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i Tarun\Downloads\"/>
    </mc:Choice>
  </mc:AlternateContent>
  <xr:revisionPtr revIDLastSave="0" documentId="13_ncr:1_{B0C250B5-DF52-49B6-B633-15B06F852032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Mower Unit Sales" sheetId="2" r:id="rId1"/>
    <sheet name="Industry Mower Total Sales" sheetId="4" r:id="rId2"/>
    <sheet name="Tractor Unit Sales" sheetId="3" r:id="rId3"/>
    <sheet name="Industry Tractor Total Sales" sheetId="5" r:id="rId4"/>
    <sheet name="Unit Production Costs" sheetId="6" r:id="rId5"/>
  </sheets>
  <definedNames>
    <definedName name="Macro_8_4_4">[0]!Macro_8_4_4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'Mower Unit Sales'!$W$75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59" i="2" l="1"/>
  <c r="AM60" i="2"/>
  <c r="AM61" i="2"/>
  <c r="AM62" i="2"/>
  <c r="AM63" i="2"/>
  <c r="AM64" i="2"/>
  <c r="AM65" i="2"/>
  <c r="AM66" i="2"/>
  <c r="AM67" i="2"/>
  <c r="AM68" i="2"/>
  <c r="AM69" i="2"/>
  <c r="AM58" i="2"/>
  <c r="AL59" i="2"/>
  <c r="AL60" i="2"/>
  <c r="AL61" i="2"/>
  <c r="AL62" i="2"/>
  <c r="AL63" i="2"/>
  <c r="AL64" i="2"/>
  <c r="AL65" i="2"/>
  <c r="AL66" i="2"/>
  <c r="AL67" i="2"/>
  <c r="AL68" i="2"/>
  <c r="AL69" i="2"/>
  <c r="AL71" i="2"/>
  <c r="AL58" i="2"/>
  <c r="AM41" i="2"/>
  <c r="AM42" i="2"/>
  <c r="AM43" i="2"/>
  <c r="AM44" i="2"/>
  <c r="AM45" i="2"/>
  <c r="AM46" i="2"/>
  <c r="AM47" i="2"/>
  <c r="AM48" i="2"/>
  <c r="AM49" i="2"/>
  <c r="AM50" i="2"/>
  <c r="AM51" i="2"/>
  <c r="AM40" i="2"/>
  <c r="Y58" i="2"/>
  <c r="X58" i="2"/>
  <c r="W58" i="2"/>
  <c r="W41" i="2"/>
  <c r="W42" i="2"/>
  <c r="W43" i="2"/>
  <c r="W44" i="2"/>
  <c r="W45" i="2"/>
  <c r="W46" i="2"/>
  <c r="W47" i="2"/>
  <c r="W48" i="2"/>
  <c r="W49" i="2"/>
  <c r="W50" i="2"/>
  <c r="W51" i="2"/>
  <c r="W40" i="2"/>
  <c r="X40" i="2" s="1"/>
  <c r="Y40" i="2" s="1"/>
  <c r="U53" i="2"/>
  <c r="T53" i="2"/>
  <c r="S53" i="2"/>
  <c r="R53" i="2"/>
  <c r="Q53" i="2"/>
  <c r="V53" i="2" s="1"/>
  <c r="X51" i="2"/>
  <c r="Y51" i="2" s="1"/>
  <c r="V51" i="2"/>
  <c r="V50" i="2"/>
  <c r="X49" i="2"/>
  <c r="Y49" i="2" s="1"/>
  <c r="V49" i="2"/>
  <c r="V48" i="2"/>
  <c r="X47" i="2"/>
  <c r="Y47" i="2" s="1"/>
  <c r="V47" i="2"/>
  <c r="V46" i="2"/>
  <c r="X45" i="2"/>
  <c r="Y45" i="2" s="1"/>
  <c r="V45" i="2"/>
  <c r="V44" i="2"/>
  <c r="X44" i="2" s="1"/>
  <c r="Y44" i="2" s="1"/>
  <c r="X43" i="2"/>
  <c r="Y43" i="2" s="1"/>
  <c r="V43" i="2"/>
  <c r="V42" i="2"/>
  <c r="X41" i="2"/>
  <c r="Y41" i="2" s="1"/>
  <c r="V41" i="2"/>
  <c r="V40" i="2"/>
  <c r="Y22" i="2"/>
  <c r="X23" i="2"/>
  <c r="X22" i="2"/>
  <c r="V69" i="2"/>
  <c r="V68" i="2"/>
  <c r="V67" i="2"/>
  <c r="V66" i="2"/>
  <c r="V65" i="2"/>
  <c r="V64" i="2"/>
  <c r="V63" i="2"/>
  <c r="V62" i="2"/>
  <c r="V61" i="2"/>
  <c r="V60" i="2"/>
  <c r="R71" i="2"/>
  <c r="V59" i="2"/>
  <c r="U71" i="2"/>
  <c r="T71" i="2"/>
  <c r="V58" i="2"/>
  <c r="Q71" i="2"/>
  <c r="AH6" i="6"/>
  <c r="AH7" i="6"/>
  <c r="AH8" i="6"/>
  <c r="AH9" i="6"/>
  <c r="AH10" i="6"/>
  <c r="AH11" i="6"/>
  <c r="AH12" i="6"/>
  <c r="AH13" i="6"/>
  <c r="AH14" i="6"/>
  <c r="AH15" i="6"/>
  <c r="AH16" i="6"/>
  <c r="AH5" i="6"/>
  <c r="AB77" i="5"/>
  <c r="Y90" i="5"/>
  <c r="Z77" i="5" s="1"/>
  <c r="Y77" i="5"/>
  <c r="S4" i="6"/>
  <c r="S9" i="6"/>
  <c r="R17" i="6"/>
  <c r="S5" i="6"/>
  <c r="S14" i="6"/>
  <c r="S13" i="6"/>
  <c r="S12" i="6"/>
  <c r="S8" i="6"/>
  <c r="O17" i="6"/>
  <c r="N17" i="6"/>
  <c r="S11" i="6"/>
  <c r="S10" i="6"/>
  <c r="S6" i="6"/>
  <c r="Q17" i="6"/>
  <c r="X50" i="2" l="1"/>
  <c r="Y50" i="2" s="1"/>
  <c r="X46" i="2"/>
  <c r="Y46" i="2" s="1"/>
  <c r="X42" i="2"/>
  <c r="Y42" i="2" s="1"/>
  <c r="X48" i="2"/>
  <c r="Y48" i="2" s="1"/>
  <c r="S71" i="2"/>
  <c r="V71" i="2" s="1"/>
  <c r="P17" i="6"/>
  <c r="S17" i="6" s="1"/>
  <c r="S7" i="6"/>
  <c r="S15" i="6"/>
  <c r="T4" i="6" l="1"/>
  <c r="U4" i="6" s="1"/>
  <c r="V4" i="6" s="1"/>
  <c r="AI5" i="6" s="1"/>
  <c r="Y64" i="2"/>
  <c r="W61" i="2"/>
  <c r="X61" i="2" s="1"/>
  <c r="W69" i="2"/>
  <c r="X69" i="2" s="1"/>
  <c r="W65" i="2"/>
  <c r="X65" i="2" s="1"/>
  <c r="Y65" i="2" s="1"/>
  <c r="W66" i="2"/>
  <c r="X66" i="2" s="1"/>
  <c r="W62" i="2"/>
  <c r="X62" i="2" s="1"/>
  <c r="Y62" i="2" s="1"/>
  <c r="W64" i="2"/>
  <c r="X64" i="2" s="1"/>
  <c r="Y69" i="2"/>
  <c r="Y66" i="2"/>
  <c r="W63" i="2"/>
  <c r="X63" i="2" s="1"/>
  <c r="Y63" i="2" s="1"/>
  <c r="Y59" i="2"/>
  <c r="W59" i="2"/>
  <c r="X59" i="2" s="1"/>
  <c r="W67" i="2"/>
  <c r="X67" i="2" s="1"/>
  <c r="Y67" i="2" s="1"/>
  <c r="W60" i="2"/>
  <c r="X60" i="2" s="1"/>
  <c r="Y60" i="2" s="1"/>
  <c r="W68" i="2"/>
  <c r="X68" i="2" s="1"/>
  <c r="Y68" i="2" s="1"/>
  <c r="Y61" i="2"/>
  <c r="T8" i="6"/>
  <c r="U8" i="6" s="1"/>
  <c r="T9" i="6"/>
  <c r="U9" i="6" s="1"/>
  <c r="V9" i="6" s="1"/>
  <c r="AI10" i="6" s="1"/>
  <c r="T10" i="6"/>
  <c r="U10" i="6" s="1"/>
  <c r="V10" i="6" s="1"/>
  <c r="AI11" i="6" s="1"/>
  <c r="V8" i="6"/>
  <c r="AI9" i="6" s="1"/>
  <c r="T11" i="6"/>
  <c r="U11" i="6" s="1"/>
  <c r="V11" i="6" s="1"/>
  <c r="AI12" i="6" s="1"/>
  <c r="T12" i="6"/>
  <c r="U12" i="6" s="1"/>
  <c r="V12" i="6" s="1"/>
  <c r="AI13" i="6" s="1"/>
  <c r="T5" i="6"/>
  <c r="T13" i="6"/>
  <c r="U13" i="6" s="1"/>
  <c r="V13" i="6" s="1"/>
  <c r="AI14" i="6" s="1"/>
  <c r="T15" i="6"/>
  <c r="U15" i="6" s="1"/>
  <c r="V15" i="6" s="1"/>
  <c r="AI16" i="6" s="1"/>
  <c r="T6" i="6"/>
  <c r="U6" i="6" s="1"/>
  <c r="V6" i="6" s="1"/>
  <c r="AI7" i="6" s="1"/>
  <c r="T14" i="6"/>
  <c r="U14" i="6" s="1"/>
  <c r="V14" i="6" s="1"/>
  <c r="AI15" i="6" s="1"/>
  <c r="T7" i="6"/>
  <c r="U7" i="6" s="1"/>
  <c r="V7" i="6" s="1"/>
  <c r="AI8" i="6" s="1"/>
  <c r="U5" i="6" l="1"/>
  <c r="V5" i="6" s="1"/>
  <c r="AI6" i="6" s="1"/>
  <c r="AV113" i="4" l="1"/>
  <c r="T24" i="6" l="1"/>
  <c r="AI24" i="6" s="1"/>
  <c r="T25" i="6"/>
  <c r="AI25" i="6" s="1"/>
  <c r="T26" i="6"/>
  <c r="AI26" i="6" s="1"/>
  <c r="T27" i="6"/>
  <c r="AI27" i="6" s="1"/>
  <c r="T28" i="6"/>
  <c r="AI28" i="6" s="1"/>
  <c r="T29" i="6"/>
  <c r="AI29" i="6" s="1"/>
  <c r="T30" i="6"/>
  <c r="AI30" i="6" s="1"/>
  <c r="T31" i="6"/>
  <c r="AI31" i="6" s="1"/>
  <c r="T32" i="6"/>
  <c r="AI32" i="6" s="1"/>
  <c r="T33" i="6"/>
  <c r="AI33" i="6" s="1"/>
  <c r="T34" i="6"/>
  <c r="AI34" i="6" s="1"/>
  <c r="T23" i="6"/>
  <c r="AI23" i="6" s="1"/>
  <c r="R24" i="6"/>
  <c r="AH24" i="6" s="1"/>
  <c r="AJ24" i="6" s="1"/>
  <c r="AM24" i="6" s="1"/>
  <c r="R25" i="6"/>
  <c r="AH25" i="6" s="1"/>
  <c r="AJ25" i="6" s="1"/>
  <c r="AM25" i="6" s="1"/>
  <c r="R26" i="6"/>
  <c r="AH26" i="6" s="1"/>
  <c r="AJ26" i="6" s="1"/>
  <c r="AM26" i="6" s="1"/>
  <c r="R27" i="6"/>
  <c r="AH27" i="6" s="1"/>
  <c r="R28" i="6"/>
  <c r="AH28" i="6" s="1"/>
  <c r="R29" i="6"/>
  <c r="AH29" i="6" s="1"/>
  <c r="R30" i="6"/>
  <c r="AH30" i="6" s="1"/>
  <c r="R31" i="6"/>
  <c r="AH31" i="6" s="1"/>
  <c r="R32" i="6"/>
  <c r="AH32" i="6" s="1"/>
  <c r="R33" i="6"/>
  <c r="AH33" i="6" s="1"/>
  <c r="R34" i="6"/>
  <c r="AH34" i="6" s="1"/>
  <c r="AJ34" i="6" s="1"/>
  <c r="AM34" i="6" s="1"/>
  <c r="Q24" i="6"/>
  <c r="Q25" i="6"/>
  <c r="Q26" i="6"/>
  <c r="Q27" i="6"/>
  <c r="Q28" i="6"/>
  <c r="Q29" i="6"/>
  <c r="Q30" i="6"/>
  <c r="Q31" i="6"/>
  <c r="Q32" i="6"/>
  <c r="Q33" i="6"/>
  <c r="Q34" i="6"/>
  <c r="P24" i="6"/>
  <c r="P25" i="6"/>
  <c r="P26" i="6"/>
  <c r="P27" i="6"/>
  <c r="P28" i="6"/>
  <c r="P29" i="6"/>
  <c r="P30" i="6"/>
  <c r="P31" i="6"/>
  <c r="P32" i="6"/>
  <c r="P33" i="6"/>
  <c r="P34" i="6"/>
  <c r="O24" i="6"/>
  <c r="O25" i="6"/>
  <c r="O26" i="6"/>
  <c r="O27" i="6"/>
  <c r="O28" i="6"/>
  <c r="O29" i="6"/>
  <c r="O30" i="6"/>
  <c r="O31" i="6"/>
  <c r="O32" i="6"/>
  <c r="O33" i="6"/>
  <c r="O34" i="6"/>
  <c r="N24" i="6"/>
  <c r="N25" i="6"/>
  <c r="N26" i="6"/>
  <c r="N27" i="6"/>
  <c r="N28" i="6"/>
  <c r="N29" i="6"/>
  <c r="N30" i="6"/>
  <c r="N31" i="6"/>
  <c r="N32" i="6"/>
  <c r="N33" i="6"/>
  <c r="N34" i="6"/>
  <c r="R23" i="6"/>
  <c r="AH23" i="6" s="1"/>
  <c r="AJ23" i="6" s="1"/>
  <c r="Q23" i="6"/>
  <c r="P23" i="6"/>
  <c r="O23" i="6"/>
  <c r="N23" i="6"/>
  <c r="AJ6" i="6"/>
  <c r="AM6" i="6" s="1"/>
  <c r="AJ8" i="6"/>
  <c r="AM8" i="6" s="1"/>
  <c r="AJ13" i="6"/>
  <c r="AM13" i="6" s="1"/>
  <c r="AJ14" i="6"/>
  <c r="AM14" i="6" s="1"/>
  <c r="AJ15" i="6"/>
  <c r="AM15" i="6" s="1"/>
  <c r="AJ16" i="6"/>
  <c r="AM16" i="6" s="1"/>
  <c r="Z96" i="5"/>
  <c r="AQ96" i="5" s="1"/>
  <c r="Z97" i="5"/>
  <c r="AQ97" i="5" s="1"/>
  <c r="Z98" i="5"/>
  <c r="AQ98" i="5" s="1"/>
  <c r="Z99" i="5"/>
  <c r="AQ99" i="5" s="1"/>
  <c r="Z100" i="5"/>
  <c r="AQ100" i="5" s="1"/>
  <c r="Z101" i="5"/>
  <c r="AQ101" i="5" s="1"/>
  <c r="Z102" i="5"/>
  <c r="AQ102" i="5" s="1"/>
  <c r="Z103" i="5"/>
  <c r="AQ103" i="5" s="1"/>
  <c r="Z104" i="5"/>
  <c r="AQ104" i="5" s="1"/>
  <c r="Z105" i="5"/>
  <c r="AQ105" i="5" s="1"/>
  <c r="Z106" i="5"/>
  <c r="AQ106" i="5" s="1"/>
  <c r="Z95" i="5"/>
  <c r="AQ95" i="5" s="1"/>
  <c r="Z99" i="3"/>
  <c r="AQ99" i="3" s="1"/>
  <c r="Z100" i="3"/>
  <c r="AQ100" i="3" s="1"/>
  <c r="Z101" i="3"/>
  <c r="AQ101" i="3" s="1"/>
  <c r="Z102" i="3"/>
  <c r="AQ102" i="3" s="1"/>
  <c r="Z103" i="3"/>
  <c r="AQ103" i="3" s="1"/>
  <c r="Z104" i="3"/>
  <c r="AQ104" i="3" s="1"/>
  <c r="Z105" i="3"/>
  <c r="AQ105" i="3" s="1"/>
  <c r="Z106" i="3"/>
  <c r="AQ106" i="3" s="1"/>
  <c r="Z107" i="3"/>
  <c r="AQ107" i="3" s="1"/>
  <c r="Z108" i="3"/>
  <c r="AQ108" i="3" s="1"/>
  <c r="Z109" i="3"/>
  <c r="AQ109" i="3" s="1"/>
  <c r="Z98" i="3"/>
  <c r="AQ98" i="3" s="1"/>
  <c r="Y86" i="4"/>
  <c r="AQ86" i="4" s="1"/>
  <c r="Y87" i="4"/>
  <c r="AQ87" i="4" s="1"/>
  <c r="Y88" i="4"/>
  <c r="AQ88" i="4" s="1"/>
  <c r="Y89" i="4"/>
  <c r="AQ89" i="4" s="1"/>
  <c r="Y90" i="4"/>
  <c r="AQ90" i="4" s="1"/>
  <c r="Y91" i="4"/>
  <c r="AQ91" i="4" s="1"/>
  <c r="Y92" i="4"/>
  <c r="AQ92" i="4" s="1"/>
  <c r="Y93" i="4"/>
  <c r="AQ93" i="4" s="1"/>
  <c r="Y94" i="4"/>
  <c r="AQ94" i="4" s="1"/>
  <c r="Y95" i="4"/>
  <c r="AQ95" i="4" s="1"/>
  <c r="Y96" i="4"/>
  <c r="AQ96" i="4" s="1"/>
  <c r="Y85" i="4"/>
  <c r="AQ85" i="4" s="1"/>
  <c r="AJ7" i="6" l="1"/>
  <c r="AM7" i="6" s="1"/>
  <c r="AJ11" i="6"/>
  <c r="AM11" i="6" s="1"/>
  <c r="AJ29" i="6"/>
  <c r="AM29" i="6" s="1"/>
  <c r="AJ27" i="6"/>
  <c r="AM27" i="6" s="1"/>
  <c r="AJ33" i="6"/>
  <c r="AM33" i="6" s="1"/>
  <c r="AJ28" i="6"/>
  <c r="AM28" i="6" s="1"/>
  <c r="AM23" i="6"/>
  <c r="AJ5" i="6"/>
  <c r="AJ9" i="6"/>
  <c r="AM9" i="6" s="1"/>
  <c r="AJ31" i="6"/>
  <c r="AM31" i="6" s="1"/>
  <c r="AJ12" i="6"/>
  <c r="AM12" i="6" s="1"/>
  <c r="AJ30" i="6"/>
  <c r="AM30" i="6" s="1"/>
  <c r="AJ10" i="6"/>
  <c r="AM10" i="6" s="1"/>
  <c r="AJ32" i="6"/>
  <c r="AM32" i="6" s="1"/>
  <c r="X109" i="3"/>
  <c r="AP109" i="3" s="1"/>
  <c r="AR109" i="3" s="1"/>
  <c r="AV109" i="3" s="1"/>
  <c r="W109" i="3"/>
  <c r="V109" i="3"/>
  <c r="U109" i="3"/>
  <c r="T109" i="3"/>
  <c r="X108" i="3"/>
  <c r="AP108" i="3" s="1"/>
  <c r="AR108" i="3" s="1"/>
  <c r="AV108" i="3" s="1"/>
  <c r="W108" i="3"/>
  <c r="V108" i="3"/>
  <c r="U108" i="3"/>
  <c r="T108" i="3"/>
  <c r="X107" i="3"/>
  <c r="AP107" i="3" s="1"/>
  <c r="AR107" i="3" s="1"/>
  <c r="AV107" i="3" s="1"/>
  <c r="W107" i="3"/>
  <c r="V107" i="3"/>
  <c r="U107" i="3"/>
  <c r="T107" i="3"/>
  <c r="X106" i="3"/>
  <c r="AP106" i="3" s="1"/>
  <c r="AR106" i="3" s="1"/>
  <c r="AV106" i="3" s="1"/>
  <c r="W106" i="3"/>
  <c r="V106" i="3"/>
  <c r="U106" i="3"/>
  <c r="T106" i="3"/>
  <c r="X105" i="3"/>
  <c r="AP105" i="3" s="1"/>
  <c r="AR105" i="3" s="1"/>
  <c r="AV105" i="3" s="1"/>
  <c r="W105" i="3"/>
  <c r="V105" i="3"/>
  <c r="U105" i="3"/>
  <c r="T105" i="3"/>
  <c r="X104" i="3"/>
  <c r="AP104" i="3" s="1"/>
  <c r="AR104" i="3" s="1"/>
  <c r="AV104" i="3" s="1"/>
  <c r="W104" i="3"/>
  <c r="V104" i="3"/>
  <c r="U104" i="3"/>
  <c r="T104" i="3"/>
  <c r="X103" i="3"/>
  <c r="AP103" i="3" s="1"/>
  <c r="AR103" i="3" s="1"/>
  <c r="AV103" i="3" s="1"/>
  <c r="W103" i="3"/>
  <c r="V103" i="3"/>
  <c r="U103" i="3"/>
  <c r="T103" i="3"/>
  <c r="X102" i="3"/>
  <c r="AP102" i="3" s="1"/>
  <c r="AR102" i="3" s="1"/>
  <c r="AV102" i="3" s="1"/>
  <c r="W102" i="3"/>
  <c r="V102" i="3"/>
  <c r="U102" i="3"/>
  <c r="T102" i="3"/>
  <c r="X101" i="3"/>
  <c r="AP101" i="3" s="1"/>
  <c r="AR101" i="3" s="1"/>
  <c r="AV101" i="3" s="1"/>
  <c r="W101" i="3"/>
  <c r="V101" i="3"/>
  <c r="U101" i="3"/>
  <c r="T101" i="3"/>
  <c r="X100" i="3"/>
  <c r="AP100" i="3" s="1"/>
  <c r="AR100" i="3" s="1"/>
  <c r="AV100" i="3" s="1"/>
  <c r="W100" i="3"/>
  <c r="V100" i="3"/>
  <c r="U100" i="3"/>
  <c r="T100" i="3"/>
  <c r="X99" i="3"/>
  <c r="AP99" i="3" s="1"/>
  <c r="AR99" i="3" s="1"/>
  <c r="AV99" i="3" s="1"/>
  <c r="W99" i="3"/>
  <c r="V99" i="3"/>
  <c r="U99" i="3"/>
  <c r="T99" i="3"/>
  <c r="X98" i="3"/>
  <c r="AP98" i="3" s="1"/>
  <c r="AR98" i="3" s="1"/>
  <c r="W98" i="3"/>
  <c r="V98" i="3"/>
  <c r="U98" i="3"/>
  <c r="T98" i="3"/>
  <c r="X88" i="3"/>
  <c r="AP88" i="3" s="1"/>
  <c r="W88" i="3"/>
  <c r="V88" i="3"/>
  <c r="U88" i="3"/>
  <c r="T88" i="3"/>
  <c r="X87" i="3"/>
  <c r="AP87" i="3" s="1"/>
  <c r="W87" i="3"/>
  <c r="V87" i="3"/>
  <c r="U87" i="3"/>
  <c r="T87" i="3"/>
  <c r="X86" i="3"/>
  <c r="AP86" i="3" s="1"/>
  <c r="W86" i="3"/>
  <c r="V86" i="3"/>
  <c r="U86" i="3"/>
  <c r="T86" i="3"/>
  <c r="X85" i="3"/>
  <c r="AP85" i="3" s="1"/>
  <c r="W85" i="3"/>
  <c r="V85" i="3"/>
  <c r="U85" i="3"/>
  <c r="T85" i="3"/>
  <c r="X84" i="3"/>
  <c r="AP84" i="3" s="1"/>
  <c r="W84" i="3"/>
  <c r="V84" i="3"/>
  <c r="U84" i="3"/>
  <c r="T84" i="3"/>
  <c r="X83" i="3"/>
  <c r="AP83" i="3" s="1"/>
  <c r="W83" i="3"/>
  <c r="V83" i="3"/>
  <c r="U83" i="3"/>
  <c r="T83" i="3"/>
  <c r="X82" i="3"/>
  <c r="AP82" i="3" s="1"/>
  <c r="W82" i="3"/>
  <c r="V82" i="3"/>
  <c r="U82" i="3"/>
  <c r="T82" i="3"/>
  <c r="X81" i="3"/>
  <c r="AP81" i="3" s="1"/>
  <c r="W81" i="3"/>
  <c r="V81" i="3"/>
  <c r="U81" i="3"/>
  <c r="T81" i="3"/>
  <c r="X80" i="3"/>
  <c r="AP80" i="3" s="1"/>
  <c r="W80" i="3"/>
  <c r="V80" i="3"/>
  <c r="U80" i="3"/>
  <c r="T80" i="3"/>
  <c r="X79" i="3"/>
  <c r="AP79" i="3" s="1"/>
  <c r="W79" i="3"/>
  <c r="V79" i="3"/>
  <c r="U79" i="3"/>
  <c r="T79" i="3"/>
  <c r="X78" i="3"/>
  <c r="AP78" i="3" s="1"/>
  <c r="W78" i="3"/>
  <c r="V78" i="3"/>
  <c r="U78" i="3"/>
  <c r="T78" i="3"/>
  <c r="X77" i="3"/>
  <c r="W77" i="3"/>
  <c r="V77" i="3"/>
  <c r="U77" i="3"/>
  <c r="T77" i="3"/>
  <c r="X70" i="3"/>
  <c r="AP70" i="3" s="1"/>
  <c r="W70" i="3"/>
  <c r="V70" i="3"/>
  <c r="U70" i="3"/>
  <c r="T70" i="3"/>
  <c r="X69" i="3"/>
  <c r="AP69" i="3" s="1"/>
  <c r="W69" i="3"/>
  <c r="V69" i="3"/>
  <c r="U69" i="3"/>
  <c r="T69" i="3"/>
  <c r="X68" i="3"/>
  <c r="AP68" i="3" s="1"/>
  <c r="W68" i="3"/>
  <c r="V68" i="3"/>
  <c r="U68" i="3"/>
  <c r="T68" i="3"/>
  <c r="X67" i="3"/>
  <c r="AP67" i="3" s="1"/>
  <c r="W67" i="3"/>
  <c r="V67" i="3"/>
  <c r="U67" i="3"/>
  <c r="T67" i="3"/>
  <c r="X66" i="3"/>
  <c r="AP66" i="3" s="1"/>
  <c r="W66" i="3"/>
  <c r="V66" i="3"/>
  <c r="U66" i="3"/>
  <c r="T66" i="3"/>
  <c r="X65" i="3"/>
  <c r="AP65" i="3" s="1"/>
  <c r="W65" i="3"/>
  <c r="V65" i="3"/>
  <c r="U65" i="3"/>
  <c r="T65" i="3"/>
  <c r="X64" i="3"/>
  <c r="AP64" i="3" s="1"/>
  <c r="W64" i="3"/>
  <c r="V64" i="3"/>
  <c r="U64" i="3"/>
  <c r="T64" i="3"/>
  <c r="X63" i="3"/>
  <c r="AP63" i="3" s="1"/>
  <c r="W63" i="3"/>
  <c r="V63" i="3"/>
  <c r="U63" i="3"/>
  <c r="T63" i="3"/>
  <c r="X62" i="3"/>
  <c r="AP62" i="3" s="1"/>
  <c r="W62" i="3"/>
  <c r="V62" i="3"/>
  <c r="U62" i="3"/>
  <c r="T62" i="3"/>
  <c r="X61" i="3"/>
  <c r="AP61" i="3" s="1"/>
  <c r="W61" i="3"/>
  <c r="V61" i="3"/>
  <c r="U61" i="3"/>
  <c r="T61" i="3"/>
  <c r="X60" i="3"/>
  <c r="W60" i="3"/>
  <c r="V60" i="3"/>
  <c r="U60" i="3"/>
  <c r="T60" i="3"/>
  <c r="X59" i="3"/>
  <c r="W59" i="3"/>
  <c r="V59" i="3"/>
  <c r="U59" i="3"/>
  <c r="T59" i="3"/>
  <c r="X52" i="3"/>
  <c r="AP52" i="3" s="1"/>
  <c r="W52" i="3"/>
  <c r="V52" i="3"/>
  <c r="U52" i="3"/>
  <c r="T52" i="3"/>
  <c r="X51" i="3"/>
  <c r="AP51" i="3" s="1"/>
  <c r="W51" i="3"/>
  <c r="V51" i="3"/>
  <c r="U51" i="3"/>
  <c r="T51" i="3"/>
  <c r="X50" i="3"/>
  <c r="AP50" i="3" s="1"/>
  <c r="W50" i="3"/>
  <c r="V50" i="3"/>
  <c r="U50" i="3"/>
  <c r="T50" i="3"/>
  <c r="X49" i="3"/>
  <c r="AP49" i="3" s="1"/>
  <c r="W49" i="3"/>
  <c r="V49" i="3"/>
  <c r="U49" i="3"/>
  <c r="T49" i="3"/>
  <c r="X48" i="3"/>
  <c r="AP48" i="3" s="1"/>
  <c r="W48" i="3"/>
  <c r="V48" i="3"/>
  <c r="U48" i="3"/>
  <c r="T48" i="3"/>
  <c r="X47" i="3"/>
  <c r="AP47" i="3" s="1"/>
  <c r="W47" i="3"/>
  <c r="V47" i="3"/>
  <c r="U47" i="3"/>
  <c r="T47" i="3"/>
  <c r="X46" i="3"/>
  <c r="AP46" i="3" s="1"/>
  <c r="W46" i="3"/>
  <c r="V46" i="3"/>
  <c r="U46" i="3"/>
  <c r="T46" i="3"/>
  <c r="X45" i="3"/>
  <c r="AP45" i="3" s="1"/>
  <c r="W45" i="3"/>
  <c r="V45" i="3"/>
  <c r="U45" i="3"/>
  <c r="T45" i="3"/>
  <c r="X44" i="3"/>
  <c r="AP44" i="3" s="1"/>
  <c r="W44" i="3"/>
  <c r="V44" i="3"/>
  <c r="U44" i="3"/>
  <c r="T44" i="3"/>
  <c r="X43" i="3"/>
  <c r="W43" i="3"/>
  <c r="V43" i="3"/>
  <c r="U43" i="3"/>
  <c r="T43" i="3"/>
  <c r="X42" i="3"/>
  <c r="W42" i="3"/>
  <c r="V42" i="3"/>
  <c r="U42" i="3"/>
  <c r="T42" i="3"/>
  <c r="X41" i="3"/>
  <c r="W41" i="3"/>
  <c r="V41" i="3"/>
  <c r="U41" i="3"/>
  <c r="T41" i="3"/>
  <c r="X34" i="3"/>
  <c r="W34" i="3"/>
  <c r="V34" i="3"/>
  <c r="U34" i="3"/>
  <c r="T34" i="3"/>
  <c r="X33" i="3"/>
  <c r="AP33" i="3" s="1"/>
  <c r="W33" i="3"/>
  <c r="V33" i="3"/>
  <c r="U33" i="3"/>
  <c r="T33" i="3"/>
  <c r="X32" i="3"/>
  <c r="AP32" i="3" s="1"/>
  <c r="W32" i="3"/>
  <c r="V32" i="3"/>
  <c r="U32" i="3"/>
  <c r="T32" i="3"/>
  <c r="X31" i="3"/>
  <c r="AP31" i="3" s="1"/>
  <c r="W31" i="3"/>
  <c r="V31" i="3"/>
  <c r="U31" i="3"/>
  <c r="T31" i="3"/>
  <c r="X30" i="3"/>
  <c r="AP30" i="3" s="1"/>
  <c r="W30" i="3"/>
  <c r="V30" i="3"/>
  <c r="U30" i="3"/>
  <c r="T30" i="3"/>
  <c r="X29" i="3"/>
  <c r="AP29" i="3" s="1"/>
  <c r="W29" i="3"/>
  <c r="V29" i="3"/>
  <c r="U29" i="3"/>
  <c r="T29" i="3"/>
  <c r="X28" i="3"/>
  <c r="AP28" i="3" s="1"/>
  <c r="W28" i="3"/>
  <c r="V28" i="3"/>
  <c r="U28" i="3"/>
  <c r="T28" i="3"/>
  <c r="X27" i="3"/>
  <c r="AP27" i="3" s="1"/>
  <c r="W27" i="3"/>
  <c r="V27" i="3"/>
  <c r="U27" i="3"/>
  <c r="T27" i="3"/>
  <c r="X26" i="3"/>
  <c r="AP26" i="3" s="1"/>
  <c r="W26" i="3"/>
  <c r="V26" i="3"/>
  <c r="U26" i="3"/>
  <c r="T26" i="3"/>
  <c r="X25" i="3"/>
  <c r="AP25" i="3" s="1"/>
  <c r="W25" i="3"/>
  <c r="V25" i="3"/>
  <c r="U25" i="3"/>
  <c r="T25" i="3"/>
  <c r="X24" i="3"/>
  <c r="W24" i="3"/>
  <c r="V24" i="3"/>
  <c r="U24" i="3"/>
  <c r="T24" i="3"/>
  <c r="X23" i="3"/>
  <c r="W23" i="3"/>
  <c r="V23" i="3"/>
  <c r="U23" i="3"/>
  <c r="T23" i="3"/>
  <c r="X106" i="5"/>
  <c r="AP106" i="5" s="1"/>
  <c r="AR106" i="5" s="1"/>
  <c r="AV106" i="5" s="1"/>
  <c r="W106" i="5"/>
  <c r="V106" i="5"/>
  <c r="U106" i="5"/>
  <c r="T106" i="5"/>
  <c r="X105" i="5"/>
  <c r="AP105" i="5" s="1"/>
  <c r="AR105" i="5" s="1"/>
  <c r="AV105" i="5" s="1"/>
  <c r="W105" i="5"/>
  <c r="V105" i="5"/>
  <c r="U105" i="5"/>
  <c r="T105" i="5"/>
  <c r="X104" i="5"/>
  <c r="AP104" i="5" s="1"/>
  <c r="AR104" i="5" s="1"/>
  <c r="AV104" i="5" s="1"/>
  <c r="W104" i="5"/>
  <c r="V104" i="5"/>
  <c r="U104" i="5"/>
  <c r="T104" i="5"/>
  <c r="X103" i="5"/>
  <c r="AP103" i="5" s="1"/>
  <c r="AR103" i="5" s="1"/>
  <c r="AV103" i="5" s="1"/>
  <c r="W103" i="5"/>
  <c r="V103" i="5"/>
  <c r="U103" i="5"/>
  <c r="T103" i="5"/>
  <c r="X102" i="5"/>
  <c r="AP102" i="5" s="1"/>
  <c r="AR102" i="5" s="1"/>
  <c r="AV102" i="5" s="1"/>
  <c r="W102" i="5"/>
  <c r="V102" i="5"/>
  <c r="U102" i="5"/>
  <c r="T102" i="5"/>
  <c r="X101" i="5"/>
  <c r="AP101" i="5" s="1"/>
  <c r="AR101" i="5" s="1"/>
  <c r="AV101" i="5" s="1"/>
  <c r="W101" i="5"/>
  <c r="V101" i="5"/>
  <c r="U101" i="5"/>
  <c r="T101" i="5"/>
  <c r="X100" i="5"/>
  <c r="AP100" i="5" s="1"/>
  <c r="AR100" i="5" s="1"/>
  <c r="AV100" i="5" s="1"/>
  <c r="W100" i="5"/>
  <c r="V100" i="5"/>
  <c r="U100" i="5"/>
  <c r="T100" i="5"/>
  <c r="X99" i="5"/>
  <c r="AP99" i="5" s="1"/>
  <c r="AR99" i="5" s="1"/>
  <c r="AV99" i="5" s="1"/>
  <c r="W99" i="5"/>
  <c r="V99" i="5"/>
  <c r="U99" i="5"/>
  <c r="T99" i="5"/>
  <c r="X98" i="5"/>
  <c r="AP98" i="5" s="1"/>
  <c r="AR98" i="5" s="1"/>
  <c r="AV98" i="5" s="1"/>
  <c r="W98" i="5"/>
  <c r="V98" i="5"/>
  <c r="U98" i="5"/>
  <c r="T98" i="5"/>
  <c r="X97" i="5"/>
  <c r="AP97" i="5" s="1"/>
  <c r="AR97" i="5" s="1"/>
  <c r="AV97" i="5" s="1"/>
  <c r="W97" i="5"/>
  <c r="V97" i="5"/>
  <c r="U97" i="5"/>
  <c r="T97" i="5"/>
  <c r="X96" i="5"/>
  <c r="AP96" i="5" s="1"/>
  <c r="AR96" i="5" s="1"/>
  <c r="AV96" i="5" s="1"/>
  <c r="W96" i="5"/>
  <c r="V96" i="5"/>
  <c r="U96" i="5"/>
  <c r="T96" i="5"/>
  <c r="X95" i="5"/>
  <c r="AP95" i="5" s="1"/>
  <c r="AR95" i="5" s="1"/>
  <c r="W95" i="5"/>
  <c r="V95" i="5"/>
  <c r="U95" i="5"/>
  <c r="T95" i="5"/>
  <c r="X88" i="5"/>
  <c r="AP88" i="5" s="1"/>
  <c r="W88" i="5"/>
  <c r="V88" i="5"/>
  <c r="U88" i="5"/>
  <c r="T88" i="5"/>
  <c r="X87" i="5"/>
  <c r="AP87" i="5" s="1"/>
  <c r="W87" i="5"/>
  <c r="V87" i="5"/>
  <c r="U87" i="5"/>
  <c r="T87" i="5"/>
  <c r="X86" i="5"/>
  <c r="AP86" i="5" s="1"/>
  <c r="W86" i="5"/>
  <c r="V86" i="5"/>
  <c r="U86" i="5"/>
  <c r="T86" i="5"/>
  <c r="X85" i="5"/>
  <c r="AP85" i="5" s="1"/>
  <c r="W85" i="5"/>
  <c r="V85" i="5"/>
  <c r="U85" i="5"/>
  <c r="T85" i="5"/>
  <c r="X84" i="5"/>
  <c r="AP84" i="5" s="1"/>
  <c r="W84" i="5"/>
  <c r="V84" i="5"/>
  <c r="U84" i="5"/>
  <c r="T84" i="5"/>
  <c r="X83" i="5"/>
  <c r="AP83" i="5" s="1"/>
  <c r="W83" i="5"/>
  <c r="V83" i="5"/>
  <c r="U83" i="5"/>
  <c r="T83" i="5"/>
  <c r="X82" i="5"/>
  <c r="AP82" i="5" s="1"/>
  <c r="W82" i="5"/>
  <c r="V82" i="5"/>
  <c r="U82" i="5"/>
  <c r="T82" i="5"/>
  <c r="X81" i="5"/>
  <c r="AP81" i="5" s="1"/>
  <c r="W81" i="5"/>
  <c r="V81" i="5"/>
  <c r="U81" i="5"/>
  <c r="T81" i="5"/>
  <c r="Y81" i="5" s="1"/>
  <c r="X80" i="5"/>
  <c r="AP80" i="5" s="1"/>
  <c r="W80" i="5"/>
  <c r="V80" i="5"/>
  <c r="U80" i="5"/>
  <c r="T80" i="5"/>
  <c r="X79" i="5"/>
  <c r="AP79" i="5" s="1"/>
  <c r="W79" i="5"/>
  <c r="V79" i="5"/>
  <c r="U79" i="5"/>
  <c r="T79" i="5"/>
  <c r="X78" i="5"/>
  <c r="AP78" i="5" s="1"/>
  <c r="W78" i="5"/>
  <c r="V78" i="5"/>
  <c r="U78" i="5"/>
  <c r="T78" i="5"/>
  <c r="X77" i="5"/>
  <c r="W77" i="5"/>
  <c r="V77" i="5"/>
  <c r="U77" i="5"/>
  <c r="T77" i="5"/>
  <c r="X70" i="5"/>
  <c r="AP70" i="5" s="1"/>
  <c r="W70" i="5"/>
  <c r="V70" i="5"/>
  <c r="U70" i="5"/>
  <c r="T70" i="5"/>
  <c r="X69" i="5"/>
  <c r="AP69" i="5" s="1"/>
  <c r="W69" i="5"/>
  <c r="V69" i="5"/>
  <c r="U69" i="5"/>
  <c r="T69" i="5"/>
  <c r="X68" i="5"/>
  <c r="AP68" i="5" s="1"/>
  <c r="W68" i="5"/>
  <c r="V68" i="5"/>
  <c r="U68" i="5"/>
  <c r="T68" i="5"/>
  <c r="X67" i="5"/>
  <c r="AP67" i="5" s="1"/>
  <c r="W67" i="5"/>
  <c r="V67" i="5"/>
  <c r="U67" i="5"/>
  <c r="T67" i="5"/>
  <c r="X66" i="5"/>
  <c r="AP66" i="5" s="1"/>
  <c r="W66" i="5"/>
  <c r="V66" i="5"/>
  <c r="U66" i="5"/>
  <c r="T66" i="5"/>
  <c r="X65" i="5"/>
  <c r="AP65" i="5" s="1"/>
  <c r="W65" i="5"/>
  <c r="V65" i="5"/>
  <c r="U65" i="5"/>
  <c r="T65" i="5"/>
  <c r="X64" i="5"/>
  <c r="AP64" i="5" s="1"/>
  <c r="W64" i="5"/>
  <c r="V64" i="5"/>
  <c r="U64" i="5"/>
  <c r="T64" i="5"/>
  <c r="X63" i="5"/>
  <c r="AP63" i="5" s="1"/>
  <c r="W63" i="5"/>
  <c r="V63" i="5"/>
  <c r="U63" i="5"/>
  <c r="T63" i="5"/>
  <c r="X62" i="5"/>
  <c r="AP62" i="5" s="1"/>
  <c r="W62" i="5"/>
  <c r="V62" i="5"/>
  <c r="U62" i="5"/>
  <c r="T62" i="5"/>
  <c r="X61" i="5"/>
  <c r="W61" i="5"/>
  <c r="V61" i="5"/>
  <c r="U61" i="5"/>
  <c r="T61" i="5"/>
  <c r="X60" i="5"/>
  <c r="W60" i="5"/>
  <c r="V60" i="5"/>
  <c r="U60" i="5"/>
  <c r="T60" i="5"/>
  <c r="X59" i="5"/>
  <c r="W59" i="5"/>
  <c r="V59" i="5"/>
  <c r="U59" i="5"/>
  <c r="T59" i="5"/>
  <c r="X52" i="5"/>
  <c r="AP52" i="5" s="1"/>
  <c r="W52" i="5"/>
  <c r="V52" i="5"/>
  <c r="U52" i="5"/>
  <c r="T52" i="5"/>
  <c r="X51" i="5"/>
  <c r="AP51" i="5" s="1"/>
  <c r="W51" i="5"/>
  <c r="V51" i="5"/>
  <c r="U51" i="5"/>
  <c r="T51" i="5"/>
  <c r="X50" i="5"/>
  <c r="AP50" i="5" s="1"/>
  <c r="W50" i="5"/>
  <c r="V50" i="5"/>
  <c r="U50" i="5"/>
  <c r="T50" i="5"/>
  <c r="X49" i="5"/>
  <c r="AP49" i="5" s="1"/>
  <c r="W49" i="5"/>
  <c r="V49" i="5"/>
  <c r="U49" i="5"/>
  <c r="T49" i="5"/>
  <c r="X48" i="5"/>
  <c r="AP48" i="5" s="1"/>
  <c r="W48" i="5"/>
  <c r="V48" i="5"/>
  <c r="U48" i="5"/>
  <c r="T48" i="5"/>
  <c r="X47" i="5"/>
  <c r="AP47" i="5" s="1"/>
  <c r="W47" i="5"/>
  <c r="V47" i="5"/>
  <c r="U47" i="5"/>
  <c r="T47" i="5"/>
  <c r="X46" i="5"/>
  <c r="AP46" i="5" s="1"/>
  <c r="W46" i="5"/>
  <c r="V46" i="5"/>
  <c r="U46" i="5"/>
  <c r="T46" i="5"/>
  <c r="X45" i="5"/>
  <c r="AP45" i="5" s="1"/>
  <c r="W45" i="5"/>
  <c r="V45" i="5"/>
  <c r="U45" i="5"/>
  <c r="T45" i="5"/>
  <c r="X44" i="5"/>
  <c r="AP44" i="5" s="1"/>
  <c r="W44" i="5"/>
  <c r="V44" i="5"/>
  <c r="U44" i="5"/>
  <c r="T44" i="5"/>
  <c r="X43" i="5"/>
  <c r="W43" i="5"/>
  <c r="V43" i="5"/>
  <c r="U43" i="5"/>
  <c r="T43" i="5"/>
  <c r="X42" i="5"/>
  <c r="W42" i="5"/>
  <c r="V42" i="5"/>
  <c r="U42" i="5"/>
  <c r="T42" i="5"/>
  <c r="X41" i="5"/>
  <c r="W41" i="5"/>
  <c r="V41" i="5"/>
  <c r="U41" i="5"/>
  <c r="T41" i="5"/>
  <c r="X34" i="5"/>
  <c r="W34" i="5"/>
  <c r="V34" i="5"/>
  <c r="U34" i="5"/>
  <c r="T34" i="5"/>
  <c r="X33" i="5"/>
  <c r="AP33" i="5" s="1"/>
  <c r="W33" i="5"/>
  <c r="V33" i="5"/>
  <c r="U33" i="5"/>
  <c r="T33" i="5"/>
  <c r="X32" i="5"/>
  <c r="AP32" i="5" s="1"/>
  <c r="W32" i="5"/>
  <c r="V32" i="5"/>
  <c r="U32" i="5"/>
  <c r="T32" i="5"/>
  <c r="X31" i="5"/>
  <c r="AP31" i="5" s="1"/>
  <c r="W31" i="5"/>
  <c r="V31" i="5"/>
  <c r="U31" i="5"/>
  <c r="T31" i="5"/>
  <c r="X30" i="5"/>
  <c r="AP30" i="5" s="1"/>
  <c r="W30" i="5"/>
  <c r="V30" i="5"/>
  <c r="U30" i="5"/>
  <c r="T30" i="5"/>
  <c r="X29" i="5"/>
  <c r="AP29" i="5" s="1"/>
  <c r="W29" i="5"/>
  <c r="V29" i="5"/>
  <c r="U29" i="5"/>
  <c r="T29" i="5"/>
  <c r="X28" i="5"/>
  <c r="AP28" i="5" s="1"/>
  <c r="W28" i="5"/>
  <c r="V28" i="5"/>
  <c r="U28" i="5"/>
  <c r="T28" i="5"/>
  <c r="X27" i="5"/>
  <c r="AP27" i="5" s="1"/>
  <c r="W27" i="5"/>
  <c r="V27" i="5"/>
  <c r="U27" i="5"/>
  <c r="T27" i="5"/>
  <c r="X26" i="5"/>
  <c r="AP26" i="5" s="1"/>
  <c r="W26" i="5"/>
  <c r="V26" i="5"/>
  <c r="U26" i="5"/>
  <c r="T26" i="5"/>
  <c r="X25" i="5"/>
  <c r="W25" i="5"/>
  <c r="V25" i="5"/>
  <c r="U25" i="5"/>
  <c r="T25" i="5"/>
  <c r="X24" i="5"/>
  <c r="W24" i="5"/>
  <c r="V24" i="5"/>
  <c r="U24" i="5"/>
  <c r="T24" i="5"/>
  <c r="X23" i="5"/>
  <c r="W23" i="5"/>
  <c r="V23" i="5"/>
  <c r="U23" i="5"/>
  <c r="T23" i="5"/>
  <c r="W114" i="4"/>
  <c r="AP114" i="4" s="1"/>
  <c r="V114" i="4"/>
  <c r="U114" i="4"/>
  <c r="T114" i="4"/>
  <c r="S114" i="4"/>
  <c r="W113" i="4"/>
  <c r="AP113" i="4" s="1"/>
  <c r="V113" i="4"/>
  <c r="U113" i="4"/>
  <c r="T113" i="4"/>
  <c r="S113" i="4"/>
  <c r="W112" i="4"/>
  <c r="AP112" i="4" s="1"/>
  <c r="V112" i="4"/>
  <c r="U112" i="4"/>
  <c r="T112" i="4"/>
  <c r="S112" i="4"/>
  <c r="W111" i="4"/>
  <c r="AP111" i="4" s="1"/>
  <c r="V111" i="4"/>
  <c r="U111" i="4"/>
  <c r="T111" i="4"/>
  <c r="S111" i="4"/>
  <c r="W110" i="4"/>
  <c r="AP110" i="4" s="1"/>
  <c r="V110" i="4"/>
  <c r="U110" i="4"/>
  <c r="T110" i="4"/>
  <c r="S110" i="4"/>
  <c r="W109" i="4"/>
  <c r="AP109" i="4" s="1"/>
  <c r="V109" i="4"/>
  <c r="U109" i="4"/>
  <c r="T109" i="4"/>
  <c r="S109" i="4"/>
  <c r="W108" i="4"/>
  <c r="AP108" i="4" s="1"/>
  <c r="V108" i="4"/>
  <c r="U108" i="4"/>
  <c r="T108" i="4"/>
  <c r="S108" i="4"/>
  <c r="W107" i="4"/>
  <c r="AP107" i="4" s="1"/>
  <c r="V107" i="4"/>
  <c r="U107" i="4"/>
  <c r="T107" i="4"/>
  <c r="S107" i="4"/>
  <c r="W106" i="4"/>
  <c r="AP106" i="4" s="1"/>
  <c r="V106" i="4"/>
  <c r="U106" i="4"/>
  <c r="T106" i="4"/>
  <c r="S106" i="4"/>
  <c r="W105" i="4"/>
  <c r="AP105" i="4" s="1"/>
  <c r="V105" i="4"/>
  <c r="U105" i="4"/>
  <c r="T105" i="4"/>
  <c r="S105" i="4"/>
  <c r="W104" i="4"/>
  <c r="AP104" i="4" s="1"/>
  <c r="V104" i="4"/>
  <c r="U104" i="4"/>
  <c r="T104" i="4"/>
  <c r="S104" i="4"/>
  <c r="W103" i="4"/>
  <c r="V103" i="4"/>
  <c r="U103" i="4"/>
  <c r="T103" i="4"/>
  <c r="S103" i="4"/>
  <c r="W96" i="4"/>
  <c r="AP96" i="4" s="1"/>
  <c r="AR96" i="4" s="1"/>
  <c r="AV96" i="4" s="1"/>
  <c r="V96" i="4"/>
  <c r="U96" i="4"/>
  <c r="T96" i="4"/>
  <c r="S96" i="4"/>
  <c r="W95" i="4"/>
  <c r="AP95" i="4" s="1"/>
  <c r="AR95" i="4" s="1"/>
  <c r="AV95" i="4" s="1"/>
  <c r="V95" i="4"/>
  <c r="U95" i="4"/>
  <c r="T95" i="4"/>
  <c r="S95" i="4"/>
  <c r="W94" i="4"/>
  <c r="AP94" i="4" s="1"/>
  <c r="AR94" i="4" s="1"/>
  <c r="AV94" i="4" s="1"/>
  <c r="V94" i="4"/>
  <c r="U94" i="4"/>
  <c r="T94" i="4"/>
  <c r="S94" i="4"/>
  <c r="W93" i="4"/>
  <c r="AP93" i="4" s="1"/>
  <c r="AR93" i="4" s="1"/>
  <c r="AV93" i="4" s="1"/>
  <c r="V93" i="4"/>
  <c r="U93" i="4"/>
  <c r="T93" i="4"/>
  <c r="S93" i="4"/>
  <c r="W92" i="4"/>
  <c r="AP92" i="4" s="1"/>
  <c r="AR92" i="4" s="1"/>
  <c r="AV92" i="4" s="1"/>
  <c r="V92" i="4"/>
  <c r="U92" i="4"/>
  <c r="T92" i="4"/>
  <c r="S92" i="4"/>
  <c r="W91" i="4"/>
  <c r="AP91" i="4" s="1"/>
  <c r="AR91" i="4" s="1"/>
  <c r="AV91" i="4" s="1"/>
  <c r="V91" i="4"/>
  <c r="U91" i="4"/>
  <c r="T91" i="4"/>
  <c r="S91" i="4"/>
  <c r="W90" i="4"/>
  <c r="AP90" i="4" s="1"/>
  <c r="AR90" i="4" s="1"/>
  <c r="AV90" i="4" s="1"/>
  <c r="V90" i="4"/>
  <c r="U90" i="4"/>
  <c r="T90" i="4"/>
  <c r="S90" i="4"/>
  <c r="W89" i="4"/>
  <c r="AP89" i="4" s="1"/>
  <c r="AR89" i="4" s="1"/>
  <c r="AV89" i="4" s="1"/>
  <c r="V89" i="4"/>
  <c r="U89" i="4"/>
  <c r="T89" i="4"/>
  <c r="S89" i="4"/>
  <c r="W88" i="4"/>
  <c r="AP88" i="4" s="1"/>
  <c r="AR88" i="4" s="1"/>
  <c r="AV88" i="4" s="1"/>
  <c r="V88" i="4"/>
  <c r="U88" i="4"/>
  <c r="T88" i="4"/>
  <c r="S88" i="4"/>
  <c r="W87" i="4"/>
  <c r="AP87" i="4" s="1"/>
  <c r="AR87" i="4" s="1"/>
  <c r="AV87" i="4" s="1"/>
  <c r="V87" i="4"/>
  <c r="U87" i="4"/>
  <c r="T87" i="4"/>
  <c r="S87" i="4"/>
  <c r="W86" i="4"/>
  <c r="AP86" i="4" s="1"/>
  <c r="AR86" i="4" s="1"/>
  <c r="AV86" i="4" s="1"/>
  <c r="V86" i="4"/>
  <c r="U86" i="4"/>
  <c r="T86" i="4"/>
  <c r="S86" i="4"/>
  <c r="W85" i="4"/>
  <c r="AP85" i="4" s="1"/>
  <c r="AR85" i="4" s="1"/>
  <c r="V85" i="4"/>
  <c r="U85" i="4"/>
  <c r="T85" i="4"/>
  <c r="S85" i="4"/>
  <c r="W78" i="4"/>
  <c r="AP78" i="4" s="1"/>
  <c r="V78" i="4"/>
  <c r="U78" i="4"/>
  <c r="T78" i="4"/>
  <c r="S78" i="4"/>
  <c r="W77" i="4"/>
  <c r="AP77" i="4" s="1"/>
  <c r="V77" i="4"/>
  <c r="U77" i="4"/>
  <c r="T77" i="4"/>
  <c r="S77" i="4"/>
  <c r="W76" i="4"/>
  <c r="AP76" i="4" s="1"/>
  <c r="V76" i="4"/>
  <c r="U76" i="4"/>
  <c r="T76" i="4"/>
  <c r="S76" i="4"/>
  <c r="W75" i="4"/>
  <c r="AP75" i="4" s="1"/>
  <c r="V75" i="4"/>
  <c r="U75" i="4"/>
  <c r="T75" i="4"/>
  <c r="S75" i="4"/>
  <c r="W74" i="4"/>
  <c r="AP74" i="4" s="1"/>
  <c r="V74" i="4"/>
  <c r="U74" i="4"/>
  <c r="T74" i="4"/>
  <c r="S74" i="4"/>
  <c r="W73" i="4"/>
  <c r="AP73" i="4" s="1"/>
  <c r="V73" i="4"/>
  <c r="U73" i="4"/>
  <c r="T73" i="4"/>
  <c r="S73" i="4"/>
  <c r="W72" i="4"/>
  <c r="AP72" i="4" s="1"/>
  <c r="V72" i="4"/>
  <c r="U72" i="4"/>
  <c r="T72" i="4"/>
  <c r="S72" i="4"/>
  <c r="W71" i="4"/>
  <c r="AP71" i="4" s="1"/>
  <c r="V71" i="4"/>
  <c r="U71" i="4"/>
  <c r="T71" i="4"/>
  <c r="S71" i="4"/>
  <c r="W70" i="4"/>
  <c r="AP70" i="4" s="1"/>
  <c r="V70" i="4"/>
  <c r="U70" i="4"/>
  <c r="T70" i="4"/>
  <c r="S70" i="4"/>
  <c r="W69" i="4"/>
  <c r="AP69" i="4" s="1"/>
  <c r="V69" i="4"/>
  <c r="U69" i="4"/>
  <c r="T69" i="4"/>
  <c r="S69" i="4"/>
  <c r="W68" i="4"/>
  <c r="AP68" i="4" s="1"/>
  <c r="V68" i="4"/>
  <c r="U68" i="4"/>
  <c r="T68" i="4"/>
  <c r="S68" i="4"/>
  <c r="W67" i="4"/>
  <c r="V67" i="4"/>
  <c r="U67" i="4"/>
  <c r="T67" i="4"/>
  <c r="S67" i="4"/>
  <c r="W60" i="4"/>
  <c r="AP60" i="4" s="1"/>
  <c r="V60" i="4"/>
  <c r="U60" i="4"/>
  <c r="T60" i="4"/>
  <c r="S60" i="4"/>
  <c r="W59" i="4"/>
  <c r="AP59" i="4" s="1"/>
  <c r="V59" i="4"/>
  <c r="U59" i="4"/>
  <c r="T59" i="4"/>
  <c r="S59" i="4"/>
  <c r="W58" i="4"/>
  <c r="AP58" i="4" s="1"/>
  <c r="V58" i="4"/>
  <c r="U58" i="4"/>
  <c r="T58" i="4"/>
  <c r="S58" i="4"/>
  <c r="W57" i="4"/>
  <c r="AP57" i="4" s="1"/>
  <c r="V57" i="4"/>
  <c r="U57" i="4"/>
  <c r="T57" i="4"/>
  <c r="S57" i="4"/>
  <c r="W56" i="4"/>
  <c r="AP56" i="4" s="1"/>
  <c r="V56" i="4"/>
  <c r="U56" i="4"/>
  <c r="T56" i="4"/>
  <c r="S56" i="4"/>
  <c r="W55" i="4"/>
  <c r="AP55" i="4" s="1"/>
  <c r="V55" i="4"/>
  <c r="U55" i="4"/>
  <c r="T55" i="4"/>
  <c r="S55" i="4"/>
  <c r="W54" i="4"/>
  <c r="AP54" i="4" s="1"/>
  <c r="V54" i="4"/>
  <c r="U54" i="4"/>
  <c r="T54" i="4"/>
  <c r="S54" i="4"/>
  <c r="W53" i="4"/>
  <c r="AP53" i="4" s="1"/>
  <c r="V53" i="4"/>
  <c r="U53" i="4"/>
  <c r="T53" i="4"/>
  <c r="S53" i="4"/>
  <c r="W52" i="4"/>
  <c r="AP52" i="4" s="1"/>
  <c r="V52" i="4"/>
  <c r="U52" i="4"/>
  <c r="T52" i="4"/>
  <c r="S52" i="4"/>
  <c r="W51" i="4"/>
  <c r="AP51" i="4" s="1"/>
  <c r="V51" i="4"/>
  <c r="U51" i="4"/>
  <c r="T51" i="4"/>
  <c r="S51" i="4"/>
  <c r="W50" i="4"/>
  <c r="AP50" i="4" s="1"/>
  <c r="V50" i="4"/>
  <c r="U50" i="4"/>
  <c r="T50" i="4"/>
  <c r="S50" i="4"/>
  <c r="W49" i="4"/>
  <c r="V49" i="4"/>
  <c r="U49" i="4"/>
  <c r="T49" i="4"/>
  <c r="S49" i="4"/>
  <c r="W39" i="4"/>
  <c r="AP38" i="4" s="1"/>
  <c r="V39" i="4"/>
  <c r="U39" i="4"/>
  <c r="T39" i="4"/>
  <c r="S39" i="4"/>
  <c r="W38" i="4"/>
  <c r="AP37" i="4" s="1"/>
  <c r="V38" i="4"/>
  <c r="U38" i="4"/>
  <c r="T38" i="4"/>
  <c r="S38" i="4"/>
  <c r="W37" i="4"/>
  <c r="AP36" i="4" s="1"/>
  <c r="V37" i="4"/>
  <c r="U37" i="4"/>
  <c r="T37" i="4"/>
  <c r="S37" i="4"/>
  <c r="W36" i="4"/>
  <c r="AP35" i="4" s="1"/>
  <c r="V36" i="4"/>
  <c r="U36" i="4"/>
  <c r="T36" i="4"/>
  <c r="S36" i="4"/>
  <c r="W35" i="4"/>
  <c r="AP34" i="4" s="1"/>
  <c r="V35" i="4"/>
  <c r="U35" i="4"/>
  <c r="T35" i="4"/>
  <c r="S35" i="4"/>
  <c r="W34" i="4"/>
  <c r="AP33" i="4" s="1"/>
  <c r="V34" i="4"/>
  <c r="U34" i="4"/>
  <c r="T34" i="4"/>
  <c r="S34" i="4"/>
  <c r="X34" i="4" s="1"/>
  <c r="W33" i="4"/>
  <c r="AP32" i="4" s="1"/>
  <c r="V33" i="4"/>
  <c r="U33" i="4"/>
  <c r="T33" i="4"/>
  <c r="S33" i="4"/>
  <c r="W32" i="4"/>
  <c r="AP31" i="4" s="1"/>
  <c r="V32" i="4"/>
  <c r="U32" i="4"/>
  <c r="T32" i="4"/>
  <c r="S32" i="4"/>
  <c r="W31" i="4"/>
  <c r="AP30" i="4" s="1"/>
  <c r="V31" i="4"/>
  <c r="U31" i="4"/>
  <c r="T31" i="4"/>
  <c r="S31" i="4"/>
  <c r="W30" i="4"/>
  <c r="AP29" i="4" s="1"/>
  <c r="V30" i="4"/>
  <c r="U30" i="4"/>
  <c r="T30" i="4"/>
  <c r="S30" i="4"/>
  <c r="W29" i="4"/>
  <c r="AP28" i="4" s="1"/>
  <c r="V29" i="4"/>
  <c r="U29" i="4"/>
  <c r="T29" i="4"/>
  <c r="S29" i="4"/>
  <c r="W28" i="4"/>
  <c r="V28" i="4"/>
  <c r="U28" i="4"/>
  <c r="T28" i="4"/>
  <c r="S28" i="4"/>
  <c r="W16" i="4"/>
  <c r="AP16" i="4" s="1"/>
  <c r="V16" i="4"/>
  <c r="U16" i="4"/>
  <c r="T16" i="4"/>
  <c r="S16" i="4"/>
  <c r="W15" i="4"/>
  <c r="AP15" i="4" s="1"/>
  <c r="V15" i="4"/>
  <c r="U15" i="4"/>
  <c r="T15" i="4"/>
  <c r="S15" i="4"/>
  <c r="W14" i="4"/>
  <c r="AP14" i="4" s="1"/>
  <c r="V14" i="4"/>
  <c r="U14" i="4"/>
  <c r="T14" i="4"/>
  <c r="S14" i="4"/>
  <c r="W13" i="4"/>
  <c r="AP13" i="4" s="1"/>
  <c r="V13" i="4"/>
  <c r="U13" i="4"/>
  <c r="T13" i="4"/>
  <c r="S13" i="4"/>
  <c r="W12" i="4"/>
  <c r="AP12" i="4" s="1"/>
  <c r="V12" i="4"/>
  <c r="U12" i="4"/>
  <c r="T12" i="4"/>
  <c r="S12" i="4"/>
  <c r="W11" i="4"/>
  <c r="AP11" i="4" s="1"/>
  <c r="V11" i="4"/>
  <c r="U11" i="4"/>
  <c r="T11" i="4"/>
  <c r="S11" i="4"/>
  <c r="W10" i="4"/>
  <c r="AP10" i="4" s="1"/>
  <c r="V10" i="4"/>
  <c r="U10" i="4"/>
  <c r="T10" i="4"/>
  <c r="S10" i="4"/>
  <c r="W9" i="4"/>
  <c r="AP9" i="4" s="1"/>
  <c r="V9" i="4"/>
  <c r="U9" i="4"/>
  <c r="T9" i="4"/>
  <c r="S9" i="4"/>
  <c r="W8" i="4"/>
  <c r="AP8" i="4" s="1"/>
  <c r="V8" i="4"/>
  <c r="U8" i="4"/>
  <c r="T8" i="4"/>
  <c r="S8" i="4"/>
  <c r="W7" i="4"/>
  <c r="AP7" i="4" s="1"/>
  <c r="V7" i="4"/>
  <c r="U7" i="4"/>
  <c r="T7" i="4"/>
  <c r="S7" i="4"/>
  <c r="W6" i="4"/>
  <c r="AP6" i="4" s="1"/>
  <c r="V6" i="4"/>
  <c r="U6" i="4"/>
  <c r="T6" i="4"/>
  <c r="S6" i="4"/>
  <c r="W5" i="4"/>
  <c r="V5" i="4"/>
  <c r="U5" i="4"/>
  <c r="T5" i="4"/>
  <c r="S5" i="4"/>
  <c r="Q95" i="2"/>
  <c r="R95" i="2"/>
  <c r="S95" i="2"/>
  <c r="T95" i="2"/>
  <c r="U95" i="2"/>
  <c r="AL95" i="2" s="1"/>
  <c r="Q96" i="2"/>
  <c r="R96" i="2"/>
  <c r="S96" i="2"/>
  <c r="T96" i="2"/>
  <c r="U96" i="2"/>
  <c r="AL96" i="2" s="1"/>
  <c r="Q97" i="2"/>
  <c r="R97" i="2"/>
  <c r="S97" i="2"/>
  <c r="T97" i="2"/>
  <c r="U97" i="2"/>
  <c r="AL97" i="2" s="1"/>
  <c r="Q98" i="2"/>
  <c r="R98" i="2"/>
  <c r="S98" i="2"/>
  <c r="T98" i="2"/>
  <c r="U98" i="2"/>
  <c r="AL98" i="2" s="1"/>
  <c r="Q99" i="2"/>
  <c r="R99" i="2"/>
  <c r="S99" i="2"/>
  <c r="T99" i="2"/>
  <c r="U99" i="2"/>
  <c r="AL99" i="2" s="1"/>
  <c r="Q100" i="2"/>
  <c r="R100" i="2"/>
  <c r="S100" i="2"/>
  <c r="T100" i="2"/>
  <c r="U100" i="2"/>
  <c r="AL100" i="2" s="1"/>
  <c r="Q101" i="2"/>
  <c r="R101" i="2"/>
  <c r="S101" i="2"/>
  <c r="T101" i="2"/>
  <c r="U101" i="2"/>
  <c r="AL101" i="2" s="1"/>
  <c r="Q102" i="2"/>
  <c r="R102" i="2"/>
  <c r="S102" i="2"/>
  <c r="T102" i="2"/>
  <c r="U102" i="2"/>
  <c r="AL102" i="2" s="1"/>
  <c r="Q103" i="2"/>
  <c r="R103" i="2"/>
  <c r="S103" i="2"/>
  <c r="T103" i="2"/>
  <c r="U103" i="2"/>
  <c r="AL103" i="2" s="1"/>
  <c r="Q104" i="2"/>
  <c r="R104" i="2"/>
  <c r="S104" i="2"/>
  <c r="T104" i="2"/>
  <c r="U104" i="2"/>
  <c r="AL104" i="2" s="1"/>
  <c r="Q105" i="2"/>
  <c r="R105" i="2"/>
  <c r="S105" i="2"/>
  <c r="T105" i="2"/>
  <c r="U105" i="2"/>
  <c r="AL105" i="2" s="1"/>
  <c r="U94" i="2"/>
  <c r="AL94" i="2" s="1"/>
  <c r="T94" i="2"/>
  <c r="S94" i="2"/>
  <c r="R94" i="2"/>
  <c r="Q94" i="2"/>
  <c r="W77" i="2"/>
  <c r="AM76" i="2" s="1"/>
  <c r="W78" i="2"/>
  <c r="AM77" i="2" s="1"/>
  <c r="W79" i="2"/>
  <c r="AM78" i="2" s="1"/>
  <c r="W80" i="2"/>
  <c r="AM79" i="2" s="1"/>
  <c r="W81" i="2"/>
  <c r="AM80" i="2" s="1"/>
  <c r="W82" i="2"/>
  <c r="AM81" i="2" s="1"/>
  <c r="W83" i="2"/>
  <c r="AM82" i="2" s="1"/>
  <c r="W84" i="2"/>
  <c r="AM83" i="2" s="1"/>
  <c r="W85" i="2"/>
  <c r="AM84" i="2" s="1"/>
  <c r="W86" i="2"/>
  <c r="AM85" i="2" s="1"/>
  <c r="W87" i="2"/>
  <c r="AM86" i="2" s="1"/>
  <c r="W76" i="2"/>
  <c r="AM75" i="2" s="1"/>
  <c r="U87" i="2"/>
  <c r="AL86" i="2" s="1"/>
  <c r="Q77" i="2"/>
  <c r="R77" i="2"/>
  <c r="S77" i="2"/>
  <c r="T77" i="2"/>
  <c r="U77" i="2"/>
  <c r="AL76" i="2" s="1"/>
  <c r="AN76" i="2" s="1"/>
  <c r="AR76" i="2" s="1"/>
  <c r="Q78" i="2"/>
  <c r="R78" i="2"/>
  <c r="S78" i="2"/>
  <c r="T78" i="2"/>
  <c r="U78" i="2"/>
  <c r="AL77" i="2" s="1"/>
  <c r="Q79" i="2"/>
  <c r="R79" i="2"/>
  <c r="S79" i="2"/>
  <c r="T79" i="2"/>
  <c r="U79" i="2"/>
  <c r="AL78" i="2" s="1"/>
  <c r="Q80" i="2"/>
  <c r="R80" i="2"/>
  <c r="S80" i="2"/>
  <c r="T80" i="2"/>
  <c r="U80" i="2"/>
  <c r="AL79" i="2" s="1"/>
  <c r="AN79" i="2" s="1"/>
  <c r="AR79" i="2" s="1"/>
  <c r="Q81" i="2"/>
  <c r="R81" i="2"/>
  <c r="S81" i="2"/>
  <c r="T81" i="2"/>
  <c r="U81" i="2"/>
  <c r="AL80" i="2" s="1"/>
  <c r="AN80" i="2" s="1"/>
  <c r="AR80" i="2" s="1"/>
  <c r="Q82" i="2"/>
  <c r="R82" i="2"/>
  <c r="S82" i="2"/>
  <c r="T82" i="2"/>
  <c r="U82" i="2"/>
  <c r="AL81" i="2" s="1"/>
  <c r="AN81" i="2" s="1"/>
  <c r="AR81" i="2" s="1"/>
  <c r="Q83" i="2"/>
  <c r="R83" i="2"/>
  <c r="S83" i="2"/>
  <c r="T83" i="2"/>
  <c r="U83" i="2"/>
  <c r="AL82" i="2" s="1"/>
  <c r="AN82" i="2" s="1"/>
  <c r="AR82" i="2" s="1"/>
  <c r="Q84" i="2"/>
  <c r="R84" i="2"/>
  <c r="S84" i="2"/>
  <c r="T84" i="2"/>
  <c r="U84" i="2"/>
  <c r="AL83" i="2" s="1"/>
  <c r="AN83" i="2" s="1"/>
  <c r="AR83" i="2" s="1"/>
  <c r="Q85" i="2"/>
  <c r="R85" i="2"/>
  <c r="S85" i="2"/>
  <c r="T85" i="2"/>
  <c r="U85" i="2"/>
  <c r="AL84" i="2" s="1"/>
  <c r="AN84" i="2" s="1"/>
  <c r="AR84" i="2" s="1"/>
  <c r="Q86" i="2"/>
  <c r="R86" i="2"/>
  <c r="S86" i="2"/>
  <c r="T86" i="2"/>
  <c r="U86" i="2"/>
  <c r="AL85" i="2" s="1"/>
  <c r="Q87" i="2"/>
  <c r="R87" i="2"/>
  <c r="S87" i="2"/>
  <c r="T87" i="2"/>
  <c r="U76" i="2"/>
  <c r="AL75" i="2" s="1"/>
  <c r="AN75" i="2" s="1"/>
  <c r="T76" i="2"/>
  <c r="S76" i="2"/>
  <c r="R76" i="2"/>
  <c r="Q76" i="2"/>
  <c r="AM35" i="6" l="1"/>
  <c r="AM36" i="6" s="1"/>
  <c r="AJ35" i="6"/>
  <c r="AJ36" i="6" s="1"/>
  <c r="AM5" i="6"/>
  <c r="AM17" i="6" s="1"/>
  <c r="AM18" i="6" s="1"/>
  <c r="AJ17" i="6"/>
  <c r="AJ18" i="6" s="1"/>
  <c r="U90" i="5"/>
  <c r="Y82" i="5"/>
  <c r="AP42" i="5"/>
  <c r="AP61" i="5"/>
  <c r="V90" i="5"/>
  <c r="Y79" i="5"/>
  <c r="Y87" i="5"/>
  <c r="W90" i="5"/>
  <c r="Y84" i="5"/>
  <c r="AP41" i="5"/>
  <c r="Z41" i="5"/>
  <c r="Y41" i="5" s="1"/>
  <c r="AA41" i="5" s="1"/>
  <c r="AQ41" i="5" s="1"/>
  <c r="AP77" i="5"/>
  <c r="X90" i="5"/>
  <c r="AP25" i="5"/>
  <c r="AP24" i="5"/>
  <c r="AP60" i="5"/>
  <c r="Y78" i="5"/>
  <c r="Y86" i="5"/>
  <c r="AP43" i="5"/>
  <c r="Y83" i="5"/>
  <c r="AP34" i="5"/>
  <c r="Y80" i="5"/>
  <c r="Y88" i="5"/>
  <c r="AP23" i="5"/>
  <c r="Z23" i="5"/>
  <c r="Y23" i="5" s="1"/>
  <c r="AP59" i="5"/>
  <c r="Z59" i="5"/>
  <c r="Y59" i="5" s="1"/>
  <c r="AA59" i="5" s="1"/>
  <c r="AQ59" i="5" s="1"/>
  <c r="T90" i="5"/>
  <c r="Y85" i="5"/>
  <c r="AR107" i="5"/>
  <c r="AR108" i="5" s="1"/>
  <c r="AV95" i="5"/>
  <c r="AV107" i="5" s="1"/>
  <c r="AV108" i="5" s="1"/>
  <c r="W90" i="3"/>
  <c r="Y84" i="3"/>
  <c r="AP41" i="3"/>
  <c r="Z41" i="3"/>
  <c r="Y41" i="3" s="1"/>
  <c r="AA41" i="3" s="1"/>
  <c r="AQ41" i="3" s="1"/>
  <c r="AP77" i="3"/>
  <c r="X90" i="3"/>
  <c r="Y81" i="3"/>
  <c r="AP24" i="3"/>
  <c r="AP60" i="3"/>
  <c r="Y78" i="3"/>
  <c r="Y86" i="3"/>
  <c r="AP43" i="3"/>
  <c r="Y83" i="3"/>
  <c r="AP34" i="3"/>
  <c r="Y80" i="3"/>
  <c r="Y88" i="3"/>
  <c r="AP23" i="3"/>
  <c r="Z23" i="3"/>
  <c r="Y23" i="3" s="1"/>
  <c r="AP59" i="3"/>
  <c r="Z59" i="3"/>
  <c r="Y59" i="3" s="1"/>
  <c r="AA59" i="3" s="1"/>
  <c r="AQ59" i="3" s="1"/>
  <c r="T90" i="3"/>
  <c r="Y77" i="3"/>
  <c r="Y85" i="3"/>
  <c r="AR110" i="3"/>
  <c r="AR111" i="3" s="1"/>
  <c r="AV98" i="3"/>
  <c r="AV110" i="3" s="1"/>
  <c r="AV111" i="3" s="1"/>
  <c r="AP42" i="3"/>
  <c r="U90" i="3"/>
  <c r="Y82" i="3"/>
  <c r="V90" i="3"/>
  <c r="Y79" i="3"/>
  <c r="Y87" i="3"/>
  <c r="X29" i="4"/>
  <c r="X12" i="4"/>
  <c r="W18" i="4"/>
  <c r="AP5" i="4"/>
  <c r="X9" i="4"/>
  <c r="X36" i="4"/>
  <c r="W62" i="4"/>
  <c r="AP49" i="4"/>
  <c r="X53" i="4"/>
  <c r="AV85" i="4"/>
  <c r="AV97" i="4" s="1"/>
  <c r="AV98" i="4" s="1"/>
  <c r="AR97" i="4"/>
  <c r="AR98" i="4" s="1"/>
  <c r="X6" i="4"/>
  <c r="X14" i="4"/>
  <c r="X50" i="4"/>
  <c r="X58" i="4"/>
  <c r="X11" i="4"/>
  <c r="X55" i="4"/>
  <c r="X16" i="4"/>
  <c r="X60" i="4"/>
  <c r="X13" i="4"/>
  <c r="W41" i="4"/>
  <c r="AP27" i="4"/>
  <c r="X32" i="4"/>
  <c r="X57" i="4"/>
  <c r="Y67" i="4"/>
  <c r="AP67" i="4"/>
  <c r="Y103" i="4"/>
  <c r="X103" i="4" s="1"/>
  <c r="Z103" i="4" s="1"/>
  <c r="AQ103" i="4" s="1"/>
  <c r="AR103" i="4" s="1"/>
  <c r="AP103" i="4"/>
  <c r="AN85" i="2"/>
  <c r="AR85" i="2" s="1"/>
  <c r="AN77" i="2"/>
  <c r="AR77" i="2" s="1"/>
  <c r="AN86" i="2"/>
  <c r="AR86" i="2" s="1"/>
  <c r="AR75" i="2"/>
  <c r="AN78" i="2"/>
  <c r="AR78" i="2" s="1"/>
  <c r="X7" i="4"/>
  <c r="X56" i="4"/>
  <c r="X67" i="4"/>
  <c r="Z67" i="4" s="1"/>
  <c r="AQ67" i="4" s="1"/>
  <c r="X30" i="4"/>
  <c r="X51" i="4"/>
  <c r="S62" i="4"/>
  <c r="X49" i="4"/>
  <c r="X10" i="4"/>
  <c r="X54" i="4"/>
  <c r="X15" i="4"/>
  <c r="U62" i="4"/>
  <c r="X59" i="4"/>
  <c r="T62" i="4"/>
  <c r="X8" i="4"/>
  <c r="V62" i="4"/>
  <c r="X52" i="4"/>
  <c r="W94" i="2"/>
  <c r="V94" i="2" s="1"/>
  <c r="X94" i="2" s="1"/>
  <c r="AM94" i="2" s="1"/>
  <c r="AN94" i="2" s="1"/>
  <c r="X39" i="4"/>
  <c r="X37" i="4"/>
  <c r="X35" i="4"/>
  <c r="S18" i="4"/>
  <c r="S41" i="4"/>
  <c r="X28" i="4"/>
  <c r="X5" i="4"/>
  <c r="T18" i="4"/>
  <c r="T41" i="4"/>
  <c r="X33" i="4"/>
  <c r="U18" i="4"/>
  <c r="U41" i="4"/>
  <c r="X38" i="4"/>
  <c r="V18" i="4"/>
  <c r="V41" i="4"/>
  <c r="X31" i="4"/>
  <c r="Y60" i="5" l="1"/>
  <c r="Z60" i="5" s="1"/>
  <c r="AA60" i="5" s="1"/>
  <c r="AQ60" i="5" s="1"/>
  <c r="AA23" i="5"/>
  <c r="AQ23" i="5" s="1"/>
  <c r="AR23" i="5" s="1"/>
  <c r="Y24" i="5"/>
  <c r="AR41" i="5"/>
  <c r="Y61" i="5"/>
  <c r="AR60" i="5"/>
  <c r="AV60" i="5" s="1"/>
  <c r="Y42" i="5"/>
  <c r="AR59" i="5"/>
  <c r="Y42" i="3"/>
  <c r="Z42" i="3" s="1"/>
  <c r="Y43" i="3" s="1"/>
  <c r="Y90" i="3"/>
  <c r="Z88" i="3" s="1"/>
  <c r="AA88" i="3" s="1"/>
  <c r="AB88" i="3" s="1"/>
  <c r="AQ88" i="3" s="1"/>
  <c r="AR88" i="3" s="1"/>
  <c r="AV88" i="3" s="1"/>
  <c r="Z78" i="3"/>
  <c r="Z86" i="3"/>
  <c r="AA86" i="3" s="1"/>
  <c r="AB86" i="3" s="1"/>
  <c r="AQ86" i="3" s="1"/>
  <c r="AR86" i="3" s="1"/>
  <c r="AV86" i="3" s="1"/>
  <c r="Z79" i="3"/>
  <c r="AA79" i="3" s="1"/>
  <c r="AB79" i="3" s="1"/>
  <c r="AQ79" i="3" s="1"/>
  <c r="AR79" i="3" s="1"/>
  <c r="AV79" i="3" s="1"/>
  <c r="Z87" i="3"/>
  <c r="AA87" i="3" s="1"/>
  <c r="AB87" i="3" s="1"/>
  <c r="AQ87" i="3" s="1"/>
  <c r="AR87" i="3" s="1"/>
  <c r="AV87" i="3" s="1"/>
  <c r="Z80" i="3"/>
  <c r="AA80" i="3" s="1"/>
  <c r="AB80" i="3" s="1"/>
  <c r="AQ80" i="3" s="1"/>
  <c r="AR80" i="3" s="1"/>
  <c r="AV80" i="3" s="1"/>
  <c r="Z83" i="3"/>
  <c r="AA83" i="3" s="1"/>
  <c r="AB83" i="3" s="1"/>
  <c r="AQ83" i="3" s="1"/>
  <c r="AR83" i="3" s="1"/>
  <c r="AV83" i="3" s="1"/>
  <c r="Z84" i="3"/>
  <c r="AA84" i="3" s="1"/>
  <c r="AB84" i="3" s="1"/>
  <c r="AQ84" i="3" s="1"/>
  <c r="AR84" i="3" s="1"/>
  <c r="AV84" i="3" s="1"/>
  <c r="AA23" i="3"/>
  <c r="AQ23" i="3" s="1"/>
  <c r="AR23" i="3" s="1"/>
  <c r="Y24" i="3"/>
  <c r="AR59" i="3"/>
  <c r="Y60" i="3"/>
  <c r="AA78" i="3"/>
  <c r="AB78" i="3" s="1"/>
  <c r="AQ78" i="3" s="1"/>
  <c r="AR78" i="3" s="1"/>
  <c r="AV78" i="3" s="1"/>
  <c r="AR41" i="3"/>
  <c r="AR67" i="4"/>
  <c r="AV67" i="4"/>
  <c r="AR87" i="2"/>
  <c r="AR88" i="2" s="1"/>
  <c r="AN87" i="2"/>
  <c r="AN88" i="2" s="1"/>
  <c r="X104" i="4"/>
  <c r="X68" i="4"/>
  <c r="X62" i="4"/>
  <c r="V95" i="2"/>
  <c r="AN59" i="2"/>
  <c r="AR59" i="2" s="1"/>
  <c r="AN58" i="2"/>
  <c r="X18" i="4"/>
  <c r="X41" i="4"/>
  <c r="Z61" i="5" l="1"/>
  <c r="Y62" i="5" s="1"/>
  <c r="Z42" i="5"/>
  <c r="AA42" i="5" s="1"/>
  <c r="AQ42" i="5" s="1"/>
  <c r="AR42" i="5" s="1"/>
  <c r="AV42" i="5" s="1"/>
  <c r="Z82" i="5"/>
  <c r="AA82" i="5" s="1"/>
  <c r="AB82" i="5" s="1"/>
  <c r="AQ82" i="5" s="1"/>
  <c r="AR82" i="5" s="1"/>
  <c r="AV82" i="5" s="1"/>
  <c r="Z88" i="5"/>
  <c r="AA88" i="5" s="1"/>
  <c r="AB88" i="5" s="1"/>
  <c r="AQ88" i="5" s="1"/>
  <c r="AR88" i="5" s="1"/>
  <c r="AV88" i="5" s="1"/>
  <c r="Z78" i="5"/>
  <c r="AA78" i="5" s="1"/>
  <c r="AB78" i="5" s="1"/>
  <c r="AQ78" i="5" s="1"/>
  <c r="AR78" i="5" s="1"/>
  <c r="AV78" i="5" s="1"/>
  <c r="Z87" i="5"/>
  <c r="AA87" i="5" s="1"/>
  <c r="AB87" i="5" s="1"/>
  <c r="AQ87" i="5" s="1"/>
  <c r="AR87" i="5" s="1"/>
  <c r="AV87" i="5" s="1"/>
  <c r="Z84" i="5"/>
  <c r="AA84" i="5" s="1"/>
  <c r="AB84" i="5" s="1"/>
  <c r="AQ84" i="5" s="1"/>
  <c r="AR84" i="5" s="1"/>
  <c r="AV84" i="5" s="1"/>
  <c r="Z80" i="5"/>
  <c r="AA80" i="5" s="1"/>
  <c r="AB80" i="5" s="1"/>
  <c r="AQ80" i="5" s="1"/>
  <c r="AR80" i="5" s="1"/>
  <c r="AV80" i="5" s="1"/>
  <c r="Z85" i="5"/>
  <c r="AA85" i="5" s="1"/>
  <c r="AB85" i="5" s="1"/>
  <c r="AQ85" i="5" s="1"/>
  <c r="AR85" i="5" s="1"/>
  <c r="AV85" i="5" s="1"/>
  <c r="Z81" i="5"/>
  <c r="AA81" i="5" s="1"/>
  <c r="AB81" i="5" s="1"/>
  <c r="AQ81" i="5" s="1"/>
  <c r="AR81" i="5" s="1"/>
  <c r="AV81" i="5" s="1"/>
  <c r="Z83" i="5"/>
  <c r="AA83" i="5" s="1"/>
  <c r="AB83" i="5" s="1"/>
  <c r="AQ83" i="5" s="1"/>
  <c r="AR83" i="5" s="1"/>
  <c r="AV83" i="5" s="1"/>
  <c r="Z86" i="5"/>
  <c r="AA86" i="5" s="1"/>
  <c r="AB86" i="5" s="1"/>
  <c r="AQ86" i="5" s="1"/>
  <c r="AR86" i="5" s="1"/>
  <c r="AV86" i="5" s="1"/>
  <c r="Z79" i="5"/>
  <c r="AA79" i="5" s="1"/>
  <c r="AB79" i="5" s="1"/>
  <c r="AQ79" i="5" s="1"/>
  <c r="AR79" i="5" s="1"/>
  <c r="AV79" i="5" s="1"/>
  <c r="Z24" i="5"/>
  <c r="AA24" i="5" s="1"/>
  <c r="AQ24" i="5" s="1"/>
  <c r="AR24" i="5" s="1"/>
  <c r="AV41" i="5"/>
  <c r="AV59" i="5"/>
  <c r="AV23" i="5"/>
  <c r="Z85" i="3"/>
  <c r="AA85" i="3" s="1"/>
  <c r="AB85" i="3" s="1"/>
  <c r="AQ85" i="3" s="1"/>
  <c r="AR85" i="3" s="1"/>
  <c r="AV85" i="3" s="1"/>
  <c r="Z82" i="3"/>
  <c r="AA82" i="3" s="1"/>
  <c r="AB82" i="3" s="1"/>
  <c r="AQ82" i="3" s="1"/>
  <c r="AR82" i="3" s="1"/>
  <c r="AV82" i="3" s="1"/>
  <c r="Z77" i="3"/>
  <c r="AA77" i="3" s="1"/>
  <c r="AB77" i="3" s="1"/>
  <c r="AQ77" i="3" s="1"/>
  <c r="AR77" i="3" s="1"/>
  <c r="AV77" i="3" s="1"/>
  <c r="AV89" i="3" s="1"/>
  <c r="AV90" i="3" s="1"/>
  <c r="Z81" i="3"/>
  <c r="AA81" i="3" s="1"/>
  <c r="AB81" i="3" s="1"/>
  <c r="AQ81" i="3" s="1"/>
  <c r="AR81" i="3" s="1"/>
  <c r="AV81" i="3" s="1"/>
  <c r="Z43" i="3"/>
  <c r="Y44" i="3" s="1"/>
  <c r="AR89" i="3"/>
  <c r="AR90" i="3" s="1"/>
  <c r="Z60" i="3"/>
  <c r="Y61" i="3" s="1"/>
  <c r="AA42" i="3"/>
  <c r="AQ42" i="3" s="1"/>
  <c r="AR42" i="3" s="1"/>
  <c r="AV42" i="3" s="1"/>
  <c r="AV59" i="3"/>
  <c r="AV41" i="3"/>
  <c r="AV23" i="3"/>
  <c r="Z24" i="3"/>
  <c r="Y25" i="3" s="1"/>
  <c r="AR58" i="2"/>
  <c r="Y34" i="4"/>
  <c r="Z34" i="4" s="1"/>
  <c r="AA34" i="4" s="1"/>
  <c r="AQ33" i="4" s="1"/>
  <c r="AR33" i="4" s="1"/>
  <c r="AV33" i="4" s="1"/>
  <c r="Y35" i="4"/>
  <c r="Z35" i="4" s="1"/>
  <c r="AA35" i="4" s="1"/>
  <c r="AQ34" i="4" s="1"/>
  <c r="AR34" i="4" s="1"/>
  <c r="AV34" i="4" s="1"/>
  <c r="Y36" i="4"/>
  <c r="Z36" i="4" s="1"/>
  <c r="Y30" i="4"/>
  <c r="Z30" i="4" s="1"/>
  <c r="AA30" i="4" s="1"/>
  <c r="AQ29" i="4" s="1"/>
  <c r="AR29" i="4" s="1"/>
  <c r="AV29" i="4" s="1"/>
  <c r="AA36" i="4"/>
  <c r="AQ35" i="4" s="1"/>
  <c r="AR35" i="4" s="1"/>
  <c r="AV35" i="4" s="1"/>
  <c r="Y37" i="4"/>
  <c r="Z37" i="4" s="1"/>
  <c r="AA37" i="4" s="1"/>
  <c r="AQ36" i="4" s="1"/>
  <c r="AR36" i="4" s="1"/>
  <c r="AV36" i="4" s="1"/>
  <c r="Y39" i="4"/>
  <c r="Z39" i="4" s="1"/>
  <c r="AA39" i="4" s="1"/>
  <c r="AQ38" i="4" s="1"/>
  <c r="AR38" i="4" s="1"/>
  <c r="AV38" i="4" s="1"/>
  <c r="Y29" i="4"/>
  <c r="Z29" i="4" s="1"/>
  <c r="Y31" i="4"/>
  <c r="Z31" i="4" s="1"/>
  <c r="AA31" i="4" s="1"/>
  <c r="AQ30" i="4" s="1"/>
  <c r="AR30" i="4" s="1"/>
  <c r="AV30" i="4" s="1"/>
  <c r="Y32" i="4"/>
  <c r="Z32" i="4" s="1"/>
  <c r="AA32" i="4" s="1"/>
  <c r="AQ31" i="4" s="1"/>
  <c r="AR31" i="4" s="1"/>
  <c r="AV31" i="4" s="1"/>
  <c r="Y33" i="4"/>
  <c r="Z33" i="4" s="1"/>
  <c r="AA33" i="4" s="1"/>
  <c r="AQ32" i="4" s="1"/>
  <c r="AR32" i="4" s="1"/>
  <c r="AV32" i="4" s="1"/>
  <c r="Y38" i="4"/>
  <c r="Z38" i="4" s="1"/>
  <c r="AA38" i="4" s="1"/>
  <c r="AQ37" i="4" s="1"/>
  <c r="AR37" i="4" s="1"/>
  <c r="AV37" i="4" s="1"/>
  <c r="Y28" i="4"/>
  <c r="Z28" i="4" s="1"/>
  <c r="AA28" i="4" s="1"/>
  <c r="AQ27" i="4" s="1"/>
  <c r="AR27" i="4" s="1"/>
  <c r="AA29" i="4"/>
  <c r="AQ28" i="4" s="1"/>
  <c r="AR28" i="4" s="1"/>
  <c r="AV28" i="4" s="1"/>
  <c r="Y104" i="4"/>
  <c r="X105" i="4" s="1"/>
  <c r="Y68" i="4"/>
  <c r="Z68" i="4" s="1"/>
  <c r="AQ68" i="4" s="1"/>
  <c r="AR68" i="4" s="1"/>
  <c r="Y59" i="4"/>
  <c r="Z59" i="4" s="1"/>
  <c r="AA59" i="4" s="1"/>
  <c r="AQ59" i="4" s="1"/>
  <c r="AR59" i="4" s="1"/>
  <c r="AV59" i="4" s="1"/>
  <c r="Y60" i="4"/>
  <c r="Z60" i="4" s="1"/>
  <c r="AA60" i="4" s="1"/>
  <c r="AQ60" i="4" s="1"/>
  <c r="AR60" i="4" s="1"/>
  <c r="AV60" i="4" s="1"/>
  <c r="Y49" i="4"/>
  <c r="Z49" i="4" s="1"/>
  <c r="AA49" i="4" s="1"/>
  <c r="AQ49" i="4" s="1"/>
  <c r="AR49" i="4" s="1"/>
  <c r="Y54" i="4"/>
  <c r="Z54" i="4" s="1"/>
  <c r="AA54" i="4" s="1"/>
  <c r="AQ54" i="4" s="1"/>
  <c r="AR54" i="4" s="1"/>
  <c r="AV54" i="4" s="1"/>
  <c r="Y55" i="4"/>
  <c r="Z55" i="4" s="1"/>
  <c r="AA55" i="4" s="1"/>
  <c r="AQ55" i="4" s="1"/>
  <c r="AR55" i="4" s="1"/>
  <c r="AV55" i="4" s="1"/>
  <c r="Y58" i="4"/>
  <c r="Z58" i="4" s="1"/>
  <c r="AA58" i="4" s="1"/>
  <c r="AQ58" i="4" s="1"/>
  <c r="AR58" i="4" s="1"/>
  <c r="AV58" i="4" s="1"/>
  <c r="Y50" i="4"/>
  <c r="Z50" i="4" s="1"/>
  <c r="AA50" i="4" s="1"/>
  <c r="AQ50" i="4" s="1"/>
  <c r="AR50" i="4" s="1"/>
  <c r="AV50" i="4" s="1"/>
  <c r="Y52" i="4"/>
  <c r="Z52" i="4" s="1"/>
  <c r="AA52" i="4" s="1"/>
  <c r="AQ52" i="4" s="1"/>
  <c r="AR52" i="4" s="1"/>
  <c r="AV52" i="4" s="1"/>
  <c r="Y57" i="4"/>
  <c r="Z57" i="4" s="1"/>
  <c r="AA57" i="4" s="1"/>
  <c r="AQ57" i="4" s="1"/>
  <c r="AR57" i="4" s="1"/>
  <c r="AV57" i="4" s="1"/>
  <c r="Y51" i="4"/>
  <c r="Z51" i="4" s="1"/>
  <c r="AA51" i="4" s="1"/>
  <c r="AQ51" i="4" s="1"/>
  <c r="AR51" i="4" s="1"/>
  <c r="AV51" i="4" s="1"/>
  <c r="Y53" i="4"/>
  <c r="Z53" i="4" s="1"/>
  <c r="AA53" i="4" s="1"/>
  <c r="AQ53" i="4" s="1"/>
  <c r="AR53" i="4" s="1"/>
  <c r="AV53" i="4" s="1"/>
  <c r="Y56" i="4"/>
  <c r="Z56" i="4" s="1"/>
  <c r="AA56" i="4" s="1"/>
  <c r="AQ56" i="4" s="1"/>
  <c r="AR56" i="4" s="1"/>
  <c r="AV56" i="4" s="1"/>
  <c r="W95" i="2"/>
  <c r="V96" i="2" s="1"/>
  <c r="Y15" i="4"/>
  <c r="Z15" i="4" s="1"/>
  <c r="AA15" i="4" s="1"/>
  <c r="AQ15" i="4" s="1"/>
  <c r="AR15" i="4" s="1"/>
  <c r="AV15" i="4" s="1"/>
  <c r="Y14" i="4"/>
  <c r="Z14" i="4" s="1"/>
  <c r="AA14" i="4" s="1"/>
  <c r="AQ14" i="4" s="1"/>
  <c r="AR14" i="4" s="1"/>
  <c r="AV14" i="4" s="1"/>
  <c r="Y16" i="4"/>
  <c r="Z16" i="4" s="1"/>
  <c r="AA16" i="4" s="1"/>
  <c r="AQ16" i="4" s="1"/>
  <c r="AR16" i="4" s="1"/>
  <c r="AV16" i="4" s="1"/>
  <c r="Y5" i="4"/>
  <c r="Z5" i="4" s="1"/>
  <c r="AA5" i="4" s="1"/>
  <c r="AQ5" i="4" s="1"/>
  <c r="AR5" i="4" s="1"/>
  <c r="Y6" i="4"/>
  <c r="Z6" i="4" s="1"/>
  <c r="AA6" i="4" s="1"/>
  <c r="AQ6" i="4" s="1"/>
  <c r="AR6" i="4" s="1"/>
  <c r="AV6" i="4" s="1"/>
  <c r="Y7" i="4"/>
  <c r="Z7" i="4" s="1"/>
  <c r="AA7" i="4" s="1"/>
  <c r="AQ7" i="4" s="1"/>
  <c r="AR7" i="4" s="1"/>
  <c r="AV7" i="4" s="1"/>
  <c r="Y8" i="4"/>
  <c r="Z8" i="4" s="1"/>
  <c r="AA8" i="4" s="1"/>
  <c r="AQ8" i="4" s="1"/>
  <c r="AR8" i="4" s="1"/>
  <c r="AV8" i="4" s="1"/>
  <c r="Y9" i="4"/>
  <c r="Z9" i="4" s="1"/>
  <c r="AA9" i="4" s="1"/>
  <c r="AQ9" i="4" s="1"/>
  <c r="AR9" i="4" s="1"/>
  <c r="AV9" i="4" s="1"/>
  <c r="Y10" i="4"/>
  <c r="Z10" i="4" s="1"/>
  <c r="AA10" i="4" s="1"/>
  <c r="AQ10" i="4" s="1"/>
  <c r="AR10" i="4" s="1"/>
  <c r="AV10" i="4" s="1"/>
  <c r="Y11" i="4"/>
  <c r="Z11" i="4" s="1"/>
  <c r="AA11" i="4" s="1"/>
  <c r="AQ11" i="4" s="1"/>
  <c r="AR11" i="4" s="1"/>
  <c r="AV11" i="4" s="1"/>
  <c r="Y12" i="4"/>
  <c r="Z12" i="4" s="1"/>
  <c r="AA12" i="4" s="1"/>
  <c r="AQ12" i="4" s="1"/>
  <c r="AR12" i="4" s="1"/>
  <c r="AV12" i="4" s="1"/>
  <c r="Y13" i="4"/>
  <c r="Z13" i="4" s="1"/>
  <c r="AA13" i="4" s="1"/>
  <c r="AQ13" i="4" s="1"/>
  <c r="AR13" i="4" s="1"/>
  <c r="AV13" i="4" s="1"/>
  <c r="AN61" i="2"/>
  <c r="AR61" i="2" s="1"/>
  <c r="AN60" i="2"/>
  <c r="AR60" i="2" s="1"/>
  <c r="AL41" i="2"/>
  <c r="AL42" i="2"/>
  <c r="AL43" i="2"/>
  <c r="AL44" i="2"/>
  <c r="AL45" i="2"/>
  <c r="AL46" i="2"/>
  <c r="AL47" i="2"/>
  <c r="AL48" i="2"/>
  <c r="AL49" i="2"/>
  <c r="AL50" i="2"/>
  <c r="AL51" i="2"/>
  <c r="AL40" i="2"/>
  <c r="Y43" i="5" l="1"/>
  <c r="Z43" i="5" s="1"/>
  <c r="AA43" i="5" s="1"/>
  <c r="AQ43" i="5" s="1"/>
  <c r="AR43" i="5" s="1"/>
  <c r="Y25" i="5"/>
  <c r="Z25" i="5" s="1"/>
  <c r="Y26" i="5" s="1"/>
  <c r="AA61" i="5"/>
  <c r="AQ61" i="5" s="1"/>
  <c r="AR61" i="5" s="1"/>
  <c r="AV61" i="5" s="1"/>
  <c r="AV24" i="5"/>
  <c r="Z62" i="5"/>
  <c r="Y63" i="5" s="1"/>
  <c r="AA77" i="5"/>
  <c r="AQ77" i="5" s="1"/>
  <c r="AR77" i="5" s="1"/>
  <c r="AA43" i="3"/>
  <c r="AQ43" i="3" s="1"/>
  <c r="AR43" i="3" s="1"/>
  <c r="AV43" i="3" s="1"/>
  <c r="Z61" i="3"/>
  <c r="Y62" i="3" s="1"/>
  <c r="Z44" i="3"/>
  <c r="Y45" i="3" s="1"/>
  <c r="Z25" i="3"/>
  <c r="Y26" i="3" s="1"/>
  <c r="AA60" i="3"/>
  <c r="AQ60" i="3" s="1"/>
  <c r="AR60" i="3" s="1"/>
  <c r="AA24" i="3"/>
  <c r="AQ24" i="3" s="1"/>
  <c r="AR24" i="3" s="1"/>
  <c r="AR17" i="4"/>
  <c r="AR18" i="4" s="1"/>
  <c r="AV5" i="4"/>
  <c r="AV17" i="4" s="1"/>
  <c r="AV18" i="4" s="1"/>
  <c r="X69" i="4"/>
  <c r="Y69" i="4" s="1"/>
  <c r="X70" i="4" s="1"/>
  <c r="AV68" i="4"/>
  <c r="AV49" i="4"/>
  <c r="AV61" i="4" s="1"/>
  <c r="AV62" i="4" s="1"/>
  <c r="AR61" i="4"/>
  <c r="AR62" i="4" s="1"/>
  <c r="AV27" i="4"/>
  <c r="AV39" i="4" s="1"/>
  <c r="AV40" i="4" s="1"/>
  <c r="AR39" i="4"/>
  <c r="AR40" i="4" s="1"/>
  <c r="X95" i="2"/>
  <c r="AM95" i="2" s="1"/>
  <c r="AN95" i="2" s="1"/>
  <c r="Z104" i="4"/>
  <c r="AQ104" i="4" s="1"/>
  <c r="AR104" i="4" s="1"/>
  <c r="Y105" i="4"/>
  <c r="X106" i="4" s="1"/>
  <c r="W96" i="2"/>
  <c r="X96" i="2" s="1"/>
  <c r="AM96" i="2" s="1"/>
  <c r="AN96" i="2" s="1"/>
  <c r="AR96" i="2" s="1"/>
  <c r="T26" i="2"/>
  <c r="S25" i="2"/>
  <c r="Q22" i="2"/>
  <c r="Q23" i="2"/>
  <c r="R23" i="2"/>
  <c r="S23" i="2"/>
  <c r="T23" i="2"/>
  <c r="U23" i="2"/>
  <c r="AL23" i="2" s="1"/>
  <c r="Q24" i="2"/>
  <c r="R24" i="2"/>
  <c r="S24" i="2"/>
  <c r="T24" i="2"/>
  <c r="U24" i="2"/>
  <c r="AL24" i="2" s="1"/>
  <c r="Q25" i="2"/>
  <c r="R25" i="2"/>
  <c r="T25" i="2"/>
  <c r="U25" i="2"/>
  <c r="AL25" i="2" s="1"/>
  <c r="Q26" i="2"/>
  <c r="R26" i="2"/>
  <c r="S26" i="2"/>
  <c r="U26" i="2"/>
  <c r="AL26" i="2" s="1"/>
  <c r="Q27" i="2"/>
  <c r="R27" i="2"/>
  <c r="S27" i="2"/>
  <c r="T27" i="2"/>
  <c r="U27" i="2"/>
  <c r="AL27" i="2" s="1"/>
  <c r="Q28" i="2"/>
  <c r="V28" i="2" s="1"/>
  <c r="R28" i="2"/>
  <c r="S28" i="2"/>
  <c r="T28" i="2"/>
  <c r="U28" i="2"/>
  <c r="AL28" i="2" s="1"/>
  <c r="Q29" i="2"/>
  <c r="R29" i="2"/>
  <c r="S29" i="2"/>
  <c r="T29" i="2"/>
  <c r="U29" i="2"/>
  <c r="AL29" i="2" s="1"/>
  <c r="Q30" i="2"/>
  <c r="R30" i="2"/>
  <c r="S30" i="2"/>
  <c r="T30" i="2"/>
  <c r="U30" i="2"/>
  <c r="AL30" i="2" s="1"/>
  <c r="Q31" i="2"/>
  <c r="R31" i="2"/>
  <c r="S31" i="2"/>
  <c r="T31" i="2"/>
  <c r="U31" i="2"/>
  <c r="AL31" i="2" s="1"/>
  <c r="Q32" i="2"/>
  <c r="R32" i="2"/>
  <c r="S32" i="2"/>
  <c r="T32" i="2"/>
  <c r="U32" i="2"/>
  <c r="AL32" i="2" s="1"/>
  <c r="Q33" i="2"/>
  <c r="R33" i="2"/>
  <c r="S33" i="2"/>
  <c r="T33" i="2"/>
  <c r="U33" i="2"/>
  <c r="U22" i="2"/>
  <c r="AL22" i="2" s="1"/>
  <c r="T22" i="2"/>
  <c r="S22" i="2"/>
  <c r="R22" i="2"/>
  <c r="R8" i="2"/>
  <c r="R9" i="2"/>
  <c r="G5" i="2"/>
  <c r="Q6" i="2" s="1"/>
  <c r="G4" i="2"/>
  <c r="Q5" i="2" s="1"/>
  <c r="G6" i="2"/>
  <c r="Q7" i="2" s="1"/>
  <c r="G7" i="2"/>
  <c r="Q8" i="2" s="1"/>
  <c r="G8" i="2"/>
  <c r="Q9" i="2" s="1"/>
  <c r="G9" i="2"/>
  <c r="Q10" i="2" s="1"/>
  <c r="V10" i="2" s="1"/>
  <c r="G10" i="2"/>
  <c r="Q11" i="2" s="1"/>
  <c r="V11" i="2" s="1"/>
  <c r="G11" i="2"/>
  <c r="Q12" i="2" s="1"/>
  <c r="G12" i="2"/>
  <c r="Q13" i="2" s="1"/>
  <c r="G13" i="2"/>
  <c r="Q14" i="2" s="1"/>
  <c r="G14" i="2"/>
  <c r="Q15" i="2" s="1"/>
  <c r="G15" i="2"/>
  <c r="Q16" i="2" s="1"/>
  <c r="G16" i="2"/>
  <c r="R5" i="2" s="1"/>
  <c r="G17" i="2"/>
  <c r="R6" i="2" s="1"/>
  <c r="G18" i="2"/>
  <c r="R7" i="2" s="1"/>
  <c r="G19" i="2"/>
  <c r="G20" i="2"/>
  <c r="G21" i="2"/>
  <c r="R10" i="2" s="1"/>
  <c r="G22" i="2"/>
  <c r="R11" i="2" s="1"/>
  <c r="G23" i="2"/>
  <c r="R12" i="2" s="1"/>
  <c r="G24" i="2"/>
  <c r="R13" i="2" s="1"/>
  <c r="G25" i="2"/>
  <c r="R14" i="2" s="1"/>
  <c r="G26" i="2"/>
  <c r="R15" i="2" s="1"/>
  <c r="G27" i="2"/>
  <c r="R16" i="2" s="1"/>
  <c r="G28" i="2"/>
  <c r="S5" i="2" s="1"/>
  <c r="G29" i="2"/>
  <c r="S6" i="2" s="1"/>
  <c r="G30" i="2"/>
  <c r="S7" i="2" s="1"/>
  <c r="G31" i="2"/>
  <c r="S8" i="2" s="1"/>
  <c r="G32" i="2"/>
  <c r="S9" i="2" s="1"/>
  <c r="G33" i="2"/>
  <c r="S10" i="2" s="1"/>
  <c r="G34" i="2"/>
  <c r="S11" i="2" s="1"/>
  <c r="G35" i="2"/>
  <c r="S12" i="2" s="1"/>
  <c r="G36" i="2"/>
  <c r="S13" i="2" s="1"/>
  <c r="G37" i="2"/>
  <c r="S14" i="2" s="1"/>
  <c r="G38" i="2"/>
  <c r="S15" i="2" s="1"/>
  <c r="G39" i="2"/>
  <c r="S16" i="2" s="1"/>
  <c r="G40" i="2"/>
  <c r="T5" i="2" s="1"/>
  <c r="G41" i="2"/>
  <c r="T6" i="2" s="1"/>
  <c r="G42" i="2"/>
  <c r="T7" i="2" s="1"/>
  <c r="G43" i="2"/>
  <c r="T8" i="2" s="1"/>
  <c r="G44" i="2"/>
  <c r="T9" i="2" s="1"/>
  <c r="G45" i="2"/>
  <c r="T10" i="2" s="1"/>
  <c r="G46" i="2"/>
  <c r="T11" i="2" s="1"/>
  <c r="G47" i="2"/>
  <c r="T12" i="2" s="1"/>
  <c r="G48" i="2"/>
  <c r="T13" i="2" s="1"/>
  <c r="G49" i="2"/>
  <c r="T14" i="2" s="1"/>
  <c r="G50" i="2"/>
  <c r="T15" i="2" s="1"/>
  <c r="G51" i="2"/>
  <c r="T16" i="2" s="1"/>
  <c r="G52" i="2"/>
  <c r="U5" i="2" s="1"/>
  <c r="AL5" i="2" s="1"/>
  <c r="G53" i="2"/>
  <c r="U6" i="2" s="1"/>
  <c r="AL6" i="2" s="1"/>
  <c r="G54" i="2"/>
  <c r="U7" i="2" s="1"/>
  <c r="AL7" i="2" s="1"/>
  <c r="G55" i="2"/>
  <c r="U8" i="2" s="1"/>
  <c r="AL8" i="2" s="1"/>
  <c r="G56" i="2"/>
  <c r="U9" i="2" s="1"/>
  <c r="AL9" i="2" s="1"/>
  <c r="G57" i="2"/>
  <c r="U10" i="2" s="1"/>
  <c r="AL10" i="2" s="1"/>
  <c r="G58" i="2"/>
  <c r="U11" i="2" s="1"/>
  <c r="AL11" i="2" s="1"/>
  <c r="G59" i="2"/>
  <c r="U12" i="2" s="1"/>
  <c r="AL12" i="2" s="1"/>
  <c r="G60" i="2"/>
  <c r="U13" i="2" s="1"/>
  <c r="AL13" i="2" s="1"/>
  <c r="G61" i="2"/>
  <c r="U14" i="2" s="1"/>
  <c r="AL14" i="2" s="1"/>
  <c r="G62" i="2"/>
  <c r="U15" i="2" s="1"/>
  <c r="AL15" i="2" s="1"/>
  <c r="G63" i="2"/>
  <c r="U16" i="2" s="1"/>
  <c r="AL16" i="2" s="1"/>
  <c r="G64" i="5"/>
  <c r="X17" i="5" s="1"/>
  <c r="AP17" i="5" s="1"/>
  <c r="G63" i="5"/>
  <c r="X16" i="5" s="1"/>
  <c r="AP16" i="5" s="1"/>
  <c r="G62" i="5"/>
  <c r="X15" i="5" s="1"/>
  <c r="AP15" i="5" s="1"/>
  <c r="G61" i="5"/>
  <c r="X14" i="5" s="1"/>
  <c r="AP14" i="5" s="1"/>
  <c r="G60" i="5"/>
  <c r="X13" i="5" s="1"/>
  <c r="AP13" i="5" s="1"/>
  <c r="G59" i="5"/>
  <c r="X12" i="5" s="1"/>
  <c r="AP12" i="5" s="1"/>
  <c r="G58" i="5"/>
  <c r="X11" i="5" s="1"/>
  <c r="AP11" i="5" s="1"/>
  <c r="G57" i="5"/>
  <c r="X10" i="5" s="1"/>
  <c r="AP10" i="5" s="1"/>
  <c r="G56" i="5"/>
  <c r="X9" i="5" s="1"/>
  <c r="AP9" i="5" s="1"/>
  <c r="G55" i="5"/>
  <c r="X8" i="5" s="1"/>
  <c r="G54" i="5"/>
  <c r="X7" i="5" s="1"/>
  <c r="G53" i="5"/>
  <c r="X6" i="5" s="1"/>
  <c r="G52" i="5"/>
  <c r="W17" i="5" s="1"/>
  <c r="G51" i="5"/>
  <c r="W16" i="5" s="1"/>
  <c r="G50" i="5"/>
  <c r="W15" i="5" s="1"/>
  <c r="G49" i="5"/>
  <c r="W14" i="5" s="1"/>
  <c r="G48" i="5"/>
  <c r="W13" i="5" s="1"/>
  <c r="G47" i="5"/>
  <c r="W12" i="5" s="1"/>
  <c r="G46" i="5"/>
  <c r="W11" i="5" s="1"/>
  <c r="G45" i="5"/>
  <c r="W10" i="5" s="1"/>
  <c r="G44" i="5"/>
  <c r="W9" i="5" s="1"/>
  <c r="G43" i="5"/>
  <c r="W8" i="5" s="1"/>
  <c r="G42" i="5"/>
  <c r="W7" i="5" s="1"/>
  <c r="G41" i="5"/>
  <c r="W6" i="5" s="1"/>
  <c r="G40" i="5"/>
  <c r="V17" i="5" s="1"/>
  <c r="G39" i="5"/>
  <c r="V16" i="5" s="1"/>
  <c r="G38" i="5"/>
  <c r="V15" i="5" s="1"/>
  <c r="G37" i="5"/>
  <c r="V14" i="5" s="1"/>
  <c r="G36" i="5"/>
  <c r="V13" i="5" s="1"/>
  <c r="G35" i="5"/>
  <c r="V12" i="5" s="1"/>
  <c r="G34" i="5"/>
  <c r="V11" i="5" s="1"/>
  <c r="G33" i="5"/>
  <c r="V10" i="5" s="1"/>
  <c r="G32" i="5"/>
  <c r="V9" i="5" s="1"/>
  <c r="G31" i="5"/>
  <c r="V8" i="5" s="1"/>
  <c r="G30" i="5"/>
  <c r="V7" i="5" s="1"/>
  <c r="G29" i="5"/>
  <c r="V6" i="5" s="1"/>
  <c r="G28" i="5"/>
  <c r="U17" i="5" s="1"/>
  <c r="G27" i="5"/>
  <c r="U16" i="5" s="1"/>
  <c r="G26" i="5"/>
  <c r="U15" i="5" s="1"/>
  <c r="G25" i="5"/>
  <c r="U14" i="5" s="1"/>
  <c r="G24" i="5"/>
  <c r="U13" i="5" s="1"/>
  <c r="G23" i="5"/>
  <c r="U12" i="5" s="1"/>
  <c r="G22" i="5"/>
  <c r="U11" i="5" s="1"/>
  <c r="G21" i="5"/>
  <c r="U10" i="5" s="1"/>
  <c r="G20" i="5"/>
  <c r="U9" i="5" s="1"/>
  <c r="G19" i="5"/>
  <c r="U8" i="5" s="1"/>
  <c r="G18" i="5"/>
  <c r="U7" i="5" s="1"/>
  <c r="G17" i="5"/>
  <c r="U6" i="5" s="1"/>
  <c r="G16" i="5"/>
  <c r="T17" i="5" s="1"/>
  <c r="G15" i="5"/>
  <c r="T16" i="5" s="1"/>
  <c r="G14" i="5"/>
  <c r="T15" i="5" s="1"/>
  <c r="G13" i="5"/>
  <c r="T14" i="5" s="1"/>
  <c r="G12" i="5"/>
  <c r="T13" i="5" s="1"/>
  <c r="G11" i="5"/>
  <c r="T12" i="5" s="1"/>
  <c r="G10" i="5"/>
  <c r="T11" i="5" s="1"/>
  <c r="G9" i="5"/>
  <c r="T10" i="5" s="1"/>
  <c r="G8" i="5"/>
  <c r="T9" i="5" s="1"/>
  <c r="G7" i="5"/>
  <c r="T8" i="5" s="1"/>
  <c r="G6" i="5"/>
  <c r="T7" i="5" s="1"/>
  <c r="G5" i="5"/>
  <c r="T6" i="5" s="1"/>
  <c r="G64" i="3"/>
  <c r="X17" i="3" s="1"/>
  <c r="G63" i="3"/>
  <c r="X16" i="3" s="1"/>
  <c r="AP16" i="3" s="1"/>
  <c r="G62" i="3"/>
  <c r="X15" i="3" s="1"/>
  <c r="AP15" i="3" s="1"/>
  <c r="G61" i="3"/>
  <c r="X14" i="3" s="1"/>
  <c r="G60" i="3"/>
  <c r="X13" i="3" s="1"/>
  <c r="AP13" i="3" s="1"/>
  <c r="G59" i="3"/>
  <c r="X12" i="3" s="1"/>
  <c r="AP12" i="3" s="1"/>
  <c r="G58" i="3"/>
  <c r="X11" i="3" s="1"/>
  <c r="AP11" i="3" s="1"/>
  <c r="G57" i="3"/>
  <c r="X10" i="3" s="1"/>
  <c r="AP10" i="3" s="1"/>
  <c r="G56" i="3"/>
  <c r="X9" i="3" s="1"/>
  <c r="AP9" i="3" s="1"/>
  <c r="G55" i="3"/>
  <c r="X8" i="3" s="1"/>
  <c r="G54" i="3"/>
  <c r="X7" i="3" s="1"/>
  <c r="G53" i="3"/>
  <c r="X6" i="3" s="1"/>
  <c r="G52" i="3"/>
  <c r="W17" i="3" s="1"/>
  <c r="G51" i="3"/>
  <c r="W16" i="3" s="1"/>
  <c r="G50" i="3"/>
  <c r="W15" i="3" s="1"/>
  <c r="G49" i="3"/>
  <c r="W14" i="3" s="1"/>
  <c r="G48" i="3"/>
  <c r="W13" i="3" s="1"/>
  <c r="G47" i="3"/>
  <c r="W12" i="3" s="1"/>
  <c r="G46" i="3"/>
  <c r="W11" i="3" s="1"/>
  <c r="G45" i="3"/>
  <c r="W10" i="3" s="1"/>
  <c r="G44" i="3"/>
  <c r="W9" i="3" s="1"/>
  <c r="G43" i="3"/>
  <c r="W8" i="3" s="1"/>
  <c r="G42" i="3"/>
  <c r="W7" i="3" s="1"/>
  <c r="G41" i="3"/>
  <c r="W6" i="3" s="1"/>
  <c r="G40" i="3"/>
  <c r="V17" i="3" s="1"/>
  <c r="G39" i="3"/>
  <c r="V16" i="3" s="1"/>
  <c r="G38" i="3"/>
  <c r="V15" i="3" s="1"/>
  <c r="G37" i="3"/>
  <c r="V14" i="3" s="1"/>
  <c r="G36" i="3"/>
  <c r="V13" i="3" s="1"/>
  <c r="G35" i="3"/>
  <c r="V12" i="3" s="1"/>
  <c r="G34" i="3"/>
  <c r="V11" i="3" s="1"/>
  <c r="G33" i="3"/>
  <c r="V10" i="3" s="1"/>
  <c r="G32" i="3"/>
  <c r="V9" i="3" s="1"/>
  <c r="G31" i="3"/>
  <c r="V8" i="3" s="1"/>
  <c r="G30" i="3"/>
  <c r="V7" i="3" s="1"/>
  <c r="G29" i="3"/>
  <c r="V6" i="3" s="1"/>
  <c r="G28" i="3"/>
  <c r="U17" i="3" s="1"/>
  <c r="G27" i="3"/>
  <c r="U16" i="3" s="1"/>
  <c r="G26" i="3"/>
  <c r="U15" i="3" s="1"/>
  <c r="G25" i="3"/>
  <c r="U14" i="3" s="1"/>
  <c r="G24" i="3"/>
  <c r="U13" i="3" s="1"/>
  <c r="G23" i="3"/>
  <c r="U12" i="3" s="1"/>
  <c r="G22" i="3"/>
  <c r="U11" i="3" s="1"/>
  <c r="G21" i="3"/>
  <c r="U10" i="3" s="1"/>
  <c r="G20" i="3"/>
  <c r="U9" i="3" s="1"/>
  <c r="G19" i="3"/>
  <c r="U8" i="3" s="1"/>
  <c r="G18" i="3"/>
  <c r="U7" i="3" s="1"/>
  <c r="G17" i="3"/>
  <c r="U6" i="3" s="1"/>
  <c r="G16" i="3"/>
  <c r="T17" i="3" s="1"/>
  <c r="G15" i="3"/>
  <c r="T16" i="3" s="1"/>
  <c r="G14" i="3"/>
  <c r="T15" i="3" s="1"/>
  <c r="G13" i="3"/>
  <c r="T14" i="3" s="1"/>
  <c r="G12" i="3"/>
  <c r="T13" i="3" s="1"/>
  <c r="G11" i="3"/>
  <c r="T12" i="3" s="1"/>
  <c r="G10" i="3"/>
  <c r="T11" i="3" s="1"/>
  <c r="G9" i="3"/>
  <c r="T10" i="3" s="1"/>
  <c r="G8" i="3"/>
  <c r="T9" i="3" s="1"/>
  <c r="G7" i="3"/>
  <c r="T8" i="3" s="1"/>
  <c r="G6" i="3"/>
  <c r="T7" i="3" s="1"/>
  <c r="G5" i="3"/>
  <c r="T6" i="3" s="1"/>
  <c r="AA25" i="5" l="1"/>
  <c r="AQ25" i="5" s="1"/>
  <c r="AR25" i="5" s="1"/>
  <c r="AV25" i="5" s="1"/>
  <c r="Y44" i="5"/>
  <c r="Z44" i="5" s="1"/>
  <c r="Y45" i="5" s="1"/>
  <c r="AV43" i="5"/>
  <c r="AV77" i="5"/>
  <c r="AV89" i="5" s="1"/>
  <c r="AV90" i="5" s="1"/>
  <c r="AR89" i="5"/>
  <c r="AR90" i="5" s="1"/>
  <c r="Z26" i="5"/>
  <c r="Y27" i="5" s="1"/>
  <c r="Z63" i="5"/>
  <c r="Y64" i="5" s="1"/>
  <c r="AP8" i="5"/>
  <c r="AA62" i="5"/>
  <c r="AQ62" i="5" s="1"/>
  <c r="AR62" i="5" s="1"/>
  <c r="AP6" i="5"/>
  <c r="Z6" i="5"/>
  <c r="Y6" i="5" s="1"/>
  <c r="AA6" i="5" s="1"/>
  <c r="AQ6" i="5" s="1"/>
  <c r="AP7" i="5"/>
  <c r="AA61" i="3"/>
  <c r="AQ61" i="3" s="1"/>
  <c r="AR61" i="3" s="1"/>
  <c r="AV61" i="3" s="1"/>
  <c r="AV60" i="3"/>
  <c r="AP7" i="3"/>
  <c r="AA25" i="3"/>
  <c r="AQ25" i="3" s="1"/>
  <c r="AR25" i="3" s="1"/>
  <c r="AV25" i="3" s="1"/>
  <c r="AP8" i="3"/>
  <c r="Z26" i="3"/>
  <c r="Y27" i="3" s="1"/>
  <c r="AP17" i="3"/>
  <c r="Y6" i="3"/>
  <c r="AA6" i="3" s="1"/>
  <c r="AQ6" i="3" s="1"/>
  <c r="AV24" i="3"/>
  <c r="Z45" i="3"/>
  <c r="Y46" i="3" s="1"/>
  <c r="AP6" i="3"/>
  <c r="Z6" i="3"/>
  <c r="AA44" i="3"/>
  <c r="AQ44" i="3" s="1"/>
  <c r="AR44" i="3" s="1"/>
  <c r="AP14" i="3"/>
  <c r="Z62" i="3"/>
  <c r="Y63" i="3" s="1"/>
  <c r="Z69" i="4"/>
  <c r="AQ69" i="4" s="1"/>
  <c r="AR69" i="4" s="1"/>
  <c r="V97" i="2"/>
  <c r="W97" i="2" s="1"/>
  <c r="V98" i="2" s="1"/>
  <c r="Q18" i="2"/>
  <c r="V15" i="2"/>
  <c r="V7" i="2"/>
  <c r="V33" i="2"/>
  <c r="AL33" i="2"/>
  <c r="V26" i="2"/>
  <c r="Z105" i="4"/>
  <c r="AQ105" i="4" s="1"/>
  <c r="AR105" i="4" s="1"/>
  <c r="Y106" i="4"/>
  <c r="X107" i="4" s="1"/>
  <c r="Y70" i="4"/>
  <c r="X71" i="4" s="1"/>
  <c r="V5" i="2"/>
  <c r="R18" i="2"/>
  <c r="V14" i="2"/>
  <c r="V9" i="2"/>
  <c r="V6" i="2"/>
  <c r="V13" i="2"/>
  <c r="V8" i="2"/>
  <c r="S18" i="2"/>
  <c r="V12" i="2"/>
  <c r="U18" i="2"/>
  <c r="V16" i="2"/>
  <c r="T18" i="2"/>
  <c r="AN40" i="2"/>
  <c r="V31" i="2"/>
  <c r="V23" i="2"/>
  <c r="R35" i="2"/>
  <c r="V22" i="2"/>
  <c r="Q35" i="2"/>
  <c r="V30" i="2"/>
  <c r="T35" i="2"/>
  <c r="U35" i="2"/>
  <c r="S35" i="2"/>
  <c r="V32" i="2"/>
  <c r="V29" i="2"/>
  <c r="V27" i="2"/>
  <c r="AN62" i="2"/>
  <c r="V24" i="2"/>
  <c r="V25" i="2"/>
  <c r="AA63" i="5" l="1"/>
  <c r="AQ63" i="5" s="1"/>
  <c r="AR63" i="5" s="1"/>
  <c r="AV63" i="5" s="1"/>
  <c r="Z45" i="5"/>
  <c r="Y46" i="5" s="1"/>
  <c r="AA44" i="5"/>
  <c r="AQ44" i="5" s="1"/>
  <c r="AR44" i="5" s="1"/>
  <c r="Z27" i="5"/>
  <c r="Y28" i="5" s="1"/>
  <c r="Y7" i="5"/>
  <c r="AA26" i="5"/>
  <c r="AQ26" i="5" s="1"/>
  <c r="AR26" i="5" s="1"/>
  <c r="AR6" i="5"/>
  <c r="AV62" i="5"/>
  <c r="Z64" i="5"/>
  <c r="Y65" i="5" s="1"/>
  <c r="AA62" i="3"/>
  <c r="AQ62" i="3" s="1"/>
  <c r="AR62" i="3" s="1"/>
  <c r="AV62" i="3" s="1"/>
  <c r="AA26" i="3"/>
  <c r="AQ26" i="3" s="1"/>
  <c r="AR26" i="3" s="1"/>
  <c r="AV26" i="3" s="1"/>
  <c r="AR6" i="3"/>
  <c r="Y7" i="3"/>
  <c r="AV44" i="3"/>
  <c r="Z27" i="3"/>
  <c r="Y28" i="3" s="1"/>
  <c r="AV6" i="3"/>
  <c r="Z63" i="3"/>
  <c r="Y64" i="3" s="1"/>
  <c r="Z46" i="3"/>
  <c r="Y47" i="3" s="1"/>
  <c r="AA45" i="3"/>
  <c r="AQ45" i="3" s="1"/>
  <c r="AR45" i="3" s="1"/>
  <c r="AV45" i="3" s="1"/>
  <c r="Z70" i="4"/>
  <c r="AQ70" i="4" s="1"/>
  <c r="AR70" i="4" s="1"/>
  <c r="AV70" i="4" s="1"/>
  <c r="AV69" i="4"/>
  <c r="X97" i="2"/>
  <c r="AM97" i="2" s="1"/>
  <c r="AN97" i="2" s="1"/>
  <c r="AR97" i="2" s="1"/>
  <c r="AR40" i="2"/>
  <c r="AR62" i="2"/>
  <c r="V35" i="2"/>
  <c r="W27" i="2" s="1"/>
  <c r="X27" i="2" s="1"/>
  <c r="Y27" i="2" s="1"/>
  <c r="AM27" i="2" s="1"/>
  <c r="AN27" i="2" s="1"/>
  <c r="AR27" i="2" s="1"/>
  <c r="Y107" i="4"/>
  <c r="X108" i="4" s="1"/>
  <c r="Y71" i="4"/>
  <c r="X72" i="4" s="1"/>
  <c r="Z106" i="4"/>
  <c r="AQ106" i="4" s="1"/>
  <c r="AR106" i="4" s="1"/>
  <c r="AV106" i="4" s="1"/>
  <c r="W98" i="2"/>
  <c r="X98" i="2" s="1"/>
  <c r="AM98" i="2" s="1"/>
  <c r="AN98" i="2" s="1"/>
  <c r="AR98" i="2" s="1"/>
  <c r="V18" i="2"/>
  <c r="AA27" i="5" l="1"/>
  <c r="AQ27" i="5" s="1"/>
  <c r="AR27" i="5" s="1"/>
  <c r="AV27" i="5" s="1"/>
  <c r="Z65" i="5"/>
  <c r="Y66" i="5" s="1"/>
  <c r="Z28" i="5"/>
  <c r="Y29" i="5" s="1"/>
  <c r="AA64" i="5"/>
  <c r="AQ64" i="5" s="1"/>
  <c r="AR64" i="5" s="1"/>
  <c r="AV44" i="5"/>
  <c r="AV26" i="5"/>
  <c r="Z7" i="5"/>
  <c r="AA7" i="5" s="1"/>
  <c r="AQ7" i="5" s="1"/>
  <c r="AR7" i="5" s="1"/>
  <c r="AV7" i="5" s="1"/>
  <c r="Z46" i="5"/>
  <c r="Y47" i="5" s="1"/>
  <c r="AV6" i="5"/>
  <c r="AA45" i="5"/>
  <c r="AQ45" i="5" s="1"/>
  <c r="AR45" i="5" s="1"/>
  <c r="AV45" i="5" s="1"/>
  <c r="Z47" i="3"/>
  <c r="Y48" i="3" s="1"/>
  <c r="AA46" i="3"/>
  <c r="AQ46" i="3" s="1"/>
  <c r="AR46" i="3" s="1"/>
  <c r="Z7" i="3"/>
  <c r="AA7" i="3" s="1"/>
  <c r="AQ7" i="3" s="1"/>
  <c r="AR7" i="3" s="1"/>
  <c r="Z64" i="3"/>
  <c r="Y65" i="3" s="1"/>
  <c r="Z28" i="3"/>
  <c r="Y29" i="3" s="1"/>
  <c r="AA63" i="3"/>
  <c r="AQ63" i="3" s="1"/>
  <c r="AR63" i="3" s="1"/>
  <c r="AA27" i="3"/>
  <c r="AQ27" i="3" s="1"/>
  <c r="AR27" i="3" s="1"/>
  <c r="Z71" i="4"/>
  <c r="AQ71" i="4" s="1"/>
  <c r="AR71" i="4" s="1"/>
  <c r="AV71" i="4" s="1"/>
  <c r="Z107" i="4"/>
  <c r="AQ107" i="4" s="1"/>
  <c r="AR107" i="4" s="1"/>
  <c r="AV107" i="4" s="1"/>
  <c r="V99" i="2"/>
  <c r="W99" i="2" s="1"/>
  <c r="V100" i="2" s="1"/>
  <c r="W26" i="2"/>
  <c r="X26" i="2" s="1"/>
  <c r="Y26" i="2" s="1"/>
  <c r="AM26" i="2" s="1"/>
  <c r="AN26" i="2" s="1"/>
  <c r="AR26" i="2" s="1"/>
  <c r="W24" i="2"/>
  <c r="X24" i="2" s="1"/>
  <c r="Y24" i="2" s="1"/>
  <c r="AM24" i="2" s="1"/>
  <c r="AN24" i="2" s="1"/>
  <c r="AR24" i="2" s="1"/>
  <c r="W23" i="2"/>
  <c r="Y23" i="2" s="1"/>
  <c r="AM23" i="2" s="1"/>
  <c r="AN23" i="2" s="1"/>
  <c r="AR23" i="2" s="1"/>
  <c r="W32" i="2"/>
  <c r="X32" i="2" s="1"/>
  <c r="Y32" i="2" s="1"/>
  <c r="AM32" i="2" s="1"/>
  <c r="AN32" i="2" s="1"/>
  <c r="AR32" i="2" s="1"/>
  <c r="W33" i="2"/>
  <c r="X33" i="2" s="1"/>
  <c r="Y33" i="2" s="1"/>
  <c r="AM33" i="2" s="1"/>
  <c r="AN33" i="2" s="1"/>
  <c r="AR33" i="2" s="1"/>
  <c r="W29" i="2"/>
  <c r="X29" i="2" s="1"/>
  <c r="Y29" i="2" s="1"/>
  <c r="AM29" i="2" s="1"/>
  <c r="AN29" i="2" s="1"/>
  <c r="AR29" i="2" s="1"/>
  <c r="W31" i="2"/>
  <c r="X31" i="2" s="1"/>
  <c r="Y31" i="2" s="1"/>
  <c r="AM31" i="2" s="1"/>
  <c r="AN31" i="2" s="1"/>
  <c r="AR31" i="2" s="1"/>
  <c r="W25" i="2"/>
  <c r="X25" i="2" s="1"/>
  <c r="Y25" i="2" s="1"/>
  <c r="AM25" i="2" s="1"/>
  <c r="AN25" i="2" s="1"/>
  <c r="AR25" i="2" s="1"/>
  <c r="W22" i="2"/>
  <c r="AM22" i="2" s="1"/>
  <c r="AN22" i="2" s="1"/>
  <c r="W30" i="2"/>
  <c r="X30" i="2" s="1"/>
  <c r="Y30" i="2" s="1"/>
  <c r="AM30" i="2" s="1"/>
  <c r="AN30" i="2" s="1"/>
  <c r="AR30" i="2" s="1"/>
  <c r="W28" i="2"/>
  <c r="X28" i="2" s="1"/>
  <c r="Y28" i="2" s="1"/>
  <c r="AM28" i="2" s="1"/>
  <c r="AN28" i="2" s="1"/>
  <c r="AR28" i="2" s="1"/>
  <c r="Y108" i="4"/>
  <c r="X109" i="4" s="1"/>
  <c r="Y72" i="4"/>
  <c r="X73" i="4" s="1"/>
  <c r="AN41" i="2"/>
  <c r="W5" i="2"/>
  <c r="W11" i="2"/>
  <c r="X11" i="2" s="1"/>
  <c r="Y11" i="2" s="1"/>
  <c r="AM11" i="2" s="1"/>
  <c r="AN11" i="2" s="1"/>
  <c r="AR11" i="2" s="1"/>
  <c r="W10" i="2"/>
  <c r="X10" i="2" s="1"/>
  <c r="Y10" i="2" s="1"/>
  <c r="AM10" i="2" s="1"/>
  <c r="AN10" i="2" s="1"/>
  <c r="AR10" i="2" s="1"/>
  <c r="W9" i="2"/>
  <c r="X9" i="2" s="1"/>
  <c r="Y9" i="2" s="1"/>
  <c r="AM9" i="2" s="1"/>
  <c r="AN9" i="2" s="1"/>
  <c r="AR9" i="2" s="1"/>
  <c r="W13" i="2"/>
  <c r="X13" i="2" s="1"/>
  <c r="Y13" i="2" s="1"/>
  <c r="AM13" i="2" s="1"/>
  <c r="AN13" i="2" s="1"/>
  <c r="AR13" i="2" s="1"/>
  <c r="W8" i="2"/>
  <c r="X8" i="2" s="1"/>
  <c r="Y8" i="2" s="1"/>
  <c r="AM8" i="2" s="1"/>
  <c r="AN8" i="2" s="1"/>
  <c r="AR8" i="2" s="1"/>
  <c r="W12" i="2"/>
  <c r="X12" i="2" s="1"/>
  <c r="Y12" i="2" s="1"/>
  <c r="AM12" i="2" s="1"/>
  <c r="AN12" i="2" s="1"/>
  <c r="AR12" i="2" s="1"/>
  <c r="W14" i="2"/>
  <c r="X14" i="2" s="1"/>
  <c r="Y14" i="2" s="1"/>
  <c r="AM14" i="2" s="1"/>
  <c r="AN14" i="2" s="1"/>
  <c r="AR14" i="2" s="1"/>
  <c r="W7" i="2"/>
  <c r="X7" i="2" s="1"/>
  <c r="Y7" i="2" s="1"/>
  <c r="AM7" i="2" s="1"/>
  <c r="AN7" i="2" s="1"/>
  <c r="AR7" i="2" s="1"/>
  <c r="W6" i="2"/>
  <c r="X6" i="2" s="1"/>
  <c r="Y6" i="2" s="1"/>
  <c r="AM6" i="2" s="1"/>
  <c r="AN6" i="2" s="1"/>
  <c r="AR6" i="2" s="1"/>
  <c r="W15" i="2"/>
  <c r="X15" i="2" s="1"/>
  <c r="Y15" i="2" s="1"/>
  <c r="AM15" i="2" s="1"/>
  <c r="AN15" i="2" s="1"/>
  <c r="AR15" i="2" s="1"/>
  <c r="W16" i="2"/>
  <c r="X16" i="2" s="1"/>
  <c r="Y16" i="2" s="1"/>
  <c r="AM16" i="2" s="1"/>
  <c r="AN16" i="2" s="1"/>
  <c r="AR16" i="2" s="1"/>
  <c r="Y8" i="5" l="1"/>
  <c r="AA46" i="5"/>
  <c r="AQ46" i="5" s="1"/>
  <c r="AR46" i="5" s="1"/>
  <c r="Z8" i="5"/>
  <c r="Y9" i="5" s="1"/>
  <c r="AA28" i="5"/>
  <c r="AQ28" i="5" s="1"/>
  <c r="AR28" i="5" s="1"/>
  <c r="Z47" i="5"/>
  <c r="Y48" i="5" s="1"/>
  <c r="Z29" i="5"/>
  <c r="Y30" i="5" s="1"/>
  <c r="Z66" i="5"/>
  <c r="Y67" i="5" s="1"/>
  <c r="AV64" i="5"/>
  <c r="AA65" i="5"/>
  <c r="AQ65" i="5" s="1"/>
  <c r="AR65" i="5" s="1"/>
  <c r="AV65" i="5" s="1"/>
  <c r="AV7" i="3"/>
  <c r="Y8" i="3"/>
  <c r="AV27" i="3"/>
  <c r="AV46" i="3"/>
  <c r="AV63" i="3"/>
  <c r="AA28" i="3"/>
  <c r="AQ28" i="3" s="1"/>
  <c r="AR28" i="3" s="1"/>
  <c r="AV28" i="3" s="1"/>
  <c r="Z48" i="3"/>
  <c r="Y49" i="3" s="1"/>
  <c r="Z65" i="3"/>
  <c r="Y66" i="3" s="1"/>
  <c r="Z29" i="3"/>
  <c r="Y30" i="3" s="1"/>
  <c r="AA64" i="3"/>
  <c r="AQ64" i="3" s="1"/>
  <c r="AR64" i="3" s="1"/>
  <c r="AV64" i="3" s="1"/>
  <c r="AA47" i="3"/>
  <c r="AQ47" i="3" s="1"/>
  <c r="AR47" i="3" s="1"/>
  <c r="AV47" i="3" s="1"/>
  <c r="Z72" i="4"/>
  <c r="AQ72" i="4" s="1"/>
  <c r="AR72" i="4" s="1"/>
  <c r="AV72" i="4" s="1"/>
  <c r="X99" i="2"/>
  <c r="AM99" i="2" s="1"/>
  <c r="AN99" i="2" s="1"/>
  <c r="AR99" i="2" s="1"/>
  <c r="X5" i="2"/>
  <c r="Y5" i="2" s="1"/>
  <c r="AM5" i="2" s="1"/>
  <c r="AN5" i="2" s="1"/>
  <c r="AN34" i="2"/>
  <c r="AN35" i="2" s="1"/>
  <c r="AR22" i="2"/>
  <c r="AR34" i="2" s="1"/>
  <c r="AR35" i="2" s="1"/>
  <c r="AR41" i="2"/>
  <c r="Y109" i="4"/>
  <c r="X110" i="4" s="1"/>
  <c r="Z108" i="4"/>
  <c r="AQ108" i="4" s="1"/>
  <c r="AR108" i="4" s="1"/>
  <c r="AV108" i="4" s="1"/>
  <c r="Y73" i="4"/>
  <c r="X74" i="4" s="1"/>
  <c r="AN42" i="2"/>
  <c r="AR42" i="2" s="1"/>
  <c r="W100" i="2"/>
  <c r="X100" i="2" s="1"/>
  <c r="AM100" i="2" s="1"/>
  <c r="AN100" i="2" s="1"/>
  <c r="AR100" i="2" s="1"/>
  <c r="AN63" i="2"/>
  <c r="Z9" i="5" l="1"/>
  <c r="Y10" i="5" s="1"/>
  <c r="AA47" i="5"/>
  <c r="AQ47" i="5" s="1"/>
  <c r="AR47" i="5" s="1"/>
  <c r="AV47" i="5" s="1"/>
  <c r="AV28" i="5"/>
  <c r="AA66" i="5"/>
  <c r="AQ66" i="5" s="1"/>
  <c r="AR66" i="5" s="1"/>
  <c r="AA8" i="5"/>
  <c r="AQ8" i="5" s="1"/>
  <c r="AR8" i="5" s="1"/>
  <c r="Z48" i="5"/>
  <c r="Y49" i="5" s="1"/>
  <c r="Z67" i="5"/>
  <c r="Y68" i="5" s="1"/>
  <c r="AA29" i="5"/>
  <c r="AQ29" i="5" s="1"/>
  <c r="AR29" i="5" s="1"/>
  <c r="AV29" i="5" s="1"/>
  <c r="AV46" i="5"/>
  <c r="Z30" i="5"/>
  <c r="Y31" i="5" s="1"/>
  <c r="Z66" i="3"/>
  <c r="Y67" i="3" s="1"/>
  <c r="Z49" i="3"/>
  <c r="Y50" i="3" s="1"/>
  <c r="AA29" i="3"/>
  <c r="AQ29" i="3" s="1"/>
  <c r="AR29" i="3" s="1"/>
  <c r="AA48" i="3"/>
  <c r="AQ48" i="3" s="1"/>
  <c r="AR48" i="3" s="1"/>
  <c r="Z8" i="3"/>
  <c r="Y9" i="3" s="1"/>
  <c r="Z30" i="3"/>
  <c r="Y31" i="3" s="1"/>
  <c r="AA65" i="3"/>
  <c r="AQ65" i="3" s="1"/>
  <c r="AR65" i="3" s="1"/>
  <c r="AV65" i="3" s="1"/>
  <c r="Z73" i="4"/>
  <c r="AQ73" i="4" s="1"/>
  <c r="AR73" i="4" s="1"/>
  <c r="V101" i="2"/>
  <c r="W101" i="2" s="1"/>
  <c r="X101" i="2" s="1"/>
  <c r="AM101" i="2" s="1"/>
  <c r="AN101" i="2" s="1"/>
  <c r="AR101" i="2" s="1"/>
  <c r="AN17" i="2"/>
  <c r="AN18" i="2" s="1"/>
  <c r="AR5" i="2"/>
  <c r="AR17" i="2" s="1"/>
  <c r="AR18" i="2" s="1"/>
  <c r="AR63" i="2"/>
  <c r="Z109" i="4"/>
  <c r="AQ109" i="4" s="1"/>
  <c r="AR109" i="4" s="1"/>
  <c r="AV109" i="4" s="1"/>
  <c r="Y110" i="4"/>
  <c r="X111" i="4" s="1"/>
  <c r="Y74" i="4"/>
  <c r="X75" i="4" s="1"/>
  <c r="AN43" i="2"/>
  <c r="AR43" i="2" s="1"/>
  <c r="AN44" i="2"/>
  <c r="AR44" i="2" s="1"/>
  <c r="AN65" i="2"/>
  <c r="AR65" i="2" s="1"/>
  <c r="AN64" i="2"/>
  <c r="AR64" i="2" s="1"/>
  <c r="AA48" i="5" l="1"/>
  <c r="AQ48" i="5" s="1"/>
  <c r="AR48" i="5" s="1"/>
  <c r="AV48" i="5" s="1"/>
  <c r="AV8" i="5"/>
  <c r="Z68" i="5"/>
  <c r="Y69" i="5" s="1"/>
  <c r="Z31" i="5"/>
  <c r="Y32" i="5" s="1"/>
  <c r="AV66" i="5"/>
  <c r="AA67" i="5"/>
  <c r="AQ67" i="5" s="1"/>
  <c r="AR67" i="5" s="1"/>
  <c r="AV67" i="5" s="1"/>
  <c r="Z10" i="5"/>
  <c r="Y11" i="5" s="1"/>
  <c r="AA30" i="5"/>
  <c r="AQ30" i="5" s="1"/>
  <c r="AR30" i="5" s="1"/>
  <c r="AV30" i="5" s="1"/>
  <c r="Z49" i="5"/>
  <c r="Y50" i="5" s="1"/>
  <c r="AA9" i="5"/>
  <c r="AQ9" i="5" s="1"/>
  <c r="AR9" i="5" s="1"/>
  <c r="AV9" i="5" s="1"/>
  <c r="AA66" i="3"/>
  <c r="AQ66" i="3" s="1"/>
  <c r="AR66" i="3" s="1"/>
  <c r="AV66" i="3" s="1"/>
  <c r="AV29" i="3"/>
  <c r="Z50" i="3"/>
  <c r="Y51" i="3" s="1"/>
  <c r="AA49" i="3"/>
  <c r="AQ49" i="3" s="1"/>
  <c r="AR49" i="3" s="1"/>
  <c r="AV49" i="3" s="1"/>
  <c r="Z31" i="3"/>
  <c r="Y32" i="3" s="1"/>
  <c r="AV48" i="3"/>
  <c r="AA30" i="3"/>
  <c r="AQ30" i="3" s="1"/>
  <c r="AR30" i="3" s="1"/>
  <c r="AV30" i="3" s="1"/>
  <c r="Z9" i="3"/>
  <c r="Y10" i="3" s="1"/>
  <c r="AA8" i="3"/>
  <c r="AQ8" i="3" s="1"/>
  <c r="AR8" i="3" s="1"/>
  <c r="Z67" i="3"/>
  <c r="Y68" i="3" s="1"/>
  <c r="AA67" i="3"/>
  <c r="AQ67" i="3" s="1"/>
  <c r="AR67" i="3" s="1"/>
  <c r="AV67" i="3" s="1"/>
  <c r="Z74" i="4"/>
  <c r="AQ74" i="4" s="1"/>
  <c r="AR74" i="4" s="1"/>
  <c r="AV74" i="4" s="1"/>
  <c r="AV73" i="4"/>
  <c r="V102" i="2"/>
  <c r="Y111" i="4"/>
  <c r="X112" i="4" s="1"/>
  <c r="Y75" i="4"/>
  <c r="X76" i="4" s="1"/>
  <c r="Z110" i="4"/>
  <c r="AQ110" i="4" s="1"/>
  <c r="AR110" i="4" s="1"/>
  <c r="AV110" i="4" s="1"/>
  <c r="AA31" i="5" l="1"/>
  <c r="AQ31" i="5" s="1"/>
  <c r="AR31" i="5" s="1"/>
  <c r="AV31" i="5" s="1"/>
  <c r="Z69" i="5"/>
  <c r="Y70" i="5" s="1"/>
  <c r="Z32" i="5"/>
  <c r="Y33" i="5" s="1"/>
  <c r="AA10" i="5"/>
  <c r="AQ10" i="5" s="1"/>
  <c r="AR10" i="5" s="1"/>
  <c r="AV10" i="5" s="1"/>
  <c r="AA68" i="5"/>
  <c r="AQ68" i="5" s="1"/>
  <c r="AR68" i="5" s="1"/>
  <c r="AA49" i="5"/>
  <c r="AQ49" i="5" s="1"/>
  <c r="AR49" i="5" s="1"/>
  <c r="AV49" i="5" s="1"/>
  <c r="Z50" i="5"/>
  <c r="Y51" i="5" s="1"/>
  <c r="Z11" i="5"/>
  <c r="Y12" i="5" s="1"/>
  <c r="AA31" i="3"/>
  <c r="AQ31" i="3" s="1"/>
  <c r="AR31" i="3" s="1"/>
  <c r="AV31" i="3" s="1"/>
  <c r="Z32" i="3"/>
  <c r="Y33" i="3" s="1"/>
  <c r="Z51" i="3"/>
  <c r="Y52" i="3" s="1"/>
  <c r="AV8" i="3"/>
  <c r="Z10" i="3"/>
  <c r="Y11" i="3" s="1"/>
  <c r="AA9" i="3"/>
  <c r="AQ9" i="3" s="1"/>
  <c r="AR9" i="3" s="1"/>
  <c r="AV9" i="3" s="1"/>
  <c r="AA50" i="3"/>
  <c r="AQ50" i="3" s="1"/>
  <c r="AR50" i="3" s="1"/>
  <c r="AV50" i="3" s="1"/>
  <c r="Z68" i="3"/>
  <c r="Y69" i="3" s="1"/>
  <c r="Z75" i="4"/>
  <c r="AQ75" i="4" s="1"/>
  <c r="AR75" i="4" s="1"/>
  <c r="AV75" i="4" s="1"/>
  <c r="Z111" i="4"/>
  <c r="AQ111" i="4" s="1"/>
  <c r="AR111" i="4" s="1"/>
  <c r="AV111" i="4" s="1"/>
  <c r="W102" i="2"/>
  <c r="V103" i="2" s="1"/>
  <c r="Y112" i="4"/>
  <c r="X113" i="4" s="1"/>
  <c r="Y76" i="4"/>
  <c r="X77" i="4" s="1"/>
  <c r="AN66" i="2"/>
  <c r="Z33" i="5" l="1"/>
  <c r="Y34" i="5" s="1"/>
  <c r="Z34" i="5" s="1"/>
  <c r="AA34" i="5" s="1"/>
  <c r="AQ34" i="5" s="1"/>
  <c r="AR34" i="5" s="1"/>
  <c r="AV68" i="5"/>
  <c r="Z51" i="5"/>
  <c r="Y52" i="5" s="1"/>
  <c r="Z12" i="5"/>
  <c r="Y13" i="5" s="1"/>
  <c r="AA11" i="5"/>
  <c r="AQ11" i="5" s="1"/>
  <c r="AR11" i="5" s="1"/>
  <c r="AV11" i="5" s="1"/>
  <c r="AA69" i="5"/>
  <c r="AQ69" i="5" s="1"/>
  <c r="AR69" i="5" s="1"/>
  <c r="AV69" i="5" s="1"/>
  <c r="AA32" i="5"/>
  <c r="AQ32" i="5" s="1"/>
  <c r="AR32" i="5" s="1"/>
  <c r="AV32" i="5" s="1"/>
  <c r="Z70" i="5"/>
  <c r="AA70" i="5" s="1"/>
  <c r="AQ70" i="5" s="1"/>
  <c r="AR70" i="5" s="1"/>
  <c r="AV70" i="5" s="1"/>
  <c r="AA50" i="5"/>
  <c r="AQ50" i="5" s="1"/>
  <c r="AR50" i="5" s="1"/>
  <c r="AV50" i="5" s="1"/>
  <c r="AA68" i="3"/>
  <c r="AQ68" i="3" s="1"/>
  <c r="AR68" i="3" s="1"/>
  <c r="AV68" i="3" s="1"/>
  <c r="AA32" i="3"/>
  <c r="AQ32" i="3" s="1"/>
  <c r="AR32" i="3" s="1"/>
  <c r="AV32" i="3" s="1"/>
  <c r="AA10" i="3"/>
  <c r="AQ10" i="3" s="1"/>
  <c r="AR10" i="3" s="1"/>
  <c r="AV10" i="3" s="1"/>
  <c r="Z52" i="3"/>
  <c r="AA52" i="3" s="1"/>
  <c r="AQ52" i="3" s="1"/>
  <c r="AR52" i="3" s="1"/>
  <c r="Z69" i="3"/>
  <c r="Y70" i="3" s="1"/>
  <c r="Z70" i="3" s="1"/>
  <c r="AA70" i="3" s="1"/>
  <c r="AQ70" i="3" s="1"/>
  <c r="AR70" i="3" s="1"/>
  <c r="Z33" i="3"/>
  <c r="Y34" i="3" s="1"/>
  <c r="AA51" i="3"/>
  <c r="AQ51" i="3" s="1"/>
  <c r="AR51" i="3" s="1"/>
  <c r="AV51" i="3" s="1"/>
  <c r="Z11" i="3"/>
  <c r="Y12" i="3" s="1"/>
  <c r="Z112" i="4"/>
  <c r="AQ112" i="4" s="1"/>
  <c r="AR112" i="4" s="1"/>
  <c r="AV112" i="4" s="1"/>
  <c r="AV115" i="4" s="1"/>
  <c r="AV116" i="4" s="1"/>
  <c r="Z76" i="4"/>
  <c r="AQ76" i="4" s="1"/>
  <c r="AR76" i="4" s="1"/>
  <c r="AV76" i="4" s="1"/>
  <c r="X102" i="2"/>
  <c r="AM102" i="2" s="1"/>
  <c r="AN102" i="2" s="1"/>
  <c r="AR102" i="2" s="1"/>
  <c r="W103" i="2"/>
  <c r="X103" i="2" s="1"/>
  <c r="AM103" i="2" s="1"/>
  <c r="AN103" i="2" s="1"/>
  <c r="AR103" i="2" s="1"/>
  <c r="AR66" i="2"/>
  <c r="Y113" i="4"/>
  <c r="X114" i="4" s="1"/>
  <c r="Y114" i="4" s="1"/>
  <c r="Z114" i="4" s="1"/>
  <c r="AQ114" i="4" s="1"/>
  <c r="AR114" i="4" s="1"/>
  <c r="Y77" i="4"/>
  <c r="X78" i="4" s="1"/>
  <c r="Y78" i="4" s="1"/>
  <c r="Z78" i="4" s="1"/>
  <c r="AQ78" i="4" s="1"/>
  <c r="AR78" i="4" s="1"/>
  <c r="AN45" i="2"/>
  <c r="AN67" i="2"/>
  <c r="AR67" i="2" s="1"/>
  <c r="AV71" i="5" l="1"/>
  <c r="AV72" i="5" s="1"/>
  <c r="AA33" i="5"/>
  <c r="AQ33" i="5" s="1"/>
  <c r="AR33" i="5" s="1"/>
  <c r="AV33" i="5" s="1"/>
  <c r="AA12" i="5"/>
  <c r="AQ12" i="5" s="1"/>
  <c r="AR12" i="5" s="1"/>
  <c r="AR71" i="5"/>
  <c r="AR72" i="5" s="1"/>
  <c r="Z52" i="5"/>
  <c r="AA52" i="5" s="1"/>
  <c r="AQ52" i="5" s="1"/>
  <c r="AR52" i="5" s="1"/>
  <c r="Z13" i="5"/>
  <c r="Y14" i="5" s="1"/>
  <c r="AA51" i="5"/>
  <c r="AQ51" i="5" s="1"/>
  <c r="AR51" i="5" s="1"/>
  <c r="AV51" i="5" s="1"/>
  <c r="AV34" i="5"/>
  <c r="AA33" i="3"/>
  <c r="AQ33" i="3" s="1"/>
  <c r="AR33" i="3" s="1"/>
  <c r="AV33" i="3" s="1"/>
  <c r="AV52" i="3"/>
  <c r="AV53" i="3" s="1"/>
  <c r="AV54" i="3" s="1"/>
  <c r="AR53" i="3"/>
  <c r="AR54" i="3" s="1"/>
  <c r="AV70" i="3"/>
  <c r="AA69" i="3"/>
  <c r="AQ69" i="3" s="1"/>
  <c r="AR69" i="3" s="1"/>
  <c r="AV69" i="3" s="1"/>
  <c r="Z12" i="3"/>
  <c r="Y13" i="3" s="1"/>
  <c r="Z34" i="3"/>
  <c r="AA34" i="3" s="1"/>
  <c r="AQ34" i="3" s="1"/>
  <c r="AR34" i="3" s="1"/>
  <c r="AA11" i="3"/>
  <c r="AQ11" i="3" s="1"/>
  <c r="AR11" i="3" s="1"/>
  <c r="Z77" i="4"/>
  <c r="AQ77" i="4" s="1"/>
  <c r="AR77" i="4" s="1"/>
  <c r="AV77" i="4" s="1"/>
  <c r="AV78" i="4"/>
  <c r="V104" i="2"/>
  <c r="AR45" i="2"/>
  <c r="Z113" i="4"/>
  <c r="AQ113" i="4" s="1"/>
  <c r="AR113" i="4" s="1"/>
  <c r="AR115" i="4" s="1"/>
  <c r="AR116" i="4" s="1"/>
  <c r="AN46" i="2"/>
  <c r="AR46" i="2" s="1"/>
  <c r="AN69" i="2"/>
  <c r="AN68" i="2"/>
  <c r="AR68" i="2" s="1"/>
  <c r="AR35" i="5" l="1"/>
  <c r="AR36" i="5" s="1"/>
  <c r="AV35" i="5"/>
  <c r="AV36" i="5" s="1"/>
  <c r="AV52" i="5"/>
  <c r="AV53" i="5" s="1"/>
  <c r="AV54" i="5" s="1"/>
  <c r="AR53" i="5"/>
  <c r="AR54" i="5" s="1"/>
  <c r="Z14" i="5"/>
  <c r="Y15" i="5" s="1"/>
  <c r="AA13" i="5"/>
  <c r="AQ13" i="5" s="1"/>
  <c r="AR13" i="5" s="1"/>
  <c r="AV13" i="5" s="1"/>
  <c r="AV12" i="5"/>
  <c r="AV34" i="3"/>
  <c r="AV35" i="3" s="1"/>
  <c r="AV36" i="3" s="1"/>
  <c r="AR35" i="3"/>
  <c r="AR36" i="3" s="1"/>
  <c r="AA12" i="3"/>
  <c r="AQ12" i="3" s="1"/>
  <c r="AR12" i="3" s="1"/>
  <c r="AV12" i="3" s="1"/>
  <c r="AV71" i="3"/>
  <c r="AV72" i="3" s="1"/>
  <c r="Z13" i="3"/>
  <c r="AA13" i="3" s="1"/>
  <c r="AQ13" i="3" s="1"/>
  <c r="AR13" i="3" s="1"/>
  <c r="AV13" i="3" s="1"/>
  <c r="AR71" i="3"/>
  <c r="AR72" i="3" s="1"/>
  <c r="AV11" i="3"/>
  <c r="AV79" i="4"/>
  <c r="AV80" i="4" s="1"/>
  <c r="AR79" i="4"/>
  <c r="AR80" i="4" s="1"/>
  <c r="W104" i="2"/>
  <c r="X104" i="2" s="1"/>
  <c r="AM104" i="2" s="1"/>
  <c r="AN104" i="2" s="1"/>
  <c r="AR69" i="2"/>
  <c r="AR70" i="2" s="1"/>
  <c r="AR71" i="2" s="1"/>
  <c r="AN70" i="2"/>
  <c r="AN71" i="2" s="1"/>
  <c r="AN47" i="2"/>
  <c r="AR47" i="2" s="1"/>
  <c r="Z15" i="5" l="1"/>
  <c r="Y16" i="5" s="1"/>
  <c r="AA14" i="5"/>
  <c r="AQ14" i="5" s="1"/>
  <c r="AR14" i="5" s="1"/>
  <c r="AV14" i="5" s="1"/>
  <c r="Y14" i="3"/>
  <c r="Z14" i="3" s="1"/>
  <c r="Y15" i="3" s="1"/>
  <c r="V105" i="2"/>
  <c r="W105" i="2" s="1"/>
  <c r="X105" i="2" s="1"/>
  <c r="AM105" i="2" s="1"/>
  <c r="AN105" i="2" s="1"/>
  <c r="AN106" i="2" s="1"/>
  <c r="AN107" i="2" s="1"/>
  <c r="AR104" i="2"/>
  <c r="AR106" i="2" s="1"/>
  <c r="AR107" i="2" s="1"/>
  <c r="AN48" i="2"/>
  <c r="AR48" i="2" s="1"/>
  <c r="Z16" i="5" l="1"/>
  <c r="Y17" i="5" s="1"/>
  <c r="AA15" i="5"/>
  <c r="AQ15" i="5" s="1"/>
  <c r="AR15" i="5" s="1"/>
  <c r="AV15" i="5" s="1"/>
  <c r="Z15" i="3"/>
  <c r="Y16" i="3" s="1"/>
  <c r="AA14" i="3"/>
  <c r="AQ14" i="3" s="1"/>
  <c r="AR14" i="3" s="1"/>
  <c r="AV14" i="3" s="1"/>
  <c r="AN49" i="2"/>
  <c r="AR49" i="2" s="1"/>
  <c r="AN50" i="2"/>
  <c r="AR50" i="2" s="1"/>
  <c r="AN51" i="2"/>
  <c r="Z17" i="5" l="1"/>
  <c r="AA17" i="5" s="1"/>
  <c r="AQ17" i="5" s="1"/>
  <c r="AR17" i="5" s="1"/>
  <c r="AA16" i="5"/>
  <c r="AQ16" i="5" s="1"/>
  <c r="AR16" i="5" s="1"/>
  <c r="AV16" i="5" s="1"/>
  <c r="Z16" i="3"/>
  <c r="Y17" i="3" s="1"/>
  <c r="AA15" i="3"/>
  <c r="AQ15" i="3" s="1"/>
  <c r="AR15" i="3" s="1"/>
  <c r="AV15" i="3" s="1"/>
  <c r="AR51" i="2"/>
  <c r="AR52" i="2" s="1"/>
  <c r="AR53" i="2" s="1"/>
  <c r="AN52" i="2"/>
  <c r="AN53" i="2" s="1"/>
  <c r="AV17" i="5" l="1"/>
  <c r="AV18" i="5" s="1"/>
  <c r="AV19" i="5" s="1"/>
  <c r="AR18" i="5"/>
  <c r="AR19" i="5" s="1"/>
  <c r="Z17" i="3"/>
  <c r="AA17" i="3" s="1"/>
  <c r="AQ17" i="3" s="1"/>
  <c r="AR17" i="3" s="1"/>
  <c r="AA16" i="3"/>
  <c r="AQ16" i="3" s="1"/>
  <c r="AR16" i="3" s="1"/>
  <c r="AV16" i="3" s="1"/>
  <c r="AV17" i="3" l="1"/>
  <c r="AV18" i="3" s="1"/>
  <c r="AV19" i="3" s="1"/>
  <c r="AR18" i="3"/>
  <c r="AR19" i="3" s="1"/>
</calcChain>
</file>

<file path=xl/sharedStrings.xml><?xml version="1.0" encoding="utf-8"?>
<sst xmlns="http://schemas.openxmlformats.org/spreadsheetml/2006/main" count="1283" uniqueCount="72">
  <si>
    <t>Mower Unit Sales</t>
  </si>
  <si>
    <t>Month</t>
  </si>
  <si>
    <t>NA</t>
  </si>
  <si>
    <t>SA</t>
  </si>
  <si>
    <t>Europe</t>
  </si>
  <si>
    <t>Pacific</t>
  </si>
  <si>
    <t>China</t>
  </si>
  <si>
    <t>World</t>
  </si>
  <si>
    <t>Tractor Unit Sales</t>
  </si>
  <si>
    <t>Eur</t>
  </si>
  <si>
    <t>Industry Mower Total Sales</t>
  </si>
  <si>
    <t>Pac</t>
  </si>
  <si>
    <t>Industry Tractor Total Sales</t>
  </si>
  <si>
    <t>Unit Production Costs</t>
  </si>
  <si>
    <t>Tractor</t>
  </si>
  <si>
    <t>Mower</t>
  </si>
  <si>
    <t>Seasonal Index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</si>
  <si>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</si>
  <si>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</si>
  <si>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</si>
  <si>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</si>
  <si>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</si>
  <si>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</si>
  <si>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</si>
  <si>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</si>
  <si>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</si>
  <si>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</si>
  <si>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</si>
  <si>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</si>
  <si>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 Monthly Demand</t>
  </si>
  <si>
    <t>Total=</t>
  </si>
  <si>
    <t>Year 1</t>
  </si>
  <si>
    <t>Year 2</t>
  </si>
  <si>
    <t>Year 3</t>
  </si>
  <si>
    <t>Year 4</t>
  </si>
  <si>
    <t>Year 5</t>
  </si>
  <si>
    <t xml:space="preserve">Year 6 Forecast </t>
  </si>
  <si>
    <t xml:space="preserve">Seasonal </t>
  </si>
  <si>
    <t>Smoothed forcast avaerage (Ft)</t>
  </si>
  <si>
    <t>Smoothed Trend (Tt)</t>
  </si>
  <si>
    <t>α</t>
  </si>
  <si>
    <t>β</t>
  </si>
  <si>
    <t>Exponential Smoothing with Trend</t>
  </si>
  <si>
    <t>Average demand for Each Month</t>
  </si>
  <si>
    <t>y = 3.4965x + 193.94</t>
  </si>
  <si>
    <t>Year 6 Forecast</t>
  </si>
  <si>
    <t>Year 6 months</t>
  </si>
  <si>
    <t>Trendline of Year 5</t>
  </si>
  <si>
    <t>Trend projection</t>
  </si>
  <si>
    <t>Time-Series Component</t>
  </si>
  <si>
    <t>Trend</t>
  </si>
  <si>
    <t>Seasonal</t>
  </si>
  <si>
    <t>Cyclical</t>
  </si>
  <si>
    <t xml:space="preserve">Trend </t>
  </si>
  <si>
    <t>Total =</t>
  </si>
  <si>
    <t>y = 27.312x + 1811.6</t>
  </si>
  <si>
    <t>y = 1.8182x + 116.85</t>
  </si>
  <si>
    <t>y = 12.984x + 2403.9</t>
  </si>
  <si>
    <t>y=53.96+0.17x</t>
  </si>
  <si>
    <t>Trendline</t>
  </si>
  <si>
    <t xml:space="preserve">MAD </t>
  </si>
  <si>
    <t>Actual Year 5 sales</t>
  </si>
  <si>
    <t xml:space="preserve">Absolute Deviation </t>
  </si>
  <si>
    <t>Sum of absolute deviations</t>
  </si>
  <si>
    <t>Mean absolute deviation</t>
  </si>
  <si>
    <t>MAPE</t>
  </si>
  <si>
    <t>Absolute Percent Error</t>
  </si>
  <si>
    <t>Sum of % errors</t>
  </si>
  <si>
    <t>Mean Absolute Percent Error</t>
  </si>
  <si>
    <t>Actual Year 5 monthly sales</t>
  </si>
  <si>
    <t xml:space="preserve">Year 6 Monthly Forecast </t>
  </si>
  <si>
    <t>Exponential Smoothing with Cyclical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</si>
</sst>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"/>
    <numFmt numFmtId="168" formatCode="0.000"/>
    <numFmt numFmtId="169" formatCode="[$$-409]#,##0_ ;[Red]\-[$$-409]#,##0\ 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rgb="FF595959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" fillId="0" borderId="0"/>
    <xf numFmtId="9" fontId="13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/>
    <xf numFmtId="164" fontId="2" fillId="0" borderId="0" xfId="1" applyNumberFormat="1" applyFont="1"/>
    <xf numFmtId="0" fontId="2" fillId="0" borderId="1" xfId="1" applyFont="1" applyBorder="1"/>
    <xf numFmtId="0" fontId="2" fillId="0" borderId="0" xfId="1" applyFont="1"/>
    <xf numFmtId="164" fontId="2" fillId="0" borderId="0" xfId="1" applyNumberFormat="1" applyFont="1" applyAlignment="1">
      <alignment horizontal="left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" fontId="3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/>
    <xf numFmtId="0" fontId="7" fillId="0" borderId="0" xfId="1" applyFont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top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8" fontId="7" fillId="0" borderId="0" xfId="1" applyNumberFormat="1" applyFont="1" applyAlignment="1">
      <alignment horizontal="left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7" fillId="0" borderId="0" xfId="1" applyFont="1" applyAlignment="1">
      <alignment horizontal="left" vertical="top"/>
    </xf>
    <xf numFmtId="168" fontId="7" fillId="0" borderId="0" xfId="1" applyNumberFormat="1" applyFont="1" applyAlignment="1">
      <alignment horizontal="left" vertical="top"/>
    </xf>
    <xf numFmtId="0" fontId="7" fillId="0" borderId="0" xfId="1" applyFont="1"/>
    <xf numFmtId="2" fontId="7" fillId="0" borderId="0" xfId="1" applyNumberFormat="1" applyFont="1" applyAlignment="1">
      <alignment horizontal="left"/>
    </xf>
    <xf numFmtId="2" fontId="3" fillId="0" borderId="0" xfId="1" applyNumberFormat="1" applyFont="1"/>
    <xf numFmtId="2" fontId="8" fillId="0" borderId="0" xfId="1" applyNumberFormat="1" applyFont="1" applyAlignment="1">
      <alignment horizontal="left"/>
    </xf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17" fontId="2" fillId="0" borderId="5" xfId="1" applyNumberFormat="1" applyFont="1" applyBorder="1"/>
    <xf numFmtId="0" fontId="3" fillId="0" borderId="6" xfId="1" applyFont="1" applyBorder="1"/>
    <xf numFmtId="17" fontId="2" fillId="0" borderId="7" xfId="1" applyNumberFormat="1" applyFont="1" applyBorder="1"/>
    <xf numFmtId="0" fontId="3" fillId="0" borderId="8" xfId="1" applyFont="1" applyBorder="1"/>
    <xf numFmtId="0" fontId="3" fillId="0" borderId="9" xfId="1" applyFont="1" applyBorder="1"/>
    <xf numFmtId="0" fontId="0" fillId="0" borderId="10" xfId="0" applyBorder="1"/>
    <xf numFmtId="0" fontId="6" fillId="0" borderId="11" xfId="0" applyFont="1" applyBorder="1"/>
    <xf numFmtId="0" fontId="5" fillId="0" borderId="11" xfId="1" applyFont="1" applyBorder="1"/>
    <xf numFmtId="0" fontId="5" fillId="0" borderId="11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0" fillId="0" borderId="5" xfId="0" applyBorder="1"/>
    <xf numFmtId="0" fontId="5" fillId="0" borderId="6" xfId="1" applyFont="1" applyBorder="1" applyAlignment="1">
      <alignment horizontal="center"/>
    </xf>
    <xf numFmtId="0" fontId="6" fillId="0" borderId="0" xfId="0" applyFont="1"/>
    <xf numFmtId="0" fontId="0" fillId="0" borderId="7" xfId="0" applyBorder="1"/>
    <xf numFmtId="0" fontId="0" fillId="0" borderId="8" xfId="0" applyBorder="1"/>
    <xf numFmtId="0" fontId="5" fillId="0" borderId="8" xfId="1" applyFont="1" applyBorder="1"/>
    <xf numFmtId="0" fontId="5" fillId="0" borderId="9" xfId="1" applyFont="1" applyBorder="1" applyAlignment="1">
      <alignment horizontal="center"/>
    </xf>
    <xf numFmtId="2" fontId="8" fillId="0" borderId="11" xfId="1" applyNumberFormat="1" applyFont="1" applyBorder="1" applyAlignment="1">
      <alignment horizontal="left"/>
    </xf>
    <xf numFmtId="0" fontId="8" fillId="0" borderId="6" xfId="1" applyFont="1" applyBorder="1" applyAlignment="1">
      <alignment horizontal="left" vertical="top"/>
    </xf>
    <xf numFmtId="1" fontId="9" fillId="0" borderId="0" xfId="0" applyNumberFormat="1" applyFont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8" fillId="0" borderId="13" xfId="1" applyFont="1" applyBorder="1" applyAlignment="1">
      <alignment horizontal="left" vertical="top"/>
    </xf>
    <xf numFmtId="2" fontId="8" fillId="0" borderId="13" xfId="1" applyNumberFormat="1" applyFont="1" applyBorder="1" applyAlignment="1">
      <alignment horizontal="left"/>
    </xf>
    <xf numFmtId="0" fontId="7" fillId="0" borderId="13" xfId="1" applyFont="1" applyBorder="1" applyAlignment="1">
      <alignment horizontal="left" vertical="top"/>
    </xf>
    <xf numFmtId="1" fontId="9" fillId="0" borderId="13" xfId="0" applyNumberFormat="1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0" fontId="8" fillId="0" borderId="14" xfId="1" applyFont="1" applyBorder="1" applyAlignment="1">
      <alignment horizontal="left" vertical="top"/>
    </xf>
    <xf numFmtId="2" fontId="8" fillId="0" borderId="15" xfId="1" applyNumberFormat="1" applyFont="1" applyBorder="1" applyAlignment="1">
      <alignment horizontal="left"/>
    </xf>
    <xf numFmtId="0" fontId="7" fillId="0" borderId="15" xfId="1" applyFont="1" applyBorder="1" applyAlignment="1">
      <alignment horizontal="left" vertical="top"/>
    </xf>
    <xf numFmtId="0" fontId="7" fillId="0" borderId="16" xfId="1" applyFont="1" applyBorder="1" applyAlignment="1">
      <alignment horizontal="left" vertical="top"/>
    </xf>
    <xf numFmtId="0" fontId="7" fillId="0" borderId="17" xfId="1" applyFont="1" applyBorder="1" applyAlignment="1">
      <alignment horizontal="left" vertical="top"/>
    </xf>
    <xf numFmtId="0" fontId="8" fillId="0" borderId="18" xfId="1" applyFont="1" applyBorder="1" applyAlignment="1">
      <alignment horizontal="left" vertical="top"/>
    </xf>
    <xf numFmtId="0" fontId="8" fillId="0" borderId="17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/>
    </xf>
    <xf numFmtId="0" fontId="9" fillId="0" borderId="17" xfId="0" applyFont="1" applyBorder="1" applyAlignment="1">
      <alignment horizontal="left" vertical="top"/>
    </xf>
    <xf numFmtId="0" fontId="10" fillId="0" borderId="19" xfId="0" applyFont="1" applyBorder="1" applyAlignment="1">
      <alignment horizontal="left" vertical="top"/>
    </xf>
    <xf numFmtId="0" fontId="7" fillId="0" borderId="20" xfId="1" applyFont="1" applyBorder="1" applyAlignment="1">
      <alignment horizontal="left" vertical="top"/>
    </xf>
    <xf numFmtId="1" fontId="9" fillId="0" borderId="20" xfId="0" applyNumberFormat="1" applyFont="1" applyBorder="1" applyAlignment="1">
      <alignment horizontal="left" vertical="top"/>
    </xf>
    <xf numFmtId="0" fontId="9" fillId="0" borderId="20" xfId="0" applyFont="1" applyBorder="1" applyAlignment="1">
      <alignment horizontal="left" vertical="top"/>
    </xf>
    <xf numFmtId="0" fontId="7" fillId="0" borderId="21" xfId="1" applyFont="1" applyBorder="1" applyAlignment="1">
      <alignment horizontal="left" vertical="top"/>
    </xf>
    <xf numFmtId="168" fontId="8" fillId="0" borderId="14" xfId="1" applyNumberFormat="1" applyFont="1" applyBorder="1" applyAlignment="1">
      <alignment horizontal="left" vertical="top"/>
    </xf>
    <xf numFmtId="1" fontId="7" fillId="0" borderId="13" xfId="1" applyNumberFormat="1" applyFont="1" applyBorder="1" applyAlignment="1">
      <alignment horizontal="left" vertical="top"/>
    </xf>
    <xf numFmtId="0" fontId="8" fillId="0" borderId="15" xfId="1" applyFont="1" applyBorder="1" applyAlignment="1">
      <alignment horizontal="left" vertical="top"/>
    </xf>
    <xf numFmtId="0" fontId="10" fillId="0" borderId="18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7" fillId="0" borderId="19" xfId="1" applyFont="1" applyBorder="1" applyAlignment="1">
      <alignment horizontal="left" vertical="top"/>
    </xf>
    <xf numFmtId="0" fontId="11" fillId="0" borderId="13" xfId="0" applyFont="1" applyBorder="1" applyAlignment="1">
      <alignment horizontal="left" vertical="top"/>
    </xf>
    <xf numFmtId="0" fontId="8" fillId="0" borderId="16" xfId="1" applyFont="1" applyBorder="1" applyAlignment="1">
      <alignment horizontal="left" vertical="top"/>
    </xf>
    <xf numFmtId="1" fontId="9" fillId="0" borderId="18" xfId="0" applyNumberFormat="1" applyFont="1" applyBorder="1" applyAlignment="1">
      <alignment horizontal="left" vertical="top"/>
    </xf>
    <xf numFmtId="0" fontId="7" fillId="0" borderId="22" xfId="1" applyFont="1" applyBorder="1" applyAlignment="1">
      <alignment horizontal="left" vertical="top"/>
    </xf>
    <xf numFmtId="0" fontId="7" fillId="0" borderId="23" xfId="1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 readingOrder="1"/>
    </xf>
    <xf numFmtId="0" fontId="7" fillId="0" borderId="24" xfId="1" applyFont="1" applyBorder="1" applyAlignment="1">
      <alignment horizontal="left" vertical="top"/>
    </xf>
    <xf numFmtId="0" fontId="7" fillId="0" borderId="13" xfId="1" applyFont="1" applyBorder="1" applyAlignment="1">
      <alignment horizontal="left"/>
    </xf>
    <xf numFmtId="0" fontId="9" fillId="0" borderId="15" xfId="0" applyFont="1" applyBorder="1" applyAlignment="1">
      <alignment horizontal="left" vertical="top"/>
    </xf>
    <xf numFmtId="0" fontId="7" fillId="0" borderId="18" xfId="1" applyFont="1" applyBorder="1" applyAlignment="1">
      <alignment horizontal="left"/>
    </xf>
    <xf numFmtId="0" fontId="8" fillId="0" borderId="19" xfId="1" applyFont="1" applyBorder="1" applyAlignment="1">
      <alignment horizontal="left" vertical="top"/>
    </xf>
    <xf numFmtId="0" fontId="7" fillId="0" borderId="20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3" fillId="0" borderId="10" xfId="1" applyFont="1" applyBorder="1"/>
    <xf numFmtId="0" fontId="3" fillId="0" borderId="11" xfId="1" applyFont="1" applyBorder="1"/>
    <xf numFmtId="0" fontId="3" fillId="0" borderId="12" xfId="1" applyFont="1" applyBorder="1"/>
    <xf numFmtId="0" fontId="3" fillId="0" borderId="5" xfId="1" applyFont="1" applyBorder="1"/>
    <xf numFmtId="0" fontId="3" fillId="0" borderId="7" xfId="1" applyFont="1" applyBorder="1"/>
    <xf numFmtId="2" fontId="2" fillId="0" borderId="10" xfId="1" applyNumberFormat="1" applyFont="1" applyBorder="1"/>
    <xf numFmtId="2" fontId="2" fillId="0" borderId="11" xfId="1" applyNumberFormat="1" applyFont="1" applyBorder="1"/>
    <xf numFmtId="0" fontId="8" fillId="0" borderId="11" xfId="1" applyFont="1" applyBorder="1"/>
    <xf numFmtId="0" fontId="8" fillId="0" borderId="12" xfId="1" applyFont="1" applyBorder="1"/>
    <xf numFmtId="2" fontId="2" fillId="0" borderId="5" xfId="1" applyNumberFormat="1" applyFont="1" applyBorder="1"/>
    <xf numFmtId="2" fontId="8" fillId="0" borderId="0" xfId="1" applyNumberFormat="1" applyFont="1"/>
    <xf numFmtId="2" fontId="8" fillId="0" borderId="0" xfId="1" applyNumberFormat="1" applyFont="1" applyAlignment="1">
      <alignment horizontal="left" vertical="top"/>
    </xf>
    <xf numFmtId="2" fontId="2" fillId="0" borderId="0" xfId="1" applyNumberFormat="1" applyFont="1"/>
    <xf numFmtId="0" fontId="2" fillId="0" borderId="6" xfId="1" applyFont="1" applyBorder="1"/>
    <xf numFmtId="2" fontId="8" fillId="0" borderId="5" xfId="1" applyNumberFormat="1" applyFont="1" applyBorder="1" applyAlignment="1">
      <alignment horizontal="left"/>
    </xf>
    <xf numFmtId="10" fontId="3" fillId="0" borderId="6" xfId="5" applyNumberFormat="1" applyFont="1" applyBorder="1"/>
    <xf numFmtId="2" fontId="3" fillId="0" borderId="5" xfId="1" applyNumberFormat="1" applyFont="1" applyBorder="1"/>
    <xf numFmtId="2" fontId="3" fillId="0" borderId="7" xfId="1" applyNumberFormat="1" applyFont="1" applyBorder="1"/>
    <xf numFmtId="2" fontId="3" fillId="0" borderId="8" xfId="1" applyNumberFormat="1" applyFont="1" applyBorder="1"/>
    <xf numFmtId="0" fontId="2" fillId="0" borderId="10" xfId="1" applyFont="1" applyBorder="1"/>
    <xf numFmtId="0" fontId="2" fillId="0" borderId="25" xfId="1" applyFont="1" applyBorder="1"/>
    <xf numFmtId="0" fontId="2" fillId="0" borderId="26" xfId="1" applyFont="1" applyBorder="1"/>
    <xf numFmtId="1" fontId="3" fillId="0" borderId="0" xfId="1" applyNumberFormat="1" applyFont="1"/>
    <xf numFmtId="1" fontId="3" fillId="0" borderId="6" xfId="1" applyNumberFormat="1" applyFont="1" applyBorder="1"/>
    <xf numFmtId="0" fontId="2" fillId="0" borderId="7" xfId="1" applyFont="1" applyBorder="1"/>
    <xf numFmtId="0" fontId="5" fillId="0" borderId="5" xfId="1" applyFont="1" applyBorder="1"/>
    <xf numFmtId="0" fontId="5" fillId="0" borderId="7" xfId="1" applyFont="1" applyBorder="1"/>
    <xf numFmtId="0" fontId="8" fillId="0" borderId="13" xfId="1" applyFont="1" applyBorder="1" applyAlignment="1">
      <alignment horizontal="left"/>
    </xf>
    <xf numFmtId="2" fontId="7" fillId="0" borderId="13" xfId="1" applyNumberFormat="1" applyFont="1" applyBorder="1" applyAlignment="1">
      <alignment horizontal="left"/>
    </xf>
    <xf numFmtId="2" fontId="8" fillId="0" borderId="13" xfId="1" applyNumberFormat="1" applyFont="1" applyBorder="1" applyAlignment="1">
      <alignment horizontal="left" vertical="center"/>
    </xf>
    <xf numFmtId="2" fontId="8" fillId="0" borderId="13" xfId="1" applyNumberFormat="1" applyFont="1" applyBorder="1" applyAlignment="1">
      <alignment horizontal="left" vertical="top"/>
    </xf>
    <xf numFmtId="0" fontId="8" fillId="0" borderId="14" xfId="1" applyFont="1" applyBorder="1" applyAlignment="1">
      <alignment horizontal="left"/>
    </xf>
    <xf numFmtId="2" fontId="7" fillId="0" borderId="15" xfId="1" applyNumberFormat="1" applyFont="1" applyBorder="1" applyAlignment="1">
      <alignment horizontal="left"/>
    </xf>
    <xf numFmtId="2" fontId="7" fillId="0" borderId="16" xfId="1" applyNumberFormat="1" applyFont="1" applyBorder="1" applyAlignment="1">
      <alignment horizontal="left"/>
    </xf>
    <xf numFmtId="0" fontId="7" fillId="0" borderId="17" xfId="1" applyFont="1" applyBorder="1" applyAlignment="1">
      <alignment horizontal="left"/>
    </xf>
    <xf numFmtId="2" fontId="8" fillId="0" borderId="18" xfId="1" applyNumberFormat="1" applyFont="1" applyBorder="1" applyAlignment="1">
      <alignment horizontal="left" vertical="top"/>
    </xf>
    <xf numFmtId="0" fontId="8" fillId="0" borderId="17" xfId="1" applyFont="1" applyBorder="1" applyAlignment="1">
      <alignment horizontal="left"/>
    </xf>
    <xf numFmtId="2" fontId="7" fillId="0" borderId="18" xfId="1" applyNumberFormat="1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7" fillId="0" borderId="19" xfId="1" applyFont="1" applyBorder="1" applyAlignment="1">
      <alignment horizontal="left"/>
    </xf>
    <xf numFmtId="2" fontId="7" fillId="0" borderId="20" xfId="1" applyNumberFormat="1" applyFont="1" applyBorder="1" applyAlignment="1">
      <alignment horizontal="left"/>
    </xf>
    <xf numFmtId="2" fontId="7" fillId="0" borderId="21" xfId="1" applyNumberFormat="1" applyFont="1" applyBorder="1" applyAlignment="1">
      <alignment horizontal="left"/>
    </xf>
    <xf numFmtId="2" fontId="10" fillId="0" borderId="13" xfId="0" applyNumberFormat="1" applyFont="1" applyBorder="1" applyAlignment="1">
      <alignment horizontal="left" vertical="top"/>
    </xf>
    <xf numFmtId="2" fontId="9" fillId="0" borderId="13" xfId="0" applyNumberFormat="1" applyFont="1" applyBorder="1" applyAlignment="1">
      <alignment horizontal="left" vertical="top"/>
    </xf>
    <xf numFmtId="168" fontId="8" fillId="0" borderId="14" xfId="1" applyNumberFormat="1" applyFont="1" applyBorder="1" applyAlignment="1">
      <alignment horizontal="left"/>
    </xf>
    <xf numFmtId="2" fontId="10" fillId="0" borderId="18" xfId="0" applyNumberFormat="1" applyFont="1" applyBorder="1" applyAlignment="1">
      <alignment horizontal="left" vertical="top"/>
    </xf>
    <xf numFmtId="2" fontId="9" fillId="0" borderId="18" xfId="0" applyNumberFormat="1" applyFont="1" applyBorder="1" applyAlignment="1">
      <alignment horizontal="left" vertical="top"/>
    </xf>
    <xf numFmtId="2" fontId="7" fillId="0" borderId="13" xfId="1" applyNumberFormat="1" applyFont="1" applyBorder="1" applyAlignment="1">
      <alignment horizontal="left" vertical="top"/>
    </xf>
    <xf numFmtId="2" fontId="11" fillId="0" borderId="13" xfId="0" applyNumberFormat="1" applyFont="1" applyBorder="1" applyAlignment="1">
      <alignment horizontal="left" vertical="top"/>
    </xf>
    <xf numFmtId="0" fontId="8" fillId="0" borderId="19" xfId="1" applyFont="1" applyBorder="1" applyAlignment="1">
      <alignment horizontal="left"/>
    </xf>
    <xf numFmtId="2" fontId="11" fillId="0" borderId="20" xfId="0" applyNumberFormat="1" applyFont="1" applyBorder="1" applyAlignment="1">
      <alignment horizontal="left" vertical="top"/>
    </xf>
    <xf numFmtId="2" fontId="7" fillId="0" borderId="10" xfId="1" applyNumberFormat="1" applyFont="1" applyBorder="1" applyAlignment="1">
      <alignment horizontal="left"/>
    </xf>
    <xf numFmtId="2" fontId="7" fillId="0" borderId="11" xfId="1" applyNumberFormat="1" applyFont="1" applyBorder="1" applyAlignment="1">
      <alignment horizontal="left"/>
    </xf>
    <xf numFmtId="2" fontId="7" fillId="0" borderId="12" xfId="1" applyNumberFormat="1" applyFont="1" applyBorder="1" applyAlignment="1">
      <alignment horizontal="left"/>
    </xf>
    <xf numFmtId="2" fontId="7" fillId="0" borderId="7" xfId="1" applyNumberFormat="1" applyFont="1" applyBorder="1" applyAlignment="1">
      <alignment horizontal="left"/>
    </xf>
    <xf numFmtId="2" fontId="7" fillId="0" borderId="8" xfId="1" applyNumberFormat="1" applyFont="1" applyBorder="1" applyAlignment="1">
      <alignment horizontal="left"/>
    </xf>
    <xf numFmtId="2" fontId="12" fillId="0" borderId="8" xfId="0" applyNumberFormat="1" applyFont="1" applyBorder="1" applyAlignment="1">
      <alignment horizontal="left" vertical="center" readingOrder="1"/>
    </xf>
    <xf numFmtId="2" fontId="7" fillId="0" borderId="9" xfId="1" applyNumberFormat="1" applyFont="1" applyBorder="1" applyAlignment="1">
      <alignment horizontal="left"/>
    </xf>
    <xf numFmtId="2" fontId="10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2" fontId="3" fillId="0" borderId="11" xfId="1" applyNumberFormat="1" applyFont="1" applyBorder="1"/>
    <xf numFmtId="2" fontId="3" fillId="0" borderId="12" xfId="1" applyNumberFormat="1" applyFont="1" applyBorder="1"/>
    <xf numFmtId="2" fontId="7" fillId="0" borderId="5" xfId="1" applyNumberFormat="1" applyFont="1" applyBorder="1" applyAlignment="1">
      <alignment horizontal="left"/>
    </xf>
    <xf numFmtId="2" fontId="3" fillId="0" borderId="6" xfId="1" applyNumberFormat="1" applyFont="1" applyBorder="1"/>
    <xf numFmtId="2" fontId="10" fillId="0" borderId="5" xfId="0" applyNumberFormat="1" applyFont="1" applyBorder="1" applyAlignment="1">
      <alignment horizontal="left" vertical="top"/>
    </xf>
    <xf numFmtId="2" fontId="9" fillId="0" borderId="5" xfId="0" applyNumberFormat="1" applyFont="1" applyBorder="1" applyAlignment="1">
      <alignment horizontal="left" vertical="top"/>
    </xf>
    <xf numFmtId="10" fontId="3" fillId="0" borderId="0" xfId="5" applyNumberFormat="1" applyFont="1" applyBorder="1"/>
    <xf numFmtId="0" fontId="7" fillId="0" borderId="6" xfId="1" applyFont="1" applyBorder="1" applyAlignment="1">
      <alignment horizontal="left"/>
    </xf>
    <xf numFmtId="164" fontId="2" fillId="0" borderId="10" xfId="1" applyNumberFormat="1" applyFont="1" applyBorder="1"/>
    <xf numFmtId="0" fontId="7" fillId="0" borderId="12" xfId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0" fontId="7" fillId="0" borderId="11" xfId="1" applyFont="1" applyBorder="1" applyAlignment="1">
      <alignment horizontal="left"/>
    </xf>
    <xf numFmtId="0" fontId="7" fillId="0" borderId="8" xfId="1" applyFont="1" applyBorder="1" applyAlignment="1">
      <alignment horizontal="left"/>
    </xf>
    <xf numFmtId="0" fontId="7" fillId="0" borderId="15" xfId="1" applyFont="1" applyBorder="1" applyAlignment="1">
      <alignment horizontal="left"/>
    </xf>
    <xf numFmtId="0" fontId="7" fillId="0" borderId="16" xfId="1" applyFont="1" applyBorder="1" applyAlignment="1">
      <alignment horizontal="left"/>
    </xf>
    <xf numFmtId="0" fontId="12" fillId="0" borderId="20" xfId="0" applyFont="1" applyBorder="1" applyAlignment="1">
      <alignment horizontal="left" vertical="center" readingOrder="1"/>
    </xf>
    <xf numFmtId="0" fontId="7" fillId="0" borderId="10" xfId="1" applyFont="1" applyBorder="1" applyAlignment="1">
      <alignment horizontal="left"/>
    </xf>
    <xf numFmtId="0" fontId="7" fillId="0" borderId="5" xfId="1" applyFont="1" applyBorder="1" applyAlignment="1">
      <alignment horizontal="left"/>
    </xf>
    <xf numFmtId="10" fontId="3" fillId="0" borderId="8" xfId="5" applyNumberFormat="1" applyFont="1" applyBorder="1"/>
    <xf numFmtId="1" fontId="3" fillId="0" borderId="8" xfId="1" applyNumberFormat="1" applyFont="1" applyBorder="1"/>
    <xf numFmtId="1" fontId="3" fillId="0" borderId="9" xfId="1" applyNumberFormat="1" applyFont="1" applyBorder="1"/>
    <xf numFmtId="0" fontId="8" fillId="0" borderId="13" xfId="1" applyFont="1" applyBorder="1" applyAlignment="1">
      <alignment horizontal="left" vertical="center"/>
    </xf>
    <xf numFmtId="1" fontId="7" fillId="0" borderId="13" xfId="1" applyNumberFormat="1" applyFont="1" applyBorder="1" applyAlignment="1">
      <alignment horizontal="left"/>
    </xf>
    <xf numFmtId="0" fontId="8" fillId="0" borderId="15" xfId="1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11" fillId="0" borderId="20" xfId="0" applyFont="1" applyBorder="1" applyAlignment="1">
      <alignment horizontal="left" vertical="top"/>
    </xf>
    <xf numFmtId="0" fontId="7" fillId="0" borderId="7" xfId="1" applyFont="1" applyBorder="1" applyAlignment="1">
      <alignment horizontal="left"/>
    </xf>
    <xf numFmtId="0" fontId="12" fillId="0" borderId="8" xfId="0" applyFont="1" applyBorder="1" applyAlignment="1">
      <alignment horizontal="left" vertical="center" readingOrder="1"/>
    </xf>
    <xf numFmtId="0" fontId="10" fillId="0" borderId="5" xfId="0" applyFont="1" applyBorder="1" applyAlignment="1">
      <alignment horizontal="left" vertical="top"/>
    </xf>
    <xf numFmtId="0" fontId="7" fillId="0" borderId="5" xfId="1" applyFont="1" applyBorder="1"/>
    <xf numFmtId="0" fontId="7" fillId="0" borderId="7" xfId="1" applyFont="1" applyBorder="1"/>
    <xf numFmtId="0" fontId="2" fillId="0" borderId="11" xfId="1" applyFont="1" applyBorder="1"/>
    <xf numFmtId="167" fontId="3" fillId="0" borderId="0" xfId="2" applyNumberFormat="1" applyFont="1" applyBorder="1"/>
    <xf numFmtId="167" fontId="3" fillId="0" borderId="6" xfId="2" applyNumberFormat="1" applyFont="1" applyBorder="1"/>
    <xf numFmtId="167" fontId="3" fillId="0" borderId="8" xfId="2" applyNumberFormat="1" applyFont="1" applyBorder="1"/>
    <xf numFmtId="167" fontId="3" fillId="0" borderId="9" xfId="2" applyNumberFormat="1" applyFont="1" applyBorder="1"/>
    <xf numFmtId="0" fontId="3" fillId="0" borderId="13" xfId="1" applyFont="1" applyBorder="1"/>
    <xf numFmtId="167" fontId="3" fillId="0" borderId="13" xfId="1" applyNumberFormat="1" applyFont="1" applyBorder="1"/>
    <xf numFmtId="0" fontId="2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3" fillId="0" borderId="20" xfId="1" applyFont="1" applyBorder="1"/>
    <xf numFmtId="0" fontId="3" fillId="0" borderId="21" xfId="1" applyFont="1" applyBorder="1"/>
    <xf numFmtId="169" fontId="7" fillId="0" borderId="13" xfId="1" applyNumberFormat="1" applyFont="1" applyBorder="1" applyAlignment="1">
      <alignment horizontal="left"/>
    </xf>
    <xf numFmtId="167" fontId="7" fillId="0" borderId="13" xfId="1" applyNumberFormat="1" applyFont="1" applyBorder="1" applyAlignment="1">
      <alignment horizontal="left"/>
    </xf>
    <xf numFmtId="168" fontId="8" fillId="0" borderId="0" xfId="1" applyNumberFormat="1" applyFont="1" applyAlignment="1">
      <alignment horizontal="left" vertical="top"/>
    </xf>
  </cellXfs>
  <cellStyles count="6">
    <cellStyle name="Comma 2" xfId="3" xr:uid="{00000000-0005-0000-0000-000000000000}"/>
    <cellStyle name="Currency 2" xfId="2" xr:uid="{00000000-0005-0000-0000-000001000000}"/>
    <cellStyle name="Normal" xfId="0" builtinId="0"/>
    <cellStyle name="Normal 2" xfId="1" xr:uid="{00000000-0005-0000-0000-000003000000}"/>
    <cellStyle name="Normal 3" xfId="4" xr:uid="{00000000-0005-0000-0000-000004000000}"/>
    <cellStyle name="Percent" xfId="5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NA - Mower Unit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'Mower Unit Sales'!$B$3</c:f>
              <c:strCache>
                <c:ptCount val="1"/>
                <c:pt idx="0">
                  <c:v>NA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'Mower Unit Sales'!$A$4:$A$63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xVal>
          <c:yVal>
            <c:numRef>
              <c:f>'Mower Unit Sales'!$B$4:$B$63</c:f>
              <c:numCache>
                <c:formatCode>General</c:formatCode>
                <c:ptCount val="60"/>
                <c:pt idx="0">
                  <c:v>6000</c:v>
                </c:pt>
                <c:pt idx="1">
                  <c:v>7950</c:v>
                </c:pt>
                <c:pt idx="2">
                  <c:v>8100</c:v>
                </c:pt>
                <c:pt idx="3">
                  <c:v>9050</c:v>
                </c:pt>
                <c:pt idx="4">
                  <c:v>9900</c:v>
                </c:pt>
                <c:pt idx="5">
                  <c:v>10200</c:v>
                </c:pt>
                <c:pt idx="6">
                  <c:v>8730</c:v>
                </c:pt>
                <c:pt idx="7">
                  <c:v>8140</c:v>
                </c:pt>
                <c:pt idx="8">
                  <c:v>6480</c:v>
                </c:pt>
                <c:pt idx="9">
                  <c:v>5990</c:v>
                </c:pt>
                <c:pt idx="10">
                  <c:v>5320</c:v>
                </c:pt>
                <c:pt idx="11">
                  <c:v>4640</c:v>
                </c:pt>
                <c:pt idx="12">
                  <c:v>5980</c:v>
                </c:pt>
                <c:pt idx="13">
                  <c:v>7620</c:v>
                </c:pt>
                <c:pt idx="14">
                  <c:v>8370</c:v>
                </c:pt>
                <c:pt idx="15">
                  <c:v>8830</c:v>
                </c:pt>
                <c:pt idx="16">
                  <c:v>9310</c:v>
                </c:pt>
                <c:pt idx="17">
                  <c:v>10230</c:v>
                </c:pt>
                <c:pt idx="18">
                  <c:v>8720</c:v>
                </c:pt>
                <c:pt idx="19">
                  <c:v>7710</c:v>
                </c:pt>
                <c:pt idx="20">
                  <c:v>6320</c:v>
                </c:pt>
                <c:pt idx="21">
                  <c:v>5840</c:v>
                </c:pt>
                <c:pt idx="22">
                  <c:v>4960</c:v>
                </c:pt>
                <c:pt idx="23">
                  <c:v>4350</c:v>
                </c:pt>
                <c:pt idx="24">
                  <c:v>6020</c:v>
                </c:pt>
                <c:pt idx="25">
                  <c:v>7920</c:v>
                </c:pt>
                <c:pt idx="26">
                  <c:v>8430</c:v>
                </c:pt>
                <c:pt idx="27">
                  <c:v>9040</c:v>
                </c:pt>
                <c:pt idx="28">
                  <c:v>9820</c:v>
                </c:pt>
                <c:pt idx="29">
                  <c:v>10370</c:v>
                </c:pt>
                <c:pt idx="30">
                  <c:v>9050</c:v>
                </c:pt>
                <c:pt idx="31">
                  <c:v>7620</c:v>
                </c:pt>
                <c:pt idx="32">
                  <c:v>6420</c:v>
                </c:pt>
                <c:pt idx="33">
                  <c:v>5890</c:v>
                </c:pt>
                <c:pt idx="34">
                  <c:v>5340</c:v>
                </c:pt>
                <c:pt idx="35">
                  <c:v>4430</c:v>
                </c:pt>
                <c:pt idx="36">
                  <c:v>6100</c:v>
                </c:pt>
                <c:pt idx="37">
                  <c:v>8010</c:v>
                </c:pt>
                <c:pt idx="38">
                  <c:v>8430</c:v>
                </c:pt>
                <c:pt idx="39">
                  <c:v>9110</c:v>
                </c:pt>
                <c:pt idx="40">
                  <c:v>9730</c:v>
                </c:pt>
                <c:pt idx="41">
                  <c:v>10120</c:v>
                </c:pt>
                <c:pt idx="42">
                  <c:v>9080</c:v>
                </c:pt>
                <c:pt idx="43">
                  <c:v>7820</c:v>
                </c:pt>
                <c:pt idx="44">
                  <c:v>6540</c:v>
                </c:pt>
                <c:pt idx="45">
                  <c:v>6010</c:v>
                </c:pt>
                <c:pt idx="46">
                  <c:v>5270</c:v>
                </c:pt>
                <c:pt idx="47">
                  <c:v>5380</c:v>
                </c:pt>
                <c:pt idx="48">
                  <c:v>6210</c:v>
                </c:pt>
                <c:pt idx="49">
                  <c:v>8030</c:v>
                </c:pt>
                <c:pt idx="50">
                  <c:v>8540</c:v>
                </c:pt>
                <c:pt idx="51">
                  <c:v>9120</c:v>
                </c:pt>
                <c:pt idx="52">
                  <c:v>9570</c:v>
                </c:pt>
                <c:pt idx="53">
                  <c:v>10230</c:v>
                </c:pt>
                <c:pt idx="54">
                  <c:v>9580</c:v>
                </c:pt>
                <c:pt idx="55">
                  <c:v>7680</c:v>
                </c:pt>
                <c:pt idx="56">
                  <c:v>6870</c:v>
                </c:pt>
                <c:pt idx="57">
                  <c:v>5930</c:v>
                </c:pt>
                <c:pt idx="58">
                  <c:v>5260</c:v>
                </c:pt>
                <c:pt idx="59">
                  <c:v>4830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0-45CB-A012-52881020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65391"/>
        <c:axId val="981265871"/>
      </c:scatterChart>
      <c:valAx>
        <c:axId val="98126539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65871"/>
        <c:crosses val="autoZero"/>
        <c:crossBetween val="midCat"/>
      </c:valAx>
      <c:valAx>
        <c:axId val="981265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China - Mower Unit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'Mower Unit Sales'!$Q$93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Sales'!$Q$94:$Q$105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E-4366-A80C-2A85FF79D9B6}"/>
            </c:ext>
          </c:extLst>
        </c:ser>
        <c:ser>
          <c:idx val="1"/>
          <c:order val="1"/>
          <c:tx>
            <c:strRef>
              <c:f>'Mower Unit Sales'!$R$93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Sales'!$R$94:$R$105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E-4366-A80C-2A85FF79D9B6}"/>
            </c:ext>
          </c:extLst>
        </c:ser>
        <c:ser>
          <c:idx val="2"/>
          <c:order val="2"/>
          <c:tx>
            <c:strRef>
              <c:f>'Mower Unit Sales'!$S$93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Sales'!$S$94:$S$105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E-4366-A80C-2A85FF79D9B6}"/>
            </c:ext>
          </c:extLst>
        </c:ser>
        <c:ser>
          <c:idx val="3"/>
          <c:order val="3"/>
          <c:tx>
            <c:strRef>
              <c:f>'Mower Unit Sales'!$T$93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Sales'!$T$94:$T$105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E-4366-A80C-2A85FF79D9B6}"/>
            </c:ext>
          </c:extLst>
        </c:ser>
        <c:ser>
          <c:idx val="4"/>
          <c:order val="4"/>
          <c:tx>
            <c:strRef>
              <c:f>'Mower Unit Sales'!$U$93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Sales'!$U$94:$U$105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16</c:v>
                </c:pt>
                <c:pt idx="4">
                  <c:v>22</c:v>
                </c:pt>
                <c:pt idx="5">
                  <c:v>26</c:v>
                </c:pt>
                <c:pt idx="6">
                  <c:v>14</c:v>
                </c:pt>
                <c:pt idx="7">
                  <c:v>15</c:v>
                </c:pt>
                <c:pt idx="8">
                  <c:v>11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2E-4366-A80C-2A85FF79D9B6}"/>
            </c:ext>
          </c:extLst>
        </c:ser>
        <c:ser>
          <c:idx val="5"/>
          <c:order val="5"/>
          <c:tx>
            <c:strRef>
              <c:f>'Mower Unit Sales'!$X$93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Sales'!$X$94:$X$105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2.0249999999999999</c:v>
                </c:pt>
                <c:pt idx="3">
                  <c:v>8.0731874999999995</c:v>
                </c:pt>
                <c:pt idx="4">
                  <c:v>15.12554390625</c:v>
                </c:pt>
                <c:pt idx="5">
                  <c:v>21.786696441796874</c:v>
                </c:pt>
                <c:pt idx="6">
                  <c:v>21.317575275782225</c:v>
                </c:pt>
                <c:pt idx="7">
                  <c:v>20.276243546589384</c:v>
                </c:pt>
                <c:pt idx="8">
                  <c:v>17.070538088156834</c:v>
                </c:pt>
                <c:pt idx="9">
                  <c:v>10.810688624376468</c:v>
                </c:pt>
                <c:pt idx="10">
                  <c:v>4.9224771164331109</c:v>
                </c:pt>
                <c:pt idx="11">
                  <c:v>0.19213618950687339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2E-4366-A80C-2A85FF79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077792"/>
        <c:axId val="808072032"/>
      </c:lineChart>
      <c:catAx>
        <c:axId val="808077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72032"/>
        <c:crosses val="autoZero"/>
        <c:auto val="1"/>
        <c:lblAlgn val="ctr"/>
        <c:lblOffset val="100"/>
        <c:noMultiLvlLbl val="0"/>
      </c:catAx>
      <c:valAx>
        <c:axId val="808072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Yearly</a:t>
            </a:r>
            <a:r>
              <a:rPr lang="en-IN" baseline="0"/>
              <a:t> SA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'Mower Unit Sales'!$Q$39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Sales'!$Q$40:$Q$51</c:f>
              <c:numCache>
                <c:formatCode>General</c:formatCode>
                <c:ptCount val="12"/>
                <c:pt idx="0">
                  <c:v>200</c:v>
                </c:pt>
                <c:pt idx="1">
                  <c:v>220</c:v>
                </c:pt>
                <c:pt idx="2">
                  <c:v>250</c:v>
                </c:pt>
                <c:pt idx="3">
                  <c:v>280</c:v>
                </c:pt>
                <c:pt idx="4">
                  <c:v>310</c:v>
                </c:pt>
                <c:pt idx="5">
                  <c:v>300</c:v>
                </c:pt>
                <c:pt idx="6">
                  <c:v>280</c:v>
                </c:pt>
                <c:pt idx="7">
                  <c:v>250</c:v>
                </c:pt>
                <c:pt idx="8">
                  <c:v>230</c:v>
                </c:pt>
                <c:pt idx="9">
                  <c:v>220</c:v>
                </c:pt>
                <c:pt idx="10">
                  <c:v>210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7-48C2-9E20-6C2AB15D5AAA}"/>
            </c:ext>
          </c:extLst>
        </c:ser>
        <c:ser>
          <c:idx val="1"/>
          <c:order val="1"/>
          <c:tx>
            <c:strRef>
              <c:f>'Mower Unit Sales'!$R$39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Sales'!$R$40:$R$51</c:f>
              <c:numCache>
                <c:formatCode>General</c:formatCode>
                <c:ptCount val="12"/>
                <c:pt idx="0">
                  <c:v>210</c:v>
                </c:pt>
                <c:pt idx="1">
                  <c:v>240</c:v>
                </c:pt>
                <c:pt idx="2">
                  <c:v>250</c:v>
                </c:pt>
                <c:pt idx="3">
                  <c:v>290</c:v>
                </c:pt>
                <c:pt idx="4">
                  <c:v>330</c:v>
                </c:pt>
                <c:pt idx="5">
                  <c:v>310</c:v>
                </c:pt>
                <c:pt idx="6">
                  <c:v>290</c:v>
                </c:pt>
                <c:pt idx="7">
                  <c:v>270</c:v>
                </c:pt>
                <c:pt idx="8">
                  <c:v>250</c:v>
                </c:pt>
                <c:pt idx="9">
                  <c:v>250</c:v>
                </c:pt>
                <c:pt idx="10">
                  <c:v>240</c:v>
                </c:pt>
                <c:pt idx="11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7-48C2-9E20-6C2AB15D5AAA}"/>
            </c:ext>
          </c:extLst>
        </c:ser>
        <c:ser>
          <c:idx val="2"/>
          <c:order val="2"/>
          <c:tx>
            <c:strRef>
              <c:f>'Mower Unit Sales'!$S$39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Sales'!$S$40:$S$51</c:f>
              <c:numCache>
                <c:formatCode>General</c:formatCode>
                <c:ptCount val="12"/>
                <c:pt idx="0">
                  <c:v>220</c:v>
                </c:pt>
                <c:pt idx="1">
                  <c:v>250</c:v>
                </c:pt>
                <c:pt idx="2">
                  <c:v>270</c:v>
                </c:pt>
                <c:pt idx="3">
                  <c:v>310</c:v>
                </c:pt>
                <c:pt idx="4">
                  <c:v>360</c:v>
                </c:pt>
                <c:pt idx="5">
                  <c:v>330</c:v>
                </c:pt>
                <c:pt idx="6">
                  <c:v>310</c:v>
                </c:pt>
                <c:pt idx="7">
                  <c:v>300</c:v>
                </c:pt>
                <c:pt idx="8">
                  <c:v>280</c:v>
                </c:pt>
                <c:pt idx="9">
                  <c:v>270</c:v>
                </c:pt>
                <c:pt idx="10">
                  <c:v>260</c:v>
                </c:pt>
                <c:pt idx="11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7-48C2-9E20-6C2AB15D5AAA}"/>
            </c:ext>
          </c:extLst>
        </c:ser>
        <c:ser>
          <c:idx val="3"/>
          <c:order val="3"/>
          <c:tx>
            <c:strRef>
              <c:f>'Mower Unit Sales'!$T$39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Sales'!$T$40:$T$51</c:f>
              <c:numCache>
                <c:formatCode>General</c:formatCode>
                <c:ptCount val="12"/>
                <c:pt idx="0">
                  <c:v>250</c:v>
                </c:pt>
                <c:pt idx="1">
                  <c:v>270</c:v>
                </c:pt>
                <c:pt idx="2">
                  <c:v>280</c:v>
                </c:pt>
                <c:pt idx="3">
                  <c:v>320</c:v>
                </c:pt>
                <c:pt idx="4">
                  <c:v>380</c:v>
                </c:pt>
                <c:pt idx="5">
                  <c:v>360</c:v>
                </c:pt>
                <c:pt idx="6">
                  <c:v>320</c:v>
                </c:pt>
                <c:pt idx="7">
                  <c:v>310</c:v>
                </c:pt>
                <c:pt idx="8">
                  <c:v>300</c:v>
                </c:pt>
                <c:pt idx="9">
                  <c:v>290</c:v>
                </c:pt>
                <c:pt idx="10">
                  <c:v>270</c:v>
                </c:pt>
                <c:pt idx="1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7-48C2-9E20-6C2AB15D5AAA}"/>
            </c:ext>
          </c:extLst>
        </c:ser>
        <c:ser>
          <c:idx val="4"/>
          <c:order val="4"/>
          <c:tx>
            <c:strRef>
              <c:f>'Mower Unit Sales'!$U$39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Sales'!$U$40:$U$51</c:f>
              <c:numCache>
                <c:formatCode>General</c:formatCode>
                <c:ptCount val="12"/>
                <c:pt idx="0">
                  <c:v>270</c:v>
                </c:pt>
                <c:pt idx="1">
                  <c:v>280</c:v>
                </c:pt>
                <c:pt idx="2">
                  <c:v>300</c:v>
                </c:pt>
                <c:pt idx="3">
                  <c:v>340</c:v>
                </c:pt>
                <c:pt idx="4">
                  <c:v>390</c:v>
                </c:pt>
                <c:pt idx="5">
                  <c:v>380</c:v>
                </c:pt>
                <c:pt idx="6">
                  <c:v>350</c:v>
                </c:pt>
                <c:pt idx="7">
                  <c:v>340</c:v>
                </c:pt>
                <c:pt idx="8">
                  <c:v>320</c:v>
                </c:pt>
                <c:pt idx="9">
                  <c:v>310</c:v>
                </c:pt>
                <c:pt idx="10">
                  <c:v>300</c:v>
                </c:pt>
                <c:pt idx="1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C7-48C2-9E20-6C2AB15D5AAA}"/>
            </c:ext>
          </c:extLst>
        </c:ser>
        <c:ser>
          <c:idx val="5"/>
          <c:order val="5"/>
          <c:tx>
            <c:strRef>
              <c:f>'Mower Unit Sales'!$Y$39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Sales'!$Y$40:$Y$51</c:f>
              <c:numCache>
                <c:formatCode>General</c:formatCode>
                <c:ptCount val="12"/>
                <c:pt idx="0">
                  <c:v>230.00000000000003</c:v>
                </c:pt>
                <c:pt idx="1">
                  <c:v>252</c:v>
                </c:pt>
                <c:pt idx="2">
                  <c:v>270</c:v>
                </c:pt>
                <c:pt idx="3">
                  <c:v>308</c:v>
                </c:pt>
                <c:pt idx="4">
                  <c:v>354</c:v>
                </c:pt>
                <c:pt idx="5">
                  <c:v>336</c:v>
                </c:pt>
                <c:pt idx="6">
                  <c:v>310</c:v>
                </c:pt>
                <c:pt idx="7">
                  <c:v>294</c:v>
                </c:pt>
                <c:pt idx="8">
                  <c:v>276</c:v>
                </c:pt>
                <c:pt idx="9">
                  <c:v>268</c:v>
                </c:pt>
                <c:pt idx="10">
                  <c:v>255.99999999999997</c:v>
                </c:pt>
                <c:pt idx="11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C7-48C2-9E20-6C2AB15D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13664"/>
        <c:axId val="500323264"/>
      </c:lineChart>
      <c:catAx>
        <c:axId val="500313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23264"/>
        <c:crosses val="autoZero"/>
        <c:auto val="1"/>
        <c:lblAlgn val="ctr"/>
        <c:lblOffset val="100"/>
        <c:noMultiLvlLbl val="0"/>
      </c:catAx>
      <c:valAx>
        <c:axId val="500323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 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'Mower Unit Sales'!$Q$57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Sales'!$Q$58:$Q$69</c:f>
              <c:numCache>
                <c:formatCode>General</c:formatCode>
                <c:ptCount val="12"/>
                <c:pt idx="0">
                  <c:v>720</c:v>
                </c:pt>
                <c:pt idx="1">
                  <c:v>990</c:v>
                </c:pt>
                <c:pt idx="2">
                  <c:v>1320</c:v>
                </c:pt>
                <c:pt idx="3">
                  <c:v>1650</c:v>
                </c:pt>
                <c:pt idx="4">
                  <c:v>1590</c:v>
                </c:pt>
                <c:pt idx="5">
                  <c:v>1620</c:v>
                </c:pt>
                <c:pt idx="6">
                  <c:v>1590</c:v>
                </c:pt>
                <c:pt idx="7">
                  <c:v>1560</c:v>
                </c:pt>
                <c:pt idx="8">
                  <c:v>1590</c:v>
                </c:pt>
                <c:pt idx="9">
                  <c:v>1320</c:v>
                </c:pt>
                <c:pt idx="10">
                  <c:v>990</c:v>
                </c:pt>
                <c:pt idx="11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C-40CF-99FC-F635C85D8028}"/>
            </c:ext>
          </c:extLst>
        </c:ser>
        <c:ser>
          <c:idx val="1"/>
          <c:order val="1"/>
          <c:tx>
            <c:strRef>
              <c:f>'Mower Unit Sales'!$R$57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Sales'!$R$58:$R$69</c:f>
              <c:numCache>
                <c:formatCode>General</c:formatCode>
                <c:ptCount val="12"/>
                <c:pt idx="0">
                  <c:v>690</c:v>
                </c:pt>
                <c:pt idx="1">
                  <c:v>1020</c:v>
                </c:pt>
                <c:pt idx="2">
                  <c:v>1290</c:v>
                </c:pt>
                <c:pt idx="3">
                  <c:v>1620</c:v>
                </c:pt>
                <c:pt idx="4">
                  <c:v>1650</c:v>
                </c:pt>
                <c:pt idx="5">
                  <c:v>1590</c:v>
                </c:pt>
                <c:pt idx="6">
                  <c:v>1560</c:v>
                </c:pt>
                <c:pt idx="7">
                  <c:v>1530</c:v>
                </c:pt>
                <c:pt idx="8">
                  <c:v>1590</c:v>
                </c:pt>
                <c:pt idx="9">
                  <c:v>1260</c:v>
                </c:pt>
                <c:pt idx="10">
                  <c:v>900</c:v>
                </c:pt>
                <c:pt idx="11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C-40CF-99FC-F635C85D8028}"/>
            </c:ext>
          </c:extLst>
        </c:ser>
        <c:ser>
          <c:idx val="2"/>
          <c:order val="2"/>
          <c:tx>
            <c:strRef>
              <c:f>'Mower Unit Sales'!$S$57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Sales'!$S$58:$S$69</c:f>
              <c:numCache>
                <c:formatCode>General</c:formatCode>
                <c:ptCount val="12"/>
                <c:pt idx="0">
                  <c:v>570</c:v>
                </c:pt>
                <c:pt idx="1">
                  <c:v>840</c:v>
                </c:pt>
                <c:pt idx="2">
                  <c:v>1110</c:v>
                </c:pt>
                <c:pt idx="3">
                  <c:v>1500</c:v>
                </c:pt>
                <c:pt idx="4">
                  <c:v>1440</c:v>
                </c:pt>
                <c:pt idx="5">
                  <c:v>1410</c:v>
                </c:pt>
                <c:pt idx="6">
                  <c:v>1440</c:v>
                </c:pt>
                <c:pt idx="7">
                  <c:v>1410</c:v>
                </c:pt>
                <c:pt idx="8">
                  <c:v>1350</c:v>
                </c:pt>
                <c:pt idx="9">
                  <c:v>1080</c:v>
                </c:pt>
                <c:pt idx="10">
                  <c:v>840</c:v>
                </c:pt>
                <c:pt idx="11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C-40CF-99FC-F635C85D8028}"/>
            </c:ext>
          </c:extLst>
        </c:ser>
        <c:ser>
          <c:idx val="3"/>
          <c:order val="3"/>
          <c:tx>
            <c:strRef>
              <c:f>'Mower Unit Sales'!$T$57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Sales'!$T$58:$T$69</c:f>
              <c:numCache>
                <c:formatCode>General</c:formatCode>
                <c:ptCount val="12"/>
                <c:pt idx="0">
                  <c:v>480</c:v>
                </c:pt>
                <c:pt idx="1">
                  <c:v>750</c:v>
                </c:pt>
                <c:pt idx="2">
                  <c:v>1140</c:v>
                </c:pt>
                <c:pt idx="3">
                  <c:v>1410</c:v>
                </c:pt>
                <c:pt idx="4">
                  <c:v>1340</c:v>
                </c:pt>
                <c:pt idx="5">
                  <c:v>1360</c:v>
                </c:pt>
                <c:pt idx="6">
                  <c:v>1410</c:v>
                </c:pt>
                <c:pt idx="7">
                  <c:v>1490</c:v>
                </c:pt>
                <c:pt idx="8">
                  <c:v>1310</c:v>
                </c:pt>
                <c:pt idx="9">
                  <c:v>980</c:v>
                </c:pt>
                <c:pt idx="10">
                  <c:v>770</c:v>
                </c:pt>
                <c:pt idx="11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C-40CF-99FC-F635C85D8028}"/>
            </c:ext>
          </c:extLst>
        </c:ser>
        <c:ser>
          <c:idx val="4"/>
          <c:order val="4"/>
          <c:tx>
            <c:strRef>
              <c:f>'Mower Unit Sales'!$U$57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Sales'!$U$58:$U$69</c:f>
              <c:numCache>
                <c:formatCode>General</c:formatCode>
                <c:ptCount val="12"/>
                <c:pt idx="0">
                  <c:v>400</c:v>
                </c:pt>
                <c:pt idx="1">
                  <c:v>750</c:v>
                </c:pt>
                <c:pt idx="2">
                  <c:v>970</c:v>
                </c:pt>
                <c:pt idx="3">
                  <c:v>1310</c:v>
                </c:pt>
                <c:pt idx="4">
                  <c:v>1260</c:v>
                </c:pt>
                <c:pt idx="5">
                  <c:v>1240</c:v>
                </c:pt>
                <c:pt idx="6">
                  <c:v>1300</c:v>
                </c:pt>
                <c:pt idx="7">
                  <c:v>1250</c:v>
                </c:pt>
                <c:pt idx="8">
                  <c:v>1210</c:v>
                </c:pt>
                <c:pt idx="9">
                  <c:v>970</c:v>
                </c:pt>
                <c:pt idx="10">
                  <c:v>650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C-40CF-99FC-F635C85D8028}"/>
            </c:ext>
          </c:extLst>
        </c:ser>
        <c:ser>
          <c:idx val="5"/>
          <c:order val="5"/>
          <c:tx>
            <c:strRef>
              <c:f>'Mower Unit Sales'!$Y$57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Sales'!$Y$58:$Y$69</c:f>
              <c:numCache>
                <c:formatCode>General</c:formatCode>
                <c:ptCount val="12"/>
                <c:pt idx="0">
                  <c:v>572</c:v>
                </c:pt>
                <c:pt idx="1">
                  <c:v>870</c:v>
                </c:pt>
                <c:pt idx="2">
                  <c:v>1166.0000000000002</c:v>
                </c:pt>
                <c:pt idx="3">
                  <c:v>1498</c:v>
                </c:pt>
                <c:pt idx="4">
                  <c:v>1456</c:v>
                </c:pt>
                <c:pt idx="5">
                  <c:v>1444</c:v>
                </c:pt>
                <c:pt idx="6">
                  <c:v>1460</c:v>
                </c:pt>
                <c:pt idx="7">
                  <c:v>1448</c:v>
                </c:pt>
                <c:pt idx="8">
                  <c:v>1410</c:v>
                </c:pt>
                <c:pt idx="9">
                  <c:v>1122</c:v>
                </c:pt>
                <c:pt idx="10">
                  <c:v>830</c:v>
                </c:pt>
                <c:pt idx="11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C-40CF-99FC-F635C85D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03104"/>
        <c:axId val="500302144"/>
      </c:lineChart>
      <c:catAx>
        <c:axId val="500303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2144"/>
        <c:crosses val="autoZero"/>
        <c:auto val="1"/>
        <c:lblAlgn val="ctr"/>
        <c:lblOffset val="100"/>
        <c:noMultiLvlLbl val="0"/>
      </c:catAx>
      <c:valAx>
        <c:axId val="50030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 -  Industry Mower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Mower Total Sales'!$B$3</c:f>
              <c:strCache>
                <c:ptCount val="1"/>
                <c:pt idx="0">
                  <c:v>NA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'Industry Mower Total Sales'!$A$4:$A$63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'Industry Mower Total Sales'!$B$4:$B$63</c:f>
              <c:numCache>
                <c:formatCode>0</c:formatCode>
                <c:ptCount val="60"/>
                <c:pt idx="0">
                  <c:v>60000</c:v>
                </c:pt>
                <c:pt idx="1">
                  <c:v>77184.466019417479</c:v>
                </c:pt>
                <c:pt idx="2">
                  <c:v>77884.61538461539</c:v>
                </c:pt>
                <c:pt idx="3">
                  <c:v>86190.476190476198</c:v>
                </c:pt>
                <c:pt idx="4">
                  <c:v>96116.504854368934</c:v>
                </c:pt>
                <c:pt idx="5">
                  <c:v>97142.857142857145</c:v>
                </c:pt>
                <c:pt idx="6">
                  <c:v>84757.281553398061</c:v>
                </c:pt>
                <c:pt idx="7">
                  <c:v>79803.921568627455</c:v>
                </c:pt>
                <c:pt idx="8">
                  <c:v>64800</c:v>
                </c:pt>
                <c:pt idx="9">
                  <c:v>59306.930693069306</c:v>
                </c:pt>
                <c:pt idx="10">
                  <c:v>52156.862745098042</c:v>
                </c:pt>
                <c:pt idx="11">
                  <c:v>45048.543689320388</c:v>
                </c:pt>
                <c:pt idx="12">
                  <c:v>58627.450980392161</c:v>
                </c:pt>
                <c:pt idx="13">
                  <c:v>76200</c:v>
                </c:pt>
                <c:pt idx="14">
                  <c:v>82871.287128712866</c:v>
                </c:pt>
                <c:pt idx="15">
                  <c:v>84903.846153846156</c:v>
                </c:pt>
                <c:pt idx="16">
                  <c:v>93100</c:v>
                </c:pt>
                <c:pt idx="17">
                  <c:v>93000</c:v>
                </c:pt>
                <c:pt idx="18">
                  <c:v>83047.619047619053</c:v>
                </c:pt>
                <c:pt idx="19">
                  <c:v>74854.368932038837</c:v>
                </c:pt>
                <c:pt idx="20">
                  <c:v>60769.230769230773</c:v>
                </c:pt>
                <c:pt idx="21">
                  <c:v>55619.047619047618</c:v>
                </c:pt>
                <c:pt idx="22">
                  <c:v>48155.339805825242</c:v>
                </c:pt>
                <c:pt idx="23">
                  <c:v>42647.058823529413</c:v>
                </c:pt>
                <c:pt idx="24">
                  <c:v>57884.61538461539</c:v>
                </c:pt>
                <c:pt idx="25">
                  <c:v>77647.058823529413</c:v>
                </c:pt>
                <c:pt idx="26">
                  <c:v>81844.660194174765</c:v>
                </c:pt>
                <c:pt idx="27">
                  <c:v>86095.238095238092</c:v>
                </c:pt>
                <c:pt idx="28">
                  <c:v>91775.700934579436</c:v>
                </c:pt>
                <c:pt idx="29">
                  <c:v>100679.61165048544</c:v>
                </c:pt>
                <c:pt idx="30">
                  <c:v>86190.476190476198</c:v>
                </c:pt>
                <c:pt idx="31">
                  <c:v>71886.792452830196</c:v>
                </c:pt>
                <c:pt idx="32">
                  <c:v>60000</c:v>
                </c:pt>
                <c:pt idx="33">
                  <c:v>55566.037735849059</c:v>
                </c:pt>
                <c:pt idx="34">
                  <c:v>50857.142857142862</c:v>
                </c:pt>
                <c:pt idx="35">
                  <c:v>42596.153846153851</c:v>
                </c:pt>
                <c:pt idx="36">
                  <c:v>58095.238095238099</c:v>
                </c:pt>
                <c:pt idx="37">
                  <c:v>75566.037735849066</c:v>
                </c:pt>
                <c:pt idx="38">
                  <c:v>80285.71428571429</c:v>
                </c:pt>
                <c:pt idx="39">
                  <c:v>85140.186915887854</c:v>
                </c:pt>
                <c:pt idx="40">
                  <c:v>90092.592592592599</c:v>
                </c:pt>
                <c:pt idx="41">
                  <c:v>95471.698113207545</c:v>
                </c:pt>
                <c:pt idx="42">
                  <c:v>87307.692307692312</c:v>
                </c:pt>
                <c:pt idx="43">
                  <c:v>74476.190476190473</c:v>
                </c:pt>
                <c:pt idx="44">
                  <c:v>61698.113207547169</c:v>
                </c:pt>
                <c:pt idx="45">
                  <c:v>57238.095238095237</c:v>
                </c:pt>
                <c:pt idx="46">
                  <c:v>50673.076923076922</c:v>
                </c:pt>
                <c:pt idx="47">
                  <c:v>51238.095238095237</c:v>
                </c:pt>
                <c:pt idx="48">
                  <c:v>59711.538461538461</c:v>
                </c:pt>
                <c:pt idx="49">
                  <c:v>77961.165048543699</c:v>
                </c:pt>
                <c:pt idx="50">
                  <c:v>83725.490196078434</c:v>
                </c:pt>
                <c:pt idx="51">
                  <c:v>90297.029702970292</c:v>
                </c:pt>
                <c:pt idx="52">
                  <c:v>91142.857142857145</c:v>
                </c:pt>
                <c:pt idx="53">
                  <c:v>99320.388349514571</c:v>
                </c:pt>
                <c:pt idx="54">
                  <c:v>93921.568627450994</c:v>
                </c:pt>
                <c:pt idx="55">
                  <c:v>73142.857142857145</c:v>
                </c:pt>
                <c:pt idx="56">
                  <c:v>66699.029126213602</c:v>
                </c:pt>
                <c:pt idx="57">
                  <c:v>56476.190476190481</c:v>
                </c:pt>
                <c:pt idx="58">
                  <c:v>51067.961165048546</c:v>
                </c:pt>
                <c:pt idx="59">
                  <c:v>46893.203883495145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5-450F-8918-D96779E1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7856"/>
        <c:axId val="2124038976"/>
      </c:lineChart>
      <c:dateAx>
        <c:axId val="15067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8976"/>
        <c:crosses val="autoZero"/>
        <c:auto val="1"/>
        <c:lblOffset val="100"/>
        <c:baseTimeUnit val="months"/>
      </c:dateAx>
      <c:valAx>
        <c:axId val="212403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-  Industry Mower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Mower Total Sales'!$C$3</c:f>
              <c:strCache>
                <c:ptCount val="1"/>
                <c:pt idx="0">
                  <c:v>SA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'Industry Mower Total Sales'!$A$4:$A$63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'Industry Mower Total Sales'!$C$4:$C$63</c:f>
              <c:numCache>
                <c:formatCode>0</c:formatCode>
                <c:ptCount val="60"/>
                <c:pt idx="0">
                  <c:v>571.42857142857144</c:v>
                </c:pt>
                <c:pt idx="1">
                  <c:v>611.11111111111109</c:v>
                </c:pt>
                <c:pt idx="2">
                  <c:v>657.8947368421052</c:v>
                </c:pt>
                <c:pt idx="3">
                  <c:v>777.77777777777783</c:v>
                </c:pt>
                <c:pt idx="4">
                  <c:v>885.71428571428578</c:v>
                </c:pt>
                <c:pt idx="5">
                  <c:v>882.35294117647049</c:v>
                </c:pt>
                <c:pt idx="6">
                  <c:v>848.4848484848485</c:v>
                </c:pt>
                <c:pt idx="7">
                  <c:v>735.29411764705878</c:v>
                </c:pt>
                <c:pt idx="8">
                  <c:v>657.14285714285722</c:v>
                </c:pt>
                <c:pt idx="9">
                  <c:v>594.59459459459458</c:v>
                </c:pt>
                <c:pt idx="10">
                  <c:v>552.63157894736844</c:v>
                </c:pt>
                <c:pt idx="11">
                  <c:v>461.53846153846155</c:v>
                </c:pt>
                <c:pt idx="12">
                  <c:v>552.63157894736844</c:v>
                </c:pt>
                <c:pt idx="13">
                  <c:v>615.38461538461536</c:v>
                </c:pt>
                <c:pt idx="14">
                  <c:v>657.8947368421052</c:v>
                </c:pt>
                <c:pt idx="15">
                  <c:v>783.78378378378375</c:v>
                </c:pt>
                <c:pt idx="16">
                  <c:v>846.15384615384608</c:v>
                </c:pt>
                <c:pt idx="17">
                  <c:v>837.83783783783781</c:v>
                </c:pt>
                <c:pt idx="18">
                  <c:v>763.15789473684208</c:v>
                </c:pt>
                <c:pt idx="19">
                  <c:v>694</c:v>
                </c:pt>
                <c:pt idx="20">
                  <c:v>625</c:v>
                </c:pt>
                <c:pt idx="21">
                  <c:v>609.7560975609756</c:v>
                </c:pt>
                <c:pt idx="22">
                  <c:v>571.42857142857144</c:v>
                </c:pt>
                <c:pt idx="23">
                  <c:v>512.19512195121956</c:v>
                </c:pt>
                <c:pt idx="24">
                  <c:v>536.58536585365857</c:v>
                </c:pt>
                <c:pt idx="25">
                  <c:v>595.2380952380953</c:v>
                </c:pt>
                <c:pt idx="26">
                  <c:v>658.53658536585374</c:v>
                </c:pt>
                <c:pt idx="27">
                  <c:v>756.09756097560978</c:v>
                </c:pt>
                <c:pt idx="28">
                  <c:v>878.04878048780495</c:v>
                </c:pt>
                <c:pt idx="29">
                  <c:v>825</c:v>
                </c:pt>
                <c:pt idx="30">
                  <c:v>756.09756097560978</c:v>
                </c:pt>
                <c:pt idx="31">
                  <c:v>714.28571428571433</c:v>
                </c:pt>
                <c:pt idx="32">
                  <c:v>651.16279069767438</c:v>
                </c:pt>
                <c:pt idx="33">
                  <c:v>642.85714285714289</c:v>
                </c:pt>
                <c:pt idx="34">
                  <c:v>619.04761904761904</c:v>
                </c:pt>
                <c:pt idx="35">
                  <c:v>547.61904761904759</c:v>
                </c:pt>
                <c:pt idx="36">
                  <c:v>581.39534883720933</c:v>
                </c:pt>
                <c:pt idx="37">
                  <c:v>613.63636363636363</c:v>
                </c:pt>
                <c:pt idx="38">
                  <c:v>622.22222222222217</c:v>
                </c:pt>
                <c:pt idx="39">
                  <c:v>727.27272727272725</c:v>
                </c:pt>
                <c:pt idx="40">
                  <c:v>826.08695652173913</c:v>
                </c:pt>
                <c:pt idx="41">
                  <c:v>782.60869565217388</c:v>
                </c:pt>
                <c:pt idx="42">
                  <c:v>680.85106382978722</c:v>
                </c:pt>
                <c:pt idx="43">
                  <c:v>645.83333333333337</c:v>
                </c:pt>
                <c:pt idx="44">
                  <c:v>625</c:v>
                </c:pt>
                <c:pt idx="45">
                  <c:v>617.02127659574467</c:v>
                </c:pt>
                <c:pt idx="46">
                  <c:v>586.95652173913038</c:v>
                </c:pt>
                <c:pt idx="47">
                  <c:v>590.90909090909088</c:v>
                </c:pt>
                <c:pt idx="48">
                  <c:v>562.5</c:v>
                </c:pt>
                <c:pt idx="49">
                  <c:v>571.42857142857144</c:v>
                </c:pt>
                <c:pt idx="50">
                  <c:v>625</c:v>
                </c:pt>
                <c:pt idx="51">
                  <c:v>723.404255319149</c:v>
                </c:pt>
                <c:pt idx="52">
                  <c:v>847.82608695652175</c:v>
                </c:pt>
                <c:pt idx="53">
                  <c:v>791.66666666666674</c:v>
                </c:pt>
                <c:pt idx="54">
                  <c:v>744.68085106382978</c:v>
                </c:pt>
                <c:pt idx="55">
                  <c:v>739.13043478260863</c:v>
                </c:pt>
                <c:pt idx="56">
                  <c:v>666.66666666666674</c:v>
                </c:pt>
                <c:pt idx="57">
                  <c:v>659.57446808510645</c:v>
                </c:pt>
                <c:pt idx="58">
                  <c:v>625</c:v>
                </c:pt>
                <c:pt idx="5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D-4911-A1F6-EB2C4E7FA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4336"/>
        <c:axId val="134892896"/>
      </c:lineChart>
      <c:dateAx>
        <c:axId val="134894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2896"/>
        <c:crosses val="autoZero"/>
        <c:auto val="1"/>
        <c:lblOffset val="100"/>
        <c:baseTimeUnit val="months"/>
      </c:dateAx>
      <c:valAx>
        <c:axId val="134892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 -  Industry Mower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Mower Total Sales'!$D$3</c:f>
              <c:strCache>
                <c:ptCount val="1"/>
                <c:pt idx="0">
                  <c:v>Eur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'Industry Mower Total Sales'!$A$4:$A$63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'Industry Mower Total Sales'!$D$4:$D$63</c:f>
              <c:numCache>
                <c:formatCode>0</c:formatCode>
                <c:ptCount val="60"/>
                <c:pt idx="0">
                  <c:v>13090.90909090909</c:v>
                </c:pt>
                <c:pt idx="1">
                  <c:v>17678.571428571428</c:v>
                </c:pt>
                <c:pt idx="2">
                  <c:v>22758.62068965517</c:v>
                </c:pt>
                <c:pt idx="3">
                  <c:v>27966.101694915254</c:v>
                </c:pt>
                <c:pt idx="4">
                  <c:v>27894.736842105263</c:v>
                </c:pt>
                <c:pt idx="5">
                  <c:v>30566.037735849059</c:v>
                </c:pt>
                <c:pt idx="6">
                  <c:v>29444.444444444445</c:v>
                </c:pt>
                <c:pt idx="7">
                  <c:v>28363.636363636364</c:v>
                </c:pt>
                <c:pt idx="8">
                  <c:v>28392.857142857141</c:v>
                </c:pt>
                <c:pt idx="9">
                  <c:v>24444.444444444445</c:v>
                </c:pt>
                <c:pt idx="10">
                  <c:v>18000</c:v>
                </c:pt>
                <c:pt idx="11">
                  <c:v>12452.830188679245</c:v>
                </c:pt>
                <c:pt idx="12">
                  <c:v>12777.777777777777</c:v>
                </c:pt>
                <c:pt idx="13">
                  <c:v>18214.285714285714</c:v>
                </c:pt>
                <c:pt idx="14">
                  <c:v>23888.888888888891</c:v>
                </c:pt>
                <c:pt idx="15">
                  <c:v>29454.545454545456</c:v>
                </c:pt>
                <c:pt idx="16">
                  <c:v>29464.285714285714</c:v>
                </c:pt>
                <c:pt idx="17">
                  <c:v>27413.793103448275</c:v>
                </c:pt>
                <c:pt idx="18">
                  <c:v>27368.421052631576</c:v>
                </c:pt>
                <c:pt idx="19">
                  <c:v>27321.428571428572</c:v>
                </c:pt>
                <c:pt idx="20">
                  <c:v>29444.444444444445</c:v>
                </c:pt>
                <c:pt idx="21">
                  <c:v>23773.584905660377</c:v>
                </c:pt>
                <c:pt idx="22">
                  <c:v>17307.692307692309</c:v>
                </c:pt>
                <c:pt idx="23">
                  <c:v>12941.176470588236</c:v>
                </c:pt>
                <c:pt idx="24">
                  <c:v>10961.538461538463</c:v>
                </c:pt>
                <c:pt idx="25">
                  <c:v>15272.727272727272</c:v>
                </c:pt>
                <c:pt idx="26">
                  <c:v>20555.555555555555</c:v>
                </c:pt>
                <c:pt idx="27">
                  <c:v>26785.714285714286</c:v>
                </c:pt>
                <c:pt idx="28">
                  <c:v>24827.586206896551</c:v>
                </c:pt>
                <c:pt idx="29">
                  <c:v>24736.842105263157</c:v>
                </c:pt>
                <c:pt idx="30">
                  <c:v>24827.586206896551</c:v>
                </c:pt>
                <c:pt idx="31">
                  <c:v>25178.571428571428</c:v>
                </c:pt>
                <c:pt idx="32">
                  <c:v>24545.454545454544</c:v>
                </c:pt>
                <c:pt idx="33">
                  <c:v>19285.714285714286</c:v>
                </c:pt>
                <c:pt idx="34">
                  <c:v>15272.727272727272</c:v>
                </c:pt>
                <c:pt idx="35">
                  <c:v>9107.1428571428569</c:v>
                </c:pt>
                <c:pt idx="36">
                  <c:v>8571.4285714285706</c:v>
                </c:pt>
                <c:pt idx="37">
                  <c:v>13157.894736842105</c:v>
                </c:pt>
                <c:pt idx="38">
                  <c:v>19655.172413793101</c:v>
                </c:pt>
                <c:pt idx="39">
                  <c:v>25178.571428571428</c:v>
                </c:pt>
                <c:pt idx="40">
                  <c:v>23103.448275862069</c:v>
                </c:pt>
                <c:pt idx="41">
                  <c:v>24285.714285714286</c:v>
                </c:pt>
                <c:pt idx="42">
                  <c:v>24736.842105263157</c:v>
                </c:pt>
                <c:pt idx="43">
                  <c:v>26607.142857142855</c:v>
                </c:pt>
                <c:pt idx="44">
                  <c:v>22982.456140350878</c:v>
                </c:pt>
                <c:pt idx="45">
                  <c:v>16896.551724137931</c:v>
                </c:pt>
                <c:pt idx="46">
                  <c:v>13750</c:v>
                </c:pt>
                <c:pt idx="47">
                  <c:v>7818.181818181818</c:v>
                </c:pt>
                <c:pt idx="48">
                  <c:v>7547.1698113207549</c:v>
                </c:pt>
                <c:pt idx="49">
                  <c:v>13888.888888888889</c:v>
                </c:pt>
                <c:pt idx="50">
                  <c:v>18301.886792452831</c:v>
                </c:pt>
                <c:pt idx="51">
                  <c:v>25192.307692307695</c:v>
                </c:pt>
                <c:pt idx="52">
                  <c:v>24705.882352941178</c:v>
                </c:pt>
                <c:pt idx="53">
                  <c:v>25306.12244897959</c:v>
                </c:pt>
                <c:pt idx="54">
                  <c:v>27083.333333333332</c:v>
                </c:pt>
                <c:pt idx="55">
                  <c:v>26041.666666666668</c:v>
                </c:pt>
                <c:pt idx="56">
                  <c:v>26304.347826086956</c:v>
                </c:pt>
                <c:pt idx="57">
                  <c:v>22558.139534883721</c:v>
                </c:pt>
                <c:pt idx="58">
                  <c:v>14772.727272727274</c:v>
                </c:pt>
                <c:pt idx="59">
                  <c:v>6976.7441860465124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6-4188-94F9-002DF8943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975680"/>
        <c:axId val="396972800"/>
      </c:lineChart>
      <c:dateAx>
        <c:axId val="3969756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72800"/>
        <c:crosses val="autoZero"/>
        <c:auto val="1"/>
        <c:lblOffset val="100"/>
        <c:baseTimeUnit val="months"/>
      </c:dateAx>
      <c:valAx>
        <c:axId val="396972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7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-  Industry Mower Total Sales</a:t>
            </a:r>
          </a:p>
        </c:rich>
      </c:tx>
      <c:layout>
        <c:manualLayout>
          <c:xMode val="edge"/>
          <c:yMode val="edge"/>
          <c:x val="0.22144555766526408"/>
          <c:y val="3.2444959443800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Mower Total Sales'!$G$3</c:f>
              <c:strCache>
                <c:ptCount val="1"/>
                <c:pt idx="0">
                  <c:v>World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'Industry Mower Total Sales'!$A$4:$A$63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'Industry Mower Total Sales'!$G$4:$G$63</c:f>
              <c:numCache>
                <c:formatCode>0</c:formatCode>
                <c:ptCount val="60"/>
                <c:pt idx="0">
                  <c:v>74662.337662337668</c:v>
                </c:pt>
                <c:pt idx="1">
                  <c:v>96585.259670211133</c:v>
                </c:pt>
                <c:pt idx="2">
                  <c:v>102369.09197616122</c:v>
                </c:pt>
                <c:pt idx="3">
                  <c:v>116171.4690652311</c:v>
                </c:pt>
                <c:pt idx="4">
                  <c:v>126210.0872953198</c:v>
                </c:pt>
                <c:pt idx="5">
                  <c:v>129767.71840811797</c:v>
                </c:pt>
                <c:pt idx="6">
                  <c:v>116409.43414729823</c:v>
                </c:pt>
                <c:pt idx="7">
                  <c:v>110140.94728800612</c:v>
                </c:pt>
                <c:pt idx="8">
                  <c:v>95064.953271028033</c:v>
                </c:pt>
                <c:pt idx="9">
                  <c:v>85499.815885954507</c:v>
                </c:pt>
                <c:pt idx="10">
                  <c:v>71971.630246375498</c:v>
                </c:pt>
                <c:pt idx="11">
                  <c:v>59349.050953399485</c:v>
                </c:pt>
                <c:pt idx="12">
                  <c:v>73401.159306189467</c:v>
                </c:pt>
                <c:pt idx="13">
                  <c:v>96544.821844821839</c:v>
                </c:pt>
                <c:pt idx="14">
                  <c:v>108790.61977405171</c:v>
                </c:pt>
                <c:pt idx="15">
                  <c:v>116584.48308448309</c:v>
                </c:pt>
                <c:pt idx="16">
                  <c:v>124625.39283146759</c:v>
                </c:pt>
                <c:pt idx="17">
                  <c:v>122584.96427461944</c:v>
                </c:pt>
                <c:pt idx="18">
                  <c:v>112594.2923346101</c:v>
                </c:pt>
                <c:pt idx="19">
                  <c:v>104164.4014920714</c:v>
                </c:pt>
                <c:pt idx="20">
                  <c:v>92240.544372553719</c:v>
                </c:pt>
                <c:pt idx="21">
                  <c:v>81470.278530525859</c:v>
                </c:pt>
                <c:pt idx="22">
                  <c:v>67385.812036297473</c:v>
                </c:pt>
                <c:pt idx="23">
                  <c:v>57489.31930495776</c:v>
                </c:pt>
                <c:pt idx="24">
                  <c:v>70892.173174271666</c:v>
                </c:pt>
                <c:pt idx="25">
                  <c:v>94916.89335037327</c:v>
                </c:pt>
                <c:pt idx="26">
                  <c:v>104582.56185890571</c:v>
                </c:pt>
                <c:pt idx="27">
                  <c:v>115211.12401600207</c:v>
                </c:pt>
                <c:pt idx="28">
                  <c:v>118949.22583022068</c:v>
                </c:pt>
                <c:pt idx="29">
                  <c:v>127801.08678327154</c:v>
                </c:pt>
                <c:pt idx="30">
                  <c:v>113215.6013997898</c:v>
                </c:pt>
                <c:pt idx="31">
                  <c:v>99325.104141141885</c:v>
                </c:pt>
                <c:pt idx="32">
                  <c:v>86863.28400281888</c:v>
                </c:pt>
                <c:pt idx="33">
                  <c:v>77192.722371967655</c:v>
                </c:pt>
                <c:pt idx="34">
                  <c:v>68558.441558441569</c:v>
                </c:pt>
                <c:pt idx="35">
                  <c:v>53981.684981684986</c:v>
                </c:pt>
                <c:pt idx="36">
                  <c:v>69134.854468334073</c:v>
                </c:pt>
                <c:pt idx="37">
                  <c:v>91182.229030502291</c:v>
                </c:pt>
                <c:pt idx="38">
                  <c:v>102486.18584480653</c:v>
                </c:pt>
                <c:pt idx="39">
                  <c:v>113027.1631472037</c:v>
                </c:pt>
                <c:pt idx="40">
                  <c:v>115831.65163450023</c:v>
                </c:pt>
                <c:pt idx="41">
                  <c:v>122481.76866738955</c:v>
                </c:pt>
                <c:pt idx="42">
                  <c:v>114686.16979051076</c:v>
                </c:pt>
                <c:pt idx="43">
                  <c:v>103729.16666666666</c:v>
                </c:pt>
                <c:pt idx="44">
                  <c:v>87381.041046011247</c:v>
                </c:pt>
                <c:pt idx="45">
                  <c:v>76770.899008059685</c:v>
                </c:pt>
                <c:pt idx="46">
                  <c:v>67105.271540054149</c:v>
                </c:pt>
                <c:pt idx="47">
                  <c:v>61796.718857466512</c:v>
                </c:pt>
                <c:pt idx="48">
                  <c:v>69673.060124711075</c:v>
                </c:pt>
                <c:pt idx="49">
                  <c:v>94164.601774916198</c:v>
                </c:pt>
                <c:pt idx="50">
                  <c:v>104544.26888042316</c:v>
                </c:pt>
                <c:pt idx="51">
                  <c:v>118249.77868763417</c:v>
                </c:pt>
                <c:pt idx="52">
                  <c:v>118583.35803558504</c:v>
                </c:pt>
                <c:pt idx="53">
                  <c:v>127362.62190960527</c:v>
                </c:pt>
                <c:pt idx="54">
                  <c:v>123919.39413260287</c:v>
                </c:pt>
                <c:pt idx="55">
                  <c:v>101960.69128134346</c:v>
                </c:pt>
                <c:pt idx="56">
                  <c:v>95688.392242820439</c:v>
                </c:pt>
                <c:pt idx="57">
                  <c:v>81765.976551231375</c:v>
                </c:pt>
                <c:pt idx="58">
                  <c:v>68647.506619594002</c:v>
                </c:pt>
                <c:pt idx="59">
                  <c:v>56509.512966296817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10-4EBB-81C7-833E8F8CC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404560"/>
        <c:axId val="323407440"/>
      </c:lineChart>
      <c:dateAx>
        <c:axId val="323404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7440"/>
        <c:crosses val="autoZero"/>
        <c:auto val="1"/>
        <c:lblOffset val="100"/>
        <c:baseTimeUnit val="months"/>
      </c:dateAx>
      <c:valAx>
        <c:axId val="32340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Pacific -  Industry Mower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Mower Total Sales'!$E$3</c:f>
              <c:strCache>
                <c:ptCount val="1"/>
                <c:pt idx="0">
                  <c:v>Pac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'Industry Mower Total Sales'!$A$4:$A$63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'Industry Mower Total Sales'!$E$4:$E$63</c:f>
              <c:numCache>
                <c:formatCode>0</c:formatCode>
                <c:ptCount val="60"/>
                <c:pt idx="0">
                  <c:v>1045</c:v>
                </c:pt>
                <c:pt idx="1">
                  <c:v>1111.1111111111111</c:v>
                </c:pt>
                <c:pt idx="2">
                  <c:v>1067.9611650485438</c:v>
                </c:pt>
                <c:pt idx="3">
                  <c:v>1237.1134020618556</c:v>
                </c:pt>
                <c:pt idx="4">
                  <c:v>1313.1313131313132</c:v>
                </c:pt>
                <c:pt idx="5">
                  <c:v>1176.4705882352941</c:v>
                </c:pt>
                <c:pt idx="6">
                  <c:v>1359.2233009708739</c:v>
                </c:pt>
                <c:pt idx="7">
                  <c:v>1238.0952380952381</c:v>
                </c:pt>
                <c:pt idx="8">
                  <c:v>1214.9532710280373</c:v>
                </c:pt>
                <c:pt idx="9">
                  <c:v>1153.8461538461538</c:v>
                </c:pt>
                <c:pt idx="10">
                  <c:v>1262.1359223300972</c:v>
                </c:pt>
                <c:pt idx="11">
                  <c:v>1386.1386138613861</c:v>
                </c:pt>
                <c:pt idx="12">
                  <c:v>1443.2989690721649</c:v>
                </c:pt>
                <c:pt idx="13">
                  <c:v>1515.151515151515</c:v>
                </c:pt>
                <c:pt idx="14">
                  <c:v>1372.5490196078433</c:v>
                </c:pt>
                <c:pt idx="15">
                  <c:v>1442.3076923076924</c:v>
                </c:pt>
                <c:pt idx="16">
                  <c:v>1214.9532710280373</c:v>
                </c:pt>
                <c:pt idx="17">
                  <c:v>1333.3333333333335</c:v>
                </c:pt>
                <c:pt idx="18">
                  <c:v>1415.0943396226417</c:v>
                </c:pt>
                <c:pt idx="19">
                  <c:v>1296.2962962962963</c:v>
                </c:pt>
                <c:pt idx="20">
                  <c:v>1401.8691588785048</c:v>
                </c:pt>
                <c:pt idx="21">
                  <c:v>1467.8899082568807</c:v>
                </c:pt>
                <c:pt idx="22">
                  <c:v>1351.3513513513512</c:v>
                </c:pt>
                <c:pt idx="23">
                  <c:v>1388.8888888888889</c:v>
                </c:pt>
                <c:pt idx="24">
                  <c:v>1509.433962264151</c:v>
                </c:pt>
                <c:pt idx="25">
                  <c:v>1401.8691588785048</c:v>
                </c:pt>
                <c:pt idx="26">
                  <c:v>1523.8095238095239</c:v>
                </c:pt>
                <c:pt idx="27">
                  <c:v>1574.0740740740741</c:v>
                </c:pt>
                <c:pt idx="28">
                  <c:v>1467.8899082568807</c:v>
                </c:pt>
                <c:pt idx="29">
                  <c:v>1559.6330275229359</c:v>
                </c:pt>
                <c:pt idx="30">
                  <c:v>1441.4414414414414</c:v>
                </c:pt>
                <c:pt idx="31">
                  <c:v>1545.4545454545455</c:v>
                </c:pt>
                <c:pt idx="32">
                  <c:v>1666.6666666666667</c:v>
                </c:pt>
                <c:pt idx="33">
                  <c:v>1698.1132075471698</c:v>
                </c:pt>
                <c:pt idx="34">
                  <c:v>1809.5238095238096</c:v>
                </c:pt>
                <c:pt idx="35">
                  <c:v>1730.7692307692309</c:v>
                </c:pt>
                <c:pt idx="36">
                  <c:v>1886.7924528301887</c:v>
                </c:pt>
                <c:pt idx="37">
                  <c:v>1844.6601941747574</c:v>
                </c:pt>
                <c:pt idx="38">
                  <c:v>1923.0769230769231</c:v>
                </c:pt>
                <c:pt idx="39">
                  <c:v>1981.1320754716983</c:v>
                </c:pt>
                <c:pt idx="40">
                  <c:v>1809.5238095238096</c:v>
                </c:pt>
                <c:pt idx="41">
                  <c:v>1941.7475728155341</c:v>
                </c:pt>
                <c:pt idx="42">
                  <c:v>1960.7843137254904</c:v>
                </c:pt>
                <c:pt idx="43">
                  <c:v>2000</c:v>
                </c:pt>
                <c:pt idx="44">
                  <c:v>2075.4716981132078</c:v>
                </c:pt>
                <c:pt idx="45">
                  <c:v>2019.2307692307693</c:v>
                </c:pt>
                <c:pt idx="46">
                  <c:v>2095.2380952380954</c:v>
                </c:pt>
                <c:pt idx="47">
                  <c:v>2149.532710280374</c:v>
                </c:pt>
                <c:pt idx="48">
                  <c:v>1851.851851851852</c:v>
                </c:pt>
                <c:pt idx="49">
                  <c:v>1743.119266055046</c:v>
                </c:pt>
                <c:pt idx="50">
                  <c:v>1891.8918918918919</c:v>
                </c:pt>
                <c:pt idx="51">
                  <c:v>2037.037037037037</c:v>
                </c:pt>
                <c:pt idx="52">
                  <c:v>1886.7924528301887</c:v>
                </c:pt>
                <c:pt idx="53">
                  <c:v>1944.4444444444446</c:v>
                </c:pt>
                <c:pt idx="54">
                  <c:v>2169.8113207547171</c:v>
                </c:pt>
                <c:pt idx="55">
                  <c:v>2037.037037037037</c:v>
                </c:pt>
                <c:pt idx="56">
                  <c:v>2018.3486238532109</c:v>
                </c:pt>
                <c:pt idx="57">
                  <c:v>2072.0720720720719</c:v>
                </c:pt>
                <c:pt idx="58">
                  <c:v>2181.818181818182</c:v>
                </c:pt>
                <c:pt idx="59">
                  <c:v>2035.3982300884954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E-473F-8074-39AF1EFB6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91936"/>
        <c:axId val="442491456"/>
      </c:lineChart>
      <c:dateAx>
        <c:axId val="442491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1456"/>
        <c:crosses val="autoZero"/>
        <c:auto val="1"/>
        <c:lblOffset val="100"/>
        <c:baseTimeUnit val="months"/>
      </c:dateAx>
      <c:valAx>
        <c:axId val="442491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-  Industry Mower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Mower Total Sales'!$F$3</c:f>
              <c:strCache>
                <c:ptCount val="1"/>
                <c:pt idx="0">
                  <c:v>China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'Industry Mower Total Sales'!$A$4:$A$63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'Industry Mower Total Sales'!$F$4:$F$63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125</c:v>
                </c:pt>
                <c:pt idx="40">
                  <c:v>142</c:v>
                </c:pt>
                <c:pt idx="41">
                  <c:v>226</c:v>
                </c:pt>
                <c:pt idx="42">
                  <c:v>230</c:v>
                </c:pt>
                <c:pt idx="43">
                  <c:v>122</c:v>
                </c:pt>
                <c:pt idx="44">
                  <c:v>56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236</c:v>
                </c:pt>
                <c:pt idx="52">
                  <c:v>542</c:v>
                </c:pt>
                <c:pt idx="53">
                  <c:v>875</c:v>
                </c:pt>
                <c:pt idx="54">
                  <c:v>1386</c:v>
                </c:pt>
                <c:pt idx="55">
                  <c:v>1193</c:v>
                </c:pt>
                <c:pt idx="56">
                  <c:v>421</c:v>
                </c:pt>
                <c:pt idx="57">
                  <c:v>56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3-4862-BA0C-B184C30A4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85904"/>
        <c:axId val="476286864"/>
      </c:lineChart>
      <c:dateAx>
        <c:axId val="476285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86864"/>
        <c:crosses val="autoZero"/>
        <c:auto val="1"/>
        <c:lblOffset val="100"/>
        <c:baseTimeUnit val="months"/>
      </c:dateAx>
      <c:valAx>
        <c:axId val="47628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8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World -  Industry Mower Total Sales</a:t>
            </a:r>
          </a:p>
          <a:p>
            <a:pPr>
              <a:defRPr/>
            </a:pPr>
            <a:r>
              <a:rPr lang="en-US"/>
              <a:t>(Seasonal Index)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Mower Total Sales'!$S$4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Sales'!$S$5:$S$16</c:f>
              <c:numCache>
                <c:formatCode>0.00</c:formatCode>
                <c:ptCount val="12"/>
                <c:pt idx="0">
                  <c:v>74662.337662337668</c:v>
                </c:pt>
                <c:pt idx="1">
                  <c:v>96585.259670211133</c:v>
                </c:pt>
                <c:pt idx="2">
                  <c:v>102369.09197616122</c:v>
                </c:pt>
                <c:pt idx="3">
                  <c:v>116171.4690652311</c:v>
                </c:pt>
                <c:pt idx="4">
                  <c:v>126210.0872953198</c:v>
                </c:pt>
                <c:pt idx="5">
                  <c:v>129767.71840811797</c:v>
                </c:pt>
                <c:pt idx="6">
                  <c:v>116409.43414729823</c:v>
                </c:pt>
                <c:pt idx="7">
                  <c:v>110140.94728800612</c:v>
                </c:pt>
                <c:pt idx="8">
                  <c:v>95064.953271028033</c:v>
                </c:pt>
                <c:pt idx="9">
                  <c:v>85499.815885954507</c:v>
                </c:pt>
                <c:pt idx="10">
                  <c:v>71971.630246375498</c:v>
                </c:pt>
                <c:pt idx="11">
                  <c:v>59349.050953399485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B-4104-A3A6-8C362391E949}"/>
            </c:ext>
          </c:extLst>
        </c:ser>
        <c:ser>
          <c:idx val="1"/>
          <c:order val="1"/>
          <c:tx>
            <c:strRef>
              <c:f>'Industry Mower Total Sales'!$T$4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Sales'!$T$5:$T$16</c:f>
              <c:numCache>
                <c:formatCode>0.00</c:formatCode>
                <c:ptCount val="12"/>
                <c:pt idx="0">
                  <c:v>73401.159306189467</c:v>
                </c:pt>
                <c:pt idx="1">
                  <c:v>96544.821844821839</c:v>
                </c:pt>
                <c:pt idx="2">
                  <c:v>108790.61977405171</c:v>
                </c:pt>
                <c:pt idx="3">
                  <c:v>116584.48308448309</c:v>
                </c:pt>
                <c:pt idx="4">
                  <c:v>124625.39283146759</c:v>
                </c:pt>
                <c:pt idx="5">
                  <c:v>122584.96427461944</c:v>
                </c:pt>
                <c:pt idx="6">
                  <c:v>112594.2923346101</c:v>
                </c:pt>
                <c:pt idx="7">
                  <c:v>104164.4014920714</c:v>
                </c:pt>
                <c:pt idx="8">
                  <c:v>92240.544372553719</c:v>
                </c:pt>
                <c:pt idx="9">
                  <c:v>81470.278530525859</c:v>
                </c:pt>
                <c:pt idx="10">
                  <c:v>67385.812036297473</c:v>
                </c:pt>
                <c:pt idx="11">
                  <c:v>57489.31930495776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B-4104-A3A6-8C362391E949}"/>
            </c:ext>
          </c:extLst>
        </c:ser>
        <c:ser>
          <c:idx val="2"/>
          <c:order val="2"/>
          <c:tx>
            <c:strRef>
              <c:f>'Industry Mower Total Sales'!$U$4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Sales'!$U$5:$U$16</c:f>
              <c:numCache>
                <c:formatCode>0.00</c:formatCode>
                <c:ptCount val="12"/>
                <c:pt idx="0">
                  <c:v>70892.173174271666</c:v>
                </c:pt>
                <c:pt idx="1">
                  <c:v>94916.89335037327</c:v>
                </c:pt>
                <c:pt idx="2">
                  <c:v>104582.56185890571</c:v>
                </c:pt>
                <c:pt idx="3">
                  <c:v>115211.12401600207</c:v>
                </c:pt>
                <c:pt idx="4">
                  <c:v>118949.22583022068</c:v>
                </c:pt>
                <c:pt idx="5">
                  <c:v>127801.08678327154</c:v>
                </c:pt>
                <c:pt idx="6">
                  <c:v>113215.6013997898</c:v>
                </c:pt>
                <c:pt idx="7">
                  <c:v>99325.104141141885</c:v>
                </c:pt>
                <c:pt idx="8">
                  <c:v>86863.28400281888</c:v>
                </c:pt>
                <c:pt idx="9">
                  <c:v>77192.722371967655</c:v>
                </c:pt>
                <c:pt idx="10">
                  <c:v>68558.441558441569</c:v>
                </c:pt>
                <c:pt idx="11">
                  <c:v>53981.684981684986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B-4104-A3A6-8C362391E949}"/>
            </c:ext>
          </c:extLst>
        </c:ser>
        <c:ser>
          <c:idx val="3"/>
          <c:order val="3"/>
          <c:tx>
            <c:strRef>
              <c:f>'Industry Mower Total Sales'!$V$4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Sales'!$V$5:$V$16</c:f>
              <c:numCache>
                <c:formatCode>0.00</c:formatCode>
                <c:ptCount val="12"/>
                <c:pt idx="0">
                  <c:v>69134.854468334073</c:v>
                </c:pt>
                <c:pt idx="1">
                  <c:v>91182.229030502291</c:v>
                </c:pt>
                <c:pt idx="2">
                  <c:v>102486.18584480653</c:v>
                </c:pt>
                <c:pt idx="3">
                  <c:v>113027.1631472037</c:v>
                </c:pt>
                <c:pt idx="4">
                  <c:v>115831.65163450023</c:v>
                </c:pt>
                <c:pt idx="5">
                  <c:v>122481.76866738955</c:v>
                </c:pt>
                <c:pt idx="6">
                  <c:v>114686.16979051076</c:v>
                </c:pt>
                <c:pt idx="7">
                  <c:v>103729.16666666666</c:v>
                </c:pt>
                <c:pt idx="8">
                  <c:v>87381.041046011247</c:v>
                </c:pt>
                <c:pt idx="9">
                  <c:v>76770.899008059685</c:v>
                </c:pt>
                <c:pt idx="10">
                  <c:v>67105.271540054149</c:v>
                </c:pt>
                <c:pt idx="11">
                  <c:v>61796.718857466512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B-4104-A3A6-8C362391E949}"/>
            </c:ext>
          </c:extLst>
        </c:ser>
        <c:ser>
          <c:idx val="4"/>
          <c:order val="4"/>
          <c:tx>
            <c:strRef>
              <c:f>'Industry Mower Total Sales'!$W$4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Sales'!$W$5:$W$16</c:f>
              <c:numCache>
                <c:formatCode>0.00</c:formatCode>
                <c:ptCount val="12"/>
                <c:pt idx="0">
                  <c:v>69673.060124711075</c:v>
                </c:pt>
                <c:pt idx="1">
                  <c:v>94164.601774916198</c:v>
                </c:pt>
                <c:pt idx="2">
                  <c:v>104544.26888042316</c:v>
                </c:pt>
                <c:pt idx="3">
                  <c:v>118249.77868763417</c:v>
                </c:pt>
                <c:pt idx="4">
                  <c:v>118583.35803558504</c:v>
                </c:pt>
                <c:pt idx="5">
                  <c:v>127362.62190960527</c:v>
                </c:pt>
                <c:pt idx="6">
                  <c:v>123919.39413260287</c:v>
                </c:pt>
                <c:pt idx="7">
                  <c:v>101960.69128134346</c:v>
                </c:pt>
                <c:pt idx="8">
                  <c:v>95688.392242820439</c:v>
                </c:pt>
                <c:pt idx="9">
                  <c:v>81765.976551231375</c:v>
                </c:pt>
                <c:pt idx="10">
                  <c:v>68647.506619594002</c:v>
                </c:pt>
                <c:pt idx="11">
                  <c:v>56509.512966296817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6B-4104-A3A6-8C362391E949}"/>
            </c:ext>
          </c:extLst>
        </c:ser>
        <c:ser>
          <c:idx val="5"/>
          <c:order val="5"/>
          <c:tx>
            <c:strRef>
              <c:f>'Industry Mower Total Sales'!$AA$4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Sales'!$AA$5:$AA$16</c:f>
              <c:numCache>
                <c:formatCode>0.00</c:formatCode>
                <c:ptCount val="12"/>
                <c:pt idx="0">
                  <c:v>71552.716947168781</c:v>
                </c:pt>
                <c:pt idx="1">
                  <c:v>94678.761134164946</c:v>
                </c:pt>
                <c:pt idx="2">
                  <c:v>104554.54566686967</c:v>
                </c:pt>
                <c:pt idx="3">
                  <c:v>115848.8036001108</c:v>
                </c:pt>
                <c:pt idx="4">
                  <c:v>120839.94312541866</c:v>
                </c:pt>
                <c:pt idx="5">
                  <c:v>125999.63200860073</c:v>
                </c:pt>
                <c:pt idx="6">
                  <c:v>116164.97836096236</c:v>
                </c:pt>
                <c:pt idx="7">
                  <c:v>103864.06217384589</c:v>
                </c:pt>
                <c:pt idx="8">
                  <c:v>91447.642987046464</c:v>
                </c:pt>
                <c:pt idx="9">
                  <c:v>80539.938469547822</c:v>
                </c:pt>
                <c:pt idx="10">
                  <c:v>68733.732400152541</c:v>
                </c:pt>
                <c:pt idx="11">
                  <c:v>57825.257412761115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6B-4104-A3A6-8C362391E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337200"/>
        <c:axId val="394336720"/>
      </c:lineChart>
      <c:catAx>
        <c:axId val="394337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36720"/>
        <c:crosses val="autoZero"/>
        <c:auto val="1"/>
        <c:lblAlgn val="ctr"/>
        <c:lblOffset val="100"/>
        <c:noMultiLvlLbl val="0"/>
      </c:catAx>
      <c:valAx>
        <c:axId val="39433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SA - Mower Unit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'Mower Unit Sales'!$C$3</c:f>
              <c:strCache>
                <c:ptCount val="1"/>
                <c:pt idx="0">
                  <c:v>SA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'Mower Unit Sales'!$A$4:$A$63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xVal>
          <c:yVal>
            <c:numRef>
              <c:f>'Mower Unit Sales'!$C$4:$C$63</c:f>
              <c:numCache>
                <c:formatCode>General</c:formatCode>
                <c:ptCount val="60"/>
                <c:pt idx="0">
                  <c:v>200</c:v>
                </c:pt>
                <c:pt idx="1">
                  <c:v>220</c:v>
                </c:pt>
                <c:pt idx="2">
                  <c:v>250</c:v>
                </c:pt>
                <c:pt idx="3">
                  <c:v>280</c:v>
                </c:pt>
                <c:pt idx="4">
                  <c:v>310</c:v>
                </c:pt>
                <c:pt idx="5">
                  <c:v>300</c:v>
                </c:pt>
                <c:pt idx="6">
                  <c:v>280</c:v>
                </c:pt>
                <c:pt idx="7">
                  <c:v>250</c:v>
                </c:pt>
                <c:pt idx="8">
                  <c:v>230</c:v>
                </c:pt>
                <c:pt idx="9">
                  <c:v>220</c:v>
                </c:pt>
                <c:pt idx="10">
                  <c:v>210</c:v>
                </c:pt>
                <c:pt idx="11">
                  <c:v>180</c:v>
                </c:pt>
                <c:pt idx="12">
                  <c:v>210</c:v>
                </c:pt>
                <c:pt idx="13">
                  <c:v>240</c:v>
                </c:pt>
                <c:pt idx="14">
                  <c:v>250</c:v>
                </c:pt>
                <c:pt idx="15">
                  <c:v>290</c:v>
                </c:pt>
                <c:pt idx="16">
                  <c:v>330</c:v>
                </c:pt>
                <c:pt idx="17">
                  <c:v>310</c:v>
                </c:pt>
                <c:pt idx="18">
                  <c:v>290</c:v>
                </c:pt>
                <c:pt idx="19">
                  <c:v>270</c:v>
                </c:pt>
                <c:pt idx="20">
                  <c:v>250</c:v>
                </c:pt>
                <c:pt idx="21">
                  <c:v>250</c:v>
                </c:pt>
                <c:pt idx="22">
                  <c:v>240</c:v>
                </c:pt>
                <c:pt idx="23">
                  <c:v>210</c:v>
                </c:pt>
                <c:pt idx="24">
                  <c:v>220</c:v>
                </c:pt>
                <c:pt idx="25">
                  <c:v>250</c:v>
                </c:pt>
                <c:pt idx="26">
                  <c:v>270</c:v>
                </c:pt>
                <c:pt idx="27">
                  <c:v>310</c:v>
                </c:pt>
                <c:pt idx="28">
                  <c:v>360</c:v>
                </c:pt>
                <c:pt idx="29">
                  <c:v>330</c:v>
                </c:pt>
                <c:pt idx="30">
                  <c:v>310</c:v>
                </c:pt>
                <c:pt idx="31">
                  <c:v>300</c:v>
                </c:pt>
                <c:pt idx="32">
                  <c:v>280</c:v>
                </c:pt>
                <c:pt idx="33">
                  <c:v>270</c:v>
                </c:pt>
                <c:pt idx="34">
                  <c:v>260</c:v>
                </c:pt>
                <c:pt idx="35">
                  <c:v>230</c:v>
                </c:pt>
                <c:pt idx="36">
                  <c:v>250</c:v>
                </c:pt>
                <c:pt idx="37">
                  <c:v>270</c:v>
                </c:pt>
                <c:pt idx="38">
                  <c:v>280</c:v>
                </c:pt>
                <c:pt idx="39">
                  <c:v>320</c:v>
                </c:pt>
                <c:pt idx="40">
                  <c:v>380</c:v>
                </c:pt>
                <c:pt idx="41">
                  <c:v>360</c:v>
                </c:pt>
                <c:pt idx="42">
                  <c:v>320</c:v>
                </c:pt>
                <c:pt idx="43">
                  <c:v>310</c:v>
                </c:pt>
                <c:pt idx="44">
                  <c:v>300</c:v>
                </c:pt>
                <c:pt idx="45">
                  <c:v>290</c:v>
                </c:pt>
                <c:pt idx="46">
                  <c:v>270</c:v>
                </c:pt>
                <c:pt idx="47">
                  <c:v>260</c:v>
                </c:pt>
                <c:pt idx="48">
                  <c:v>270</c:v>
                </c:pt>
                <c:pt idx="49">
                  <c:v>280</c:v>
                </c:pt>
                <c:pt idx="50">
                  <c:v>300</c:v>
                </c:pt>
                <c:pt idx="51">
                  <c:v>340</c:v>
                </c:pt>
                <c:pt idx="52">
                  <c:v>390</c:v>
                </c:pt>
                <c:pt idx="53">
                  <c:v>380</c:v>
                </c:pt>
                <c:pt idx="54">
                  <c:v>350</c:v>
                </c:pt>
                <c:pt idx="55">
                  <c:v>340</c:v>
                </c:pt>
                <c:pt idx="56">
                  <c:v>320</c:v>
                </c:pt>
                <c:pt idx="57">
                  <c:v>310</c:v>
                </c:pt>
                <c:pt idx="58">
                  <c:v>300</c:v>
                </c:pt>
                <c:pt idx="59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7-46C7-AF81-13F46C0A4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346671"/>
        <c:axId val="734347151"/>
      </c:scatterChart>
      <c:valAx>
        <c:axId val="734346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47151"/>
        <c:crosses val="autoZero"/>
        <c:crossBetween val="midCat"/>
      </c:valAx>
      <c:valAx>
        <c:axId val="734347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4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NA -  Industry Mower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Mower Total Sales'!$S$27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Sales'!$S$28:$S$39</c:f>
              <c:numCache>
                <c:formatCode>0.00</c:formatCode>
                <c:ptCount val="12"/>
                <c:pt idx="0">
                  <c:v>60000</c:v>
                </c:pt>
                <c:pt idx="1">
                  <c:v>77184.466019417479</c:v>
                </c:pt>
                <c:pt idx="2">
                  <c:v>77884.61538461539</c:v>
                </c:pt>
                <c:pt idx="3">
                  <c:v>86190.476190476198</c:v>
                </c:pt>
                <c:pt idx="4">
                  <c:v>96116.504854368934</c:v>
                </c:pt>
                <c:pt idx="5">
                  <c:v>97142.857142857145</c:v>
                </c:pt>
                <c:pt idx="6">
                  <c:v>84757.281553398061</c:v>
                </c:pt>
                <c:pt idx="7">
                  <c:v>79803.921568627455</c:v>
                </c:pt>
                <c:pt idx="8">
                  <c:v>64800</c:v>
                </c:pt>
                <c:pt idx="9">
                  <c:v>59306.930693069306</c:v>
                </c:pt>
                <c:pt idx="10">
                  <c:v>52156.862745098042</c:v>
                </c:pt>
                <c:pt idx="11">
                  <c:v>45048.543689320388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8-4679-BCF1-8AE7D97AA239}"/>
            </c:ext>
          </c:extLst>
        </c:ser>
        <c:ser>
          <c:idx val="1"/>
          <c:order val="1"/>
          <c:tx>
            <c:strRef>
              <c:f>'Industry Mower Total Sales'!$T$27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Sales'!$T$28:$T$39</c:f>
              <c:numCache>
                <c:formatCode>0.00</c:formatCode>
                <c:ptCount val="12"/>
                <c:pt idx="0">
                  <c:v>58627.450980392161</c:v>
                </c:pt>
                <c:pt idx="1">
                  <c:v>76200</c:v>
                </c:pt>
                <c:pt idx="2">
                  <c:v>82871.287128712866</c:v>
                </c:pt>
                <c:pt idx="3">
                  <c:v>84903.846153846156</c:v>
                </c:pt>
                <c:pt idx="4">
                  <c:v>93100</c:v>
                </c:pt>
                <c:pt idx="5">
                  <c:v>93000</c:v>
                </c:pt>
                <c:pt idx="6">
                  <c:v>83047.619047619053</c:v>
                </c:pt>
                <c:pt idx="7">
                  <c:v>74854.368932038837</c:v>
                </c:pt>
                <c:pt idx="8">
                  <c:v>60769.230769230773</c:v>
                </c:pt>
                <c:pt idx="9">
                  <c:v>55619.047619047618</c:v>
                </c:pt>
                <c:pt idx="10">
                  <c:v>48155.339805825242</c:v>
                </c:pt>
                <c:pt idx="11">
                  <c:v>42647.058823529413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8-4679-BCF1-8AE7D97AA239}"/>
            </c:ext>
          </c:extLst>
        </c:ser>
        <c:ser>
          <c:idx val="2"/>
          <c:order val="2"/>
          <c:tx>
            <c:strRef>
              <c:f>'Industry Mower Total Sales'!$U$27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Sales'!$U$28:$U$39</c:f>
              <c:numCache>
                <c:formatCode>0.00</c:formatCode>
                <c:ptCount val="12"/>
                <c:pt idx="0">
                  <c:v>57884.61538461539</c:v>
                </c:pt>
                <c:pt idx="1">
                  <c:v>77647.058823529413</c:v>
                </c:pt>
                <c:pt idx="2">
                  <c:v>81844.660194174765</c:v>
                </c:pt>
                <c:pt idx="3">
                  <c:v>86095.238095238092</c:v>
                </c:pt>
                <c:pt idx="4">
                  <c:v>91775.700934579436</c:v>
                </c:pt>
                <c:pt idx="5">
                  <c:v>100679.61165048544</c:v>
                </c:pt>
                <c:pt idx="6">
                  <c:v>86190.476190476198</c:v>
                </c:pt>
                <c:pt idx="7">
                  <c:v>71886.792452830196</c:v>
                </c:pt>
                <c:pt idx="8">
                  <c:v>60000</c:v>
                </c:pt>
                <c:pt idx="9">
                  <c:v>55566.037735849059</c:v>
                </c:pt>
                <c:pt idx="10">
                  <c:v>50857.142857142862</c:v>
                </c:pt>
                <c:pt idx="11">
                  <c:v>42596.153846153851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8-4679-BCF1-8AE7D97AA239}"/>
            </c:ext>
          </c:extLst>
        </c:ser>
        <c:ser>
          <c:idx val="3"/>
          <c:order val="3"/>
          <c:tx>
            <c:strRef>
              <c:f>'Industry Mower Total Sales'!$V$27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Sales'!$V$28:$V$39</c:f>
              <c:numCache>
                <c:formatCode>0.00</c:formatCode>
                <c:ptCount val="12"/>
                <c:pt idx="0">
                  <c:v>58095.238095238099</c:v>
                </c:pt>
                <c:pt idx="1">
                  <c:v>75566.037735849066</c:v>
                </c:pt>
                <c:pt idx="2">
                  <c:v>80285.71428571429</c:v>
                </c:pt>
                <c:pt idx="3">
                  <c:v>85140.186915887854</c:v>
                </c:pt>
                <c:pt idx="4">
                  <c:v>90092.592592592599</c:v>
                </c:pt>
                <c:pt idx="5">
                  <c:v>95471.698113207545</c:v>
                </c:pt>
                <c:pt idx="6">
                  <c:v>87307.692307692312</c:v>
                </c:pt>
                <c:pt idx="7">
                  <c:v>74476.190476190473</c:v>
                </c:pt>
                <c:pt idx="8">
                  <c:v>61698.113207547169</c:v>
                </c:pt>
                <c:pt idx="9">
                  <c:v>57238.095238095237</c:v>
                </c:pt>
                <c:pt idx="10">
                  <c:v>50673.076923076922</c:v>
                </c:pt>
                <c:pt idx="11">
                  <c:v>51238.095238095237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68-4679-BCF1-8AE7D97AA239}"/>
            </c:ext>
          </c:extLst>
        </c:ser>
        <c:ser>
          <c:idx val="4"/>
          <c:order val="4"/>
          <c:tx>
            <c:strRef>
              <c:f>'Industry Mower Total Sales'!$W$27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Sales'!$W$28:$W$39</c:f>
              <c:numCache>
                <c:formatCode>0.00</c:formatCode>
                <c:ptCount val="12"/>
                <c:pt idx="0">
                  <c:v>59711.538461538461</c:v>
                </c:pt>
                <c:pt idx="1">
                  <c:v>77961.165048543699</c:v>
                </c:pt>
                <c:pt idx="2">
                  <c:v>83725.490196078434</c:v>
                </c:pt>
                <c:pt idx="3">
                  <c:v>90297.029702970292</c:v>
                </c:pt>
                <c:pt idx="4">
                  <c:v>91142.857142857145</c:v>
                </c:pt>
                <c:pt idx="5">
                  <c:v>99320.388349514571</c:v>
                </c:pt>
                <c:pt idx="6">
                  <c:v>93921.568627450994</c:v>
                </c:pt>
                <c:pt idx="7">
                  <c:v>73142.857142857145</c:v>
                </c:pt>
                <c:pt idx="8">
                  <c:v>66699.029126213602</c:v>
                </c:pt>
                <c:pt idx="9">
                  <c:v>56476.190476190481</c:v>
                </c:pt>
                <c:pt idx="10">
                  <c:v>51067.961165048546</c:v>
                </c:pt>
                <c:pt idx="11">
                  <c:v>46893.203883495145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68-4679-BCF1-8AE7D97AA239}"/>
            </c:ext>
          </c:extLst>
        </c:ser>
        <c:ser>
          <c:idx val="5"/>
          <c:order val="5"/>
          <c:tx>
            <c:strRef>
              <c:f>'Industry Mower Total Sales'!$AA$27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Sales'!$AA$28:$AA$39</c:f>
              <c:numCache>
                <c:formatCode>0.00</c:formatCode>
                <c:ptCount val="12"/>
                <c:pt idx="0">
                  <c:v>58863.768584356818</c:v>
                </c:pt>
                <c:pt idx="1">
                  <c:v>76911.745525467937</c:v>
                </c:pt>
                <c:pt idx="2">
                  <c:v>81322.353437859143</c:v>
                </c:pt>
                <c:pt idx="3">
                  <c:v>86525.355411683719</c:v>
                </c:pt>
                <c:pt idx="4">
                  <c:v>92445.531104879614</c:v>
                </c:pt>
                <c:pt idx="5">
                  <c:v>97122.911051212941</c:v>
                </c:pt>
                <c:pt idx="6">
                  <c:v>87044.927545327315</c:v>
                </c:pt>
                <c:pt idx="7">
                  <c:v>74832.826114508818</c:v>
                </c:pt>
                <c:pt idx="8">
                  <c:v>62793.274620598313</c:v>
                </c:pt>
                <c:pt idx="9">
                  <c:v>56841.260352450343</c:v>
                </c:pt>
                <c:pt idx="10">
                  <c:v>50582.076699238314</c:v>
                </c:pt>
                <c:pt idx="11">
                  <c:v>45684.61109611881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68-4679-BCF1-8AE7D97AA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11584"/>
        <c:axId val="216015904"/>
      </c:lineChart>
      <c:catAx>
        <c:axId val="21601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15904"/>
        <c:crosses val="autoZero"/>
        <c:auto val="1"/>
        <c:lblAlgn val="ctr"/>
        <c:lblOffset val="100"/>
        <c:noMultiLvlLbl val="0"/>
      </c:catAx>
      <c:valAx>
        <c:axId val="216015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SA -  Industry Mower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Mower Total Sales'!$S$48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Sales'!$S$49:$S$60</c:f>
              <c:numCache>
                <c:formatCode>0.00</c:formatCode>
                <c:ptCount val="12"/>
                <c:pt idx="0">
                  <c:v>571.42857142857144</c:v>
                </c:pt>
                <c:pt idx="1">
                  <c:v>611.11111111111109</c:v>
                </c:pt>
                <c:pt idx="2">
                  <c:v>657.8947368421052</c:v>
                </c:pt>
                <c:pt idx="3">
                  <c:v>777.77777777777783</c:v>
                </c:pt>
                <c:pt idx="4">
                  <c:v>885.71428571428578</c:v>
                </c:pt>
                <c:pt idx="5">
                  <c:v>882.35294117647049</c:v>
                </c:pt>
                <c:pt idx="6">
                  <c:v>848.4848484848485</c:v>
                </c:pt>
                <c:pt idx="7">
                  <c:v>735.29411764705878</c:v>
                </c:pt>
                <c:pt idx="8">
                  <c:v>657.14285714285722</c:v>
                </c:pt>
                <c:pt idx="9">
                  <c:v>594.59459459459458</c:v>
                </c:pt>
                <c:pt idx="10">
                  <c:v>552.63157894736844</c:v>
                </c:pt>
                <c:pt idx="11">
                  <c:v>461.53846153846155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A-49DD-B5A2-7A9C5D321AB3}"/>
            </c:ext>
          </c:extLst>
        </c:ser>
        <c:ser>
          <c:idx val="1"/>
          <c:order val="1"/>
          <c:tx>
            <c:strRef>
              <c:f>'Industry Mower Total Sales'!$T$48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Sales'!$T$49:$T$60</c:f>
              <c:numCache>
                <c:formatCode>0.00</c:formatCode>
                <c:ptCount val="12"/>
                <c:pt idx="0">
                  <c:v>552.63157894736844</c:v>
                </c:pt>
                <c:pt idx="1">
                  <c:v>615.38461538461536</c:v>
                </c:pt>
                <c:pt idx="2">
                  <c:v>657.8947368421052</c:v>
                </c:pt>
                <c:pt idx="3">
                  <c:v>783.78378378378375</c:v>
                </c:pt>
                <c:pt idx="4">
                  <c:v>846.15384615384608</c:v>
                </c:pt>
                <c:pt idx="5">
                  <c:v>837.83783783783781</c:v>
                </c:pt>
                <c:pt idx="6">
                  <c:v>763.15789473684208</c:v>
                </c:pt>
                <c:pt idx="7">
                  <c:v>694</c:v>
                </c:pt>
                <c:pt idx="8">
                  <c:v>625</c:v>
                </c:pt>
                <c:pt idx="9">
                  <c:v>609.7560975609756</c:v>
                </c:pt>
                <c:pt idx="10">
                  <c:v>571.42857142857144</c:v>
                </c:pt>
                <c:pt idx="11">
                  <c:v>512.19512195121956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A-49DD-B5A2-7A9C5D321AB3}"/>
            </c:ext>
          </c:extLst>
        </c:ser>
        <c:ser>
          <c:idx val="2"/>
          <c:order val="2"/>
          <c:tx>
            <c:strRef>
              <c:f>'Industry Mower Total Sales'!$U$48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Sales'!$U$49:$U$60</c:f>
              <c:numCache>
                <c:formatCode>0.00</c:formatCode>
                <c:ptCount val="12"/>
                <c:pt idx="0">
                  <c:v>536.58536585365857</c:v>
                </c:pt>
                <c:pt idx="1">
                  <c:v>595.2380952380953</c:v>
                </c:pt>
                <c:pt idx="2">
                  <c:v>658.53658536585374</c:v>
                </c:pt>
                <c:pt idx="3">
                  <c:v>756.09756097560978</c:v>
                </c:pt>
                <c:pt idx="4">
                  <c:v>878.04878048780495</c:v>
                </c:pt>
                <c:pt idx="5">
                  <c:v>825</c:v>
                </c:pt>
                <c:pt idx="6">
                  <c:v>756.09756097560978</c:v>
                </c:pt>
                <c:pt idx="7">
                  <c:v>714.28571428571433</c:v>
                </c:pt>
                <c:pt idx="8">
                  <c:v>651.16279069767438</c:v>
                </c:pt>
                <c:pt idx="9">
                  <c:v>642.85714285714289</c:v>
                </c:pt>
                <c:pt idx="10">
                  <c:v>619.04761904761904</c:v>
                </c:pt>
                <c:pt idx="11">
                  <c:v>547.61904761904759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A-49DD-B5A2-7A9C5D321AB3}"/>
            </c:ext>
          </c:extLst>
        </c:ser>
        <c:ser>
          <c:idx val="3"/>
          <c:order val="3"/>
          <c:tx>
            <c:strRef>
              <c:f>'Industry Mower Total Sales'!$V$48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Sales'!$V$49:$V$60</c:f>
              <c:numCache>
                <c:formatCode>0.00</c:formatCode>
                <c:ptCount val="12"/>
                <c:pt idx="0">
                  <c:v>581.39534883720933</c:v>
                </c:pt>
                <c:pt idx="1">
                  <c:v>613.63636363636363</c:v>
                </c:pt>
                <c:pt idx="2">
                  <c:v>622.22222222222217</c:v>
                </c:pt>
                <c:pt idx="3">
                  <c:v>727.27272727272725</c:v>
                </c:pt>
                <c:pt idx="4">
                  <c:v>826.08695652173913</c:v>
                </c:pt>
                <c:pt idx="5">
                  <c:v>782.60869565217388</c:v>
                </c:pt>
                <c:pt idx="6">
                  <c:v>680.85106382978722</c:v>
                </c:pt>
                <c:pt idx="7">
                  <c:v>645.83333333333337</c:v>
                </c:pt>
                <c:pt idx="8">
                  <c:v>625</c:v>
                </c:pt>
                <c:pt idx="9">
                  <c:v>617.02127659574467</c:v>
                </c:pt>
                <c:pt idx="10">
                  <c:v>586.95652173913038</c:v>
                </c:pt>
                <c:pt idx="11">
                  <c:v>590.90909090909088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A-49DD-B5A2-7A9C5D321AB3}"/>
            </c:ext>
          </c:extLst>
        </c:ser>
        <c:ser>
          <c:idx val="4"/>
          <c:order val="4"/>
          <c:tx>
            <c:strRef>
              <c:f>'Industry Mower Total Sales'!$W$48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Sales'!$W$49:$W$60</c:f>
              <c:numCache>
                <c:formatCode>0.00</c:formatCode>
                <c:ptCount val="12"/>
                <c:pt idx="0">
                  <c:v>562.5</c:v>
                </c:pt>
                <c:pt idx="1">
                  <c:v>571.42857142857144</c:v>
                </c:pt>
                <c:pt idx="2">
                  <c:v>625</c:v>
                </c:pt>
                <c:pt idx="3">
                  <c:v>723.404255319149</c:v>
                </c:pt>
                <c:pt idx="4">
                  <c:v>847.82608695652175</c:v>
                </c:pt>
                <c:pt idx="5">
                  <c:v>791.66666666666674</c:v>
                </c:pt>
                <c:pt idx="6">
                  <c:v>744.68085106382978</c:v>
                </c:pt>
                <c:pt idx="7">
                  <c:v>739.13043478260863</c:v>
                </c:pt>
                <c:pt idx="8">
                  <c:v>666.66666666666674</c:v>
                </c:pt>
                <c:pt idx="9">
                  <c:v>659.57446808510645</c:v>
                </c:pt>
                <c:pt idx="10">
                  <c:v>625</c:v>
                </c:pt>
                <c:pt idx="1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3A-49DD-B5A2-7A9C5D321AB3}"/>
            </c:ext>
          </c:extLst>
        </c:ser>
        <c:ser>
          <c:idx val="5"/>
          <c:order val="5"/>
          <c:tx>
            <c:strRef>
              <c:f>'Industry Mower Total Sales'!$AA$48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Sales'!$AA$49:$AA$60</c:f>
              <c:numCache>
                <c:formatCode>0.00</c:formatCode>
                <c:ptCount val="12"/>
                <c:pt idx="0">
                  <c:v>560.90817301336153</c:v>
                </c:pt>
                <c:pt idx="1">
                  <c:v>601.35975135975139</c:v>
                </c:pt>
                <c:pt idx="2">
                  <c:v>644.3096562544572</c:v>
                </c:pt>
                <c:pt idx="3">
                  <c:v>753.66722102580945</c:v>
                </c:pt>
                <c:pt idx="4">
                  <c:v>856.76599116683963</c:v>
                </c:pt>
                <c:pt idx="5">
                  <c:v>823.89322826662976</c:v>
                </c:pt>
                <c:pt idx="6">
                  <c:v>758.65444381818338</c:v>
                </c:pt>
                <c:pt idx="7">
                  <c:v>705.70872000974305</c:v>
                </c:pt>
                <c:pt idx="8">
                  <c:v>644.99446290143965</c:v>
                </c:pt>
                <c:pt idx="9">
                  <c:v>624.76071593871291</c:v>
                </c:pt>
                <c:pt idx="10">
                  <c:v>591.01285823253784</c:v>
                </c:pt>
                <c:pt idx="11">
                  <c:v>544.05234440356389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3A-49DD-B5A2-7A9C5D32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792"/>
        <c:axId val="138330272"/>
      </c:lineChart>
      <c:catAx>
        <c:axId val="138329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272"/>
        <c:crosses val="autoZero"/>
        <c:auto val="1"/>
        <c:lblAlgn val="ctr"/>
        <c:lblOffset val="100"/>
        <c:noMultiLvlLbl val="0"/>
      </c:catAx>
      <c:valAx>
        <c:axId val="138330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Yearly Europe -  Industry Mower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Mower Total Sales'!$S$66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Sales'!$S$67:$S$78</c:f>
              <c:numCache>
                <c:formatCode>0.00</c:formatCode>
                <c:ptCount val="12"/>
                <c:pt idx="0">
                  <c:v>13090.90909090909</c:v>
                </c:pt>
                <c:pt idx="1">
                  <c:v>17678.571428571428</c:v>
                </c:pt>
                <c:pt idx="2">
                  <c:v>22758.62068965517</c:v>
                </c:pt>
                <c:pt idx="3">
                  <c:v>27966.101694915254</c:v>
                </c:pt>
                <c:pt idx="4">
                  <c:v>27894.736842105263</c:v>
                </c:pt>
                <c:pt idx="5">
                  <c:v>30566.037735849059</c:v>
                </c:pt>
                <c:pt idx="6">
                  <c:v>29444.444444444445</c:v>
                </c:pt>
                <c:pt idx="7">
                  <c:v>28363.636363636364</c:v>
                </c:pt>
                <c:pt idx="8">
                  <c:v>28392.857142857141</c:v>
                </c:pt>
                <c:pt idx="9">
                  <c:v>24444.444444444445</c:v>
                </c:pt>
                <c:pt idx="10">
                  <c:v>18000</c:v>
                </c:pt>
                <c:pt idx="11">
                  <c:v>12452.830188679245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A-44D1-9483-C2D003784090}"/>
            </c:ext>
          </c:extLst>
        </c:ser>
        <c:ser>
          <c:idx val="1"/>
          <c:order val="1"/>
          <c:tx>
            <c:strRef>
              <c:f>'Industry Mower Total Sales'!$T$66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Sales'!$T$67:$T$78</c:f>
              <c:numCache>
                <c:formatCode>0.00</c:formatCode>
                <c:ptCount val="12"/>
                <c:pt idx="0">
                  <c:v>12777.777777777777</c:v>
                </c:pt>
                <c:pt idx="1">
                  <c:v>18214.285714285714</c:v>
                </c:pt>
                <c:pt idx="2">
                  <c:v>23888.888888888891</c:v>
                </c:pt>
                <c:pt idx="3">
                  <c:v>29454.545454545456</c:v>
                </c:pt>
                <c:pt idx="4">
                  <c:v>29464.285714285714</c:v>
                </c:pt>
                <c:pt idx="5">
                  <c:v>27413.793103448275</c:v>
                </c:pt>
                <c:pt idx="6">
                  <c:v>27368.421052631576</c:v>
                </c:pt>
                <c:pt idx="7">
                  <c:v>27321.428571428572</c:v>
                </c:pt>
                <c:pt idx="8">
                  <c:v>29444.444444444445</c:v>
                </c:pt>
                <c:pt idx="9">
                  <c:v>23773.584905660377</c:v>
                </c:pt>
                <c:pt idx="10">
                  <c:v>17307.692307692309</c:v>
                </c:pt>
                <c:pt idx="11">
                  <c:v>12941.176470588236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A-44D1-9483-C2D003784090}"/>
            </c:ext>
          </c:extLst>
        </c:ser>
        <c:ser>
          <c:idx val="2"/>
          <c:order val="2"/>
          <c:tx>
            <c:strRef>
              <c:f>'Industry Mower Total Sales'!$U$66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Sales'!$U$67:$U$78</c:f>
              <c:numCache>
                <c:formatCode>0.00</c:formatCode>
                <c:ptCount val="12"/>
                <c:pt idx="0">
                  <c:v>10961.538461538463</c:v>
                </c:pt>
                <c:pt idx="1">
                  <c:v>15272.727272727272</c:v>
                </c:pt>
                <c:pt idx="2">
                  <c:v>20555.555555555555</c:v>
                </c:pt>
                <c:pt idx="3">
                  <c:v>26785.714285714286</c:v>
                </c:pt>
                <c:pt idx="4">
                  <c:v>24827.586206896551</c:v>
                </c:pt>
                <c:pt idx="5">
                  <c:v>24736.842105263157</c:v>
                </c:pt>
                <c:pt idx="6">
                  <c:v>24827.586206896551</c:v>
                </c:pt>
                <c:pt idx="7">
                  <c:v>25178.571428571428</c:v>
                </c:pt>
                <c:pt idx="8">
                  <c:v>24545.454545454544</c:v>
                </c:pt>
                <c:pt idx="9">
                  <c:v>19285.714285714286</c:v>
                </c:pt>
                <c:pt idx="10">
                  <c:v>15272.727272727272</c:v>
                </c:pt>
                <c:pt idx="11">
                  <c:v>9107.1428571428569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A-44D1-9483-C2D003784090}"/>
            </c:ext>
          </c:extLst>
        </c:ser>
        <c:ser>
          <c:idx val="3"/>
          <c:order val="3"/>
          <c:tx>
            <c:strRef>
              <c:f>'Industry Mower Total Sales'!$V$66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Sales'!$V$67:$V$78</c:f>
              <c:numCache>
                <c:formatCode>0.00</c:formatCode>
                <c:ptCount val="12"/>
                <c:pt idx="0">
                  <c:v>8571.4285714285706</c:v>
                </c:pt>
                <c:pt idx="1">
                  <c:v>13157.894736842105</c:v>
                </c:pt>
                <c:pt idx="2">
                  <c:v>19655.172413793101</c:v>
                </c:pt>
                <c:pt idx="3">
                  <c:v>25178.571428571428</c:v>
                </c:pt>
                <c:pt idx="4">
                  <c:v>23103.448275862069</c:v>
                </c:pt>
                <c:pt idx="5">
                  <c:v>24285.714285714286</c:v>
                </c:pt>
                <c:pt idx="6">
                  <c:v>24736.842105263157</c:v>
                </c:pt>
                <c:pt idx="7">
                  <c:v>26607.142857142855</c:v>
                </c:pt>
                <c:pt idx="8">
                  <c:v>22982.456140350878</c:v>
                </c:pt>
                <c:pt idx="9">
                  <c:v>16896.551724137931</c:v>
                </c:pt>
                <c:pt idx="10">
                  <c:v>13750</c:v>
                </c:pt>
                <c:pt idx="11">
                  <c:v>7818.181818181818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A-44D1-9483-C2D003784090}"/>
            </c:ext>
          </c:extLst>
        </c:ser>
        <c:ser>
          <c:idx val="4"/>
          <c:order val="4"/>
          <c:tx>
            <c:strRef>
              <c:f>'Industry Mower Total Sales'!$W$66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Sales'!$W$67:$W$78</c:f>
              <c:numCache>
                <c:formatCode>0.00</c:formatCode>
                <c:ptCount val="12"/>
                <c:pt idx="0">
                  <c:v>7547.1698113207549</c:v>
                </c:pt>
                <c:pt idx="1">
                  <c:v>13888.888888888889</c:v>
                </c:pt>
                <c:pt idx="2">
                  <c:v>18301.886792452831</c:v>
                </c:pt>
                <c:pt idx="3">
                  <c:v>25192.307692307695</c:v>
                </c:pt>
                <c:pt idx="4">
                  <c:v>24705.882352941178</c:v>
                </c:pt>
                <c:pt idx="5">
                  <c:v>25306.12244897959</c:v>
                </c:pt>
                <c:pt idx="6">
                  <c:v>27083.333333333332</c:v>
                </c:pt>
                <c:pt idx="7">
                  <c:v>26041.666666666668</c:v>
                </c:pt>
                <c:pt idx="8">
                  <c:v>26304.347826086956</c:v>
                </c:pt>
                <c:pt idx="9">
                  <c:v>22558.139534883721</c:v>
                </c:pt>
                <c:pt idx="10">
                  <c:v>14772.727272727274</c:v>
                </c:pt>
                <c:pt idx="11">
                  <c:v>6976.7441860465124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8A-44D1-9483-C2D003784090}"/>
            </c:ext>
          </c:extLst>
        </c:ser>
        <c:ser>
          <c:idx val="5"/>
          <c:order val="5"/>
          <c:tx>
            <c:strRef>
              <c:f>'Industry Mower Total Sales'!$Z$66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Sales'!$Z$67:$Z$78</c:f>
              <c:numCache>
                <c:formatCode>0.00</c:formatCode>
                <c:ptCount val="12"/>
                <c:pt idx="0">
                  <c:v>4204.8745462523448</c:v>
                </c:pt>
                <c:pt idx="1">
                  <c:v>8130.8146404811623</c:v>
                </c:pt>
                <c:pt idx="2">
                  <c:v>13703.130511676667</c:v>
                </c:pt>
                <c:pt idx="3">
                  <c:v>21283.804056776997</c:v>
                </c:pt>
                <c:pt idx="4">
                  <c:v>25395.692872867647</c:v>
                </c:pt>
                <c:pt idx="5">
                  <c:v>27309.801994193494</c:v>
                </c:pt>
                <c:pt idx="6">
                  <c:v>28418.21146084003</c:v>
                </c:pt>
                <c:pt idx="7">
                  <c:v>27543.98218000885</c:v>
                </c:pt>
                <c:pt idx="8">
                  <c:v>26325.35475656368</c:v>
                </c:pt>
                <c:pt idx="9">
                  <c:v>22886.207135262466</c:v>
                </c:pt>
                <c:pt idx="10">
                  <c:v>15905.145002884483</c:v>
                </c:pt>
                <c:pt idx="11">
                  <c:v>6982.1896858085502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8A-44D1-9483-C2D003784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44576"/>
        <c:axId val="1231138336"/>
      </c:lineChart>
      <c:catAx>
        <c:axId val="1231144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38336"/>
        <c:crosses val="autoZero"/>
        <c:auto val="1"/>
        <c:lblAlgn val="ctr"/>
        <c:lblOffset val="100"/>
        <c:noMultiLvlLbl val="0"/>
      </c:catAx>
      <c:valAx>
        <c:axId val="1231138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Pacific -  Industry Mower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Mower Total Sales'!$S$84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Sales'!$S$85:$S$96</c:f>
              <c:numCache>
                <c:formatCode>0.00</c:formatCode>
                <c:ptCount val="12"/>
                <c:pt idx="0">
                  <c:v>1045</c:v>
                </c:pt>
                <c:pt idx="1">
                  <c:v>1111.1111111111111</c:v>
                </c:pt>
                <c:pt idx="2">
                  <c:v>1067.9611650485438</c:v>
                </c:pt>
                <c:pt idx="3">
                  <c:v>1237.1134020618556</c:v>
                </c:pt>
                <c:pt idx="4">
                  <c:v>1313.1313131313132</c:v>
                </c:pt>
                <c:pt idx="5">
                  <c:v>1176.4705882352941</c:v>
                </c:pt>
                <c:pt idx="6">
                  <c:v>1359.2233009708739</c:v>
                </c:pt>
                <c:pt idx="7">
                  <c:v>1238.0952380952381</c:v>
                </c:pt>
                <c:pt idx="8">
                  <c:v>1214.9532710280373</c:v>
                </c:pt>
                <c:pt idx="9">
                  <c:v>1153.8461538461538</c:v>
                </c:pt>
                <c:pt idx="10">
                  <c:v>1262.1359223300972</c:v>
                </c:pt>
                <c:pt idx="11">
                  <c:v>1386.1386138613861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9-41E9-A710-0CEAB41F91CE}"/>
            </c:ext>
          </c:extLst>
        </c:ser>
        <c:ser>
          <c:idx val="1"/>
          <c:order val="1"/>
          <c:tx>
            <c:strRef>
              <c:f>'Industry Mower Total Sales'!$T$84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Sales'!$T$85:$T$96</c:f>
              <c:numCache>
                <c:formatCode>0.00</c:formatCode>
                <c:ptCount val="12"/>
                <c:pt idx="0">
                  <c:v>1443.2989690721649</c:v>
                </c:pt>
                <c:pt idx="1">
                  <c:v>1515.151515151515</c:v>
                </c:pt>
                <c:pt idx="2">
                  <c:v>1372.5490196078433</c:v>
                </c:pt>
                <c:pt idx="3">
                  <c:v>1442.3076923076924</c:v>
                </c:pt>
                <c:pt idx="4">
                  <c:v>1214.9532710280373</c:v>
                </c:pt>
                <c:pt idx="5">
                  <c:v>1333.3333333333335</c:v>
                </c:pt>
                <c:pt idx="6">
                  <c:v>1415.0943396226417</c:v>
                </c:pt>
                <c:pt idx="7">
                  <c:v>1296.2962962962963</c:v>
                </c:pt>
                <c:pt idx="8">
                  <c:v>1401.8691588785048</c:v>
                </c:pt>
                <c:pt idx="9">
                  <c:v>1467.8899082568807</c:v>
                </c:pt>
                <c:pt idx="10">
                  <c:v>1351.3513513513512</c:v>
                </c:pt>
                <c:pt idx="11">
                  <c:v>1388.8888888888889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9-41E9-A710-0CEAB41F91CE}"/>
            </c:ext>
          </c:extLst>
        </c:ser>
        <c:ser>
          <c:idx val="2"/>
          <c:order val="2"/>
          <c:tx>
            <c:strRef>
              <c:f>'Industry Mower Total Sales'!$U$84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Sales'!$U$85:$U$96</c:f>
              <c:numCache>
                <c:formatCode>0.00</c:formatCode>
                <c:ptCount val="12"/>
                <c:pt idx="0">
                  <c:v>1509.433962264151</c:v>
                </c:pt>
                <c:pt idx="1">
                  <c:v>1401.8691588785048</c:v>
                </c:pt>
                <c:pt idx="2">
                  <c:v>1523.8095238095239</c:v>
                </c:pt>
                <c:pt idx="3">
                  <c:v>1574.0740740740741</c:v>
                </c:pt>
                <c:pt idx="4">
                  <c:v>1467.8899082568807</c:v>
                </c:pt>
                <c:pt idx="5">
                  <c:v>1559.6330275229359</c:v>
                </c:pt>
                <c:pt idx="6">
                  <c:v>1441.4414414414414</c:v>
                </c:pt>
                <c:pt idx="7">
                  <c:v>1545.4545454545455</c:v>
                </c:pt>
                <c:pt idx="8">
                  <c:v>1666.6666666666667</c:v>
                </c:pt>
                <c:pt idx="9">
                  <c:v>1698.1132075471698</c:v>
                </c:pt>
                <c:pt idx="10">
                  <c:v>1809.5238095238096</c:v>
                </c:pt>
                <c:pt idx="11">
                  <c:v>1730.7692307692309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9-41E9-A710-0CEAB41F91CE}"/>
            </c:ext>
          </c:extLst>
        </c:ser>
        <c:ser>
          <c:idx val="3"/>
          <c:order val="3"/>
          <c:tx>
            <c:strRef>
              <c:f>'Industry Mower Total Sales'!$V$84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Sales'!$V$85:$V$96</c:f>
              <c:numCache>
                <c:formatCode>0.00</c:formatCode>
                <c:ptCount val="12"/>
                <c:pt idx="0">
                  <c:v>1886.7924528301887</c:v>
                </c:pt>
                <c:pt idx="1">
                  <c:v>1844.6601941747574</c:v>
                </c:pt>
                <c:pt idx="2">
                  <c:v>1923.0769230769231</c:v>
                </c:pt>
                <c:pt idx="3">
                  <c:v>1981.1320754716983</c:v>
                </c:pt>
                <c:pt idx="4">
                  <c:v>1809.5238095238096</c:v>
                </c:pt>
                <c:pt idx="5">
                  <c:v>1941.7475728155341</c:v>
                </c:pt>
                <c:pt idx="6">
                  <c:v>1960.7843137254904</c:v>
                </c:pt>
                <c:pt idx="7">
                  <c:v>2000</c:v>
                </c:pt>
                <c:pt idx="8">
                  <c:v>2075.4716981132078</c:v>
                </c:pt>
                <c:pt idx="9">
                  <c:v>2019.2307692307693</c:v>
                </c:pt>
                <c:pt idx="10">
                  <c:v>2095.2380952380954</c:v>
                </c:pt>
                <c:pt idx="11">
                  <c:v>2149.532710280374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A9-41E9-A710-0CEAB41F91CE}"/>
            </c:ext>
          </c:extLst>
        </c:ser>
        <c:ser>
          <c:idx val="4"/>
          <c:order val="4"/>
          <c:tx>
            <c:strRef>
              <c:f>'Industry Mower Total Sales'!$W$84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Sales'!$W$85:$W$96</c:f>
              <c:numCache>
                <c:formatCode>0.00</c:formatCode>
                <c:ptCount val="12"/>
                <c:pt idx="0">
                  <c:v>1851.851851851852</c:v>
                </c:pt>
                <c:pt idx="1">
                  <c:v>1743.119266055046</c:v>
                </c:pt>
                <c:pt idx="2">
                  <c:v>1891.8918918918919</c:v>
                </c:pt>
                <c:pt idx="3">
                  <c:v>2037.037037037037</c:v>
                </c:pt>
                <c:pt idx="4">
                  <c:v>1886.7924528301887</c:v>
                </c:pt>
                <c:pt idx="5">
                  <c:v>1944.4444444444446</c:v>
                </c:pt>
                <c:pt idx="6">
                  <c:v>2169.8113207547171</c:v>
                </c:pt>
                <c:pt idx="7">
                  <c:v>2037.037037037037</c:v>
                </c:pt>
                <c:pt idx="8">
                  <c:v>2018.3486238532109</c:v>
                </c:pt>
                <c:pt idx="9">
                  <c:v>2072.0720720720719</c:v>
                </c:pt>
                <c:pt idx="10">
                  <c:v>2181.818181818182</c:v>
                </c:pt>
                <c:pt idx="11">
                  <c:v>2035.3982300884954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A9-41E9-A710-0CEAB41F91CE}"/>
            </c:ext>
          </c:extLst>
        </c:ser>
        <c:ser>
          <c:idx val="5"/>
          <c:order val="5"/>
          <c:tx>
            <c:strRef>
              <c:f>'Industry Mower Total Sales'!$Y$84</c:f>
              <c:strCache>
                <c:ptCount val="1"/>
                <c:pt idx="0">
                  <c:v>Year 6 Forecast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Sales'!$Y$85:$Y$96</c:f>
              <c:numCache>
                <c:formatCode>0.00</c:formatCode>
                <c:ptCount val="12"/>
                <c:pt idx="0">
                  <c:v>2166.6559999999999</c:v>
                </c:pt>
                <c:pt idx="1">
                  <c:v>2193.9679999999998</c:v>
                </c:pt>
                <c:pt idx="2">
                  <c:v>2221.2799999999997</c:v>
                </c:pt>
                <c:pt idx="3">
                  <c:v>2248.5920000000001</c:v>
                </c:pt>
                <c:pt idx="4">
                  <c:v>2275.904</c:v>
                </c:pt>
                <c:pt idx="5">
                  <c:v>2303.2159999999999</c:v>
                </c:pt>
                <c:pt idx="6">
                  <c:v>2330.5279999999998</c:v>
                </c:pt>
                <c:pt idx="7">
                  <c:v>2357.84</c:v>
                </c:pt>
                <c:pt idx="8">
                  <c:v>2385.152</c:v>
                </c:pt>
                <c:pt idx="9">
                  <c:v>2412.4639999999999</c:v>
                </c:pt>
                <c:pt idx="10">
                  <c:v>2439.7759999999998</c:v>
                </c:pt>
                <c:pt idx="11">
                  <c:v>2467.0879999999997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A9-41E9-A710-0CEAB41F9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894144"/>
        <c:axId val="1329887424"/>
      </c:lineChart>
      <c:catAx>
        <c:axId val="1329894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7424"/>
        <c:crosses val="autoZero"/>
        <c:auto val="1"/>
        <c:lblAlgn val="ctr"/>
        <c:lblOffset val="100"/>
        <c:noMultiLvlLbl val="0"/>
      </c:catAx>
      <c:valAx>
        <c:axId val="1329887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China -  Industry Mower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Mower Total Sales'!$S$102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Sales'!$S$103:$S$114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7-4113-BAF7-17BF84551AC0}"/>
            </c:ext>
          </c:extLst>
        </c:ser>
        <c:ser>
          <c:idx val="1"/>
          <c:order val="1"/>
          <c:tx>
            <c:strRef>
              <c:f>'Industry Mower Total Sales'!$T$102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Sales'!$T$103:$T$114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7-4113-BAF7-17BF84551AC0}"/>
            </c:ext>
          </c:extLst>
        </c:ser>
        <c:ser>
          <c:idx val="2"/>
          <c:order val="2"/>
          <c:tx>
            <c:strRef>
              <c:f>'Industry Mower Total Sales'!$U$102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Sales'!$U$103:$U$114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7-4113-BAF7-17BF84551AC0}"/>
            </c:ext>
          </c:extLst>
        </c:ser>
        <c:ser>
          <c:idx val="3"/>
          <c:order val="3"/>
          <c:tx>
            <c:strRef>
              <c:f>'Industry Mower Total Sales'!$V$102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Sales'!$V$103:$V$114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</c:v>
                </c:pt>
                <c:pt idx="4">
                  <c:v>142</c:v>
                </c:pt>
                <c:pt idx="5">
                  <c:v>226</c:v>
                </c:pt>
                <c:pt idx="6">
                  <c:v>230</c:v>
                </c:pt>
                <c:pt idx="7">
                  <c:v>122</c:v>
                </c:pt>
                <c:pt idx="8">
                  <c:v>56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7-4113-BAF7-17BF84551AC0}"/>
            </c:ext>
          </c:extLst>
        </c:ser>
        <c:ser>
          <c:idx val="4"/>
          <c:order val="4"/>
          <c:tx>
            <c:strRef>
              <c:f>'Industry Mower Total Sales'!$W$102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Sales'!$W$103:$W$114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236</c:v>
                </c:pt>
                <c:pt idx="4">
                  <c:v>542</c:v>
                </c:pt>
                <c:pt idx="5">
                  <c:v>875</c:v>
                </c:pt>
                <c:pt idx="6">
                  <c:v>1386</c:v>
                </c:pt>
                <c:pt idx="7">
                  <c:v>1193</c:v>
                </c:pt>
                <c:pt idx="8">
                  <c:v>421</c:v>
                </c:pt>
                <c:pt idx="9">
                  <c:v>56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7-4113-BAF7-17BF84551AC0}"/>
            </c:ext>
          </c:extLst>
        </c:ser>
        <c:ser>
          <c:idx val="5"/>
          <c:order val="5"/>
          <c:tx>
            <c:strRef>
              <c:f>'Industry Mower Total Sales'!$Z$102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Mower Total Sales'!$Z$103:$Z$114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95.58</c:v>
                </c:pt>
                <c:pt idx="4">
                  <c:v>294.70844999999997</c:v>
                </c:pt>
                <c:pt idx="5">
                  <c:v>579.81515737500001</c:v>
                </c:pt>
                <c:pt idx="6">
                  <c:v>992.93716039031256</c:v>
                </c:pt>
                <c:pt idx="7">
                  <c:v>1207.1966602024522</c:v>
                </c:pt>
                <c:pt idx="8">
                  <c:v>1011.1887442055427</c:v>
                </c:pt>
                <c:pt idx="9">
                  <c:v>656.29297764237253</c:v>
                </c:pt>
                <c:pt idx="10">
                  <c:v>328.41483961512131</c:v>
                </c:pt>
                <c:pt idx="11">
                  <c:v>75.06323204455569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77-4113-BAF7-17BF8455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88240"/>
        <c:axId val="440990640"/>
      </c:lineChart>
      <c:catAx>
        <c:axId val="440988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90640"/>
        <c:crosses val="autoZero"/>
        <c:auto val="1"/>
        <c:lblAlgn val="ctr"/>
        <c:lblOffset val="100"/>
        <c:noMultiLvlLbl val="0"/>
      </c:catAx>
      <c:valAx>
        <c:axId val="440990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8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- </a:t>
            </a:r>
            <a:r>
              <a:rPr lang="en-IE"/>
              <a:t>Tractor Unit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'Tractor Unit Sales'!$G$4</c:f>
              <c:strCache>
                <c:ptCount val="1"/>
                <c:pt idx="0">
                  <c:v>World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'Tractor Unit Sales'!$A$5:$A$64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'Tractor Unit Sales'!$G$5:$G$64</c:f>
              <c:numCache>
                <c:formatCode>General</c:formatCode>
                <c:ptCount val="60"/>
                <c:pt idx="0">
                  <c:v>1592</c:v>
                </c:pt>
                <c:pt idx="1">
                  <c:v>1711</c:v>
                </c:pt>
                <c:pt idx="2">
                  <c:v>1810</c:v>
                </c:pt>
                <c:pt idx="3">
                  <c:v>1867</c:v>
                </c:pt>
                <c:pt idx="4">
                  <c:v>1779</c:v>
                </c:pt>
                <c:pt idx="5">
                  <c:v>1740</c:v>
                </c:pt>
                <c:pt idx="6">
                  <c:v>1826</c:v>
                </c:pt>
                <c:pt idx="7">
                  <c:v>1695</c:v>
                </c:pt>
                <c:pt idx="8">
                  <c:v>1681</c:v>
                </c:pt>
                <c:pt idx="9">
                  <c:v>1663</c:v>
                </c:pt>
                <c:pt idx="10">
                  <c:v>1825</c:v>
                </c:pt>
                <c:pt idx="11">
                  <c:v>1720</c:v>
                </c:pt>
                <c:pt idx="12">
                  <c:v>1761</c:v>
                </c:pt>
                <c:pt idx="13">
                  <c:v>2035</c:v>
                </c:pt>
                <c:pt idx="14">
                  <c:v>2142</c:v>
                </c:pt>
                <c:pt idx="15">
                  <c:v>2340</c:v>
                </c:pt>
                <c:pt idx="16">
                  <c:v>2280</c:v>
                </c:pt>
                <c:pt idx="17">
                  <c:v>2271</c:v>
                </c:pt>
                <c:pt idx="18">
                  <c:v>2154</c:v>
                </c:pt>
                <c:pt idx="19">
                  <c:v>2146</c:v>
                </c:pt>
                <c:pt idx="20">
                  <c:v>2085</c:v>
                </c:pt>
                <c:pt idx="21">
                  <c:v>1970</c:v>
                </c:pt>
                <c:pt idx="22">
                  <c:v>1936</c:v>
                </c:pt>
                <c:pt idx="23">
                  <c:v>1850</c:v>
                </c:pt>
                <c:pt idx="24">
                  <c:v>2000</c:v>
                </c:pt>
                <c:pt idx="25">
                  <c:v>2324</c:v>
                </c:pt>
                <c:pt idx="26">
                  <c:v>2510</c:v>
                </c:pt>
                <c:pt idx="27">
                  <c:v>2672</c:v>
                </c:pt>
                <c:pt idx="28">
                  <c:v>2780</c:v>
                </c:pt>
                <c:pt idx="29">
                  <c:v>2813</c:v>
                </c:pt>
                <c:pt idx="30">
                  <c:v>2716</c:v>
                </c:pt>
                <c:pt idx="31">
                  <c:v>2581</c:v>
                </c:pt>
                <c:pt idx="32">
                  <c:v>2476</c:v>
                </c:pt>
                <c:pt idx="33">
                  <c:v>2317</c:v>
                </c:pt>
                <c:pt idx="34">
                  <c:v>2324</c:v>
                </c:pt>
                <c:pt idx="35">
                  <c:v>2080</c:v>
                </c:pt>
                <c:pt idx="36">
                  <c:v>2202</c:v>
                </c:pt>
                <c:pt idx="37">
                  <c:v>2540</c:v>
                </c:pt>
                <c:pt idx="38">
                  <c:v>2867</c:v>
                </c:pt>
                <c:pt idx="39">
                  <c:v>3348</c:v>
                </c:pt>
                <c:pt idx="40">
                  <c:v>3550</c:v>
                </c:pt>
                <c:pt idx="41">
                  <c:v>3432</c:v>
                </c:pt>
                <c:pt idx="42">
                  <c:v>3400</c:v>
                </c:pt>
                <c:pt idx="43">
                  <c:v>3261</c:v>
                </c:pt>
                <c:pt idx="44">
                  <c:v>3209</c:v>
                </c:pt>
                <c:pt idx="45">
                  <c:v>3132</c:v>
                </c:pt>
                <c:pt idx="46">
                  <c:v>3027</c:v>
                </c:pt>
                <c:pt idx="47">
                  <c:v>2777</c:v>
                </c:pt>
                <c:pt idx="48">
                  <c:v>2821</c:v>
                </c:pt>
                <c:pt idx="49">
                  <c:v>3209</c:v>
                </c:pt>
                <c:pt idx="50">
                  <c:v>3553</c:v>
                </c:pt>
                <c:pt idx="51">
                  <c:v>3820</c:v>
                </c:pt>
                <c:pt idx="52">
                  <c:v>4133</c:v>
                </c:pt>
                <c:pt idx="53">
                  <c:v>4476</c:v>
                </c:pt>
                <c:pt idx="54">
                  <c:v>4436</c:v>
                </c:pt>
                <c:pt idx="55">
                  <c:v>4256</c:v>
                </c:pt>
                <c:pt idx="56">
                  <c:v>4067</c:v>
                </c:pt>
                <c:pt idx="57">
                  <c:v>3890</c:v>
                </c:pt>
                <c:pt idx="58">
                  <c:v>3816</c:v>
                </c:pt>
                <c:pt idx="59">
                  <c:v>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C-48F3-B210-1FD2AB67B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253376"/>
        <c:axId val="1235258176"/>
      </c:lineChart>
      <c:dateAx>
        <c:axId val="1235253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58176"/>
        <c:crosses val="autoZero"/>
        <c:auto val="1"/>
        <c:lblOffset val="100"/>
        <c:baseTimeUnit val="months"/>
      </c:dateAx>
      <c:valAx>
        <c:axId val="1235258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 - </a:t>
            </a:r>
            <a:r>
              <a:rPr lang="en-IE"/>
              <a:t>Tractor Unit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'Tractor Unit Sales'!$B$4</c:f>
              <c:strCache>
                <c:ptCount val="1"/>
                <c:pt idx="0">
                  <c:v>NA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'Tractor Unit Sales'!$A$5:$A$64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'Tractor Unit Sales'!$B$5:$B$64</c:f>
              <c:numCache>
                <c:formatCode>General</c:formatCode>
                <c:ptCount val="60"/>
                <c:pt idx="0">
                  <c:v>570</c:v>
                </c:pt>
                <c:pt idx="1">
                  <c:v>611</c:v>
                </c:pt>
                <c:pt idx="2">
                  <c:v>630</c:v>
                </c:pt>
                <c:pt idx="3">
                  <c:v>684</c:v>
                </c:pt>
                <c:pt idx="4">
                  <c:v>650</c:v>
                </c:pt>
                <c:pt idx="5">
                  <c:v>600</c:v>
                </c:pt>
                <c:pt idx="6">
                  <c:v>512</c:v>
                </c:pt>
                <c:pt idx="7">
                  <c:v>500</c:v>
                </c:pt>
                <c:pt idx="8">
                  <c:v>478</c:v>
                </c:pt>
                <c:pt idx="9">
                  <c:v>455</c:v>
                </c:pt>
                <c:pt idx="10">
                  <c:v>407</c:v>
                </c:pt>
                <c:pt idx="11">
                  <c:v>360</c:v>
                </c:pt>
                <c:pt idx="12">
                  <c:v>571</c:v>
                </c:pt>
                <c:pt idx="13">
                  <c:v>650</c:v>
                </c:pt>
                <c:pt idx="14">
                  <c:v>740</c:v>
                </c:pt>
                <c:pt idx="15">
                  <c:v>840</c:v>
                </c:pt>
                <c:pt idx="16">
                  <c:v>830</c:v>
                </c:pt>
                <c:pt idx="17">
                  <c:v>760</c:v>
                </c:pt>
                <c:pt idx="18">
                  <c:v>681</c:v>
                </c:pt>
                <c:pt idx="19">
                  <c:v>670</c:v>
                </c:pt>
                <c:pt idx="20">
                  <c:v>640</c:v>
                </c:pt>
                <c:pt idx="21">
                  <c:v>620</c:v>
                </c:pt>
                <c:pt idx="22">
                  <c:v>570</c:v>
                </c:pt>
                <c:pt idx="23">
                  <c:v>533</c:v>
                </c:pt>
                <c:pt idx="24">
                  <c:v>620</c:v>
                </c:pt>
                <c:pt idx="25">
                  <c:v>792</c:v>
                </c:pt>
                <c:pt idx="26">
                  <c:v>890</c:v>
                </c:pt>
                <c:pt idx="27">
                  <c:v>960</c:v>
                </c:pt>
                <c:pt idx="28">
                  <c:v>1040</c:v>
                </c:pt>
                <c:pt idx="29">
                  <c:v>1032</c:v>
                </c:pt>
                <c:pt idx="30">
                  <c:v>1006</c:v>
                </c:pt>
                <c:pt idx="31">
                  <c:v>910</c:v>
                </c:pt>
                <c:pt idx="32">
                  <c:v>803</c:v>
                </c:pt>
                <c:pt idx="33">
                  <c:v>730</c:v>
                </c:pt>
                <c:pt idx="34">
                  <c:v>699</c:v>
                </c:pt>
                <c:pt idx="35">
                  <c:v>647</c:v>
                </c:pt>
                <c:pt idx="36">
                  <c:v>730</c:v>
                </c:pt>
                <c:pt idx="37">
                  <c:v>930</c:v>
                </c:pt>
                <c:pt idx="38">
                  <c:v>1160</c:v>
                </c:pt>
                <c:pt idx="39">
                  <c:v>1510</c:v>
                </c:pt>
                <c:pt idx="40">
                  <c:v>1650</c:v>
                </c:pt>
                <c:pt idx="41">
                  <c:v>1490</c:v>
                </c:pt>
                <c:pt idx="42">
                  <c:v>1460</c:v>
                </c:pt>
                <c:pt idx="43">
                  <c:v>1390</c:v>
                </c:pt>
                <c:pt idx="44">
                  <c:v>1360</c:v>
                </c:pt>
                <c:pt idx="45">
                  <c:v>1340</c:v>
                </c:pt>
                <c:pt idx="46">
                  <c:v>1240</c:v>
                </c:pt>
                <c:pt idx="47">
                  <c:v>1103</c:v>
                </c:pt>
                <c:pt idx="48">
                  <c:v>1250</c:v>
                </c:pt>
                <c:pt idx="49">
                  <c:v>1550</c:v>
                </c:pt>
                <c:pt idx="50">
                  <c:v>1820</c:v>
                </c:pt>
                <c:pt idx="51">
                  <c:v>2010</c:v>
                </c:pt>
                <c:pt idx="52">
                  <c:v>2230</c:v>
                </c:pt>
                <c:pt idx="53">
                  <c:v>2490</c:v>
                </c:pt>
                <c:pt idx="54">
                  <c:v>2440</c:v>
                </c:pt>
                <c:pt idx="55">
                  <c:v>2334</c:v>
                </c:pt>
                <c:pt idx="56">
                  <c:v>2190</c:v>
                </c:pt>
                <c:pt idx="57">
                  <c:v>2080</c:v>
                </c:pt>
                <c:pt idx="58">
                  <c:v>2050</c:v>
                </c:pt>
                <c:pt idx="59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2-4F69-A2DE-E2E21366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295696"/>
        <c:axId val="331293296"/>
      </c:lineChart>
      <c:dateAx>
        <c:axId val="331295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93296"/>
        <c:crosses val="autoZero"/>
        <c:auto val="1"/>
        <c:lblOffset val="100"/>
        <c:baseTimeUnit val="months"/>
      </c:dateAx>
      <c:valAx>
        <c:axId val="331293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9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- </a:t>
            </a:r>
            <a:r>
              <a:rPr lang="en-IE"/>
              <a:t>Tractor Unit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'Tractor Unit Sales'!$C$4</c:f>
              <c:strCache>
                <c:ptCount val="1"/>
                <c:pt idx="0">
                  <c:v>SA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'Tractor Unit Sales'!$A$5:$A$64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'Tractor Unit Sales'!$C$5:$C$64</c:f>
              <c:numCache>
                <c:formatCode>General</c:formatCode>
                <c:ptCount val="60"/>
                <c:pt idx="0">
                  <c:v>250</c:v>
                </c:pt>
                <c:pt idx="1">
                  <c:v>270</c:v>
                </c:pt>
                <c:pt idx="2">
                  <c:v>260</c:v>
                </c:pt>
                <c:pt idx="3">
                  <c:v>270</c:v>
                </c:pt>
                <c:pt idx="4">
                  <c:v>280</c:v>
                </c:pt>
                <c:pt idx="5">
                  <c:v>270</c:v>
                </c:pt>
                <c:pt idx="6">
                  <c:v>264</c:v>
                </c:pt>
                <c:pt idx="7">
                  <c:v>280</c:v>
                </c:pt>
                <c:pt idx="8">
                  <c:v>290</c:v>
                </c:pt>
                <c:pt idx="9">
                  <c:v>280</c:v>
                </c:pt>
                <c:pt idx="10">
                  <c:v>290</c:v>
                </c:pt>
                <c:pt idx="11">
                  <c:v>280</c:v>
                </c:pt>
                <c:pt idx="12">
                  <c:v>320</c:v>
                </c:pt>
                <c:pt idx="13">
                  <c:v>350</c:v>
                </c:pt>
                <c:pt idx="14">
                  <c:v>390</c:v>
                </c:pt>
                <c:pt idx="15">
                  <c:v>440</c:v>
                </c:pt>
                <c:pt idx="16">
                  <c:v>470</c:v>
                </c:pt>
                <c:pt idx="17">
                  <c:v>490</c:v>
                </c:pt>
                <c:pt idx="18">
                  <c:v>481</c:v>
                </c:pt>
                <c:pt idx="19">
                  <c:v>460</c:v>
                </c:pt>
                <c:pt idx="20">
                  <c:v>460</c:v>
                </c:pt>
                <c:pt idx="21">
                  <c:v>440</c:v>
                </c:pt>
                <c:pt idx="22">
                  <c:v>436</c:v>
                </c:pt>
                <c:pt idx="23">
                  <c:v>420</c:v>
                </c:pt>
                <c:pt idx="24">
                  <c:v>510</c:v>
                </c:pt>
                <c:pt idx="25">
                  <c:v>590</c:v>
                </c:pt>
                <c:pt idx="26">
                  <c:v>610</c:v>
                </c:pt>
                <c:pt idx="27">
                  <c:v>600</c:v>
                </c:pt>
                <c:pt idx="28">
                  <c:v>620</c:v>
                </c:pt>
                <c:pt idx="29">
                  <c:v>640</c:v>
                </c:pt>
                <c:pt idx="30">
                  <c:v>590</c:v>
                </c:pt>
                <c:pt idx="31">
                  <c:v>600</c:v>
                </c:pt>
                <c:pt idx="32">
                  <c:v>670</c:v>
                </c:pt>
                <c:pt idx="33">
                  <c:v>630</c:v>
                </c:pt>
                <c:pt idx="34">
                  <c:v>710</c:v>
                </c:pt>
                <c:pt idx="35">
                  <c:v>570</c:v>
                </c:pt>
                <c:pt idx="36">
                  <c:v>650</c:v>
                </c:pt>
                <c:pt idx="37">
                  <c:v>680</c:v>
                </c:pt>
                <c:pt idx="38">
                  <c:v>724</c:v>
                </c:pt>
                <c:pt idx="39">
                  <c:v>730</c:v>
                </c:pt>
                <c:pt idx="40">
                  <c:v>760</c:v>
                </c:pt>
                <c:pt idx="41">
                  <c:v>800</c:v>
                </c:pt>
                <c:pt idx="42">
                  <c:v>840</c:v>
                </c:pt>
                <c:pt idx="43">
                  <c:v>830</c:v>
                </c:pt>
                <c:pt idx="44">
                  <c:v>820</c:v>
                </c:pt>
                <c:pt idx="45">
                  <c:v>810</c:v>
                </c:pt>
                <c:pt idx="46">
                  <c:v>827</c:v>
                </c:pt>
                <c:pt idx="47">
                  <c:v>750</c:v>
                </c:pt>
                <c:pt idx="48">
                  <c:v>780</c:v>
                </c:pt>
                <c:pt idx="49">
                  <c:v>805</c:v>
                </c:pt>
                <c:pt idx="50">
                  <c:v>830</c:v>
                </c:pt>
                <c:pt idx="51">
                  <c:v>890</c:v>
                </c:pt>
                <c:pt idx="52">
                  <c:v>930</c:v>
                </c:pt>
                <c:pt idx="53">
                  <c:v>980</c:v>
                </c:pt>
                <c:pt idx="54">
                  <c:v>1002</c:v>
                </c:pt>
                <c:pt idx="55">
                  <c:v>970</c:v>
                </c:pt>
                <c:pt idx="56">
                  <c:v>960</c:v>
                </c:pt>
                <c:pt idx="57">
                  <c:v>930</c:v>
                </c:pt>
                <c:pt idx="58">
                  <c:v>920</c:v>
                </c:pt>
                <c:pt idx="59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E-4217-A37D-30943A1CB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917312"/>
        <c:axId val="1329915872"/>
      </c:lineChart>
      <c:dateAx>
        <c:axId val="13299173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15872"/>
        <c:crosses val="autoZero"/>
        <c:auto val="1"/>
        <c:lblOffset val="100"/>
        <c:baseTimeUnit val="months"/>
      </c:dateAx>
      <c:valAx>
        <c:axId val="1329915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 - </a:t>
            </a:r>
            <a:r>
              <a:rPr lang="en-IE"/>
              <a:t>Tractor Unit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'Tractor Unit Sales'!$D$4</c:f>
              <c:strCache>
                <c:ptCount val="1"/>
                <c:pt idx="0">
                  <c:v>Eur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'Tractor Unit Sales'!$A$5:$A$64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'Tractor Unit Sales'!$D$5:$D$64</c:f>
              <c:numCache>
                <c:formatCode>General</c:formatCode>
                <c:ptCount val="60"/>
                <c:pt idx="0">
                  <c:v>560</c:v>
                </c:pt>
                <c:pt idx="1">
                  <c:v>600</c:v>
                </c:pt>
                <c:pt idx="2">
                  <c:v>680</c:v>
                </c:pt>
                <c:pt idx="3">
                  <c:v>650</c:v>
                </c:pt>
                <c:pt idx="4">
                  <c:v>580</c:v>
                </c:pt>
                <c:pt idx="5">
                  <c:v>590</c:v>
                </c:pt>
                <c:pt idx="6">
                  <c:v>760</c:v>
                </c:pt>
                <c:pt idx="7">
                  <c:v>645</c:v>
                </c:pt>
                <c:pt idx="8">
                  <c:v>650</c:v>
                </c:pt>
                <c:pt idx="9">
                  <c:v>670</c:v>
                </c:pt>
                <c:pt idx="10">
                  <c:v>888</c:v>
                </c:pt>
                <c:pt idx="11">
                  <c:v>850</c:v>
                </c:pt>
                <c:pt idx="12">
                  <c:v>620</c:v>
                </c:pt>
                <c:pt idx="13">
                  <c:v>760</c:v>
                </c:pt>
                <c:pt idx="14">
                  <c:v>742</c:v>
                </c:pt>
                <c:pt idx="15">
                  <c:v>780</c:v>
                </c:pt>
                <c:pt idx="16">
                  <c:v>690</c:v>
                </c:pt>
                <c:pt idx="17">
                  <c:v>721</c:v>
                </c:pt>
                <c:pt idx="18">
                  <c:v>680</c:v>
                </c:pt>
                <c:pt idx="19">
                  <c:v>711</c:v>
                </c:pt>
                <c:pt idx="20">
                  <c:v>695</c:v>
                </c:pt>
                <c:pt idx="21">
                  <c:v>650</c:v>
                </c:pt>
                <c:pt idx="22">
                  <c:v>680</c:v>
                </c:pt>
                <c:pt idx="23">
                  <c:v>657</c:v>
                </c:pt>
                <c:pt idx="24">
                  <c:v>610</c:v>
                </c:pt>
                <c:pt idx="25">
                  <c:v>680</c:v>
                </c:pt>
                <c:pt idx="26">
                  <c:v>730</c:v>
                </c:pt>
                <c:pt idx="27">
                  <c:v>820</c:v>
                </c:pt>
                <c:pt idx="28">
                  <c:v>810</c:v>
                </c:pt>
                <c:pt idx="29">
                  <c:v>807</c:v>
                </c:pt>
                <c:pt idx="30">
                  <c:v>760</c:v>
                </c:pt>
                <c:pt idx="31">
                  <c:v>720</c:v>
                </c:pt>
                <c:pt idx="32">
                  <c:v>660</c:v>
                </c:pt>
                <c:pt idx="33">
                  <c:v>630</c:v>
                </c:pt>
                <c:pt idx="34">
                  <c:v>603</c:v>
                </c:pt>
                <c:pt idx="35">
                  <c:v>570</c:v>
                </c:pt>
                <c:pt idx="36">
                  <c:v>500</c:v>
                </c:pt>
                <c:pt idx="37">
                  <c:v>590</c:v>
                </c:pt>
                <c:pt idx="38">
                  <c:v>620</c:v>
                </c:pt>
                <c:pt idx="39">
                  <c:v>730</c:v>
                </c:pt>
                <c:pt idx="40">
                  <c:v>740</c:v>
                </c:pt>
                <c:pt idx="41">
                  <c:v>720</c:v>
                </c:pt>
                <c:pt idx="42">
                  <c:v>670</c:v>
                </c:pt>
                <c:pt idx="43">
                  <c:v>610</c:v>
                </c:pt>
                <c:pt idx="44">
                  <c:v>599</c:v>
                </c:pt>
                <c:pt idx="45">
                  <c:v>560</c:v>
                </c:pt>
                <c:pt idx="46">
                  <c:v>550</c:v>
                </c:pt>
                <c:pt idx="47">
                  <c:v>520</c:v>
                </c:pt>
                <c:pt idx="48">
                  <c:v>480</c:v>
                </c:pt>
                <c:pt idx="49">
                  <c:v>523</c:v>
                </c:pt>
                <c:pt idx="50">
                  <c:v>560</c:v>
                </c:pt>
                <c:pt idx="51">
                  <c:v>570</c:v>
                </c:pt>
                <c:pt idx="52">
                  <c:v>590</c:v>
                </c:pt>
                <c:pt idx="53">
                  <c:v>600</c:v>
                </c:pt>
                <c:pt idx="54">
                  <c:v>580</c:v>
                </c:pt>
                <c:pt idx="55">
                  <c:v>570</c:v>
                </c:pt>
                <c:pt idx="56">
                  <c:v>550</c:v>
                </c:pt>
                <c:pt idx="57">
                  <c:v>530</c:v>
                </c:pt>
                <c:pt idx="58">
                  <c:v>517</c:v>
                </c:pt>
                <c:pt idx="59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B-49A1-BD41-861830A9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764208"/>
        <c:axId val="447764688"/>
      </c:lineChart>
      <c:dateAx>
        <c:axId val="447764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64688"/>
        <c:crosses val="autoZero"/>
        <c:auto val="1"/>
        <c:lblOffset val="100"/>
        <c:baseTimeUnit val="months"/>
      </c:dateAx>
      <c:valAx>
        <c:axId val="44776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6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Pacific - </a:t>
            </a:r>
            <a:r>
              <a:rPr lang="en-IE"/>
              <a:t>Tractor Unit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'Tractor Unit Sales'!$E$4</c:f>
              <c:strCache>
                <c:ptCount val="1"/>
                <c:pt idx="0">
                  <c:v>Pacific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'Tractor Unit Sales'!$A$5:$A$64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'Tractor Unit Sales'!$E$5:$E$64</c:f>
              <c:numCache>
                <c:formatCode>General</c:formatCode>
                <c:ptCount val="60"/>
                <c:pt idx="0">
                  <c:v>212</c:v>
                </c:pt>
                <c:pt idx="1">
                  <c:v>230</c:v>
                </c:pt>
                <c:pt idx="2">
                  <c:v>240</c:v>
                </c:pt>
                <c:pt idx="3">
                  <c:v>263</c:v>
                </c:pt>
                <c:pt idx="4">
                  <c:v>269</c:v>
                </c:pt>
                <c:pt idx="5">
                  <c:v>280</c:v>
                </c:pt>
                <c:pt idx="6">
                  <c:v>290</c:v>
                </c:pt>
                <c:pt idx="7">
                  <c:v>270</c:v>
                </c:pt>
                <c:pt idx="8">
                  <c:v>263</c:v>
                </c:pt>
                <c:pt idx="9">
                  <c:v>258</c:v>
                </c:pt>
                <c:pt idx="10">
                  <c:v>240</c:v>
                </c:pt>
                <c:pt idx="11">
                  <c:v>230</c:v>
                </c:pt>
                <c:pt idx="12">
                  <c:v>250</c:v>
                </c:pt>
                <c:pt idx="13">
                  <c:v>275</c:v>
                </c:pt>
                <c:pt idx="14">
                  <c:v>270</c:v>
                </c:pt>
                <c:pt idx="15">
                  <c:v>280</c:v>
                </c:pt>
                <c:pt idx="16">
                  <c:v>290</c:v>
                </c:pt>
                <c:pt idx="17">
                  <c:v>300</c:v>
                </c:pt>
                <c:pt idx="18">
                  <c:v>312</c:v>
                </c:pt>
                <c:pt idx="19">
                  <c:v>305</c:v>
                </c:pt>
                <c:pt idx="20">
                  <c:v>290</c:v>
                </c:pt>
                <c:pt idx="21">
                  <c:v>260</c:v>
                </c:pt>
                <c:pt idx="22">
                  <c:v>250</c:v>
                </c:pt>
                <c:pt idx="23">
                  <c:v>240</c:v>
                </c:pt>
                <c:pt idx="24">
                  <c:v>250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290</c:v>
                </c:pt>
                <c:pt idx="29">
                  <c:v>310</c:v>
                </c:pt>
                <c:pt idx="30">
                  <c:v>340</c:v>
                </c:pt>
                <c:pt idx="31">
                  <c:v>320</c:v>
                </c:pt>
                <c:pt idx="32">
                  <c:v>313</c:v>
                </c:pt>
                <c:pt idx="33">
                  <c:v>290</c:v>
                </c:pt>
                <c:pt idx="34">
                  <c:v>280</c:v>
                </c:pt>
                <c:pt idx="35">
                  <c:v>260</c:v>
                </c:pt>
                <c:pt idx="36">
                  <c:v>287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330</c:v>
                </c:pt>
                <c:pt idx="41">
                  <c:v>340</c:v>
                </c:pt>
                <c:pt idx="42">
                  <c:v>350</c:v>
                </c:pt>
                <c:pt idx="43">
                  <c:v>341</c:v>
                </c:pt>
                <c:pt idx="44">
                  <c:v>330</c:v>
                </c:pt>
                <c:pt idx="45">
                  <c:v>320</c:v>
                </c:pt>
                <c:pt idx="46">
                  <c:v>300</c:v>
                </c:pt>
                <c:pt idx="47">
                  <c:v>290</c:v>
                </c:pt>
                <c:pt idx="48">
                  <c:v>200</c:v>
                </c:pt>
                <c:pt idx="49">
                  <c:v>210</c:v>
                </c:pt>
                <c:pt idx="50">
                  <c:v>220</c:v>
                </c:pt>
                <c:pt idx="51">
                  <c:v>230</c:v>
                </c:pt>
                <c:pt idx="52">
                  <c:v>253</c:v>
                </c:pt>
                <c:pt idx="53">
                  <c:v>270</c:v>
                </c:pt>
                <c:pt idx="54">
                  <c:v>280</c:v>
                </c:pt>
                <c:pt idx="55">
                  <c:v>250</c:v>
                </c:pt>
                <c:pt idx="56">
                  <c:v>230</c:v>
                </c:pt>
                <c:pt idx="57">
                  <c:v>220</c:v>
                </c:pt>
                <c:pt idx="58">
                  <c:v>190</c:v>
                </c:pt>
                <c:pt idx="5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2-40EA-A3D0-4A982B8D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90160"/>
        <c:axId val="440988720"/>
      </c:lineChart>
      <c:dateAx>
        <c:axId val="4409901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88720"/>
        <c:crosses val="autoZero"/>
        <c:auto val="1"/>
        <c:lblOffset val="100"/>
        <c:baseTimeUnit val="months"/>
      </c:dateAx>
      <c:valAx>
        <c:axId val="440988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Europe - Mower Unit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'Mower Unit Sales'!$D$3</c:f>
              <c:strCache>
                <c:ptCount val="1"/>
                <c:pt idx="0">
                  <c:v>Europe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'Mower Unit Sales'!$A$4:$A$63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xVal>
          <c:yVal>
            <c:numRef>
              <c:f>'Mower Unit Sales'!$D$4:$D$63</c:f>
              <c:numCache>
                <c:formatCode>General</c:formatCode>
                <c:ptCount val="60"/>
                <c:pt idx="0">
                  <c:v>720</c:v>
                </c:pt>
                <c:pt idx="1">
                  <c:v>990</c:v>
                </c:pt>
                <c:pt idx="2">
                  <c:v>1320</c:v>
                </c:pt>
                <c:pt idx="3">
                  <c:v>1650</c:v>
                </c:pt>
                <c:pt idx="4">
                  <c:v>1590</c:v>
                </c:pt>
                <c:pt idx="5">
                  <c:v>1620</c:v>
                </c:pt>
                <c:pt idx="6">
                  <c:v>1590</c:v>
                </c:pt>
                <c:pt idx="7">
                  <c:v>1560</c:v>
                </c:pt>
                <c:pt idx="8">
                  <c:v>1590</c:v>
                </c:pt>
                <c:pt idx="9">
                  <c:v>1320</c:v>
                </c:pt>
                <c:pt idx="10">
                  <c:v>990</c:v>
                </c:pt>
                <c:pt idx="11">
                  <c:v>660</c:v>
                </c:pt>
                <c:pt idx="12">
                  <c:v>690</c:v>
                </c:pt>
                <c:pt idx="13">
                  <c:v>1020</c:v>
                </c:pt>
                <c:pt idx="14">
                  <c:v>1290</c:v>
                </c:pt>
                <c:pt idx="15">
                  <c:v>1620</c:v>
                </c:pt>
                <c:pt idx="16">
                  <c:v>1650</c:v>
                </c:pt>
                <c:pt idx="17">
                  <c:v>1590</c:v>
                </c:pt>
                <c:pt idx="18">
                  <c:v>1560</c:v>
                </c:pt>
                <c:pt idx="19">
                  <c:v>1530</c:v>
                </c:pt>
                <c:pt idx="20">
                  <c:v>1590</c:v>
                </c:pt>
                <c:pt idx="21">
                  <c:v>1260</c:v>
                </c:pt>
                <c:pt idx="22">
                  <c:v>900</c:v>
                </c:pt>
                <c:pt idx="23">
                  <c:v>660</c:v>
                </c:pt>
                <c:pt idx="24">
                  <c:v>570</c:v>
                </c:pt>
                <c:pt idx="25">
                  <c:v>840</c:v>
                </c:pt>
                <c:pt idx="26">
                  <c:v>1110</c:v>
                </c:pt>
                <c:pt idx="27">
                  <c:v>1500</c:v>
                </c:pt>
                <c:pt idx="28">
                  <c:v>1440</c:v>
                </c:pt>
                <c:pt idx="29">
                  <c:v>1410</c:v>
                </c:pt>
                <c:pt idx="30">
                  <c:v>1440</c:v>
                </c:pt>
                <c:pt idx="31">
                  <c:v>1410</c:v>
                </c:pt>
                <c:pt idx="32">
                  <c:v>1350</c:v>
                </c:pt>
                <c:pt idx="33">
                  <c:v>1080</c:v>
                </c:pt>
                <c:pt idx="34">
                  <c:v>840</c:v>
                </c:pt>
                <c:pt idx="35">
                  <c:v>510</c:v>
                </c:pt>
                <c:pt idx="36">
                  <c:v>480</c:v>
                </c:pt>
                <c:pt idx="37">
                  <c:v>750</c:v>
                </c:pt>
                <c:pt idx="38">
                  <c:v>1140</c:v>
                </c:pt>
                <c:pt idx="39">
                  <c:v>1410</c:v>
                </c:pt>
                <c:pt idx="40">
                  <c:v>1340</c:v>
                </c:pt>
                <c:pt idx="41">
                  <c:v>1360</c:v>
                </c:pt>
                <c:pt idx="42">
                  <c:v>1410</c:v>
                </c:pt>
                <c:pt idx="43">
                  <c:v>1490</c:v>
                </c:pt>
                <c:pt idx="44">
                  <c:v>1310</c:v>
                </c:pt>
                <c:pt idx="45">
                  <c:v>980</c:v>
                </c:pt>
                <c:pt idx="46">
                  <c:v>770</c:v>
                </c:pt>
                <c:pt idx="47">
                  <c:v>430</c:v>
                </c:pt>
                <c:pt idx="48">
                  <c:v>400</c:v>
                </c:pt>
                <c:pt idx="49">
                  <c:v>750</c:v>
                </c:pt>
                <c:pt idx="50">
                  <c:v>970</c:v>
                </c:pt>
                <c:pt idx="51">
                  <c:v>1310</c:v>
                </c:pt>
                <c:pt idx="52">
                  <c:v>1260</c:v>
                </c:pt>
                <c:pt idx="53">
                  <c:v>1240</c:v>
                </c:pt>
                <c:pt idx="54">
                  <c:v>1300</c:v>
                </c:pt>
                <c:pt idx="55">
                  <c:v>1250</c:v>
                </c:pt>
                <c:pt idx="56">
                  <c:v>1210</c:v>
                </c:pt>
                <c:pt idx="57">
                  <c:v>970</c:v>
                </c:pt>
                <c:pt idx="58">
                  <c:v>650</c:v>
                </c:pt>
                <c:pt idx="59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5-47B4-B098-2FA716859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55456"/>
        <c:axId val="1000556896"/>
      </c:scatterChart>
      <c:valAx>
        <c:axId val="100055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56896"/>
        <c:crosses val="autoZero"/>
        <c:crossBetween val="midCat"/>
      </c:valAx>
      <c:valAx>
        <c:axId val="10005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5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- </a:t>
            </a:r>
            <a:r>
              <a:rPr lang="en-IE"/>
              <a:t>Tractor Unit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'Tractor Unit Sales'!$F$4</c:f>
              <c:strCache>
                <c:ptCount val="1"/>
                <c:pt idx="0">
                  <c:v>China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'Tractor Unit Sales'!$A$5:$A$64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'Tractor Unit Sales'!$F$5:$F$64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12</c:v>
                </c:pt>
                <c:pt idx="26">
                  <c:v>20</c:v>
                </c:pt>
                <c:pt idx="27">
                  <c:v>22</c:v>
                </c:pt>
                <c:pt idx="28">
                  <c:v>20</c:v>
                </c:pt>
                <c:pt idx="29">
                  <c:v>24</c:v>
                </c:pt>
                <c:pt idx="30">
                  <c:v>20</c:v>
                </c:pt>
                <c:pt idx="31">
                  <c:v>31</c:v>
                </c:pt>
                <c:pt idx="32">
                  <c:v>30</c:v>
                </c:pt>
                <c:pt idx="33">
                  <c:v>37</c:v>
                </c:pt>
                <c:pt idx="34">
                  <c:v>32</c:v>
                </c:pt>
                <c:pt idx="35">
                  <c:v>33</c:v>
                </c:pt>
                <c:pt idx="36">
                  <c:v>35</c:v>
                </c:pt>
                <c:pt idx="37">
                  <c:v>50</c:v>
                </c:pt>
                <c:pt idx="38">
                  <c:v>63</c:v>
                </c:pt>
                <c:pt idx="39">
                  <c:v>68</c:v>
                </c:pt>
                <c:pt idx="40">
                  <c:v>70</c:v>
                </c:pt>
                <c:pt idx="41">
                  <c:v>82</c:v>
                </c:pt>
                <c:pt idx="42">
                  <c:v>80</c:v>
                </c:pt>
                <c:pt idx="43">
                  <c:v>90</c:v>
                </c:pt>
                <c:pt idx="44">
                  <c:v>100</c:v>
                </c:pt>
                <c:pt idx="45">
                  <c:v>102</c:v>
                </c:pt>
                <c:pt idx="46">
                  <c:v>110</c:v>
                </c:pt>
                <c:pt idx="47">
                  <c:v>114</c:v>
                </c:pt>
                <c:pt idx="48">
                  <c:v>111</c:v>
                </c:pt>
                <c:pt idx="49">
                  <c:v>121</c:v>
                </c:pt>
                <c:pt idx="50">
                  <c:v>123</c:v>
                </c:pt>
                <c:pt idx="51">
                  <c:v>120</c:v>
                </c:pt>
                <c:pt idx="52">
                  <c:v>130</c:v>
                </c:pt>
                <c:pt idx="53">
                  <c:v>136</c:v>
                </c:pt>
                <c:pt idx="54">
                  <c:v>134</c:v>
                </c:pt>
                <c:pt idx="55">
                  <c:v>132</c:v>
                </c:pt>
                <c:pt idx="56">
                  <c:v>137</c:v>
                </c:pt>
                <c:pt idx="57">
                  <c:v>130</c:v>
                </c:pt>
                <c:pt idx="58">
                  <c:v>139</c:v>
                </c:pt>
                <c:pt idx="5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7-4F11-9041-CA7365A07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66320"/>
        <c:axId val="137695968"/>
      </c:lineChart>
      <c:dateAx>
        <c:axId val="134266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5968"/>
        <c:crosses val="autoZero"/>
        <c:auto val="1"/>
        <c:lblOffset val="100"/>
        <c:baseTimeUnit val="months"/>
      </c:dateAx>
      <c:valAx>
        <c:axId val="137695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World - </a:t>
            </a:r>
            <a:r>
              <a:rPr lang="en-IE"/>
              <a:t>Tractor Unit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'Tractor Unit Sales'!$T$5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Sales'!$T$6:$T$17</c:f>
              <c:numCache>
                <c:formatCode>General</c:formatCode>
                <c:ptCount val="12"/>
                <c:pt idx="0" formatCode="0">
                  <c:v>1592</c:v>
                </c:pt>
                <c:pt idx="1">
                  <c:v>1711</c:v>
                </c:pt>
                <c:pt idx="2">
                  <c:v>1810</c:v>
                </c:pt>
                <c:pt idx="3">
                  <c:v>1867</c:v>
                </c:pt>
                <c:pt idx="4">
                  <c:v>1779</c:v>
                </c:pt>
                <c:pt idx="5">
                  <c:v>1740</c:v>
                </c:pt>
                <c:pt idx="6">
                  <c:v>1826</c:v>
                </c:pt>
                <c:pt idx="7">
                  <c:v>1695</c:v>
                </c:pt>
                <c:pt idx="8">
                  <c:v>1681</c:v>
                </c:pt>
                <c:pt idx="9">
                  <c:v>1663</c:v>
                </c:pt>
                <c:pt idx="10">
                  <c:v>1825</c:v>
                </c:pt>
                <c:pt idx="11">
                  <c:v>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8-464D-8818-7B4E2BD2FCDA}"/>
            </c:ext>
          </c:extLst>
        </c:ser>
        <c:ser>
          <c:idx val="1"/>
          <c:order val="1"/>
          <c:tx>
            <c:strRef>
              <c:f>'Tractor Unit Sales'!$U$5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Sales'!$U$6:$U$17</c:f>
              <c:numCache>
                <c:formatCode>General</c:formatCode>
                <c:ptCount val="12"/>
                <c:pt idx="0">
                  <c:v>1761</c:v>
                </c:pt>
                <c:pt idx="1">
                  <c:v>2035</c:v>
                </c:pt>
                <c:pt idx="2">
                  <c:v>2142</c:v>
                </c:pt>
                <c:pt idx="3">
                  <c:v>2340</c:v>
                </c:pt>
                <c:pt idx="4">
                  <c:v>2280</c:v>
                </c:pt>
                <c:pt idx="5">
                  <c:v>2271</c:v>
                </c:pt>
                <c:pt idx="6">
                  <c:v>2154</c:v>
                </c:pt>
                <c:pt idx="7">
                  <c:v>2146</c:v>
                </c:pt>
                <c:pt idx="8">
                  <c:v>2085</c:v>
                </c:pt>
                <c:pt idx="9">
                  <c:v>1970</c:v>
                </c:pt>
                <c:pt idx="10">
                  <c:v>1936</c:v>
                </c:pt>
                <c:pt idx="11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8-464D-8818-7B4E2BD2FCDA}"/>
            </c:ext>
          </c:extLst>
        </c:ser>
        <c:ser>
          <c:idx val="2"/>
          <c:order val="2"/>
          <c:tx>
            <c:strRef>
              <c:f>'Tractor Unit Sales'!$V$5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Sales'!$V$6:$V$17</c:f>
              <c:numCache>
                <c:formatCode>General</c:formatCode>
                <c:ptCount val="12"/>
                <c:pt idx="0">
                  <c:v>2000</c:v>
                </c:pt>
                <c:pt idx="1">
                  <c:v>2324</c:v>
                </c:pt>
                <c:pt idx="2">
                  <c:v>2510</c:v>
                </c:pt>
                <c:pt idx="3">
                  <c:v>2672</c:v>
                </c:pt>
                <c:pt idx="4">
                  <c:v>2780</c:v>
                </c:pt>
                <c:pt idx="5">
                  <c:v>2813</c:v>
                </c:pt>
                <c:pt idx="6">
                  <c:v>2716</c:v>
                </c:pt>
                <c:pt idx="7">
                  <c:v>2581</c:v>
                </c:pt>
                <c:pt idx="8">
                  <c:v>2476</c:v>
                </c:pt>
                <c:pt idx="9">
                  <c:v>2317</c:v>
                </c:pt>
                <c:pt idx="10">
                  <c:v>2324</c:v>
                </c:pt>
                <c:pt idx="11">
                  <c:v>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8-464D-8818-7B4E2BD2FCDA}"/>
            </c:ext>
          </c:extLst>
        </c:ser>
        <c:ser>
          <c:idx val="3"/>
          <c:order val="3"/>
          <c:tx>
            <c:strRef>
              <c:f>'Tractor Unit Sales'!$W$5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Sales'!$W$6:$W$17</c:f>
              <c:numCache>
                <c:formatCode>General</c:formatCode>
                <c:ptCount val="12"/>
                <c:pt idx="0">
                  <c:v>2202</c:v>
                </c:pt>
                <c:pt idx="1">
                  <c:v>2540</c:v>
                </c:pt>
                <c:pt idx="2">
                  <c:v>2867</c:v>
                </c:pt>
                <c:pt idx="3">
                  <c:v>3348</c:v>
                </c:pt>
                <c:pt idx="4">
                  <c:v>3550</c:v>
                </c:pt>
                <c:pt idx="5">
                  <c:v>3432</c:v>
                </c:pt>
                <c:pt idx="6">
                  <c:v>3400</c:v>
                </c:pt>
                <c:pt idx="7">
                  <c:v>3261</c:v>
                </c:pt>
                <c:pt idx="8">
                  <c:v>3209</c:v>
                </c:pt>
                <c:pt idx="9">
                  <c:v>3132</c:v>
                </c:pt>
                <c:pt idx="10">
                  <c:v>3027</c:v>
                </c:pt>
                <c:pt idx="11">
                  <c:v>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8-464D-8818-7B4E2BD2FCDA}"/>
            </c:ext>
          </c:extLst>
        </c:ser>
        <c:ser>
          <c:idx val="4"/>
          <c:order val="4"/>
          <c:tx>
            <c:strRef>
              <c:f>'Tractor Unit Sales'!$X$5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Sales'!$X$6:$X$17</c:f>
              <c:numCache>
                <c:formatCode>General</c:formatCode>
                <c:ptCount val="12"/>
                <c:pt idx="0">
                  <c:v>2821</c:v>
                </c:pt>
                <c:pt idx="1">
                  <c:v>3209</c:v>
                </c:pt>
                <c:pt idx="2">
                  <c:v>3553</c:v>
                </c:pt>
                <c:pt idx="3">
                  <c:v>3820</c:v>
                </c:pt>
                <c:pt idx="4">
                  <c:v>4133</c:v>
                </c:pt>
                <c:pt idx="5">
                  <c:v>4476</c:v>
                </c:pt>
                <c:pt idx="6">
                  <c:v>4436</c:v>
                </c:pt>
                <c:pt idx="7">
                  <c:v>4256</c:v>
                </c:pt>
                <c:pt idx="8">
                  <c:v>4067</c:v>
                </c:pt>
                <c:pt idx="9">
                  <c:v>3890</c:v>
                </c:pt>
                <c:pt idx="10">
                  <c:v>3816</c:v>
                </c:pt>
                <c:pt idx="11">
                  <c:v>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48-464D-8818-7B4E2BD2FCDA}"/>
            </c:ext>
          </c:extLst>
        </c:ser>
        <c:ser>
          <c:idx val="5"/>
          <c:order val="5"/>
          <c:tx>
            <c:strRef>
              <c:f>'Tractor Unit Sales'!$AA$5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Sales'!$AA$6:$AA$17</c:f>
              <c:numCache>
                <c:formatCode>General</c:formatCode>
                <c:ptCount val="12"/>
                <c:pt idx="0">
                  <c:v>4331.5</c:v>
                </c:pt>
                <c:pt idx="1">
                  <c:v>4087.40625</c:v>
                </c:pt>
                <c:pt idx="2">
                  <c:v>3895.3230468749998</c:v>
                </c:pt>
                <c:pt idx="3">
                  <c:v>3752.2029541015622</c:v>
                </c:pt>
                <c:pt idx="4">
                  <c:v>3679.6001998901365</c:v>
                </c:pt>
                <c:pt idx="5">
                  <c:v>3687.5731217384332</c:v>
                </c:pt>
                <c:pt idx="6">
                  <c:v>3676.8794930160038</c:v>
                </c:pt>
                <c:pt idx="7">
                  <c:v>3615.8543031606814</c:v>
                </c:pt>
                <c:pt idx="8">
                  <c:v>3509.6445168216469</c:v>
                </c:pt>
                <c:pt idx="9">
                  <c:v>3369.7343947660183</c:v>
                </c:pt>
                <c:pt idx="10">
                  <c:v>3230.1934035514205</c:v>
                </c:pt>
                <c:pt idx="11">
                  <c:v>3089.7005724185087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48-464D-8818-7B4E2BD2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15584"/>
        <c:axId val="94120848"/>
      </c:lineChart>
      <c:catAx>
        <c:axId val="212471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0848"/>
        <c:crosses val="autoZero"/>
        <c:auto val="1"/>
        <c:lblAlgn val="ctr"/>
        <c:lblOffset val="100"/>
        <c:noMultiLvlLbl val="0"/>
      </c:catAx>
      <c:valAx>
        <c:axId val="94120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NA - </a:t>
            </a:r>
            <a:r>
              <a:rPr lang="en-IE"/>
              <a:t>Tractor Unit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'Tractor Unit Sales'!$T$22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Sales'!$T$23:$T$34</c:f>
              <c:numCache>
                <c:formatCode>General</c:formatCode>
                <c:ptCount val="12"/>
                <c:pt idx="0" formatCode="0">
                  <c:v>570</c:v>
                </c:pt>
                <c:pt idx="1">
                  <c:v>611</c:v>
                </c:pt>
                <c:pt idx="2">
                  <c:v>630</c:v>
                </c:pt>
                <c:pt idx="3">
                  <c:v>684</c:v>
                </c:pt>
                <c:pt idx="4">
                  <c:v>650</c:v>
                </c:pt>
                <c:pt idx="5">
                  <c:v>600</c:v>
                </c:pt>
                <c:pt idx="6">
                  <c:v>512</c:v>
                </c:pt>
                <c:pt idx="7">
                  <c:v>500</c:v>
                </c:pt>
                <c:pt idx="8">
                  <c:v>478</c:v>
                </c:pt>
                <c:pt idx="9">
                  <c:v>455</c:v>
                </c:pt>
                <c:pt idx="10">
                  <c:v>407</c:v>
                </c:pt>
                <c:pt idx="11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1-41AC-9C3D-0ADB83A9FA11}"/>
            </c:ext>
          </c:extLst>
        </c:ser>
        <c:ser>
          <c:idx val="1"/>
          <c:order val="1"/>
          <c:tx>
            <c:strRef>
              <c:f>'Tractor Unit Sales'!$U$22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Sales'!$U$23:$U$34</c:f>
              <c:numCache>
                <c:formatCode>General</c:formatCode>
                <c:ptCount val="12"/>
                <c:pt idx="0">
                  <c:v>571</c:v>
                </c:pt>
                <c:pt idx="1">
                  <c:v>650</c:v>
                </c:pt>
                <c:pt idx="2">
                  <c:v>740</c:v>
                </c:pt>
                <c:pt idx="3">
                  <c:v>840</c:v>
                </c:pt>
                <c:pt idx="4">
                  <c:v>830</c:v>
                </c:pt>
                <c:pt idx="5">
                  <c:v>760</c:v>
                </c:pt>
                <c:pt idx="6">
                  <c:v>681</c:v>
                </c:pt>
                <c:pt idx="7">
                  <c:v>670</c:v>
                </c:pt>
                <c:pt idx="8">
                  <c:v>640</c:v>
                </c:pt>
                <c:pt idx="9">
                  <c:v>620</c:v>
                </c:pt>
                <c:pt idx="10">
                  <c:v>570</c:v>
                </c:pt>
                <c:pt idx="11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1-41AC-9C3D-0ADB83A9FA11}"/>
            </c:ext>
          </c:extLst>
        </c:ser>
        <c:ser>
          <c:idx val="2"/>
          <c:order val="2"/>
          <c:tx>
            <c:strRef>
              <c:f>'Tractor Unit Sales'!$V$22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Sales'!$V$23:$V$34</c:f>
              <c:numCache>
                <c:formatCode>General</c:formatCode>
                <c:ptCount val="12"/>
                <c:pt idx="0">
                  <c:v>620</c:v>
                </c:pt>
                <c:pt idx="1">
                  <c:v>792</c:v>
                </c:pt>
                <c:pt idx="2">
                  <c:v>890</c:v>
                </c:pt>
                <c:pt idx="3">
                  <c:v>960</c:v>
                </c:pt>
                <c:pt idx="4">
                  <c:v>1040</c:v>
                </c:pt>
                <c:pt idx="5">
                  <c:v>1032</c:v>
                </c:pt>
                <c:pt idx="6">
                  <c:v>1006</c:v>
                </c:pt>
                <c:pt idx="7">
                  <c:v>910</c:v>
                </c:pt>
                <c:pt idx="8">
                  <c:v>803</c:v>
                </c:pt>
                <c:pt idx="9">
                  <c:v>730</c:v>
                </c:pt>
                <c:pt idx="10">
                  <c:v>699</c:v>
                </c:pt>
                <c:pt idx="11">
                  <c:v>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1-41AC-9C3D-0ADB83A9FA11}"/>
            </c:ext>
          </c:extLst>
        </c:ser>
        <c:ser>
          <c:idx val="3"/>
          <c:order val="3"/>
          <c:tx>
            <c:strRef>
              <c:f>'Tractor Unit Sales'!$W$22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Sales'!$W$23:$W$34</c:f>
              <c:numCache>
                <c:formatCode>General</c:formatCode>
                <c:ptCount val="12"/>
                <c:pt idx="0">
                  <c:v>730</c:v>
                </c:pt>
                <c:pt idx="1">
                  <c:v>930</c:v>
                </c:pt>
                <c:pt idx="2">
                  <c:v>1160</c:v>
                </c:pt>
                <c:pt idx="3">
                  <c:v>1510</c:v>
                </c:pt>
                <c:pt idx="4">
                  <c:v>1650</c:v>
                </c:pt>
                <c:pt idx="5">
                  <c:v>1490</c:v>
                </c:pt>
                <c:pt idx="6">
                  <c:v>1460</c:v>
                </c:pt>
                <c:pt idx="7">
                  <c:v>1390</c:v>
                </c:pt>
                <c:pt idx="8">
                  <c:v>1360</c:v>
                </c:pt>
                <c:pt idx="9">
                  <c:v>1340</c:v>
                </c:pt>
                <c:pt idx="10">
                  <c:v>1240</c:v>
                </c:pt>
                <c:pt idx="11">
                  <c:v>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1-41AC-9C3D-0ADB83A9FA11}"/>
            </c:ext>
          </c:extLst>
        </c:ser>
        <c:ser>
          <c:idx val="4"/>
          <c:order val="4"/>
          <c:tx>
            <c:strRef>
              <c:f>'Tractor Unit Sales'!$X$22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Sales'!$X$23:$X$34</c:f>
              <c:numCache>
                <c:formatCode>General</c:formatCode>
                <c:ptCount val="12"/>
                <c:pt idx="0">
                  <c:v>1250</c:v>
                </c:pt>
                <c:pt idx="1">
                  <c:v>1550</c:v>
                </c:pt>
                <c:pt idx="2">
                  <c:v>1820</c:v>
                </c:pt>
                <c:pt idx="3">
                  <c:v>2010</c:v>
                </c:pt>
                <c:pt idx="4">
                  <c:v>2230</c:v>
                </c:pt>
                <c:pt idx="5">
                  <c:v>2490</c:v>
                </c:pt>
                <c:pt idx="6">
                  <c:v>2440</c:v>
                </c:pt>
                <c:pt idx="7">
                  <c:v>2334</c:v>
                </c:pt>
                <c:pt idx="8">
                  <c:v>2190</c:v>
                </c:pt>
                <c:pt idx="9">
                  <c:v>2080</c:v>
                </c:pt>
                <c:pt idx="10">
                  <c:v>2050</c:v>
                </c:pt>
                <c:pt idx="11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71-41AC-9C3D-0ADB83A9FA11}"/>
            </c:ext>
          </c:extLst>
        </c:ser>
        <c:ser>
          <c:idx val="5"/>
          <c:order val="5"/>
          <c:tx>
            <c:strRef>
              <c:f>'Tractor Unit Sales'!$AA$22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Sales'!$AA$23:$AA$34</c:f>
              <c:numCache>
                <c:formatCode>General</c:formatCode>
                <c:ptCount val="12"/>
                <c:pt idx="0">
                  <c:v>2344</c:v>
                </c:pt>
                <c:pt idx="1">
                  <c:v>2108.29</c:v>
                </c:pt>
                <c:pt idx="2">
                  <c:v>2096.2207750000007</c:v>
                </c:pt>
                <c:pt idx="3">
                  <c:v>2212.3479943125008</c:v>
                </c:pt>
                <c:pt idx="4">
                  <c:v>2439.9674960860948</c:v>
                </c:pt>
                <c:pt idx="5">
                  <c:v>2761.3148041041368</c:v>
                </c:pt>
                <c:pt idx="6">
                  <c:v>2902.8895756829725</c:v>
                </c:pt>
                <c:pt idx="7">
                  <c:v>2865.07056097553</c:v>
                </c:pt>
                <c:pt idx="8">
                  <c:v>2684.8433142888921</c:v>
                </c:pt>
                <c:pt idx="9">
                  <c:v>2455.0375574677405</c:v>
                </c:pt>
                <c:pt idx="10">
                  <c:v>2277.7492858288897</c:v>
                </c:pt>
                <c:pt idx="11">
                  <c:v>2146.896506047171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71-41AC-9C3D-0ADB83A9F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2432"/>
        <c:axId val="143317232"/>
      </c:lineChart>
      <c:catAx>
        <c:axId val="143312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7232"/>
        <c:crosses val="autoZero"/>
        <c:auto val="1"/>
        <c:lblAlgn val="ctr"/>
        <c:lblOffset val="100"/>
        <c:noMultiLvlLbl val="0"/>
      </c:catAx>
      <c:valAx>
        <c:axId val="143317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SA - </a:t>
            </a:r>
            <a:r>
              <a:rPr lang="en-IE"/>
              <a:t>Tractor Unit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'Tractor Unit Sales'!$T$40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Sales'!$T$41:$T$52</c:f>
              <c:numCache>
                <c:formatCode>General</c:formatCode>
                <c:ptCount val="12"/>
                <c:pt idx="0" formatCode="0">
                  <c:v>250</c:v>
                </c:pt>
                <c:pt idx="1">
                  <c:v>270</c:v>
                </c:pt>
                <c:pt idx="2">
                  <c:v>260</c:v>
                </c:pt>
                <c:pt idx="3">
                  <c:v>270</c:v>
                </c:pt>
                <c:pt idx="4">
                  <c:v>280</c:v>
                </c:pt>
                <c:pt idx="5">
                  <c:v>270</c:v>
                </c:pt>
                <c:pt idx="6">
                  <c:v>264</c:v>
                </c:pt>
                <c:pt idx="7">
                  <c:v>280</c:v>
                </c:pt>
                <c:pt idx="8">
                  <c:v>290</c:v>
                </c:pt>
                <c:pt idx="9">
                  <c:v>280</c:v>
                </c:pt>
                <c:pt idx="10">
                  <c:v>290</c:v>
                </c:pt>
                <c:pt idx="1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8-46EC-9F1E-C558784BBAD2}"/>
            </c:ext>
          </c:extLst>
        </c:ser>
        <c:ser>
          <c:idx val="1"/>
          <c:order val="1"/>
          <c:tx>
            <c:strRef>
              <c:f>'Tractor Unit Sales'!$U$40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Sales'!$U$41:$U$52</c:f>
              <c:numCache>
                <c:formatCode>General</c:formatCode>
                <c:ptCount val="12"/>
                <c:pt idx="0">
                  <c:v>320</c:v>
                </c:pt>
                <c:pt idx="1">
                  <c:v>350</c:v>
                </c:pt>
                <c:pt idx="2">
                  <c:v>390</c:v>
                </c:pt>
                <c:pt idx="3">
                  <c:v>440</c:v>
                </c:pt>
                <c:pt idx="4">
                  <c:v>470</c:v>
                </c:pt>
                <c:pt idx="5">
                  <c:v>490</c:v>
                </c:pt>
                <c:pt idx="6">
                  <c:v>481</c:v>
                </c:pt>
                <c:pt idx="7">
                  <c:v>460</c:v>
                </c:pt>
                <c:pt idx="8">
                  <c:v>460</c:v>
                </c:pt>
                <c:pt idx="9">
                  <c:v>440</c:v>
                </c:pt>
                <c:pt idx="10">
                  <c:v>436</c:v>
                </c:pt>
                <c:pt idx="11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8-46EC-9F1E-C558784BBAD2}"/>
            </c:ext>
          </c:extLst>
        </c:ser>
        <c:ser>
          <c:idx val="2"/>
          <c:order val="2"/>
          <c:tx>
            <c:strRef>
              <c:f>'Tractor Unit Sales'!$V$40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Sales'!$V$41:$V$52</c:f>
              <c:numCache>
                <c:formatCode>General</c:formatCode>
                <c:ptCount val="12"/>
                <c:pt idx="0">
                  <c:v>510</c:v>
                </c:pt>
                <c:pt idx="1">
                  <c:v>590</c:v>
                </c:pt>
                <c:pt idx="2">
                  <c:v>610</c:v>
                </c:pt>
                <c:pt idx="3">
                  <c:v>600</c:v>
                </c:pt>
                <c:pt idx="4">
                  <c:v>620</c:v>
                </c:pt>
                <c:pt idx="5">
                  <c:v>640</c:v>
                </c:pt>
                <c:pt idx="6">
                  <c:v>590</c:v>
                </c:pt>
                <c:pt idx="7">
                  <c:v>600</c:v>
                </c:pt>
                <c:pt idx="8">
                  <c:v>670</c:v>
                </c:pt>
                <c:pt idx="9">
                  <c:v>630</c:v>
                </c:pt>
                <c:pt idx="10">
                  <c:v>710</c:v>
                </c:pt>
                <c:pt idx="11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8-46EC-9F1E-C558784BBAD2}"/>
            </c:ext>
          </c:extLst>
        </c:ser>
        <c:ser>
          <c:idx val="3"/>
          <c:order val="3"/>
          <c:tx>
            <c:strRef>
              <c:f>'Tractor Unit Sales'!$W$40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Sales'!$W$41:$W$52</c:f>
              <c:numCache>
                <c:formatCode>General</c:formatCode>
                <c:ptCount val="12"/>
                <c:pt idx="0">
                  <c:v>650</c:v>
                </c:pt>
                <c:pt idx="1">
                  <c:v>680</c:v>
                </c:pt>
                <c:pt idx="2">
                  <c:v>724</c:v>
                </c:pt>
                <c:pt idx="3">
                  <c:v>730</c:v>
                </c:pt>
                <c:pt idx="4">
                  <c:v>760</c:v>
                </c:pt>
                <c:pt idx="5">
                  <c:v>800</c:v>
                </c:pt>
                <c:pt idx="6">
                  <c:v>840</c:v>
                </c:pt>
                <c:pt idx="7">
                  <c:v>830</c:v>
                </c:pt>
                <c:pt idx="8">
                  <c:v>820</c:v>
                </c:pt>
                <c:pt idx="9">
                  <c:v>810</c:v>
                </c:pt>
                <c:pt idx="10">
                  <c:v>827</c:v>
                </c:pt>
                <c:pt idx="11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8-46EC-9F1E-C558784BBAD2}"/>
            </c:ext>
          </c:extLst>
        </c:ser>
        <c:ser>
          <c:idx val="4"/>
          <c:order val="4"/>
          <c:tx>
            <c:strRef>
              <c:f>'Tractor Unit Sales'!$X$40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Sales'!$X$41:$X$52</c:f>
              <c:numCache>
                <c:formatCode>General</c:formatCode>
                <c:ptCount val="12"/>
                <c:pt idx="0">
                  <c:v>780</c:v>
                </c:pt>
                <c:pt idx="1">
                  <c:v>805</c:v>
                </c:pt>
                <c:pt idx="2">
                  <c:v>830</c:v>
                </c:pt>
                <c:pt idx="3">
                  <c:v>890</c:v>
                </c:pt>
                <c:pt idx="4">
                  <c:v>930</c:v>
                </c:pt>
                <c:pt idx="5">
                  <c:v>980</c:v>
                </c:pt>
                <c:pt idx="6">
                  <c:v>1002</c:v>
                </c:pt>
                <c:pt idx="7">
                  <c:v>970</c:v>
                </c:pt>
                <c:pt idx="8">
                  <c:v>960</c:v>
                </c:pt>
                <c:pt idx="9">
                  <c:v>930</c:v>
                </c:pt>
                <c:pt idx="10">
                  <c:v>920</c:v>
                </c:pt>
                <c:pt idx="11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8-46EC-9F1E-C558784BBAD2}"/>
            </c:ext>
          </c:extLst>
        </c:ser>
        <c:ser>
          <c:idx val="5"/>
          <c:order val="5"/>
          <c:tx>
            <c:strRef>
              <c:f>'Tractor Unit Sales'!$AA$40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Sales'!$AA$41:$AA$52</c:f>
              <c:numCache>
                <c:formatCode>General</c:formatCode>
                <c:ptCount val="12"/>
                <c:pt idx="0">
                  <c:v>1167</c:v>
                </c:pt>
                <c:pt idx="1">
                  <c:v>1182.7925000000002</c:v>
                </c:pt>
                <c:pt idx="2">
                  <c:v>1174.3655437500001</c:v>
                </c:pt>
                <c:pt idx="3">
                  <c:v>1173.628243078125</c:v>
                </c:pt>
                <c:pt idx="4">
                  <c:v>1175.5795378643359</c:v>
                </c:pt>
                <c:pt idx="5">
                  <c:v>1190.039386086992</c:v>
                </c:pt>
                <c:pt idx="6">
                  <c:v>1202.7384626360617</c:v>
                </c:pt>
                <c:pt idx="7">
                  <c:v>1186.6574007200395</c:v>
                </c:pt>
                <c:pt idx="8">
                  <c:v>1161.2391788864202</c:v>
                </c:pt>
                <c:pt idx="9">
                  <c:v>1120.6655352809812</c:v>
                </c:pt>
                <c:pt idx="10">
                  <c:v>1081.8111388655257</c:v>
                </c:pt>
                <c:pt idx="11">
                  <c:v>1043.1139166844528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8-46EC-9F1E-C558784B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416640"/>
        <c:axId val="483424320"/>
      </c:lineChart>
      <c:catAx>
        <c:axId val="483416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24320"/>
        <c:crosses val="autoZero"/>
        <c:auto val="1"/>
        <c:lblAlgn val="ctr"/>
        <c:lblOffset val="100"/>
        <c:noMultiLvlLbl val="0"/>
      </c:catAx>
      <c:valAx>
        <c:axId val="483424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Europe - </a:t>
            </a:r>
            <a:r>
              <a:rPr lang="en-IE"/>
              <a:t>Tractor Unit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'Tractor Unit Sales'!$T$58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Sales'!$T$59:$T$70</c:f>
              <c:numCache>
                <c:formatCode>General</c:formatCode>
                <c:ptCount val="12"/>
                <c:pt idx="0" formatCode="0">
                  <c:v>560</c:v>
                </c:pt>
                <c:pt idx="1">
                  <c:v>600</c:v>
                </c:pt>
                <c:pt idx="2">
                  <c:v>680</c:v>
                </c:pt>
                <c:pt idx="3">
                  <c:v>650</c:v>
                </c:pt>
                <c:pt idx="4">
                  <c:v>580</c:v>
                </c:pt>
                <c:pt idx="5">
                  <c:v>590</c:v>
                </c:pt>
                <c:pt idx="6">
                  <c:v>760</c:v>
                </c:pt>
                <c:pt idx="7">
                  <c:v>645</c:v>
                </c:pt>
                <c:pt idx="8">
                  <c:v>650</c:v>
                </c:pt>
                <c:pt idx="9">
                  <c:v>670</c:v>
                </c:pt>
                <c:pt idx="10">
                  <c:v>888</c:v>
                </c:pt>
                <c:pt idx="11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F-477E-85C4-F27D0AA8665D}"/>
            </c:ext>
          </c:extLst>
        </c:ser>
        <c:ser>
          <c:idx val="1"/>
          <c:order val="1"/>
          <c:tx>
            <c:strRef>
              <c:f>'Tractor Unit Sales'!$U$58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Sales'!$U$59:$U$70</c:f>
              <c:numCache>
                <c:formatCode>General</c:formatCode>
                <c:ptCount val="12"/>
                <c:pt idx="0">
                  <c:v>620</c:v>
                </c:pt>
                <c:pt idx="1">
                  <c:v>760</c:v>
                </c:pt>
                <c:pt idx="2">
                  <c:v>742</c:v>
                </c:pt>
                <c:pt idx="3">
                  <c:v>780</c:v>
                </c:pt>
                <c:pt idx="4">
                  <c:v>690</c:v>
                </c:pt>
                <c:pt idx="5">
                  <c:v>721</c:v>
                </c:pt>
                <c:pt idx="6">
                  <c:v>680</c:v>
                </c:pt>
                <c:pt idx="7">
                  <c:v>711</c:v>
                </c:pt>
                <c:pt idx="8">
                  <c:v>695</c:v>
                </c:pt>
                <c:pt idx="9">
                  <c:v>650</c:v>
                </c:pt>
                <c:pt idx="10">
                  <c:v>680</c:v>
                </c:pt>
                <c:pt idx="11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F-477E-85C4-F27D0AA8665D}"/>
            </c:ext>
          </c:extLst>
        </c:ser>
        <c:ser>
          <c:idx val="2"/>
          <c:order val="2"/>
          <c:tx>
            <c:strRef>
              <c:f>'Tractor Unit Sales'!$V$58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Sales'!$V$59:$V$70</c:f>
              <c:numCache>
                <c:formatCode>General</c:formatCode>
                <c:ptCount val="12"/>
                <c:pt idx="0">
                  <c:v>610</c:v>
                </c:pt>
                <c:pt idx="1">
                  <c:v>680</c:v>
                </c:pt>
                <c:pt idx="2">
                  <c:v>730</c:v>
                </c:pt>
                <c:pt idx="3">
                  <c:v>820</c:v>
                </c:pt>
                <c:pt idx="4">
                  <c:v>810</c:v>
                </c:pt>
                <c:pt idx="5">
                  <c:v>807</c:v>
                </c:pt>
                <c:pt idx="6">
                  <c:v>760</c:v>
                </c:pt>
                <c:pt idx="7">
                  <c:v>720</c:v>
                </c:pt>
                <c:pt idx="8">
                  <c:v>660</c:v>
                </c:pt>
                <c:pt idx="9">
                  <c:v>630</c:v>
                </c:pt>
                <c:pt idx="10">
                  <c:v>603</c:v>
                </c:pt>
                <c:pt idx="11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F-477E-85C4-F27D0AA8665D}"/>
            </c:ext>
          </c:extLst>
        </c:ser>
        <c:ser>
          <c:idx val="3"/>
          <c:order val="3"/>
          <c:tx>
            <c:strRef>
              <c:f>'Tractor Unit Sales'!$W$58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Sales'!$W$59:$W$70</c:f>
              <c:numCache>
                <c:formatCode>General</c:formatCode>
                <c:ptCount val="12"/>
                <c:pt idx="0">
                  <c:v>500</c:v>
                </c:pt>
                <c:pt idx="1">
                  <c:v>590</c:v>
                </c:pt>
                <c:pt idx="2">
                  <c:v>620</c:v>
                </c:pt>
                <c:pt idx="3">
                  <c:v>730</c:v>
                </c:pt>
                <c:pt idx="4">
                  <c:v>740</c:v>
                </c:pt>
                <c:pt idx="5">
                  <c:v>720</c:v>
                </c:pt>
                <c:pt idx="6">
                  <c:v>670</c:v>
                </c:pt>
                <c:pt idx="7">
                  <c:v>610</c:v>
                </c:pt>
                <c:pt idx="8">
                  <c:v>599</c:v>
                </c:pt>
                <c:pt idx="9">
                  <c:v>560</c:v>
                </c:pt>
                <c:pt idx="10">
                  <c:v>550</c:v>
                </c:pt>
                <c:pt idx="11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F-477E-85C4-F27D0AA8665D}"/>
            </c:ext>
          </c:extLst>
        </c:ser>
        <c:ser>
          <c:idx val="4"/>
          <c:order val="4"/>
          <c:tx>
            <c:strRef>
              <c:f>'Tractor Unit Sales'!$X$58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Sales'!$X$59:$X$70</c:f>
              <c:numCache>
                <c:formatCode>General</c:formatCode>
                <c:ptCount val="12"/>
                <c:pt idx="0">
                  <c:v>480</c:v>
                </c:pt>
                <c:pt idx="1">
                  <c:v>523</c:v>
                </c:pt>
                <c:pt idx="2">
                  <c:v>560</c:v>
                </c:pt>
                <c:pt idx="3">
                  <c:v>570</c:v>
                </c:pt>
                <c:pt idx="4">
                  <c:v>590</c:v>
                </c:pt>
                <c:pt idx="5">
                  <c:v>600</c:v>
                </c:pt>
                <c:pt idx="6">
                  <c:v>580</c:v>
                </c:pt>
                <c:pt idx="7">
                  <c:v>570</c:v>
                </c:pt>
                <c:pt idx="8">
                  <c:v>550</c:v>
                </c:pt>
                <c:pt idx="9">
                  <c:v>530</c:v>
                </c:pt>
                <c:pt idx="10">
                  <c:v>517</c:v>
                </c:pt>
                <c:pt idx="11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F-477E-85C4-F27D0AA8665D}"/>
            </c:ext>
          </c:extLst>
        </c:ser>
        <c:ser>
          <c:idx val="5"/>
          <c:order val="5"/>
          <c:tx>
            <c:strRef>
              <c:f>'Tractor Unit Sales'!$AA$58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Sales'!$AA$59:$AA$70</c:f>
              <c:numCache>
                <c:formatCode>General</c:formatCode>
                <c:ptCount val="12"/>
                <c:pt idx="0">
                  <c:v>450</c:v>
                </c:pt>
                <c:pt idx="1">
                  <c:v>439.71500000000009</c:v>
                </c:pt>
                <c:pt idx="2">
                  <c:v>460.61596250000008</c:v>
                </c:pt>
                <c:pt idx="3">
                  <c:v>485.43675946875004</c:v>
                </c:pt>
                <c:pt idx="4">
                  <c:v>514.98725400914066</c:v>
                </c:pt>
                <c:pt idx="5">
                  <c:v>538.95510706950461</c:v>
                </c:pt>
                <c:pt idx="6">
                  <c:v>539.39901707113017</c:v>
                </c:pt>
                <c:pt idx="7">
                  <c:v>529.01486661512024</c:v>
                </c:pt>
                <c:pt idx="8">
                  <c:v>507.17807337475301</c:v>
                </c:pt>
                <c:pt idx="9">
                  <c:v>479.86427723416358</c:v>
                </c:pt>
                <c:pt idx="10">
                  <c:v>455.52917321692127</c:v>
                </c:pt>
                <c:pt idx="11">
                  <c:v>427.30020843101147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8F-477E-85C4-F27D0AA8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20256"/>
        <c:axId val="559120736"/>
      </c:lineChart>
      <c:catAx>
        <c:axId val="55912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20736"/>
        <c:crosses val="autoZero"/>
        <c:auto val="1"/>
        <c:lblAlgn val="ctr"/>
        <c:lblOffset val="100"/>
        <c:noMultiLvlLbl val="0"/>
      </c:catAx>
      <c:valAx>
        <c:axId val="559120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Pacific - </a:t>
            </a:r>
            <a:r>
              <a:rPr lang="en-IE"/>
              <a:t>Tractor Unit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'Tractor Unit Sales'!$T$76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Sales'!$T$77:$T$88</c:f>
              <c:numCache>
                <c:formatCode>General</c:formatCode>
                <c:ptCount val="12"/>
                <c:pt idx="0">
                  <c:v>212</c:v>
                </c:pt>
                <c:pt idx="1">
                  <c:v>230</c:v>
                </c:pt>
                <c:pt idx="2">
                  <c:v>240</c:v>
                </c:pt>
                <c:pt idx="3">
                  <c:v>263</c:v>
                </c:pt>
                <c:pt idx="4">
                  <c:v>269</c:v>
                </c:pt>
                <c:pt idx="5">
                  <c:v>280</c:v>
                </c:pt>
                <c:pt idx="6">
                  <c:v>290</c:v>
                </c:pt>
                <c:pt idx="7">
                  <c:v>270</c:v>
                </c:pt>
                <c:pt idx="8">
                  <c:v>263</c:v>
                </c:pt>
                <c:pt idx="9">
                  <c:v>258</c:v>
                </c:pt>
                <c:pt idx="10">
                  <c:v>240</c:v>
                </c:pt>
                <c:pt idx="11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C-4CA1-BB6C-EB88BB6B4757}"/>
            </c:ext>
          </c:extLst>
        </c:ser>
        <c:ser>
          <c:idx val="1"/>
          <c:order val="1"/>
          <c:tx>
            <c:strRef>
              <c:f>'Tractor Unit Sales'!$U$76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Sales'!$U$77:$U$88</c:f>
              <c:numCache>
                <c:formatCode>General</c:formatCode>
                <c:ptCount val="12"/>
                <c:pt idx="0">
                  <c:v>250</c:v>
                </c:pt>
                <c:pt idx="1">
                  <c:v>275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312</c:v>
                </c:pt>
                <c:pt idx="7">
                  <c:v>305</c:v>
                </c:pt>
                <c:pt idx="8">
                  <c:v>290</c:v>
                </c:pt>
                <c:pt idx="9">
                  <c:v>260</c:v>
                </c:pt>
                <c:pt idx="10">
                  <c:v>250</c:v>
                </c:pt>
                <c:pt idx="1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C-4CA1-BB6C-EB88BB6B4757}"/>
            </c:ext>
          </c:extLst>
        </c:ser>
        <c:ser>
          <c:idx val="2"/>
          <c:order val="2"/>
          <c:tx>
            <c:strRef>
              <c:f>'Tractor Unit Sales'!$V$76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Sales'!$V$77:$V$88</c:f>
              <c:numCache>
                <c:formatCode>General</c:formatCode>
                <c:ptCount val="12"/>
                <c:pt idx="0">
                  <c:v>250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  <c:pt idx="4">
                  <c:v>290</c:v>
                </c:pt>
                <c:pt idx="5">
                  <c:v>310</c:v>
                </c:pt>
                <c:pt idx="6">
                  <c:v>340</c:v>
                </c:pt>
                <c:pt idx="7">
                  <c:v>320</c:v>
                </c:pt>
                <c:pt idx="8">
                  <c:v>313</c:v>
                </c:pt>
                <c:pt idx="9">
                  <c:v>290</c:v>
                </c:pt>
                <c:pt idx="10">
                  <c:v>280</c:v>
                </c:pt>
                <c:pt idx="1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C-4CA1-BB6C-EB88BB6B4757}"/>
            </c:ext>
          </c:extLst>
        </c:ser>
        <c:ser>
          <c:idx val="3"/>
          <c:order val="3"/>
          <c:tx>
            <c:strRef>
              <c:f>'Tractor Unit Sales'!$W$76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Sales'!$W$77:$W$88</c:f>
              <c:numCache>
                <c:formatCode>General</c:formatCode>
                <c:ptCount val="12"/>
                <c:pt idx="0">
                  <c:v>287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330</c:v>
                </c:pt>
                <c:pt idx="5">
                  <c:v>340</c:v>
                </c:pt>
                <c:pt idx="6">
                  <c:v>350</c:v>
                </c:pt>
                <c:pt idx="7">
                  <c:v>341</c:v>
                </c:pt>
                <c:pt idx="8">
                  <c:v>330</c:v>
                </c:pt>
                <c:pt idx="9">
                  <c:v>320</c:v>
                </c:pt>
                <c:pt idx="10">
                  <c:v>300</c:v>
                </c:pt>
                <c:pt idx="1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CC-4CA1-BB6C-EB88BB6B4757}"/>
            </c:ext>
          </c:extLst>
        </c:ser>
        <c:ser>
          <c:idx val="4"/>
          <c:order val="4"/>
          <c:tx>
            <c:strRef>
              <c:f>'Tractor Unit Sales'!$X$76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Sales'!$X$77:$X$88</c:f>
              <c:numCache>
                <c:formatCode>General</c:formatCode>
                <c:ptCount val="12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253</c:v>
                </c:pt>
                <c:pt idx="5">
                  <c:v>270</c:v>
                </c:pt>
                <c:pt idx="6">
                  <c:v>280</c:v>
                </c:pt>
                <c:pt idx="7">
                  <c:v>250</c:v>
                </c:pt>
                <c:pt idx="8">
                  <c:v>230</c:v>
                </c:pt>
                <c:pt idx="9">
                  <c:v>220</c:v>
                </c:pt>
                <c:pt idx="10">
                  <c:v>190</c:v>
                </c:pt>
                <c:pt idx="11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CC-4CA1-BB6C-EB88BB6B4757}"/>
            </c:ext>
          </c:extLst>
        </c:ser>
        <c:ser>
          <c:idx val="5"/>
          <c:order val="5"/>
          <c:tx>
            <c:strRef>
              <c:f>'Tractor Unit Sales'!$AB$76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Sales'!$AB$77:$AB$88</c:f>
              <c:numCache>
                <c:formatCode>General</c:formatCode>
                <c:ptCount val="12"/>
                <c:pt idx="0">
                  <c:v>239.79999999999998</c:v>
                </c:pt>
                <c:pt idx="1">
                  <c:v>251.00000000000003</c:v>
                </c:pt>
                <c:pt idx="2">
                  <c:v>258</c:v>
                </c:pt>
                <c:pt idx="3">
                  <c:v>270.60000000000002</c:v>
                </c:pt>
                <c:pt idx="4">
                  <c:v>286.39999999999998</c:v>
                </c:pt>
                <c:pt idx="5">
                  <c:v>300</c:v>
                </c:pt>
                <c:pt idx="6">
                  <c:v>314.39999999999998</c:v>
                </c:pt>
                <c:pt idx="7">
                  <c:v>297.2</c:v>
                </c:pt>
                <c:pt idx="8">
                  <c:v>285.2</c:v>
                </c:pt>
                <c:pt idx="9">
                  <c:v>269.60000000000002</c:v>
                </c:pt>
                <c:pt idx="10">
                  <c:v>252</c:v>
                </c:pt>
                <c:pt idx="11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CC-4CA1-BB6C-EB88BB6B4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56176"/>
        <c:axId val="460462416"/>
      </c:lineChart>
      <c:catAx>
        <c:axId val="460456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62416"/>
        <c:crosses val="autoZero"/>
        <c:auto val="1"/>
        <c:lblAlgn val="ctr"/>
        <c:lblOffset val="100"/>
        <c:noMultiLvlLbl val="0"/>
      </c:catAx>
      <c:valAx>
        <c:axId val="460462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China - </a:t>
            </a:r>
            <a:r>
              <a:rPr lang="en-IE"/>
              <a:t>Tractor Unit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'Tractor Unit Sales'!$T$97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Sales'!$T$98:$T$109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5-4335-BB05-565397C42B65}"/>
            </c:ext>
          </c:extLst>
        </c:ser>
        <c:ser>
          <c:idx val="1"/>
          <c:order val="1"/>
          <c:tx>
            <c:strRef>
              <c:f>'Tractor Unit Sales'!$U$97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Sales'!$U$98:$U$109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5-4335-BB05-565397C42B65}"/>
            </c:ext>
          </c:extLst>
        </c:ser>
        <c:ser>
          <c:idx val="2"/>
          <c:order val="2"/>
          <c:tx>
            <c:strRef>
              <c:f>'Tractor Unit Sales'!$V$97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Sales'!$V$98:$V$109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24</c:v>
                </c:pt>
                <c:pt idx="6">
                  <c:v>20</c:v>
                </c:pt>
                <c:pt idx="7">
                  <c:v>31</c:v>
                </c:pt>
                <c:pt idx="8">
                  <c:v>30</c:v>
                </c:pt>
                <c:pt idx="9">
                  <c:v>37</c:v>
                </c:pt>
                <c:pt idx="10">
                  <c:v>32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5-4335-BB05-565397C42B65}"/>
            </c:ext>
          </c:extLst>
        </c:ser>
        <c:ser>
          <c:idx val="3"/>
          <c:order val="3"/>
          <c:tx>
            <c:strRef>
              <c:f>'Tractor Unit Sales'!$W$97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Sales'!$W$98:$W$109</c:f>
              <c:numCache>
                <c:formatCode>General</c:formatCode>
                <c:ptCount val="12"/>
                <c:pt idx="0">
                  <c:v>35</c:v>
                </c:pt>
                <c:pt idx="1">
                  <c:v>50</c:v>
                </c:pt>
                <c:pt idx="2">
                  <c:v>63</c:v>
                </c:pt>
                <c:pt idx="3">
                  <c:v>68</c:v>
                </c:pt>
                <c:pt idx="4">
                  <c:v>70</c:v>
                </c:pt>
                <c:pt idx="5">
                  <c:v>82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102</c:v>
                </c:pt>
                <c:pt idx="10">
                  <c:v>110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5-4335-BB05-565397C42B65}"/>
            </c:ext>
          </c:extLst>
        </c:ser>
        <c:ser>
          <c:idx val="4"/>
          <c:order val="4"/>
          <c:tx>
            <c:strRef>
              <c:f>'Tractor Unit Sales'!$X$97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Sales'!$X$98:$X$109</c:f>
              <c:numCache>
                <c:formatCode>General</c:formatCode>
                <c:ptCount val="12"/>
                <c:pt idx="0">
                  <c:v>111</c:v>
                </c:pt>
                <c:pt idx="1">
                  <c:v>121</c:v>
                </c:pt>
                <c:pt idx="2">
                  <c:v>123</c:v>
                </c:pt>
                <c:pt idx="3">
                  <c:v>120</c:v>
                </c:pt>
                <c:pt idx="4">
                  <c:v>130</c:v>
                </c:pt>
                <c:pt idx="5">
                  <c:v>136</c:v>
                </c:pt>
                <c:pt idx="6">
                  <c:v>134</c:v>
                </c:pt>
                <c:pt idx="7">
                  <c:v>132</c:v>
                </c:pt>
                <c:pt idx="8">
                  <c:v>137</c:v>
                </c:pt>
                <c:pt idx="9">
                  <c:v>130</c:v>
                </c:pt>
                <c:pt idx="10">
                  <c:v>139</c:v>
                </c:pt>
                <c:pt idx="11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5-4335-BB05-565397C42B65}"/>
            </c:ext>
          </c:extLst>
        </c:ser>
        <c:ser>
          <c:idx val="5"/>
          <c:order val="5"/>
          <c:tx>
            <c:strRef>
              <c:f>'Tractor Unit Sales'!$Z$97</c:f>
              <c:strCache>
                <c:ptCount val="1"/>
                <c:pt idx="0">
                  <c:v>Year 6 Forecast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'Tractor Unit Sales'!$Z$98:$Z$109</c:f>
              <c:numCache>
                <c:formatCode>General</c:formatCode>
                <c:ptCount val="12"/>
                <c:pt idx="0">
                  <c:v>140.48660000000001</c:v>
                </c:pt>
                <c:pt idx="1">
                  <c:v>142.3048</c:v>
                </c:pt>
                <c:pt idx="2">
                  <c:v>144.12299999999999</c:v>
                </c:pt>
                <c:pt idx="3">
                  <c:v>145.94119999999998</c:v>
                </c:pt>
                <c:pt idx="4">
                  <c:v>147.7594</c:v>
                </c:pt>
                <c:pt idx="5">
                  <c:v>149.57759999999999</c:v>
                </c:pt>
                <c:pt idx="6">
                  <c:v>151.39580000000001</c:v>
                </c:pt>
                <c:pt idx="7">
                  <c:v>153.214</c:v>
                </c:pt>
                <c:pt idx="8">
                  <c:v>155.03219999999999</c:v>
                </c:pt>
                <c:pt idx="9">
                  <c:v>156.85039999999998</c:v>
                </c:pt>
                <c:pt idx="10">
                  <c:v>158.6686</c:v>
                </c:pt>
                <c:pt idx="11">
                  <c:v>160.48679999999999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5-4335-BB05-565397C42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150736"/>
        <c:axId val="750156496"/>
      </c:lineChart>
      <c:catAx>
        <c:axId val="750150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56496"/>
        <c:crosses val="autoZero"/>
        <c:auto val="1"/>
        <c:lblAlgn val="ctr"/>
        <c:lblOffset val="100"/>
        <c:noMultiLvlLbl val="0"/>
      </c:catAx>
      <c:valAx>
        <c:axId val="750156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- Industry Tractor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Tractor Total Sales'!$G$4</c:f>
              <c:strCache>
                <c:ptCount val="1"/>
                <c:pt idx="0">
                  <c:v>World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'Industry Tractor Total Sales'!$A$5:$A$64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'Industry Tractor Total Sales'!$G$5:$G$64</c:f>
              <c:numCache>
                <c:formatCode>0</c:formatCode>
                <c:ptCount val="60"/>
                <c:pt idx="0">
                  <c:v>15482.766233766233</c:v>
                </c:pt>
                <c:pt idx="1">
                  <c:v>16324.914860001461</c:v>
                </c:pt>
                <c:pt idx="2">
                  <c:v>17128.951121110222</c:v>
                </c:pt>
                <c:pt idx="3">
                  <c:v>17327.142572071632</c:v>
                </c:pt>
                <c:pt idx="4">
                  <c:v>16277.546764865925</c:v>
                </c:pt>
                <c:pt idx="5">
                  <c:v>15448.197457853095</c:v>
                </c:pt>
                <c:pt idx="6">
                  <c:v>15905.034156272297</c:v>
                </c:pt>
                <c:pt idx="7">
                  <c:v>14422.488274490119</c:v>
                </c:pt>
                <c:pt idx="8">
                  <c:v>14258.449098057057</c:v>
                </c:pt>
                <c:pt idx="9">
                  <c:v>14061.313274984424</c:v>
                </c:pt>
                <c:pt idx="10">
                  <c:v>15378.161881302714</c:v>
                </c:pt>
                <c:pt idx="11">
                  <c:v>14272.286136988971</c:v>
                </c:pt>
                <c:pt idx="12">
                  <c:v>14288.568689879334</c:v>
                </c:pt>
                <c:pt idx="13">
                  <c:v>16530.131656703088</c:v>
                </c:pt>
                <c:pt idx="14">
                  <c:v>17319.936698686888</c:v>
                </c:pt>
                <c:pt idx="15">
                  <c:v>18841.798534798534</c:v>
                </c:pt>
                <c:pt idx="16">
                  <c:v>17826.118235756883</c:v>
                </c:pt>
                <c:pt idx="17">
                  <c:v>17669.185177587337</c:v>
                </c:pt>
                <c:pt idx="18">
                  <c:v>16486.583392143024</c:v>
                </c:pt>
                <c:pt idx="19">
                  <c:v>16250.197845241324</c:v>
                </c:pt>
                <c:pt idx="20">
                  <c:v>15692.395084793767</c:v>
                </c:pt>
                <c:pt idx="21">
                  <c:v>14844.192904023907</c:v>
                </c:pt>
                <c:pt idx="22">
                  <c:v>14401.927547412819</c:v>
                </c:pt>
                <c:pt idx="23">
                  <c:v>13716.252350356897</c:v>
                </c:pt>
                <c:pt idx="24">
                  <c:v>14597.070572265766</c:v>
                </c:pt>
                <c:pt idx="25">
                  <c:v>16836.379860012879</c:v>
                </c:pt>
                <c:pt idx="26">
                  <c:v>18411.98809066278</c:v>
                </c:pt>
                <c:pt idx="27">
                  <c:v>19851.693436535279</c:v>
                </c:pt>
                <c:pt idx="28">
                  <c:v>20512.74866096452</c:v>
                </c:pt>
                <c:pt idx="29">
                  <c:v>20354.532003465676</c:v>
                </c:pt>
                <c:pt idx="30">
                  <c:v>19716.047149488833</c:v>
                </c:pt>
                <c:pt idx="31">
                  <c:v>18574.988153479833</c:v>
                </c:pt>
                <c:pt idx="32">
                  <c:v>17394.316233672835</c:v>
                </c:pt>
                <c:pt idx="33">
                  <c:v>16226.294679961897</c:v>
                </c:pt>
                <c:pt idx="34">
                  <c:v>15587.291692924258</c:v>
                </c:pt>
                <c:pt idx="35">
                  <c:v>14206.644033761471</c:v>
                </c:pt>
                <c:pt idx="36">
                  <c:v>14394.284228843051</c:v>
                </c:pt>
                <c:pt idx="37">
                  <c:v>17217.84275141493</c:v>
                </c:pt>
                <c:pt idx="38">
                  <c:v>19310.345428733319</c:v>
                </c:pt>
                <c:pt idx="39">
                  <c:v>22901.14702757735</c:v>
                </c:pt>
                <c:pt idx="40">
                  <c:v>24243.665423662034</c:v>
                </c:pt>
                <c:pt idx="41">
                  <c:v>22992.87677043027</c:v>
                </c:pt>
                <c:pt idx="42">
                  <c:v>22482.955468819117</c:v>
                </c:pt>
                <c:pt idx="43">
                  <c:v>21464.627186231581</c:v>
                </c:pt>
                <c:pt idx="44">
                  <c:v>21122.712424881436</c:v>
                </c:pt>
                <c:pt idx="45">
                  <c:v>20522.711602763822</c:v>
                </c:pt>
                <c:pt idx="46">
                  <c:v>19789.319894246728</c:v>
                </c:pt>
                <c:pt idx="47">
                  <c:v>18328.955332074791</c:v>
                </c:pt>
                <c:pt idx="48">
                  <c:v>18310.727651091333</c:v>
                </c:pt>
                <c:pt idx="49">
                  <c:v>20476.960806286919</c:v>
                </c:pt>
                <c:pt idx="50">
                  <c:v>22489.243574510961</c:v>
                </c:pt>
                <c:pt idx="51">
                  <c:v>23607.360004293667</c:v>
                </c:pt>
                <c:pt idx="52">
                  <c:v>25438.745464737174</c:v>
                </c:pt>
                <c:pt idx="53">
                  <c:v>27373.522007764652</c:v>
                </c:pt>
                <c:pt idx="54">
                  <c:v>26763.626473761837</c:v>
                </c:pt>
                <c:pt idx="55">
                  <c:v>25427.634959862742</c:v>
                </c:pt>
                <c:pt idx="56">
                  <c:v>23995.246752035462</c:v>
                </c:pt>
                <c:pt idx="57">
                  <c:v>23142.109657367724</c:v>
                </c:pt>
                <c:pt idx="58">
                  <c:v>22666.186574371615</c:v>
                </c:pt>
                <c:pt idx="59">
                  <c:v>21988.959106725684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8-4C26-A522-FE389C105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0112"/>
        <c:axId val="331293776"/>
      </c:lineChart>
      <c:dateAx>
        <c:axId val="176201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93776"/>
        <c:crosses val="autoZero"/>
        <c:auto val="1"/>
        <c:lblOffset val="100"/>
        <c:baseTimeUnit val="months"/>
      </c:dateAx>
      <c:valAx>
        <c:axId val="331293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 - Industry Tractor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Tractor Total Sales'!$B$4</c:f>
              <c:strCache>
                <c:ptCount val="1"/>
                <c:pt idx="0">
                  <c:v>NA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'Industry Tractor Total Sales'!$A$5:$A$64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'Industry Tractor Total Sales'!$B$5:$B$64</c:f>
              <c:numCache>
                <c:formatCode>0</c:formatCode>
                <c:ptCount val="60"/>
                <c:pt idx="0">
                  <c:v>8142.8571428571422</c:v>
                </c:pt>
                <c:pt idx="1">
                  <c:v>8591.5492957746483</c:v>
                </c:pt>
                <c:pt idx="2">
                  <c:v>8630.1369863013697</c:v>
                </c:pt>
                <c:pt idx="3">
                  <c:v>8947.3684210526317</c:v>
                </c:pt>
                <c:pt idx="4">
                  <c:v>8441.5584415584417</c:v>
                </c:pt>
                <c:pt idx="5">
                  <c:v>7500</c:v>
                </c:pt>
                <c:pt idx="6">
                  <c:v>6144.5783132530123</c:v>
                </c:pt>
                <c:pt idx="7">
                  <c:v>5882.3529411764703</c:v>
                </c:pt>
                <c:pt idx="8">
                  <c:v>5595.2380952380954</c:v>
                </c:pt>
                <c:pt idx="9">
                  <c:v>5232.5581395348845</c:v>
                </c:pt>
                <c:pt idx="10">
                  <c:v>4494.3820224719102</c:v>
                </c:pt>
                <c:pt idx="11">
                  <c:v>3913.0434782608695</c:v>
                </c:pt>
                <c:pt idx="12">
                  <c:v>5937.5</c:v>
                </c:pt>
                <c:pt idx="13">
                  <c:v>6632.6530612244906</c:v>
                </c:pt>
                <c:pt idx="14">
                  <c:v>7326.7326732673273</c:v>
                </c:pt>
                <c:pt idx="15">
                  <c:v>8076.9230769230771</c:v>
                </c:pt>
                <c:pt idx="16">
                  <c:v>7830.1886792452833</c:v>
                </c:pt>
                <c:pt idx="17">
                  <c:v>7102.8037383177571</c:v>
                </c:pt>
                <c:pt idx="18">
                  <c:v>6238.5321100917436</c:v>
                </c:pt>
                <c:pt idx="19">
                  <c:v>6036.0360360360355</c:v>
                </c:pt>
                <c:pt idx="20">
                  <c:v>5663.716814159292</c:v>
                </c:pt>
                <c:pt idx="21">
                  <c:v>5344.8275862068958</c:v>
                </c:pt>
                <c:pt idx="22">
                  <c:v>4830.5084745762706</c:v>
                </c:pt>
                <c:pt idx="23">
                  <c:v>4453.7815126050418</c:v>
                </c:pt>
                <c:pt idx="24">
                  <c:v>5299.1452991452988</c:v>
                </c:pt>
                <c:pt idx="25">
                  <c:v>6528.9256198347121</c:v>
                </c:pt>
                <c:pt idx="26">
                  <c:v>7120</c:v>
                </c:pt>
                <c:pt idx="27">
                  <c:v>7619.0476190476193</c:v>
                </c:pt>
                <c:pt idx="28">
                  <c:v>8387.0967741935492</c:v>
                </c:pt>
                <c:pt idx="29">
                  <c:v>8110.2362204724404</c:v>
                </c:pt>
                <c:pt idx="30">
                  <c:v>7751.937984496124</c:v>
                </c:pt>
                <c:pt idx="31">
                  <c:v>6893.939393939394</c:v>
                </c:pt>
                <c:pt idx="32">
                  <c:v>6015.0375939849619</c:v>
                </c:pt>
                <c:pt idx="33">
                  <c:v>5367.6470588235288</c:v>
                </c:pt>
                <c:pt idx="34">
                  <c:v>4964.0287769784172</c:v>
                </c:pt>
                <c:pt idx="35">
                  <c:v>4444.4444444444443</c:v>
                </c:pt>
                <c:pt idx="36">
                  <c:v>5000</c:v>
                </c:pt>
                <c:pt idx="37">
                  <c:v>6283.7837837837833</c:v>
                </c:pt>
                <c:pt idx="38">
                  <c:v>7785.2348993288579</c:v>
                </c:pt>
                <c:pt idx="39">
                  <c:v>9934.21052631579</c:v>
                </c:pt>
                <c:pt idx="40">
                  <c:v>10645.161290322581</c:v>
                </c:pt>
                <c:pt idx="41">
                  <c:v>9491</c:v>
                </c:pt>
                <c:pt idx="42">
                  <c:v>9182.3899371069183</c:v>
                </c:pt>
                <c:pt idx="43">
                  <c:v>8527.6073619631898</c:v>
                </c:pt>
                <c:pt idx="44">
                  <c:v>8292.6829268292677</c:v>
                </c:pt>
                <c:pt idx="45">
                  <c:v>8220.8588957055217</c:v>
                </c:pt>
                <c:pt idx="46">
                  <c:v>7469.8795180722891</c:v>
                </c:pt>
                <c:pt idx="47">
                  <c:v>6508.8757396449701</c:v>
                </c:pt>
                <c:pt idx="48">
                  <c:v>7267.4418604651155</c:v>
                </c:pt>
                <c:pt idx="49">
                  <c:v>8806.8181818181802</c:v>
                </c:pt>
                <c:pt idx="50">
                  <c:v>10167.597765363127</c:v>
                </c:pt>
                <c:pt idx="51">
                  <c:v>11043.956043956043</c:v>
                </c:pt>
                <c:pt idx="52">
                  <c:v>12119.565217391304</c:v>
                </c:pt>
                <c:pt idx="53">
                  <c:v>13459.45945945946</c:v>
                </c:pt>
                <c:pt idx="54">
                  <c:v>13048.128342245989</c:v>
                </c:pt>
                <c:pt idx="55">
                  <c:v>12275.132275132275</c:v>
                </c:pt>
                <c:pt idx="56">
                  <c:v>11347.150259067357</c:v>
                </c:pt>
                <c:pt idx="57">
                  <c:v>10666.666666666666</c:v>
                </c:pt>
                <c:pt idx="58">
                  <c:v>10459.183673469388</c:v>
                </c:pt>
                <c:pt idx="59">
                  <c:v>10082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9-40A0-88AC-CF97C00C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982704"/>
        <c:axId val="1316983664"/>
      </c:lineChart>
      <c:dateAx>
        <c:axId val="1316982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83664"/>
        <c:crosses val="autoZero"/>
        <c:auto val="1"/>
        <c:lblOffset val="100"/>
        <c:baseTimeUnit val="months"/>
      </c:dateAx>
      <c:valAx>
        <c:axId val="1316983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8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- Industry Tractor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Tractor Total Sales'!$C$4</c:f>
              <c:strCache>
                <c:ptCount val="1"/>
                <c:pt idx="0">
                  <c:v>SA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'Industry Tractor Total Sales'!$A$5:$A$64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'Industry Tractor Total Sales'!$C$5:$C$64</c:f>
              <c:numCache>
                <c:formatCode>0</c:formatCode>
                <c:ptCount val="60"/>
                <c:pt idx="0">
                  <c:v>984</c:v>
                </c:pt>
                <c:pt idx="1">
                  <c:v>1050.5836575875487</c:v>
                </c:pt>
                <c:pt idx="2">
                  <c:v>1015.625</c:v>
                </c:pt>
                <c:pt idx="3">
                  <c:v>1026.6159695817489</c:v>
                </c:pt>
                <c:pt idx="4">
                  <c:v>1056.6037735849056</c:v>
                </c:pt>
                <c:pt idx="5">
                  <c:v>1018.8679245283018</c:v>
                </c:pt>
                <c:pt idx="6">
                  <c:v>977.4436090225563</c:v>
                </c:pt>
                <c:pt idx="7">
                  <c:v>1056.6037735849056</c:v>
                </c:pt>
                <c:pt idx="8">
                  <c:v>1086.1423220973782</c:v>
                </c:pt>
                <c:pt idx="9">
                  <c:v>1044.7761194029849</c:v>
                </c:pt>
                <c:pt idx="10">
                  <c:v>1078.0669144981412</c:v>
                </c:pt>
                <c:pt idx="11">
                  <c:v>1029.4117647058822</c:v>
                </c:pt>
                <c:pt idx="12">
                  <c:v>1172.1611721611721</c:v>
                </c:pt>
                <c:pt idx="13">
                  <c:v>1272.7272727272725</c:v>
                </c:pt>
                <c:pt idx="14">
                  <c:v>1423.3576642335765</c:v>
                </c:pt>
                <c:pt idx="15">
                  <c:v>1611.7216117216117</c:v>
                </c:pt>
                <c:pt idx="16">
                  <c:v>1727.9411764705881</c:v>
                </c:pt>
                <c:pt idx="17">
                  <c:v>1814.8148148148148</c:v>
                </c:pt>
                <c:pt idx="18">
                  <c:v>1776</c:v>
                </c:pt>
                <c:pt idx="19">
                  <c:v>1684.9816849816848</c:v>
                </c:pt>
                <c:pt idx="20">
                  <c:v>1678.8321167883209</c:v>
                </c:pt>
                <c:pt idx="21">
                  <c:v>1617.6470588235293</c:v>
                </c:pt>
                <c:pt idx="22">
                  <c:v>1563.6363636363635</c:v>
                </c:pt>
                <c:pt idx="23">
                  <c:v>1521.7391304347825</c:v>
                </c:pt>
                <c:pt idx="24">
                  <c:v>1834.5323741007192</c:v>
                </c:pt>
                <c:pt idx="25">
                  <c:v>2114.6953405017921</c:v>
                </c:pt>
                <c:pt idx="26">
                  <c:v>2202.1660649819491</c:v>
                </c:pt>
                <c:pt idx="27">
                  <c:v>2150.5376344086021</c:v>
                </c:pt>
                <c:pt idx="28">
                  <c:v>2214.2857142857142</c:v>
                </c:pt>
                <c:pt idx="29">
                  <c:v>2277.5800711743768</c:v>
                </c:pt>
                <c:pt idx="30">
                  <c:v>2099.6441281138787</c:v>
                </c:pt>
                <c:pt idx="31">
                  <c:v>2127.6595744680853</c:v>
                </c:pt>
                <c:pt idx="32">
                  <c:v>2367.4911660777389</c:v>
                </c:pt>
                <c:pt idx="33">
                  <c:v>2210.5263157894738</c:v>
                </c:pt>
                <c:pt idx="34">
                  <c:v>2482.5174825174827</c:v>
                </c:pt>
                <c:pt idx="35">
                  <c:v>1986.0627177700351</c:v>
                </c:pt>
                <c:pt idx="36">
                  <c:v>2256.9444444444448</c:v>
                </c:pt>
                <c:pt idx="37">
                  <c:v>2352.9411764705883</c:v>
                </c:pt>
                <c:pt idx="38">
                  <c:v>2456.7474048442909</c:v>
                </c:pt>
                <c:pt idx="39">
                  <c:v>2517.2413793103451</c:v>
                </c:pt>
                <c:pt idx="40">
                  <c:v>2611.6838487972509</c:v>
                </c:pt>
                <c:pt idx="41">
                  <c:v>2749.1408934707906</c:v>
                </c:pt>
                <c:pt idx="42">
                  <c:v>2886.5979381443299</c:v>
                </c:pt>
                <c:pt idx="43">
                  <c:v>2832.764505119454</c:v>
                </c:pt>
                <c:pt idx="44">
                  <c:v>2789.1156462585036</c:v>
                </c:pt>
                <c:pt idx="45">
                  <c:v>2764.5051194539251</c:v>
                </c:pt>
                <c:pt idx="46">
                  <c:v>2745.7627118644068</c:v>
                </c:pt>
                <c:pt idx="47">
                  <c:v>2533.7837837837837</c:v>
                </c:pt>
                <c:pt idx="48">
                  <c:v>2635.1351351351354</c:v>
                </c:pt>
                <c:pt idx="49">
                  <c:v>2702.7027027027029</c:v>
                </c:pt>
                <c:pt idx="50">
                  <c:v>2794.6127946127949</c:v>
                </c:pt>
                <c:pt idx="51">
                  <c:v>2996.6329966329968</c:v>
                </c:pt>
                <c:pt idx="52">
                  <c:v>3131.3131313131316</c:v>
                </c:pt>
                <c:pt idx="53">
                  <c:v>3310.8108108108108</c:v>
                </c:pt>
                <c:pt idx="54">
                  <c:v>3389.8305084745766</c:v>
                </c:pt>
                <c:pt idx="55">
                  <c:v>3277.0270270270271</c:v>
                </c:pt>
                <c:pt idx="56">
                  <c:v>3232.3232323232323</c:v>
                </c:pt>
                <c:pt idx="57">
                  <c:v>3131.3131313131316</c:v>
                </c:pt>
                <c:pt idx="58">
                  <c:v>3087.2483221476509</c:v>
                </c:pt>
                <c:pt idx="59">
                  <c:v>3030.3030303030305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7-4E6C-96EA-52AA89BB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95776"/>
        <c:axId val="442493376"/>
      </c:lineChart>
      <c:dateAx>
        <c:axId val="4424957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3376"/>
        <c:crosses val="autoZero"/>
        <c:auto val="1"/>
        <c:lblOffset val="100"/>
        <c:baseTimeUnit val="months"/>
      </c:dateAx>
      <c:valAx>
        <c:axId val="44249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Pacific - Mower Unit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'Mower Unit Sales'!$E$3</c:f>
              <c:strCache>
                <c:ptCount val="1"/>
                <c:pt idx="0">
                  <c:v>Pacific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'Mower Unit Sales'!$A$4:$A$63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'Mower Unit Sales'!$E$4:$E$63</c:f>
              <c:numCache>
                <c:formatCode>General</c:formatCode>
                <c:ptCount val="60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120</c:v>
                </c:pt>
                <c:pt idx="6">
                  <c:v>140</c:v>
                </c:pt>
                <c:pt idx="7">
                  <c:v>130</c:v>
                </c:pt>
                <c:pt idx="8">
                  <c:v>130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140</c:v>
                </c:pt>
                <c:pt idx="13">
                  <c:v>150</c:v>
                </c:pt>
                <c:pt idx="14">
                  <c:v>140</c:v>
                </c:pt>
                <c:pt idx="15">
                  <c:v>150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140</c:v>
                </c:pt>
                <c:pt idx="20">
                  <c:v>150</c:v>
                </c:pt>
                <c:pt idx="21">
                  <c:v>160</c:v>
                </c:pt>
                <c:pt idx="22">
                  <c:v>150</c:v>
                </c:pt>
                <c:pt idx="23">
                  <c:v>150</c:v>
                </c:pt>
                <c:pt idx="24">
                  <c:v>160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160</c:v>
                </c:pt>
                <c:pt idx="29">
                  <c:v>170</c:v>
                </c:pt>
                <c:pt idx="30">
                  <c:v>160</c:v>
                </c:pt>
                <c:pt idx="31">
                  <c:v>170</c:v>
                </c:pt>
                <c:pt idx="32">
                  <c:v>180</c:v>
                </c:pt>
                <c:pt idx="33">
                  <c:v>180</c:v>
                </c:pt>
                <c:pt idx="34">
                  <c:v>190</c:v>
                </c:pt>
                <c:pt idx="35">
                  <c:v>180</c:v>
                </c:pt>
                <c:pt idx="36">
                  <c:v>200</c:v>
                </c:pt>
                <c:pt idx="37">
                  <c:v>190</c:v>
                </c:pt>
                <c:pt idx="38">
                  <c:v>200</c:v>
                </c:pt>
                <c:pt idx="39">
                  <c:v>210</c:v>
                </c:pt>
                <c:pt idx="40">
                  <c:v>190</c:v>
                </c:pt>
                <c:pt idx="41">
                  <c:v>200</c:v>
                </c:pt>
                <c:pt idx="42">
                  <c:v>200</c:v>
                </c:pt>
                <c:pt idx="43">
                  <c:v>210</c:v>
                </c:pt>
                <c:pt idx="44">
                  <c:v>220</c:v>
                </c:pt>
                <c:pt idx="45">
                  <c:v>210</c:v>
                </c:pt>
                <c:pt idx="46">
                  <c:v>220</c:v>
                </c:pt>
                <c:pt idx="47">
                  <c:v>230</c:v>
                </c:pt>
                <c:pt idx="48">
                  <c:v>200</c:v>
                </c:pt>
                <c:pt idx="49">
                  <c:v>190</c:v>
                </c:pt>
                <c:pt idx="50">
                  <c:v>210</c:v>
                </c:pt>
                <c:pt idx="51">
                  <c:v>220</c:v>
                </c:pt>
                <c:pt idx="52">
                  <c:v>200</c:v>
                </c:pt>
                <c:pt idx="53">
                  <c:v>210</c:v>
                </c:pt>
                <c:pt idx="54">
                  <c:v>230</c:v>
                </c:pt>
                <c:pt idx="55">
                  <c:v>220</c:v>
                </c:pt>
                <c:pt idx="56">
                  <c:v>220</c:v>
                </c:pt>
                <c:pt idx="57">
                  <c:v>230</c:v>
                </c:pt>
                <c:pt idx="58">
                  <c:v>240</c:v>
                </c:pt>
                <c:pt idx="5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0-4963-9F36-9B05C8B15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928511"/>
        <c:axId val="1046922751"/>
      </c:lineChart>
      <c:dateAx>
        <c:axId val="104692851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22751"/>
        <c:crosses val="autoZero"/>
        <c:auto val="1"/>
        <c:lblOffset val="100"/>
        <c:baseTimeUnit val="months"/>
      </c:dateAx>
      <c:valAx>
        <c:axId val="1046922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2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 - Industry Tractor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Tractor Total Sales'!$D$4</c:f>
              <c:strCache>
                <c:ptCount val="1"/>
                <c:pt idx="0">
                  <c:v>Eur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'Industry Tractor Total Sales'!$A$5:$A$64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'Industry Tractor Total Sales'!$D$5:$D$64</c:f>
              <c:numCache>
                <c:formatCode>0</c:formatCode>
                <c:ptCount val="60"/>
                <c:pt idx="0">
                  <c:v>5090.909090909091</c:v>
                </c:pt>
                <c:pt idx="1">
                  <c:v>5309.7345132743358</c:v>
                </c:pt>
                <c:pt idx="2">
                  <c:v>6071.4285714285716</c:v>
                </c:pt>
                <c:pt idx="3">
                  <c:v>5855.8558558558561</c:v>
                </c:pt>
                <c:pt idx="4">
                  <c:v>5272.727272727273</c:v>
                </c:pt>
                <c:pt idx="5">
                  <c:v>5315.3153153153153</c:v>
                </c:pt>
                <c:pt idx="6">
                  <c:v>7169.8113207547176</c:v>
                </c:pt>
                <c:pt idx="7">
                  <c:v>5925.9259259259261</c:v>
                </c:pt>
                <c:pt idx="8">
                  <c:v>6074.7663551401874</c:v>
                </c:pt>
                <c:pt idx="9">
                  <c:v>6320.7547169811323</c:v>
                </c:pt>
                <c:pt idx="10">
                  <c:v>8380.9523809523816</c:v>
                </c:pt>
                <c:pt idx="11">
                  <c:v>7943.9252336448599</c:v>
                </c:pt>
                <c:pt idx="12">
                  <c:v>5688.0733944954127</c:v>
                </c:pt>
                <c:pt idx="13">
                  <c:v>7037.0370370370374</c:v>
                </c:pt>
                <c:pt idx="14">
                  <c:v>6981.132075471698</c:v>
                </c:pt>
                <c:pt idx="15">
                  <c:v>7500</c:v>
                </c:pt>
                <c:pt idx="16">
                  <c:v>6571.4285714285716</c:v>
                </c:pt>
                <c:pt idx="17">
                  <c:v>6990.2912621359228</c:v>
                </c:pt>
                <c:pt idx="18">
                  <c:v>6666.666666666667</c:v>
                </c:pt>
                <c:pt idx="19">
                  <c:v>6761.9047619047624</c:v>
                </c:pt>
                <c:pt idx="20">
                  <c:v>6634.6153846153848</c:v>
                </c:pt>
                <c:pt idx="21">
                  <c:v>6310.6796116504856</c:v>
                </c:pt>
                <c:pt idx="22">
                  <c:v>6476.1904761904761</c:v>
                </c:pt>
                <c:pt idx="23">
                  <c:v>6250</c:v>
                </c:pt>
                <c:pt idx="24">
                  <c:v>5922.3300970873788</c:v>
                </c:pt>
                <c:pt idx="25">
                  <c:v>6666.666666666667</c:v>
                </c:pt>
                <c:pt idx="26">
                  <c:v>7227.7227722772286</c:v>
                </c:pt>
                <c:pt idx="27">
                  <c:v>8200</c:v>
                </c:pt>
                <c:pt idx="28">
                  <c:v>7941.176470588236</c:v>
                </c:pt>
                <c:pt idx="29">
                  <c:v>7920.7920792079212</c:v>
                </c:pt>
                <c:pt idx="30">
                  <c:v>7676.7676767676767</c:v>
                </c:pt>
                <c:pt idx="31">
                  <c:v>7200</c:v>
                </c:pt>
                <c:pt idx="32">
                  <c:v>6734.6938775510198</c:v>
                </c:pt>
                <c:pt idx="33">
                  <c:v>6494.8453608247419</c:v>
                </c:pt>
                <c:pt idx="34">
                  <c:v>6060.6060606060601</c:v>
                </c:pt>
                <c:pt idx="35">
                  <c:v>5816.3265306122448</c:v>
                </c:pt>
                <c:pt idx="36">
                  <c:v>5050.5050505050503</c:v>
                </c:pt>
                <c:pt idx="37">
                  <c:v>6082.4742268041236</c:v>
                </c:pt>
                <c:pt idx="38">
                  <c:v>6326.5306122448974</c:v>
                </c:pt>
                <c:pt idx="39">
                  <c:v>7604.1666666666661</c:v>
                </c:pt>
                <c:pt idx="40">
                  <c:v>7789.4736842105258</c:v>
                </c:pt>
                <c:pt idx="41">
                  <c:v>7346.9387755102034</c:v>
                </c:pt>
                <c:pt idx="42">
                  <c:v>6979.166666666667</c:v>
                </c:pt>
                <c:pt idx="43">
                  <c:v>6489.3617021276596</c:v>
                </c:pt>
                <c:pt idx="44">
                  <c:v>6315.7894736842109</c:v>
                </c:pt>
                <c:pt idx="45">
                  <c:v>5833.333333333333</c:v>
                </c:pt>
                <c:pt idx="46">
                  <c:v>5789.4736842105267</c:v>
                </c:pt>
                <c:pt idx="47">
                  <c:v>5591.3978494623652</c:v>
                </c:pt>
                <c:pt idx="48">
                  <c:v>5106.3829787234044</c:v>
                </c:pt>
                <c:pt idx="49">
                  <c:v>5473.6842105263158</c:v>
                </c:pt>
                <c:pt idx="50">
                  <c:v>6021.5053763440865</c:v>
                </c:pt>
                <c:pt idx="51">
                  <c:v>6063.8297872340427</c:v>
                </c:pt>
                <c:pt idx="52">
                  <c:v>6344.0860215053763</c:v>
                </c:pt>
                <c:pt idx="53">
                  <c:v>6593.4065934065939</c:v>
                </c:pt>
                <c:pt idx="54">
                  <c:v>6304.347826086957</c:v>
                </c:pt>
                <c:pt idx="55">
                  <c:v>6063.8297872340427</c:v>
                </c:pt>
                <c:pt idx="56">
                  <c:v>5789.4736842105267</c:v>
                </c:pt>
                <c:pt idx="57">
                  <c:v>5698.9247311827958</c:v>
                </c:pt>
                <c:pt idx="58">
                  <c:v>5604.3956043956041</c:v>
                </c:pt>
                <c:pt idx="59">
                  <c:v>5444.4444444444443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2-4457-95AF-2C6BF6EE6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291712"/>
        <c:axId val="1229287872"/>
      </c:lineChart>
      <c:dateAx>
        <c:axId val="12292917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87872"/>
        <c:crosses val="autoZero"/>
        <c:auto val="1"/>
        <c:lblOffset val="100"/>
        <c:baseTimeUnit val="months"/>
      </c:dateAx>
      <c:valAx>
        <c:axId val="1229287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Pacific - Industry Tractor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Tractor Total Sales'!$E$4</c:f>
              <c:strCache>
                <c:ptCount val="1"/>
                <c:pt idx="0">
                  <c:v>Pac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'Industry Tractor Total Sales'!$A$5:$A$64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'Industry Tractor Total Sales'!$E$5:$E$64</c:f>
              <c:numCache>
                <c:formatCode>0</c:formatCode>
                <c:ptCount val="60"/>
                <c:pt idx="0">
                  <c:v>987</c:v>
                </c:pt>
                <c:pt idx="1">
                  <c:v>1090.0473933649289</c:v>
                </c:pt>
                <c:pt idx="2">
                  <c:v>1126.7605633802816</c:v>
                </c:pt>
                <c:pt idx="3">
                  <c:v>1209.3023255813953</c:v>
                </c:pt>
                <c:pt idx="4">
                  <c:v>1220.6572769953052</c:v>
                </c:pt>
                <c:pt idx="5">
                  <c:v>1327.0142180094788</c:v>
                </c:pt>
                <c:pt idx="6">
                  <c:v>1324.2009132420092</c:v>
                </c:pt>
                <c:pt idx="7">
                  <c:v>1267.605633802817</c:v>
                </c:pt>
                <c:pt idx="8">
                  <c:v>1209.3023255813953</c:v>
                </c:pt>
                <c:pt idx="9">
                  <c:v>1168.2242990654206</c:v>
                </c:pt>
                <c:pt idx="10">
                  <c:v>1126.7605633802816</c:v>
                </c:pt>
                <c:pt idx="11">
                  <c:v>1084.9056603773586</c:v>
                </c:pt>
                <c:pt idx="12">
                  <c:v>1184.8341232227488</c:v>
                </c:pt>
                <c:pt idx="13">
                  <c:v>1285.7142857142858</c:v>
                </c:pt>
                <c:pt idx="14">
                  <c:v>1285.7142857142858</c:v>
                </c:pt>
                <c:pt idx="15">
                  <c:v>1346.1538461538462</c:v>
                </c:pt>
                <c:pt idx="16">
                  <c:v>1387.5598086124403</c:v>
                </c:pt>
                <c:pt idx="17">
                  <c:v>1449.2753623188407</c:v>
                </c:pt>
                <c:pt idx="18">
                  <c:v>1490.3846153846155</c:v>
                </c:pt>
                <c:pt idx="19">
                  <c:v>1449.2753623188407</c:v>
                </c:pt>
                <c:pt idx="20">
                  <c:v>1394.2307692307693</c:v>
                </c:pt>
                <c:pt idx="21">
                  <c:v>1256.0386473429953</c:v>
                </c:pt>
                <c:pt idx="22">
                  <c:v>1213.5922330097087</c:v>
                </c:pt>
                <c:pt idx="23">
                  <c:v>1170.7317073170732</c:v>
                </c:pt>
                <c:pt idx="24">
                  <c:v>1207.7294685990339</c:v>
                </c:pt>
                <c:pt idx="25">
                  <c:v>1213.5922330097087</c:v>
                </c:pt>
                <c:pt idx="26">
                  <c:v>1256.0386473429953</c:v>
                </c:pt>
                <c:pt idx="27">
                  <c:v>1310.6796116504854</c:v>
                </c:pt>
                <c:pt idx="28">
                  <c:v>1414.6341463414635</c:v>
                </c:pt>
                <c:pt idx="29">
                  <c:v>1519.607843137255</c:v>
                </c:pt>
                <c:pt idx="30">
                  <c:v>1674.8768472906402</c:v>
                </c:pt>
                <c:pt idx="31">
                  <c:v>1584.158415841584</c:v>
                </c:pt>
                <c:pt idx="32">
                  <c:v>1527.0935960591132</c:v>
                </c:pt>
                <c:pt idx="33">
                  <c:v>1421.5686274509806</c:v>
                </c:pt>
                <c:pt idx="34">
                  <c:v>1365.8536585365855</c:v>
                </c:pt>
                <c:pt idx="35">
                  <c:v>1262.1359223300972</c:v>
                </c:pt>
                <c:pt idx="36">
                  <c:v>1372.5490196078433</c:v>
                </c:pt>
                <c:pt idx="37">
                  <c:v>1435.6435643564355</c:v>
                </c:pt>
                <c:pt idx="38">
                  <c:v>1477.8325123152708</c:v>
                </c:pt>
                <c:pt idx="39">
                  <c:v>1512.1951219512196</c:v>
                </c:pt>
                <c:pt idx="40">
                  <c:v>1641.7910447761194</c:v>
                </c:pt>
                <c:pt idx="41">
                  <c:v>1666.6666666666667</c:v>
                </c:pt>
                <c:pt idx="42">
                  <c:v>1732.6732673267325</c:v>
                </c:pt>
                <c:pt idx="43">
                  <c:v>1700</c:v>
                </c:pt>
                <c:pt idx="44">
                  <c:v>1641.7910447761194</c:v>
                </c:pt>
                <c:pt idx="45">
                  <c:v>1576.3546798029556</c:v>
                </c:pt>
                <c:pt idx="46">
                  <c:v>1492.5373134328358</c:v>
                </c:pt>
                <c:pt idx="47">
                  <c:v>1450</c:v>
                </c:pt>
                <c:pt idx="48">
                  <c:v>1010.10101010101</c:v>
                </c:pt>
                <c:pt idx="49">
                  <c:v>1044.7761194029849</c:v>
                </c:pt>
                <c:pt idx="50">
                  <c:v>1105.5276381909548</c:v>
                </c:pt>
                <c:pt idx="51">
                  <c:v>1150</c:v>
                </c:pt>
                <c:pt idx="52">
                  <c:v>1243.7810945273632</c:v>
                </c:pt>
                <c:pt idx="53">
                  <c:v>1356.7839195979898</c:v>
                </c:pt>
                <c:pt idx="54">
                  <c:v>1421.3197969543146</c:v>
                </c:pt>
                <c:pt idx="55">
                  <c:v>1262.6262626262626</c:v>
                </c:pt>
                <c:pt idx="56">
                  <c:v>1173.4693877551019</c:v>
                </c:pt>
                <c:pt idx="57">
                  <c:v>1128.2051282051282</c:v>
                </c:pt>
                <c:pt idx="58">
                  <c:v>974.35897435897436</c:v>
                </c:pt>
                <c:pt idx="59">
                  <c:v>979.38144329896909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2-41F1-9C62-42B3CA1D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21776"/>
        <c:axId val="397022256"/>
      </c:lineChart>
      <c:dateAx>
        <c:axId val="3970217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22256"/>
        <c:crosses val="autoZero"/>
        <c:auto val="1"/>
        <c:lblOffset val="100"/>
        <c:baseTimeUnit val="months"/>
      </c:dateAx>
      <c:valAx>
        <c:axId val="397022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2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- Industry Tractor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Tractor Total Sales'!$F$4</c:f>
              <c:strCache>
                <c:ptCount val="1"/>
                <c:pt idx="0">
                  <c:v>China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'Industry Tractor Total Sales'!$A$5:$A$64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'Industry Tractor Total Sales'!$F$5:$F$64</c:f>
              <c:numCache>
                <c:formatCode>0</c:formatCode>
                <c:ptCount val="60"/>
                <c:pt idx="0">
                  <c:v>278</c:v>
                </c:pt>
                <c:pt idx="1">
                  <c:v>283</c:v>
                </c:pt>
                <c:pt idx="2">
                  <c:v>285</c:v>
                </c:pt>
                <c:pt idx="3">
                  <c:v>288</c:v>
                </c:pt>
                <c:pt idx="4">
                  <c:v>286</c:v>
                </c:pt>
                <c:pt idx="5">
                  <c:v>287</c:v>
                </c:pt>
                <c:pt idx="6">
                  <c:v>289</c:v>
                </c:pt>
                <c:pt idx="7">
                  <c:v>290</c:v>
                </c:pt>
                <c:pt idx="8">
                  <c:v>293</c:v>
                </c:pt>
                <c:pt idx="9">
                  <c:v>295</c:v>
                </c:pt>
                <c:pt idx="10">
                  <c:v>298</c:v>
                </c:pt>
                <c:pt idx="11">
                  <c:v>301</c:v>
                </c:pt>
                <c:pt idx="12">
                  <c:v>306</c:v>
                </c:pt>
                <c:pt idx="13">
                  <c:v>302</c:v>
                </c:pt>
                <c:pt idx="14">
                  <c:v>303</c:v>
                </c:pt>
                <c:pt idx="15">
                  <c:v>307</c:v>
                </c:pt>
                <c:pt idx="16">
                  <c:v>309</c:v>
                </c:pt>
                <c:pt idx="17">
                  <c:v>312</c:v>
                </c:pt>
                <c:pt idx="18">
                  <c:v>315</c:v>
                </c:pt>
                <c:pt idx="19">
                  <c:v>318</c:v>
                </c:pt>
                <c:pt idx="20">
                  <c:v>321</c:v>
                </c:pt>
                <c:pt idx="21">
                  <c:v>315</c:v>
                </c:pt>
                <c:pt idx="22">
                  <c:v>318</c:v>
                </c:pt>
                <c:pt idx="23">
                  <c:v>320</c:v>
                </c:pt>
                <c:pt idx="24">
                  <c:v>333.33333333333337</c:v>
                </c:pt>
                <c:pt idx="25">
                  <c:v>312.5</c:v>
                </c:pt>
                <c:pt idx="26">
                  <c:v>606.06060606060601</c:v>
                </c:pt>
                <c:pt idx="27">
                  <c:v>571.42857142857133</c:v>
                </c:pt>
                <c:pt idx="28">
                  <c:v>555.55555555555554</c:v>
                </c:pt>
                <c:pt idx="29">
                  <c:v>526.31578947368428</c:v>
                </c:pt>
                <c:pt idx="30">
                  <c:v>512.82051282051282</c:v>
                </c:pt>
                <c:pt idx="31">
                  <c:v>769.23076923076928</c:v>
                </c:pt>
                <c:pt idx="32">
                  <c:v>750</c:v>
                </c:pt>
                <c:pt idx="33">
                  <c:v>731.70731707317077</c:v>
                </c:pt>
                <c:pt idx="34">
                  <c:v>714.28571428571433</c:v>
                </c:pt>
                <c:pt idx="35">
                  <c:v>697.67441860465124</c:v>
                </c:pt>
                <c:pt idx="36">
                  <c:v>714.28571428571433</c:v>
                </c:pt>
                <c:pt idx="37">
                  <c:v>1063</c:v>
                </c:pt>
                <c:pt idx="38">
                  <c:v>1264</c:v>
                </c:pt>
                <c:pt idx="39">
                  <c:v>1333.3333333333335</c:v>
                </c:pt>
                <c:pt idx="40">
                  <c:v>1555.5555555555557</c:v>
                </c:pt>
                <c:pt idx="41">
                  <c:v>1739.1304347826087</c:v>
                </c:pt>
                <c:pt idx="42">
                  <c:v>1702.127659574468</c:v>
                </c:pt>
                <c:pt idx="43">
                  <c:v>1914.8936170212767</c:v>
                </c:pt>
                <c:pt idx="44">
                  <c:v>2083.3333333333335</c:v>
                </c:pt>
                <c:pt idx="45">
                  <c:v>2127.6595744680849</c:v>
                </c:pt>
                <c:pt idx="46">
                  <c:v>2291.6666666666665</c:v>
                </c:pt>
                <c:pt idx="47">
                  <c:v>2244.8979591836733</c:v>
                </c:pt>
                <c:pt idx="48">
                  <c:v>2291.6666666666665</c:v>
                </c:pt>
                <c:pt idx="49">
                  <c:v>2448.9795918367345</c:v>
                </c:pt>
                <c:pt idx="50">
                  <c:v>2400</c:v>
                </c:pt>
                <c:pt idx="51">
                  <c:v>2352.9411764705883</c:v>
                </c:pt>
                <c:pt idx="52">
                  <c:v>2600</c:v>
                </c:pt>
                <c:pt idx="53">
                  <c:v>2653.0612244897957</c:v>
                </c:pt>
                <c:pt idx="54">
                  <c:v>2600</c:v>
                </c:pt>
                <c:pt idx="55">
                  <c:v>2549.0196078431372</c:v>
                </c:pt>
                <c:pt idx="56">
                  <c:v>2452.8301886792451</c:v>
                </c:pt>
                <c:pt idx="57">
                  <c:v>2517</c:v>
                </c:pt>
                <c:pt idx="58">
                  <c:v>2541</c:v>
                </c:pt>
                <c:pt idx="59">
                  <c:v>2452.8301886792451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8-439F-9AFE-F4D97976B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93680"/>
        <c:axId val="442594160"/>
      </c:lineChart>
      <c:dateAx>
        <c:axId val="4425936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94160"/>
        <c:crosses val="autoZero"/>
        <c:auto val="1"/>
        <c:lblOffset val="100"/>
        <c:baseTimeUnit val="months"/>
      </c:dateAx>
      <c:valAx>
        <c:axId val="442594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World - Industry Tractor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Tractor Total Sales'!$T$5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Sales'!$T$6:$T$17</c:f>
              <c:numCache>
                <c:formatCode>0</c:formatCode>
                <c:ptCount val="12"/>
                <c:pt idx="0">
                  <c:v>15482.766233766233</c:v>
                </c:pt>
                <c:pt idx="1">
                  <c:v>16324.914860001461</c:v>
                </c:pt>
                <c:pt idx="2" formatCode="General">
                  <c:v>17128.951121110222</c:v>
                </c:pt>
                <c:pt idx="3" formatCode="General">
                  <c:v>17327.142572071632</c:v>
                </c:pt>
                <c:pt idx="4" formatCode="General">
                  <c:v>16277.546764865925</c:v>
                </c:pt>
                <c:pt idx="5" formatCode="General">
                  <c:v>15448.197457853095</c:v>
                </c:pt>
                <c:pt idx="6" formatCode="General">
                  <c:v>15905.034156272297</c:v>
                </c:pt>
                <c:pt idx="7" formatCode="General">
                  <c:v>14422.488274490119</c:v>
                </c:pt>
                <c:pt idx="8" formatCode="General">
                  <c:v>14258.449098057057</c:v>
                </c:pt>
                <c:pt idx="9" formatCode="General">
                  <c:v>14061.313274984424</c:v>
                </c:pt>
                <c:pt idx="10" formatCode="General">
                  <c:v>15378.161881302714</c:v>
                </c:pt>
                <c:pt idx="11" formatCode="General">
                  <c:v>14272.286136988971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F-499E-8A0B-DA8201F87350}"/>
            </c:ext>
          </c:extLst>
        </c:ser>
        <c:ser>
          <c:idx val="1"/>
          <c:order val="1"/>
          <c:tx>
            <c:strRef>
              <c:f>'Industry Tractor Total Sales'!$U$5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Sales'!$U$6:$U$17</c:f>
              <c:numCache>
                <c:formatCode>General</c:formatCode>
                <c:ptCount val="12"/>
                <c:pt idx="0">
                  <c:v>14288.568689879334</c:v>
                </c:pt>
                <c:pt idx="1">
                  <c:v>16530.131656703088</c:v>
                </c:pt>
                <c:pt idx="2">
                  <c:v>17319.936698686888</c:v>
                </c:pt>
                <c:pt idx="3">
                  <c:v>18841.798534798534</c:v>
                </c:pt>
                <c:pt idx="4">
                  <c:v>17826.118235756883</c:v>
                </c:pt>
                <c:pt idx="5">
                  <c:v>17669.185177587337</c:v>
                </c:pt>
                <c:pt idx="6">
                  <c:v>16486.583392143024</c:v>
                </c:pt>
                <c:pt idx="7">
                  <c:v>16250.197845241324</c:v>
                </c:pt>
                <c:pt idx="8">
                  <c:v>15692.395084793767</c:v>
                </c:pt>
                <c:pt idx="9">
                  <c:v>14844.192904023907</c:v>
                </c:pt>
                <c:pt idx="10">
                  <c:v>14401.927547412819</c:v>
                </c:pt>
                <c:pt idx="11">
                  <c:v>13716.252350356897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F-499E-8A0B-DA8201F87350}"/>
            </c:ext>
          </c:extLst>
        </c:ser>
        <c:ser>
          <c:idx val="2"/>
          <c:order val="2"/>
          <c:tx>
            <c:strRef>
              <c:f>'Industry Tractor Total Sales'!$V$5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Sales'!$V$6:$V$17</c:f>
              <c:numCache>
                <c:formatCode>General</c:formatCode>
                <c:ptCount val="12"/>
                <c:pt idx="0">
                  <c:v>14597.070572265766</c:v>
                </c:pt>
                <c:pt idx="1">
                  <c:v>16836.379860012879</c:v>
                </c:pt>
                <c:pt idx="2">
                  <c:v>18411.98809066278</c:v>
                </c:pt>
                <c:pt idx="3">
                  <c:v>19851.693436535279</c:v>
                </c:pt>
                <c:pt idx="4">
                  <c:v>20512.74866096452</c:v>
                </c:pt>
                <c:pt idx="5">
                  <c:v>20354.532003465676</c:v>
                </c:pt>
                <c:pt idx="6">
                  <c:v>19716.047149488833</c:v>
                </c:pt>
                <c:pt idx="7">
                  <c:v>18574.988153479833</c:v>
                </c:pt>
                <c:pt idx="8">
                  <c:v>17394.316233672835</c:v>
                </c:pt>
                <c:pt idx="9">
                  <c:v>16226.294679961897</c:v>
                </c:pt>
                <c:pt idx="10">
                  <c:v>15587.291692924258</c:v>
                </c:pt>
                <c:pt idx="11">
                  <c:v>14206.644033761471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F-499E-8A0B-DA8201F87350}"/>
            </c:ext>
          </c:extLst>
        </c:ser>
        <c:ser>
          <c:idx val="3"/>
          <c:order val="3"/>
          <c:tx>
            <c:strRef>
              <c:f>'Industry Tractor Total Sales'!$W$5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Sales'!$W$6:$W$17</c:f>
              <c:numCache>
                <c:formatCode>General</c:formatCode>
                <c:ptCount val="12"/>
                <c:pt idx="0">
                  <c:v>14394.284228843051</c:v>
                </c:pt>
                <c:pt idx="1">
                  <c:v>17217.84275141493</c:v>
                </c:pt>
                <c:pt idx="2">
                  <c:v>19310.345428733319</c:v>
                </c:pt>
                <c:pt idx="3">
                  <c:v>22901.14702757735</c:v>
                </c:pt>
                <c:pt idx="4">
                  <c:v>24243.665423662034</c:v>
                </c:pt>
                <c:pt idx="5">
                  <c:v>22992.87677043027</c:v>
                </c:pt>
                <c:pt idx="6">
                  <c:v>22482.955468819117</c:v>
                </c:pt>
                <c:pt idx="7">
                  <c:v>21464.627186231581</c:v>
                </c:pt>
                <c:pt idx="8">
                  <c:v>21122.712424881436</c:v>
                </c:pt>
                <c:pt idx="9">
                  <c:v>20522.711602763822</c:v>
                </c:pt>
                <c:pt idx="10">
                  <c:v>19789.319894246728</c:v>
                </c:pt>
                <c:pt idx="11">
                  <c:v>18328.955332074791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F-499E-8A0B-DA8201F87350}"/>
            </c:ext>
          </c:extLst>
        </c:ser>
        <c:ser>
          <c:idx val="4"/>
          <c:order val="4"/>
          <c:tx>
            <c:strRef>
              <c:f>'Industry Tractor Total Sales'!$X$5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Sales'!$X$6:$X$17</c:f>
              <c:numCache>
                <c:formatCode>General</c:formatCode>
                <c:ptCount val="12"/>
                <c:pt idx="0">
                  <c:v>18310.727651091333</c:v>
                </c:pt>
                <c:pt idx="1">
                  <c:v>20476.960806286919</c:v>
                </c:pt>
                <c:pt idx="2">
                  <c:v>22489.243574510961</c:v>
                </c:pt>
                <c:pt idx="3">
                  <c:v>23607.360004293667</c:v>
                </c:pt>
                <c:pt idx="4">
                  <c:v>25438.745464737174</c:v>
                </c:pt>
                <c:pt idx="5">
                  <c:v>27373.522007764652</c:v>
                </c:pt>
                <c:pt idx="6">
                  <c:v>26763.626473761837</c:v>
                </c:pt>
                <c:pt idx="7">
                  <c:v>25427.634959862742</c:v>
                </c:pt>
                <c:pt idx="8">
                  <c:v>23995.246752035462</c:v>
                </c:pt>
                <c:pt idx="9">
                  <c:v>23142.109657367724</c:v>
                </c:pt>
                <c:pt idx="10">
                  <c:v>22666.186574371615</c:v>
                </c:pt>
                <c:pt idx="11">
                  <c:v>21988.959106725684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6F-499E-8A0B-DA8201F87350}"/>
            </c:ext>
          </c:extLst>
        </c:ser>
        <c:ser>
          <c:idx val="5"/>
          <c:order val="5"/>
          <c:tx>
            <c:strRef>
              <c:f>'Industry Tractor Total Sales'!$AA$5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Sales'!$AA$6:$AA$17</c:f>
              <c:numCache>
                <c:formatCode>General</c:formatCode>
                <c:ptCount val="12"/>
                <c:pt idx="0">
                  <c:v>23402.939815388236</c:v>
                </c:pt>
                <c:pt idx="1">
                  <c:v>21345.21023349477</c:v>
                </c:pt>
                <c:pt idx="2">
                  <c:v>20357.953157451775</c:v>
                </c:pt>
                <c:pt idx="3">
                  <c:v>20036.594525621633</c:v>
                </c:pt>
                <c:pt idx="4">
                  <c:v>20593.712497473844</c:v>
                </c:pt>
                <c:pt idx="5">
                  <c:v>21887.762171960771</c:v>
                </c:pt>
                <c:pt idx="6">
                  <c:v>22674.855713856225</c:v>
                </c:pt>
                <c:pt idx="7">
                  <c:v>22677.900907756739</c:v>
                </c:pt>
                <c:pt idx="8">
                  <c:v>21991.621869207414</c:v>
                </c:pt>
                <c:pt idx="9">
                  <c:v>21025.547200795736</c:v>
                </c:pt>
                <c:pt idx="10">
                  <c:v>20059.141799640853</c:v>
                </c:pt>
                <c:pt idx="11">
                  <c:v>19079.405884346594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6F-499E-8A0B-DA8201F87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856512"/>
        <c:axId val="430850272"/>
      </c:lineChart>
      <c:catAx>
        <c:axId val="430856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50272"/>
        <c:crosses val="autoZero"/>
        <c:auto val="1"/>
        <c:lblAlgn val="ctr"/>
        <c:lblOffset val="100"/>
        <c:noMultiLvlLbl val="0"/>
      </c:catAx>
      <c:valAx>
        <c:axId val="430850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NA - Industry Tractor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Tractor Total Sales'!$T$22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Sales'!$T$23:$T$34</c:f>
              <c:numCache>
                <c:formatCode>0</c:formatCode>
                <c:ptCount val="12"/>
                <c:pt idx="0">
                  <c:v>8142.8571428571422</c:v>
                </c:pt>
                <c:pt idx="1">
                  <c:v>8591.5492957746483</c:v>
                </c:pt>
                <c:pt idx="2" formatCode="General">
                  <c:v>8630.1369863013697</c:v>
                </c:pt>
                <c:pt idx="3" formatCode="General">
                  <c:v>8947.3684210526317</c:v>
                </c:pt>
                <c:pt idx="4" formatCode="General">
                  <c:v>8441.5584415584417</c:v>
                </c:pt>
                <c:pt idx="5" formatCode="General">
                  <c:v>7500</c:v>
                </c:pt>
                <c:pt idx="6" formatCode="General">
                  <c:v>6144.5783132530123</c:v>
                </c:pt>
                <c:pt idx="7" formatCode="General">
                  <c:v>5882.3529411764703</c:v>
                </c:pt>
                <c:pt idx="8" formatCode="General">
                  <c:v>5595.2380952380954</c:v>
                </c:pt>
                <c:pt idx="9" formatCode="General">
                  <c:v>5232.5581395348845</c:v>
                </c:pt>
                <c:pt idx="10" formatCode="General">
                  <c:v>4494.3820224719102</c:v>
                </c:pt>
                <c:pt idx="11" formatCode="General">
                  <c:v>3913.0434782608695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7-4C9F-A5D4-F65AAB99EB39}"/>
            </c:ext>
          </c:extLst>
        </c:ser>
        <c:ser>
          <c:idx val="1"/>
          <c:order val="1"/>
          <c:tx>
            <c:strRef>
              <c:f>'Industry Tractor Total Sales'!$U$22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Sales'!$U$23:$U$34</c:f>
              <c:numCache>
                <c:formatCode>General</c:formatCode>
                <c:ptCount val="12"/>
                <c:pt idx="0">
                  <c:v>5937.5</c:v>
                </c:pt>
                <c:pt idx="1">
                  <c:v>6632.6530612244906</c:v>
                </c:pt>
                <c:pt idx="2">
                  <c:v>7326.7326732673273</c:v>
                </c:pt>
                <c:pt idx="3">
                  <c:v>8076.9230769230771</c:v>
                </c:pt>
                <c:pt idx="4">
                  <c:v>7830.1886792452833</c:v>
                </c:pt>
                <c:pt idx="5">
                  <c:v>7102.8037383177571</c:v>
                </c:pt>
                <c:pt idx="6">
                  <c:v>6238.5321100917436</c:v>
                </c:pt>
                <c:pt idx="7">
                  <c:v>6036.0360360360355</c:v>
                </c:pt>
                <c:pt idx="8">
                  <c:v>5663.716814159292</c:v>
                </c:pt>
                <c:pt idx="9">
                  <c:v>5344.8275862068958</c:v>
                </c:pt>
                <c:pt idx="10">
                  <c:v>4830.5084745762706</c:v>
                </c:pt>
                <c:pt idx="11">
                  <c:v>4453.7815126050418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7-4C9F-A5D4-F65AAB99EB39}"/>
            </c:ext>
          </c:extLst>
        </c:ser>
        <c:ser>
          <c:idx val="2"/>
          <c:order val="2"/>
          <c:tx>
            <c:strRef>
              <c:f>'Industry Tractor Total Sales'!$V$22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Sales'!$V$23:$V$34</c:f>
              <c:numCache>
                <c:formatCode>General</c:formatCode>
                <c:ptCount val="12"/>
                <c:pt idx="0">
                  <c:v>5299.1452991452988</c:v>
                </c:pt>
                <c:pt idx="1">
                  <c:v>6528.9256198347121</c:v>
                </c:pt>
                <c:pt idx="2">
                  <c:v>7120</c:v>
                </c:pt>
                <c:pt idx="3">
                  <c:v>7619.0476190476193</c:v>
                </c:pt>
                <c:pt idx="4">
                  <c:v>8387.0967741935492</c:v>
                </c:pt>
                <c:pt idx="5">
                  <c:v>8110.2362204724404</c:v>
                </c:pt>
                <c:pt idx="6">
                  <c:v>7751.937984496124</c:v>
                </c:pt>
                <c:pt idx="7">
                  <c:v>6893.939393939394</c:v>
                </c:pt>
                <c:pt idx="8">
                  <c:v>6015.0375939849619</c:v>
                </c:pt>
                <c:pt idx="9">
                  <c:v>5367.6470588235288</c:v>
                </c:pt>
                <c:pt idx="10">
                  <c:v>4964.0287769784172</c:v>
                </c:pt>
                <c:pt idx="11">
                  <c:v>4444.4444444444443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7-4C9F-A5D4-F65AAB99EB39}"/>
            </c:ext>
          </c:extLst>
        </c:ser>
        <c:ser>
          <c:idx val="3"/>
          <c:order val="3"/>
          <c:tx>
            <c:strRef>
              <c:f>'Industry Tractor Total Sales'!$W$22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Sales'!$W$23:$W$34</c:f>
              <c:numCache>
                <c:formatCode>General</c:formatCode>
                <c:ptCount val="12"/>
                <c:pt idx="0">
                  <c:v>5000</c:v>
                </c:pt>
                <c:pt idx="1">
                  <c:v>6283.7837837837833</c:v>
                </c:pt>
                <c:pt idx="2">
                  <c:v>7785.2348993288579</c:v>
                </c:pt>
                <c:pt idx="3">
                  <c:v>9934.21052631579</c:v>
                </c:pt>
                <c:pt idx="4">
                  <c:v>10645.161290322581</c:v>
                </c:pt>
                <c:pt idx="5">
                  <c:v>9491</c:v>
                </c:pt>
                <c:pt idx="6">
                  <c:v>9182.3899371069183</c:v>
                </c:pt>
                <c:pt idx="7">
                  <c:v>8527.6073619631898</c:v>
                </c:pt>
                <c:pt idx="8">
                  <c:v>8292.6829268292677</c:v>
                </c:pt>
                <c:pt idx="9">
                  <c:v>8220.8588957055217</c:v>
                </c:pt>
                <c:pt idx="10">
                  <c:v>7469.8795180722891</c:v>
                </c:pt>
                <c:pt idx="11">
                  <c:v>6508.8757396449701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47-4C9F-A5D4-F65AAB99EB39}"/>
            </c:ext>
          </c:extLst>
        </c:ser>
        <c:ser>
          <c:idx val="4"/>
          <c:order val="4"/>
          <c:tx>
            <c:strRef>
              <c:f>'Industry Tractor Total Sales'!$X$22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Sales'!$X$23:$X$34</c:f>
              <c:numCache>
                <c:formatCode>General</c:formatCode>
                <c:ptCount val="12"/>
                <c:pt idx="0">
                  <c:v>7267.4418604651155</c:v>
                </c:pt>
                <c:pt idx="1">
                  <c:v>8806.8181818181802</c:v>
                </c:pt>
                <c:pt idx="2">
                  <c:v>10167.597765363127</c:v>
                </c:pt>
                <c:pt idx="3">
                  <c:v>11043.956043956043</c:v>
                </c:pt>
                <c:pt idx="4">
                  <c:v>12119.565217391304</c:v>
                </c:pt>
                <c:pt idx="5">
                  <c:v>13459.45945945946</c:v>
                </c:pt>
                <c:pt idx="6">
                  <c:v>13048.128342245989</c:v>
                </c:pt>
                <c:pt idx="7">
                  <c:v>12275.132275132275</c:v>
                </c:pt>
                <c:pt idx="8">
                  <c:v>11347.150259067357</c:v>
                </c:pt>
                <c:pt idx="9">
                  <c:v>10666.666666666666</c:v>
                </c:pt>
                <c:pt idx="10">
                  <c:v>10459.183673469388</c:v>
                </c:pt>
                <c:pt idx="11">
                  <c:v>10082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47-4C9F-A5D4-F65AAB99EB39}"/>
            </c:ext>
          </c:extLst>
        </c:ser>
        <c:ser>
          <c:idx val="5"/>
          <c:order val="5"/>
          <c:tx>
            <c:strRef>
              <c:f>'Industry Tractor Total Sales'!$AA$22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Sales'!$AA$23:$AA$34</c:f>
              <c:numCache>
                <c:formatCode>General</c:formatCode>
                <c:ptCount val="12"/>
                <c:pt idx="0">
                  <c:v>9644.2923588039848</c:v>
                </c:pt>
                <c:pt idx="1">
                  <c:v>9096.8502718212003</c:v>
                </c:pt>
                <c:pt idx="2">
                  <c:v>11032.193798229915</c:v>
                </c:pt>
                <c:pt idx="3">
                  <c:v>12637.880917575723</c:v>
                </c:pt>
                <c:pt idx="4">
                  <c:v>14062.721150458823</c:v>
                </c:pt>
                <c:pt idx="5">
                  <c:v>15656.241630876713</c:v>
                </c:pt>
                <c:pt idx="6">
                  <c:v>14747.797945189852</c:v>
                </c:pt>
                <c:pt idx="7">
                  <c:v>12971.733190987237</c:v>
                </c:pt>
                <c:pt idx="8">
                  <c:v>11297.021625094743</c:v>
                </c:pt>
                <c:pt idx="9">
                  <c:v>10379.382195585275</c:v>
                </c:pt>
                <c:pt idx="10">
                  <c:v>10421.093662715</c:v>
                </c:pt>
                <c:pt idx="11">
                  <c:v>10317.109405444735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47-4C9F-A5D4-F65AAB99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35136"/>
        <c:axId val="559134656"/>
      </c:lineChart>
      <c:catAx>
        <c:axId val="559135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34656"/>
        <c:crosses val="autoZero"/>
        <c:auto val="1"/>
        <c:lblAlgn val="ctr"/>
        <c:lblOffset val="100"/>
        <c:noMultiLvlLbl val="0"/>
      </c:catAx>
      <c:valAx>
        <c:axId val="559134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SA - Industry Tractor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Tractor Total Sales'!$T$40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Sales'!$T$41:$T$52</c:f>
              <c:numCache>
                <c:formatCode>General</c:formatCode>
                <c:ptCount val="12"/>
                <c:pt idx="0">
                  <c:v>984</c:v>
                </c:pt>
                <c:pt idx="1">
                  <c:v>1050.5836575875487</c:v>
                </c:pt>
                <c:pt idx="2">
                  <c:v>1015.625</c:v>
                </c:pt>
                <c:pt idx="3">
                  <c:v>1026.6159695817489</c:v>
                </c:pt>
                <c:pt idx="4">
                  <c:v>1056.6037735849056</c:v>
                </c:pt>
                <c:pt idx="5">
                  <c:v>1018.8679245283018</c:v>
                </c:pt>
                <c:pt idx="6">
                  <c:v>977.4436090225563</c:v>
                </c:pt>
                <c:pt idx="7">
                  <c:v>1056.6037735849056</c:v>
                </c:pt>
                <c:pt idx="8">
                  <c:v>1086.1423220973782</c:v>
                </c:pt>
                <c:pt idx="9">
                  <c:v>1044.7761194029849</c:v>
                </c:pt>
                <c:pt idx="10">
                  <c:v>1078.0669144981412</c:v>
                </c:pt>
                <c:pt idx="11">
                  <c:v>1029.4117647058822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4-4C27-926A-BF475440E9F9}"/>
            </c:ext>
          </c:extLst>
        </c:ser>
        <c:ser>
          <c:idx val="1"/>
          <c:order val="1"/>
          <c:tx>
            <c:strRef>
              <c:f>'Industry Tractor Total Sales'!$U$40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Sales'!$U$41:$U$52</c:f>
              <c:numCache>
                <c:formatCode>General</c:formatCode>
                <c:ptCount val="12"/>
                <c:pt idx="0">
                  <c:v>1172.1611721611721</c:v>
                </c:pt>
                <c:pt idx="1">
                  <c:v>1272.7272727272725</c:v>
                </c:pt>
                <c:pt idx="2">
                  <c:v>1423.3576642335765</c:v>
                </c:pt>
                <c:pt idx="3">
                  <c:v>1611.7216117216117</c:v>
                </c:pt>
                <c:pt idx="4">
                  <c:v>1727.9411764705881</c:v>
                </c:pt>
                <c:pt idx="5">
                  <c:v>1814.8148148148148</c:v>
                </c:pt>
                <c:pt idx="6">
                  <c:v>1776</c:v>
                </c:pt>
                <c:pt idx="7">
                  <c:v>1684.9816849816848</c:v>
                </c:pt>
                <c:pt idx="8">
                  <c:v>1678.8321167883209</c:v>
                </c:pt>
                <c:pt idx="9">
                  <c:v>1617.6470588235293</c:v>
                </c:pt>
                <c:pt idx="10">
                  <c:v>1563.6363636363635</c:v>
                </c:pt>
                <c:pt idx="11">
                  <c:v>1521.7391304347825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4-4C27-926A-BF475440E9F9}"/>
            </c:ext>
          </c:extLst>
        </c:ser>
        <c:ser>
          <c:idx val="2"/>
          <c:order val="2"/>
          <c:tx>
            <c:strRef>
              <c:f>'Industry Tractor Total Sales'!$V$40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Sales'!$V$41:$V$52</c:f>
              <c:numCache>
                <c:formatCode>General</c:formatCode>
                <c:ptCount val="12"/>
                <c:pt idx="0">
                  <c:v>1834.5323741007192</c:v>
                </c:pt>
                <c:pt idx="1">
                  <c:v>2114.6953405017921</c:v>
                </c:pt>
                <c:pt idx="2">
                  <c:v>2202.1660649819491</c:v>
                </c:pt>
                <c:pt idx="3">
                  <c:v>2150.5376344086021</c:v>
                </c:pt>
                <c:pt idx="4">
                  <c:v>2214.2857142857142</c:v>
                </c:pt>
                <c:pt idx="5">
                  <c:v>2277.5800711743768</c:v>
                </c:pt>
                <c:pt idx="6">
                  <c:v>2099.6441281138787</c:v>
                </c:pt>
                <c:pt idx="7">
                  <c:v>2127.6595744680853</c:v>
                </c:pt>
                <c:pt idx="8">
                  <c:v>2367.4911660777389</c:v>
                </c:pt>
                <c:pt idx="9">
                  <c:v>2210.5263157894738</c:v>
                </c:pt>
                <c:pt idx="10">
                  <c:v>2482.5174825174827</c:v>
                </c:pt>
                <c:pt idx="11">
                  <c:v>1986.0627177700351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4-4C27-926A-BF475440E9F9}"/>
            </c:ext>
          </c:extLst>
        </c:ser>
        <c:ser>
          <c:idx val="3"/>
          <c:order val="3"/>
          <c:tx>
            <c:strRef>
              <c:f>'Industry Tractor Total Sales'!$W$40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Sales'!$W$41:$W$52</c:f>
              <c:numCache>
                <c:formatCode>General</c:formatCode>
                <c:ptCount val="12"/>
                <c:pt idx="0">
                  <c:v>2256.9444444444448</c:v>
                </c:pt>
                <c:pt idx="1">
                  <c:v>2352.9411764705883</c:v>
                </c:pt>
                <c:pt idx="2">
                  <c:v>2456.7474048442909</c:v>
                </c:pt>
                <c:pt idx="3">
                  <c:v>2517.2413793103451</c:v>
                </c:pt>
                <c:pt idx="4">
                  <c:v>2611.6838487972509</c:v>
                </c:pt>
                <c:pt idx="5">
                  <c:v>2749.1408934707906</c:v>
                </c:pt>
                <c:pt idx="6">
                  <c:v>2886.5979381443299</c:v>
                </c:pt>
                <c:pt idx="7">
                  <c:v>2832.764505119454</c:v>
                </c:pt>
                <c:pt idx="8">
                  <c:v>2789.1156462585036</c:v>
                </c:pt>
                <c:pt idx="9">
                  <c:v>2764.5051194539251</c:v>
                </c:pt>
                <c:pt idx="10">
                  <c:v>2745.7627118644068</c:v>
                </c:pt>
                <c:pt idx="11">
                  <c:v>2533.7837837837837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54-4C27-926A-BF475440E9F9}"/>
            </c:ext>
          </c:extLst>
        </c:ser>
        <c:ser>
          <c:idx val="4"/>
          <c:order val="4"/>
          <c:tx>
            <c:strRef>
              <c:f>'Industry Tractor Total Sales'!$X$40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Sales'!$X$41:$X$52</c:f>
              <c:numCache>
                <c:formatCode>General</c:formatCode>
                <c:ptCount val="12"/>
                <c:pt idx="0">
                  <c:v>2635.1351351351354</c:v>
                </c:pt>
                <c:pt idx="1">
                  <c:v>2702.7027027027029</c:v>
                </c:pt>
                <c:pt idx="2">
                  <c:v>2794.6127946127949</c:v>
                </c:pt>
                <c:pt idx="3">
                  <c:v>2996.6329966329968</c:v>
                </c:pt>
                <c:pt idx="4">
                  <c:v>3131.3131313131316</c:v>
                </c:pt>
                <c:pt idx="5">
                  <c:v>3310.8108108108108</c:v>
                </c:pt>
                <c:pt idx="6">
                  <c:v>3389.8305084745766</c:v>
                </c:pt>
                <c:pt idx="7">
                  <c:v>3277.0270270270271</c:v>
                </c:pt>
                <c:pt idx="8">
                  <c:v>3232.3232323232323</c:v>
                </c:pt>
                <c:pt idx="9">
                  <c:v>3131.3131313131316</c:v>
                </c:pt>
                <c:pt idx="10">
                  <c:v>3087.2483221476509</c:v>
                </c:pt>
                <c:pt idx="11">
                  <c:v>3030.3030303030305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54-4C27-926A-BF475440E9F9}"/>
            </c:ext>
          </c:extLst>
        </c:ser>
        <c:ser>
          <c:idx val="5"/>
          <c:order val="5"/>
          <c:tx>
            <c:strRef>
              <c:f>'Industry Tractor Total Sales'!$AA$40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Sales'!$AA$41:$AA$52</c:f>
              <c:numCache>
                <c:formatCode>General</c:formatCode>
                <c:ptCount val="12"/>
                <c:pt idx="0">
                  <c:v>3855.870597870598</c:v>
                </c:pt>
                <c:pt idx="1">
                  <c:v>3712.158276003277</c:v>
                </c:pt>
                <c:pt idx="2">
                  <c:v>3556.1473728285114</c:v>
                </c:pt>
                <c:pt idx="3">
                  <c:v>3525.4740583371422</c:v>
                </c:pt>
                <c:pt idx="4">
                  <c:v>3566.5807604391393</c:v>
                </c:pt>
                <c:pt idx="5">
                  <c:v>3701.638114787585</c:v>
                </c:pt>
                <c:pt idx="6">
                  <c:v>3828.5596546734068</c:v>
                </c:pt>
                <c:pt idx="7">
                  <c:v>3804.0125118965498</c:v>
                </c:pt>
                <c:pt idx="8">
                  <c:v>3725.1198796310573</c:v>
                </c:pt>
                <c:pt idx="9">
                  <c:v>3581.4325603001512</c:v>
                </c:pt>
                <c:pt idx="10">
                  <c:v>3449.7629091078538</c:v>
                </c:pt>
                <c:pt idx="11">
                  <c:v>3332.1131477536214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54-4C27-926A-BF475440E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147856"/>
        <c:axId val="1241146416"/>
      </c:lineChart>
      <c:catAx>
        <c:axId val="124114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46416"/>
        <c:crosses val="autoZero"/>
        <c:auto val="1"/>
        <c:lblAlgn val="ctr"/>
        <c:lblOffset val="100"/>
        <c:noMultiLvlLbl val="0"/>
      </c:catAx>
      <c:valAx>
        <c:axId val="1241146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Europe - Industry Tractor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Tractor Total Sales'!$T$58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Sales'!$T$59:$T$70</c:f>
              <c:numCache>
                <c:formatCode>General</c:formatCode>
                <c:ptCount val="12"/>
                <c:pt idx="0">
                  <c:v>5090.909090909091</c:v>
                </c:pt>
                <c:pt idx="1">
                  <c:v>5309.7345132743358</c:v>
                </c:pt>
                <c:pt idx="2">
                  <c:v>6071.4285714285716</c:v>
                </c:pt>
                <c:pt idx="3">
                  <c:v>5855.8558558558561</c:v>
                </c:pt>
                <c:pt idx="4">
                  <c:v>5272.727272727273</c:v>
                </c:pt>
                <c:pt idx="5">
                  <c:v>5315.3153153153153</c:v>
                </c:pt>
                <c:pt idx="6">
                  <c:v>7169.8113207547176</c:v>
                </c:pt>
                <c:pt idx="7">
                  <c:v>5925.9259259259261</c:v>
                </c:pt>
                <c:pt idx="8">
                  <c:v>6074.7663551401874</c:v>
                </c:pt>
                <c:pt idx="9">
                  <c:v>6320.7547169811323</c:v>
                </c:pt>
                <c:pt idx="10">
                  <c:v>8380.9523809523816</c:v>
                </c:pt>
                <c:pt idx="11">
                  <c:v>7943.9252336448599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A-46AF-811E-366B01963CB9}"/>
            </c:ext>
          </c:extLst>
        </c:ser>
        <c:ser>
          <c:idx val="1"/>
          <c:order val="1"/>
          <c:tx>
            <c:strRef>
              <c:f>'Industry Tractor Total Sales'!$U$58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Sales'!$U$59:$U$70</c:f>
              <c:numCache>
                <c:formatCode>General</c:formatCode>
                <c:ptCount val="12"/>
                <c:pt idx="0">
                  <c:v>5688.0733944954127</c:v>
                </c:pt>
                <c:pt idx="1">
                  <c:v>7037.0370370370374</c:v>
                </c:pt>
                <c:pt idx="2">
                  <c:v>6981.132075471698</c:v>
                </c:pt>
                <c:pt idx="3">
                  <c:v>7500</c:v>
                </c:pt>
                <c:pt idx="4">
                  <c:v>6571.4285714285716</c:v>
                </c:pt>
                <c:pt idx="5">
                  <c:v>6990.2912621359228</c:v>
                </c:pt>
                <c:pt idx="6">
                  <c:v>6666.666666666667</c:v>
                </c:pt>
                <c:pt idx="7">
                  <c:v>6761.9047619047624</c:v>
                </c:pt>
                <c:pt idx="8">
                  <c:v>6634.6153846153848</c:v>
                </c:pt>
                <c:pt idx="9">
                  <c:v>6310.6796116504856</c:v>
                </c:pt>
                <c:pt idx="10">
                  <c:v>6476.1904761904761</c:v>
                </c:pt>
                <c:pt idx="11">
                  <c:v>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A-46AF-811E-366B01963CB9}"/>
            </c:ext>
          </c:extLst>
        </c:ser>
        <c:ser>
          <c:idx val="2"/>
          <c:order val="2"/>
          <c:tx>
            <c:strRef>
              <c:f>'Industry Tractor Total Sales'!$V$58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Sales'!$V$59:$V$70</c:f>
              <c:numCache>
                <c:formatCode>General</c:formatCode>
                <c:ptCount val="12"/>
                <c:pt idx="0">
                  <c:v>5922.3300970873788</c:v>
                </c:pt>
                <c:pt idx="1">
                  <c:v>6666.666666666667</c:v>
                </c:pt>
                <c:pt idx="2">
                  <c:v>7227.7227722772286</c:v>
                </c:pt>
                <c:pt idx="3">
                  <c:v>8200</c:v>
                </c:pt>
                <c:pt idx="4">
                  <c:v>7941.176470588236</c:v>
                </c:pt>
                <c:pt idx="5">
                  <c:v>7920.7920792079212</c:v>
                </c:pt>
                <c:pt idx="6">
                  <c:v>7676.7676767676767</c:v>
                </c:pt>
                <c:pt idx="7">
                  <c:v>7200</c:v>
                </c:pt>
                <c:pt idx="8">
                  <c:v>6734.6938775510198</c:v>
                </c:pt>
                <c:pt idx="9">
                  <c:v>6494.8453608247419</c:v>
                </c:pt>
                <c:pt idx="10">
                  <c:v>6060.6060606060601</c:v>
                </c:pt>
                <c:pt idx="11">
                  <c:v>5816.3265306122448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A-46AF-811E-366B01963CB9}"/>
            </c:ext>
          </c:extLst>
        </c:ser>
        <c:ser>
          <c:idx val="3"/>
          <c:order val="3"/>
          <c:tx>
            <c:strRef>
              <c:f>'Industry Tractor Total Sales'!$W$58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Sales'!$W$59:$W$70</c:f>
              <c:numCache>
                <c:formatCode>General</c:formatCode>
                <c:ptCount val="12"/>
                <c:pt idx="0">
                  <c:v>5050.5050505050503</c:v>
                </c:pt>
                <c:pt idx="1">
                  <c:v>6082.4742268041236</c:v>
                </c:pt>
                <c:pt idx="2">
                  <c:v>6326.5306122448974</c:v>
                </c:pt>
                <c:pt idx="3">
                  <c:v>7604.1666666666661</c:v>
                </c:pt>
                <c:pt idx="4">
                  <c:v>7789.4736842105258</c:v>
                </c:pt>
                <c:pt idx="5">
                  <c:v>7346.9387755102034</c:v>
                </c:pt>
                <c:pt idx="6">
                  <c:v>6979.166666666667</c:v>
                </c:pt>
                <c:pt idx="7">
                  <c:v>6489.3617021276596</c:v>
                </c:pt>
                <c:pt idx="8">
                  <c:v>6315.7894736842109</c:v>
                </c:pt>
                <c:pt idx="9">
                  <c:v>5833.333333333333</c:v>
                </c:pt>
                <c:pt idx="10">
                  <c:v>5789.4736842105267</c:v>
                </c:pt>
                <c:pt idx="11">
                  <c:v>5591.3978494623652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A-46AF-811E-366B01963CB9}"/>
            </c:ext>
          </c:extLst>
        </c:ser>
        <c:ser>
          <c:idx val="4"/>
          <c:order val="4"/>
          <c:tx>
            <c:strRef>
              <c:f>'Industry Tractor Total Sales'!$X$58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Sales'!$X$59:$X$70</c:f>
              <c:numCache>
                <c:formatCode>General</c:formatCode>
                <c:ptCount val="12"/>
                <c:pt idx="0">
                  <c:v>5106.3829787234044</c:v>
                </c:pt>
                <c:pt idx="1">
                  <c:v>5473.6842105263158</c:v>
                </c:pt>
                <c:pt idx="2">
                  <c:v>6021.5053763440865</c:v>
                </c:pt>
                <c:pt idx="3">
                  <c:v>6063.8297872340427</c:v>
                </c:pt>
                <c:pt idx="4">
                  <c:v>6344.0860215053763</c:v>
                </c:pt>
                <c:pt idx="5">
                  <c:v>6593.4065934065939</c:v>
                </c:pt>
                <c:pt idx="6">
                  <c:v>6304.347826086957</c:v>
                </c:pt>
                <c:pt idx="7">
                  <c:v>6063.8297872340427</c:v>
                </c:pt>
                <c:pt idx="8">
                  <c:v>5789.4736842105267</c:v>
                </c:pt>
                <c:pt idx="9">
                  <c:v>5698.9247311827958</c:v>
                </c:pt>
                <c:pt idx="10">
                  <c:v>5604.3956043956041</c:v>
                </c:pt>
                <c:pt idx="11">
                  <c:v>5444.4444444444443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6A-46AF-811E-366B01963CB9}"/>
            </c:ext>
          </c:extLst>
        </c:ser>
        <c:ser>
          <c:idx val="5"/>
          <c:order val="5"/>
          <c:tx>
            <c:strRef>
              <c:f>'Industry Tractor Total Sales'!$AA$58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Sales'!$AA$59:$AA$70</c:f>
              <c:numCache>
                <c:formatCode>General</c:formatCode>
                <c:ptCount val="12"/>
                <c:pt idx="0">
                  <c:v>5452.1813883516015</c:v>
                </c:pt>
                <c:pt idx="1">
                  <c:v>5073.2383465110233</c:v>
                </c:pt>
                <c:pt idx="2">
                  <c:v>5140.4883423992669</c:v>
                </c:pt>
                <c:pt idx="3">
                  <c:v>5244.9460768600611</c:v>
                </c:pt>
                <c:pt idx="4">
                  <c:v>5494.3342278288374</c:v>
                </c:pt>
                <c:pt idx="5">
                  <c:v>5805.4364452999971</c:v>
                </c:pt>
                <c:pt idx="6">
                  <c:v>5820.1008865036829</c:v>
                </c:pt>
                <c:pt idx="7">
                  <c:v>5644.8780458096762</c:v>
                </c:pt>
                <c:pt idx="8">
                  <c:v>5337.7805011000028</c:v>
                </c:pt>
                <c:pt idx="9">
                  <c:v>5077.5631704387424</c:v>
                </c:pt>
                <c:pt idx="10">
                  <c:v>4877.2166546375356</c:v>
                </c:pt>
                <c:pt idx="11">
                  <c:v>4695.4092344023065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6A-46AF-811E-366B0196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582432"/>
        <c:axId val="451580992"/>
      </c:lineChart>
      <c:catAx>
        <c:axId val="451582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0992"/>
        <c:crosses val="autoZero"/>
        <c:auto val="1"/>
        <c:lblAlgn val="ctr"/>
        <c:lblOffset val="100"/>
        <c:noMultiLvlLbl val="0"/>
      </c:catAx>
      <c:valAx>
        <c:axId val="451580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Pacific - Industry Tractor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Tractor Total Sales'!$T$76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Sales'!$T$77:$T$88</c:f>
              <c:numCache>
                <c:formatCode>General</c:formatCode>
                <c:ptCount val="12"/>
                <c:pt idx="0">
                  <c:v>987</c:v>
                </c:pt>
                <c:pt idx="1">
                  <c:v>1090.0473933649289</c:v>
                </c:pt>
                <c:pt idx="2">
                  <c:v>1126.7605633802816</c:v>
                </c:pt>
                <c:pt idx="3">
                  <c:v>1209.3023255813953</c:v>
                </c:pt>
                <c:pt idx="4">
                  <c:v>1220.6572769953052</c:v>
                </c:pt>
                <c:pt idx="5">
                  <c:v>1327.0142180094788</c:v>
                </c:pt>
                <c:pt idx="6">
                  <c:v>1324.2009132420092</c:v>
                </c:pt>
                <c:pt idx="7">
                  <c:v>1267.605633802817</c:v>
                </c:pt>
                <c:pt idx="8">
                  <c:v>1209.3023255813953</c:v>
                </c:pt>
                <c:pt idx="9">
                  <c:v>1168.2242990654206</c:v>
                </c:pt>
                <c:pt idx="10">
                  <c:v>1126.7605633802816</c:v>
                </c:pt>
                <c:pt idx="11">
                  <c:v>1084.9056603773586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4-4BBC-ADEC-B2DB884C072A}"/>
            </c:ext>
          </c:extLst>
        </c:ser>
        <c:ser>
          <c:idx val="1"/>
          <c:order val="1"/>
          <c:tx>
            <c:strRef>
              <c:f>'Industry Tractor Total Sales'!$U$76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Sales'!$U$77:$U$88</c:f>
              <c:numCache>
                <c:formatCode>General</c:formatCode>
                <c:ptCount val="12"/>
                <c:pt idx="0">
                  <c:v>1184.8341232227488</c:v>
                </c:pt>
                <c:pt idx="1">
                  <c:v>1285.7142857142858</c:v>
                </c:pt>
                <c:pt idx="2">
                  <c:v>1285.7142857142858</c:v>
                </c:pt>
                <c:pt idx="3">
                  <c:v>1346.1538461538462</c:v>
                </c:pt>
                <c:pt idx="4">
                  <c:v>1387.5598086124403</c:v>
                </c:pt>
                <c:pt idx="5">
                  <c:v>1449.2753623188407</c:v>
                </c:pt>
                <c:pt idx="6">
                  <c:v>1490.3846153846155</c:v>
                </c:pt>
                <c:pt idx="7">
                  <c:v>1449.2753623188407</c:v>
                </c:pt>
                <c:pt idx="8">
                  <c:v>1394.2307692307693</c:v>
                </c:pt>
                <c:pt idx="9">
                  <c:v>1256.0386473429953</c:v>
                </c:pt>
                <c:pt idx="10">
                  <c:v>1213.5922330097087</c:v>
                </c:pt>
                <c:pt idx="11">
                  <c:v>1170.7317073170732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4-4BBC-ADEC-B2DB884C072A}"/>
            </c:ext>
          </c:extLst>
        </c:ser>
        <c:ser>
          <c:idx val="2"/>
          <c:order val="2"/>
          <c:tx>
            <c:strRef>
              <c:f>'Industry Tractor Total Sales'!$V$76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Sales'!$V$77:$V$88</c:f>
              <c:numCache>
                <c:formatCode>General</c:formatCode>
                <c:ptCount val="12"/>
                <c:pt idx="0">
                  <c:v>1207.7294685990339</c:v>
                </c:pt>
                <c:pt idx="1">
                  <c:v>1213.5922330097087</c:v>
                </c:pt>
                <c:pt idx="2">
                  <c:v>1256.0386473429953</c:v>
                </c:pt>
                <c:pt idx="3">
                  <c:v>1310.6796116504854</c:v>
                </c:pt>
                <c:pt idx="4">
                  <c:v>1414.6341463414635</c:v>
                </c:pt>
                <c:pt idx="5">
                  <c:v>1519.607843137255</c:v>
                </c:pt>
                <c:pt idx="6">
                  <c:v>1674.8768472906402</c:v>
                </c:pt>
                <c:pt idx="7">
                  <c:v>1584.158415841584</c:v>
                </c:pt>
                <c:pt idx="8">
                  <c:v>1527.0935960591132</c:v>
                </c:pt>
                <c:pt idx="9">
                  <c:v>1421.5686274509806</c:v>
                </c:pt>
                <c:pt idx="10">
                  <c:v>1365.8536585365855</c:v>
                </c:pt>
                <c:pt idx="11">
                  <c:v>1262.1359223300972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4-4BBC-ADEC-B2DB884C072A}"/>
            </c:ext>
          </c:extLst>
        </c:ser>
        <c:ser>
          <c:idx val="3"/>
          <c:order val="3"/>
          <c:tx>
            <c:strRef>
              <c:f>'Industry Tractor Total Sales'!$W$76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Sales'!$W$77:$W$88</c:f>
              <c:numCache>
                <c:formatCode>General</c:formatCode>
                <c:ptCount val="12"/>
                <c:pt idx="0">
                  <c:v>1372.5490196078433</c:v>
                </c:pt>
                <c:pt idx="1">
                  <c:v>1435.6435643564355</c:v>
                </c:pt>
                <c:pt idx="2">
                  <c:v>1477.8325123152708</c:v>
                </c:pt>
                <c:pt idx="3">
                  <c:v>1512.1951219512196</c:v>
                </c:pt>
                <c:pt idx="4">
                  <c:v>1641.7910447761194</c:v>
                </c:pt>
                <c:pt idx="5">
                  <c:v>1666.6666666666667</c:v>
                </c:pt>
                <c:pt idx="6">
                  <c:v>1732.6732673267325</c:v>
                </c:pt>
                <c:pt idx="7">
                  <c:v>1700</c:v>
                </c:pt>
                <c:pt idx="8">
                  <c:v>1641.7910447761194</c:v>
                </c:pt>
                <c:pt idx="9">
                  <c:v>1576.3546798029556</c:v>
                </c:pt>
                <c:pt idx="10">
                  <c:v>1492.5373134328358</c:v>
                </c:pt>
                <c:pt idx="11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14-4BBC-ADEC-B2DB884C072A}"/>
            </c:ext>
          </c:extLst>
        </c:ser>
        <c:ser>
          <c:idx val="4"/>
          <c:order val="4"/>
          <c:tx>
            <c:strRef>
              <c:f>'Industry Tractor Total Sales'!$X$76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Sales'!$X$77:$X$88</c:f>
              <c:numCache>
                <c:formatCode>General</c:formatCode>
                <c:ptCount val="12"/>
                <c:pt idx="0">
                  <c:v>1010.10101010101</c:v>
                </c:pt>
                <c:pt idx="1">
                  <c:v>1044.7761194029849</c:v>
                </c:pt>
                <c:pt idx="2">
                  <c:v>1105.5276381909548</c:v>
                </c:pt>
                <c:pt idx="3">
                  <c:v>1150</c:v>
                </c:pt>
                <c:pt idx="4">
                  <c:v>1243.7810945273632</c:v>
                </c:pt>
                <c:pt idx="5">
                  <c:v>1356.7839195979898</c:v>
                </c:pt>
                <c:pt idx="6">
                  <c:v>1421.3197969543146</c:v>
                </c:pt>
                <c:pt idx="7">
                  <c:v>1262.6262626262626</c:v>
                </c:pt>
                <c:pt idx="8">
                  <c:v>1173.4693877551019</c:v>
                </c:pt>
                <c:pt idx="9">
                  <c:v>1128.2051282051282</c:v>
                </c:pt>
                <c:pt idx="10">
                  <c:v>974.35897435897436</c:v>
                </c:pt>
                <c:pt idx="11">
                  <c:v>979.38144329896909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14-4BBC-ADEC-B2DB884C072A}"/>
            </c:ext>
          </c:extLst>
        </c:ser>
        <c:ser>
          <c:idx val="5"/>
          <c:order val="5"/>
          <c:tx>
            <c:strRef>
              <c:f>'Industry Tractor Total Sales'!$AB$76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Sales'!$AB$77:$AB$88</c:f>
              <c:numCache>
                <c:formatCode>General</c:formatCode>
                <c:ptCount val="12"/>
                <c:pt idx="0">
                  <c:v>1152.442724306127</c:v>
                </c:pt>
                <c:pt idx="1">
                  <c:v>1213.9547191696686</c:v>
                </c:pt>
                <c:pt idx="2">
                  <c:v>1250.3747293887577</c:v>
                </c:pt>
                <c:pt idx="3">
                  <c:v>1305.6661810673893</c:v>
                </c:pt>
                <c:pt idx="4">
                  <c:v>1381.6846742505384</c:v>
                </c:pt>
                <c:pt idx="5">
                  <c:v>1463.869601946046</c:v>
                </c:pt>
                <c:pt idx="6">
                  <c:v>1528.6910880396622</c:v>
                </c:pt>
                <c:pt idx="7">
                  <c:v>1452.7331349179008</c:v>
                </c:pt>
                <c:pt idx="8">
                  <c:v>1389.1774246804998</c:v>
                </c:pt>
                <c:pt idx="9">
                  <c:v>1310.078276373496</c:v>
                </c:pt>
                <c:pt idx="10">
                  <c:v>1234.6205485436772</c:v>
                </c:pt>
                <c:pt idx="11">
                  <c:v>1189.4309466646996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14-4BBC-ADEC-B2DB884C0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319440"/>
        <c:axId val="438321840"/>
      </c:lineChart>
      <c:catAx>
        <c:axId val="438319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21840"/>
        <c:crosses val="autoZero"/>
        <c:auto val="1"/>
        <c:lblAlgn val="ctr"/>
        <c:lblOffset val="100"/>
        <c:noMultiLvlLbl val="0"/>
      </c:catAx>
      <c:valAx>
        <c:axId val="438321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1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China - Industry Tractor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Tractor Total Sales'!$T$94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Sales'!$T$95:$T$106</c:f>
              <c:numCache>
                <c:formatCode>General</c:formatCode>
                <c:ptCount val="12"/>
                <c:pt idx="0">
                  <c:v>278</c:v>
                </c:pt>
                <c:pt idx="1">
                  <c:v>283</c:v>
                </c:pt>
                <c:pt idx="2">
                  <c:v>285</c:v>
                </c:pt>
                <c:pt idx="3">
                  <c:v>288</c:v>
                </c:pt>
                <c:pt idx="4">
                  <c:v>286</c:v>
                </c:pt>
                <c:pt idx="5">
                  <c:v>287</c:v>
                </c:pt>
                <c:pt idx="6">
                  <c:v>289</c:v>
                </c:pt>
                <c:pt idx="7">
                  <c:v>290</c:v>
                </c:pt>
                <c:pt idx="8">
                  <c:v>293</c:v>
                </c:pt>
                <c:pt idx="9">
                  <c:v>295</c:v>
                </c:pt>
                <c:pt idx="10">
                  <c:v>298</c:v>
                </c:pt>
                <c:pt idx="11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1-4FD1-8373-FEB5A018148F}"/>
            </c:ext>
          </c:extLst>
        </c:ser>
        <c:ser>
          <c:idx val="1"/>
          <c:order val="1"/>
          <c:tx>
            <c:strRef>
              <c:f>'Industry Tractor Total Sales'!$U$94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Sales'!$U$95:$U$106</c:f>
              <c:numCache>
                <c:formatCode>General</c:formatCode>
                <c:ptCount val="12"/>
                <c:pt idx="0">
                  <c:v>306</c:v>
                </c:pt>
                <c:pt idx="1">
                  <c:v>302</c:v>
                </c:pt>
                <c:pt idx="2">
                  <c:v>303</c:v>
                </c:pt>
                <c:pt idx="3">
                  <c:v>307</c:v>
                </c:pt>
                <c:pt idx="4">
                  <c:v>309</c:v>
                </c:pt>
                <c:pt idx="5">
                  <c:v>312</c:v>
                </c:pt>
                <c:pt idx="6">
                  <c:v>315</c:v>
                </c:pt>
                <c:pt idx="7">
                  <c:v>318</c:v>
                </c:pt>
                <c:pt idx="8">
                  <c:v>321</c:v>
                </c:pt>
                <c:pt idx="9">
                  <c:v>315</c:v>
                </c:pt>
                <c:pt idx="10">
                  <c:v>318</c:v>
                </c:pt>
                <c:pt idx="11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1-4FD1-8373-FEB5A018148F}"/>
            </c:ext>
          </c:extLst>
        </c:ser>
        <c:ser>
          <c:idx val="2"/>
          <c:order val="2"/>
          <c:tx>
            <c:strRef>
              <c:f>'Industry Tractor Total Sales'!$V$94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Sales'!$V$95:$V$106</c:f>
              <c:numCache>
                <c:formatCode>General</c:formatCode>
                <c:ptCount val="12"/>
                <c:pt idx="0">
                  <c:v>333.33333333333337</c:v>
                </c:pt>
                <c:pt idx="1">
                  <c:v>312.5</c:v>
                </c:pt>
                <c:pt idx="2">
                  <c:v>606.06060606060601</c:v>
                </c:pt>
                <c:pt idx="3">
                  <c:v>571.42857142857133</c:v>
                </c:pt>
                <c:pt idx="4">
                  <c:v>555.55555555555554</c:v>
                </c:pt>
                <c:pt idx="5">
                  <c:v>526.31578947368428</c:v>
                </c:pt>
                <c:pt idx="6">
                  <c:v>512.82051282051282</c:v>
                </c:pt>
                <c:pt idx="7">
                  <c:v>769.23076923076928</c:v>
                </c:pt>
                <c:pt idx="8">
                  <c:v>750</c:v>
                </c:pt>
                <c:pt idx="9">
                  <c:v>731.70731707317077</c:v>
                </c:pt>
                <c:pt idx="10">
                  <c:v>714.28571428571433</c:v>
                </c:pt>
                <c:pt idx="11">
                  <c:v>697.67441860465124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1-4FD1-8373-FEB5A018148F}"/>
            </c:ext>
          </c:extLst>
        </c:ser>
        <c:ser>
          <c:idx val="3"/>
          <c:order val="3"/>
          <c:tx>
            <c:strRef>
              <c:f>'Industry Tractor Total Sales'!$W$94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Sales'!$W$95:$W$106</c:f>
              <c:numCache>
                <c:formatCode>General</c:formatCode>
                <c:ptCount val="12"/>
                <c:pt idx="0">
                  <c:v>714.28571428571433</c:v>
                </c:pt>
                <c:pt idx="1">
                  <c:v>1063</c:v>
                </c:pt>
                <c:pt idx="2">
                  <c:v>1264</c:v>
                </c:pt>
                <c:pt idx="3">
                  <c:v>1333.3333333333335</c:v>
                </c:pt>
                <c:pt idx="4">
                  <c:v>1555.5555555555557</c:v>
                </c:pt>
                <c:pt idx="5">
                  <c:v>1739.1304347826087</c:v>
                </c:pt>
                <c:pt idx="6">
                  <c:v>1702.127659574468</c:v>
                </c:pt>
                <c:pt idx="7">
                  <c:v>1914.8936170212767</c:v>
                </c:pt>
                <c:pt idx="8">
                  <c:v>2083.3333333333335</c:v>
                </c:pt>
                <c:pt idx="9">
                  <c:v>2127.6595744680849</c:v>
                </c:pt>
                <c:pt idx="10">
                  <c:v>2291.6666666666665</c:v>
                </c:pt>
                <c:pt idx="11">
                  <c:v>2244.8979591836733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1-4FD1-8373-FEB5A018148F}"/>
            </c:ext>
          </c:extLst>
        </c:ser>
        <c:ser>
          <c:idx val="4"/>
          <c:order val="4"/>
          <c:tx>
            <c:strRef>
              <c:f>'Industry Tractor Total Sales'!$X$94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Sales'!$X$95:$X$106</c:f>
              <c:numCache>
                <c:formatCode>General</c:formatCode>
                <c:ptCount val="12"/>
                <c:pt idx="0">
                  <c:v>2291.6666666666665</c:v>
                </c:pt>
                <c:pt idx="1">
                  <c:v>2448.9795918367345</c:v>
                </c:pt>
                <c:pt idx="2">
                  <c:v>2400</c:v>
                </c:pt>
                <c:pt idx="3">
                  <c:v>2352.9411764705883</c:v>
                </c:pt>
                <c:pt idx="4">
                  <c:v>2600</c:v>
                </c:pt>
                <c:pt idx="5">
                  <c:v>2653.0612244897957</c:v>
                </c:pt>
                <c:pt idx="6">
                  <c:v>2600</c:v>
                </c:pt>
                <c:pt idx="7">
                  <c:v>2549.0196078431372</c:v>
                </c:pt>
                <c:pt idx="8">
                  <c:v>2452.8301886792451</c:v>
                </c:pt>
                <c:pt idx="9">
                  <c:v>2517</c:v>
                </c:pt>
                <c:pt idx="10">
                  <c:v>2541</c:v>
                </c:pt>
                <c:pt idx="11">
                  <c:v>2452.8301886792451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1-4FD1-8373-FEB5A018148F}"/>
            </c:ext>
          </c:extLst>
        </c:ser>
        <c:ser>
          <c:idx val="5"/>
          <c:order val="5"/>
          <c:tx>
            <c:strRef>
              <c:f>'Industry Tractor Total Sales'!$Z$94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'Industry Tractor Total Sales'!$Z$95:$Z$106</c:f>
              <c:numCache>
                <c:formatCode>General</c:formatCode>
                <c:ptCount val="12"/>
                <c:pt idx="0">
                  <c:v>2572.692</c:v>
                </c:pt>
                <c:pt idx="1">
                  <c:v>2585.6759999999999</c:v>
                </c:pt>
                <c:pt idx="2">
                  <c:v>2598.66</c:v>
                </c:pt>
                <c:pt idx="3">
                  <c:v>2611.6440000000002</c:v>
                </c:pt>
                <c:pt idx="4">
                  <c:v>2624.6280000000002</c:v>
                </c:pt>
                <c:pt idx="5">
                  <c:v>2637.6120000000001</c:v>
                </c:pt>
                <c:pt idx="6">
                  <c:v>2650.596</c:v>
                </c:pt>
                <c:pt idx="7">
                  <c:v>2663.58</c:v>
                </c:pt>
                <c:pt idx="8">
                  <c:v>2676.5640000000003</c:v>
                </c:pt>
                <c:pt idx="9">
                  <c:v>2689.5480000000002</c:v>
                </c:pt>
                <c:pt idx="10">
                  <c:v>2702.5320000000002</c:v>
                </c:pt>
                <c:pt idx="11">
                  <c:v>2715.5160000000001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F1-4FD1-8373-FEB5A018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536128"/>
        <c:axId val="559541408"/>
      </c:lineChart>
      <c:catAx>
        <c:axId val="559536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41408"/>
        <c:crosses val="autoZero"/>
        <c:auto val="1"/>
        <c:lblAlgn val="ctr"/>
        <c:lblOffset val="100"/>
        <c:noMultiLvlLbl val="0"/>
      </c:catAx>
      <c:valAx>
        <c:axId val="559541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3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Tractor - </a:t>
            </a:r>
            <a:r>
              <a:rPr lang="en-IE"/>
              <a:t>Unit Production Costs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'Unit Production Costs'!$B$3</c:f>
              <c:strCache>
                <c:ptCount val="1"/>
                <c:pt idx="0">
                  <c:v>Tractor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'Unit Production Costs'!$A$4:$A$63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'Unit Production Costs'!$B$4:$B$63</c:f>
              <c:numCache>
                <c:formatCode>"$"#,##0</c:formatCode>
                <c:ptCount val="60"/>
                <c:pt idx="0">
                  <c:v>1750</c:v>
                </c:pt>
                <c:pt idx="1">
                  <c:v>1755</c:v>
                </c:pt>
                <c:pt idx="2">
                  <c:v>1763</c:v>
                </c:pt>
                <c:pt idx="3">
                  <c:v>1770</c:v>
                </c:pt>
                <c:pt idx="4">
                  <c:v>1778</c:v>
                </c:pt>
                <c:pt idx="5">
                  <c:v>1785</c:v>
                </c:pt>
                <c:pt idx="6">
                  <c:v>1792</c:v>
                </c:pt>
                <c:pt idx="7">
                  <c:v>1795</c:v>
                </c:pt>
                <c:pt idx="8">
                  <c:v>1801</c:v>
                </c:pt>
                <c:pt idx="9">
                  <c:v>1804</c:v>
                </c:pt>
                <c:pt idx="10">
                  <c:v>1810</c:v>
                </c:pt>
                <c:pt idx="11">
                  <c:v>1813</c:v>
                </c:pt>
                <c:pt idx="12">
                  <c:v>1835</c:v>
                </c:pt>
                <c:pt idx="13">
                  <c:v>1841</c:v>
                </c:pt>
                <c:pt idx="14">
                  <c:v>1848</c:v>
                </c:pt>
                <c:pt idx="15">
                  <c:v>1854</c:v>
                </c:pt>
                <c:pt idx="16">
                  <c:v>1860</c:v>
                </c:pt>
                <c:pt idx="17">
                  <c:v>1866</c:v>
                </c:pt>
                <c:pt idx="18">
                  <c:v>1872</c:v>
                </c:pt>
                <c:pt idx="19">
                  <c:v>1878</c:v>
                </c:pt>
                <c:pt idx="20">
                  <c:v>1885</c:v>
                </c:pt>
                <c:pt idx="21">
                  <c:v>1892</c:v>
                </c:pt>
                <c:pt idx="22">
                  <c:v>1897</c:v>
                </c:pt>
                <c:pt idx="23">
                  <c:v>1903</c:v>
                </c:pt>
                <c:pt idx="24">
                  <c:v>1925</c:v>
                </c:pt>
                <c:pt idx="25">
                  <c:v>1931</c:v>
                </c:pt>
                <c:pt idx="26">
                  <c:v>1938</c:v>
                </c:pt>
                <c:pt idx="27">
                  <c:v>1944</c:v>
                </c:pt>
                <c:pt idx="28">
                  <c:v>1950</c:v>
                </c:pt>
                <c:pt idx="29">
                  <c:v>1956</c:v>
                </c:pt>
                <c:pt idx="30">
                  <c:v>1963</c:v>
                </c:pt>
                <c:pt idx="31">
                  <c:v>1969</c:v>
                </c:pt>
                <c:pt idx="32">
                  <c:v>1976</c:v>
                </c:pt>
                <c:pt idx="33">
                  <c:v>1983</c:v>
                </c:pt>
                <c:pt idx="34">
                  <c:v>1990</c:v>
                </c:pt>
                <c:pt idx="35">
                  <c:v>1996</c:v>
                </c:pt>
                <c:pt idx="36">
                  <c:v>2011</c:v>
                </c:pt>
                <c:pt idx="37">
                  <c:v>2001</c:v>
                </c:pt>
                <c:pt idx="38">
                  <c:v>2024</c:v>
                </c:pt>
                <c:pt idx="39">
                  <c:v>2030</c:v>
                </c:pt>
                <c:pt idx="40">
                  <c:v>2039</c:v>
                </c:pt>
                <c:pt idx="41">
                  <c:v>2026</c:v>
                </c:pt>
                <c:pt idx="42">
                  <c:v>2034</c:v>
                </c:pt>
                <c:pt idx="43">
                  <c:v>2033</c:v>
                </c:pt>
                <c:pt idx="44">
                  <c:v>2056</c:v>
                </c:pt>
                <c:pt idx="45">
                  <c:v>2065</c:v>
                </c:pt>
                <c:pt idx="46">
                  <c:v>2068</c:v>
                </c:pt>
                <c:pt idx="47">
                  <c:v>2069</c:v>
                </c:pt>
                <c:pt idx="48">
                  <c:v>2073</c:v>
                </c:pt>
                <c:pt idx="49">
                  <c:v>2077</c:v>
                </c:pt>
                <c:pt idx="50">
                  <c:v>2081</c:v>
                </c:pt>
                <c:pt idx="51">
                  <c:v>2086</c:v>
                </c:pt>
                <c:pt idx="52">
                  <c:v>2092</c:v>
                </c:pt>
                <c:pt idx="53">
                  <c:v>2098</c:v>
                </c:pt>
                <c:pt idx="54">
                  <c:v>2104</c:v>
                </c:pt>
                <c:pt idx="55">
                  <c:v>2110</c:v>
                </c:pt>
                <c:pt idx="56">
                  <c:v>2116</c:v>
                </c:pt>
                <c:pt idx="57">
                  <c:v>2122</c:v>
                </c:pt>
                <c:pt idx="58">
                  <c:v>2129</c:v>
                </c:pt>
                <c:pt idx="59">
                  <c:v>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E-4A20-831B-7509E16F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27936"/>
        <c:axId val="559125536"/>
      </c:lineChart>
      <c:dateAx>
        <c:axId val="559127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25536"/>
        <c:crosses val="autoZero"/>
        <c:auto val="1"/>
        <c:lblOffset val="100"/>
        <c:baseTimeUnit val="months"/>
      </c:dateAx>
      <c:valAx>
        <c:axId val="559125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China - Mower Unit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'Mower Unit Sales'!$F$3</c:f>
              <c:strCache>
                <c:ptCount val="1"/>
                <c:pt idx="0">
                  <c:v>China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'Mower Unit Sales'!$A$4:$A$63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xVal>
          <c:yVal>
            <c:numRef>
              <c:f>'Mower Unit Sales'!$F$4:$F$63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16</c:v>
                </c:pt>
                <c:pt idx="52">
                  <c:v>22</c:v>
                </c:pt>
                <c:pt idx="53">
                  <c:v>26</c:v>
                </c:pt>
                <c:pt idx="54">
                  <c:v>14</c:v>
                </c:pt>
                <c:pt idx="55">
                  <c:v>15</c:v>
                </c:pt>
                <c:pt idx="56">
                  <c:v>11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6C-4AA4-9CC9-81B027FA3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50959"/>
        <c:axId val="988452399"/>
      </c:scatterChart>
      <c:valAx>
        <c:axId val="9884509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52399"/>
        <c:crosses val="autoZero"/>
        <c:crossBetween val="midCat"/>
      </c:valAx>
      <c:valAx>
        <c:axId val="98845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5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Mower - </a:t>
            </a:r>
            <a:r>
              <a:rPr lang="en-IE"/>
              <a:t>Unit Production Costs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'Unit Production Costs'!$C$3</c:f>
              <c:strCache>
                <c:ptCount val="1"/>
                <c:pt idx="0">
                  <c:v>Mower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'Unit Production Costs'!$A$4:$A$63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'Unit Production Costs'!$C$4:$C$63</c:f>
              <c:numCache>
                <c:formatCode>"$"#,##0</c:formatCode>
                <c:ptCount val="60"/>
                <c:pt idx="0">
                  <c:v>50</c:v>
                </c:pt>
                <c:pt idx="1">
                  <c:v>50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61</c:v>
                </c:pt>
                <c:pt idx="35">
                  <c:v>61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61</c:v>
                </c:pt>
                <c:pt idx="47">
                  <c:v>61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5-436D-B888-9DB343A7D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11760"/>
        <c:axId val="89810800"/>
      </c:lineChart>
      <c:dateAx>
        <c:axId val="898117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0800"/>
        <c:crosses val="autoZero"/>
        <c:auto val="1"/>
        <c:lblOffset val="100"/>
        <c:baseTimeUnit val="months"/>
      </c:dateAx>
      <c:valAx>
        <c:axId val="89810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US"/>
              <a:t>Mower - </a:t>
            </a:r>
            <a:r>
              <a:rPr lang="en-IE"/>
              <a:t>Unit Production Costs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'Unit Production Costs'!$N$22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'Unit Production Costs'!$N$23:$N$34</c:f>
              <c:numCache>
                <c:formatCode>"$"#,##0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8-49EC-A986-7961169C9A07}"/>
            </c:ext>
          </c:extLst>
        </c:ser>
        <c:ser>
          <c:idx val="1"/>
          <c:order val="1"/>
          <c:tx>
            <c:strRef>
              <c:f>'Unit Production Costs'!$O$22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'Unit Production Costs'!$O$23:$O$34</c:f>
              <c:numCache>
                <c:formatCode>"$"#,##0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8-49EC-A986-7961169C9A07}"/>
            </c:ext>
          </c:extLst>
        </c:ser>
        <c:ser>
          <c:idx val="2"/>
          <c:order val="2"/>
          <c:tx>
            <c:strRef>
              <c:f>'Unit Production Costs'!$P$22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'Unit Production Costs'!$P$23:$P$34</c:f>
              <c:numCache>
                <c:formatCode>"$"#,##0</c:formatCode>
                <c:ptCount val="12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61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8-49EC-A986-7961169C9A07}"/>
            </c:ext>
          </c:extLst>
        </c:ser>
        <c:ser>
          <c:idx val="3"/>
          <c:order val="3"/>
          <c:tx>
            <c:strRef>
              <c:f>'Unit Production Costs'!$Q$22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'Unit Production Costs'!$Q$23:$Q$34</c:f>
              <c:numCache>
                <c:formatCode>"$"#,##0</c:formatCode>
                <c:ptCount val="12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61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98-49EC-A986-7961169C9A07}"/>
            </c:ext>
          </c:extLst>
        </c:ser>
        <c:ser>
          <c:idx val="4"/>
          <c:order val="4"/>
          <c:tx>
            <c:strRef>
              <c:f>'Unit Production Costs'!$R$22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'Unit Production Costs'!$R$23:$R$34</c:f>
              <c:numCache>
                <c:formatCode>"$"#,##0</c:formatCode>
                <c:ptCount val="12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98-49EC-A986-7961169C9A07}"/>
            </c:ext>
          </c:extLst>
        </c:ser>
        <c:ser>
          <c:idx val="5"/>
          <c:order val="5"/>
          <c:tx>
            <c:strRef>
              <c:f>'Unit Production Costs'!$T$22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'Unit Production Costs'!$T$23:$T$34</c:f>
              <c:numCache>
                <c:formatCode>General</c:formatCode>
                <c:ptCount val="12"/>
                <c:pt idx="0">
                  <c:v>64.33</c:v>
                </c:pt>
                <c:pt idx="1">
                  <c:v>64.5</c:v>
                </c:pt>
                <c:pt idx="2">
                  <c:v>64.67</c:v>
                </c:pt>
                <c:pt idx="3">
                  <c:v>64.84</c:v>
                </c:pt>
                <c:pt idx="4">
                  <c:v>65.010000000000005</c:v>
                </c:pt>
                <c:pt idx="5">
                  <c:v>65.180000000000007</c:v>
                </c:pt>
                <c:pt idx="6">
                  <c:v>65.349999999999994</c:v>
                </c:pt>
                <c:pt idx="7">
                  <c:v>65.52</c:v>
                </c:pt>
                <c:pt idx="8">
                  <c:v>65.69</c:v>
                </c:pt>
                <c:pt idx="9">
                  <c:v>65.86</c:v>
                </c:pt>
                <c:pt idx="10">
                  <c:v>66.03</c:v>
                </c:pt>
                <c:pt idx="11">
                  <c:v>66.2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98-49EC-A986-7961169C9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41696"/>
        <c:axId val="1231142176"/>
      </c:lineChart>
      <c:catAx>
        <c:axId val="1231141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42176"/>
        <c:crosses val="autoZero"/>
        <c:auto val="1"/>
        <c:lblAlgn val="ctr"/>
        <c:lblOffset val="100"/>
        <c:noMultiLvlLbl val="0"/>
      </c:catAx>
      <c:valAx>
        <c:axId val="1231142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</a:t>
            </a:r>
            <a:r>
              <a:rPr lang="en-IN" baseline="0"/>
              <a:t> Tractor - Unit Production Costs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'Unit Production Costs'!$N$3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'Unit Production Costs'!$N$4:$N$15</c:f>
              <c:numCache>
                <c:formatCode>"$"#,##0</c:formatCode>
                <c:ptCount val="12"/>
                <c:pt idx="0">
                  <c:v>1750</c:v>
                </c:pt>
                <c:pt idx="1">
                  <c:v>1755</c:v>
                </c:pt>
                <c:pt idx="2">
                  <c:v>1763</c:v>
                </c:pt>
                <c:pt idx="3">
                  <c:v>1770</c:v>
                </c:pt>
                <c:pt idx="4">
                  <c:v>1778</c:v>
                </c:pt>
                <c:pt idx="5">
                  <c:v>1785</c:v>
                </c:pt>
                <c:pt idx="6">
                  <c:v>1792</c:v>
                </c:pt>
                <c:pt idx="7">
                  <c:v>1795</c:v>
                </c:pt>
                <c:pt idx="8">
                  <c:v>1801</c:v>
                </c:pt>
                <c:pt idx="9">
                  <c:v>1804</c:v>
                </c:pt>
                <c:pt idx="10">
                  <c:v>1810</c:v>
                </c:pt>
                <c:pt idx="11">
                  <c:v>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C-48A4-AF9D-042A49751F36}"/>
            </c:ext>
          </c:extLst>
        </c:ser>
        <c:ser>
          <c:idx val="1"/>
          <c:order val="1"/>
          <c:tx>
            <c:strRef>
              <c:f>'Unit Production Costs'!$O$3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'Unit Production Costs'!$O$4:$O$15</c:f>
              <c:numCache>
                <c:formatCode>"$"#,##0</c:formatCode>
                <c:ptCount val="12"/>
                <c:pt idx="0">
                  <c:v>1835</c:v>
                </c:pt>
                <c:pt idx="1">
                  <c:v>1841</c:v>
                </c:pt>
                <c:pt idx="2">
                  <c:v>1848</c:v>
                </c:pt>
                <c:pt idx="3">
                  <c:v>1854</c:v>
                </c:pt>
                <c:pt idx="4">
                  <c:v>1860</c:v>
                </c:pt>
                <c:pt idx="5">
                  <c:v>1866</c:v>
                </c:pt>
                <c:pt idx="6">
                  <c:v>1872</c:v>
                </c:pt>
                <c:pt idx="7">
                  <c:v>1878</c:v>
                </c:pt>
                <c:pt idx="8">
                  <c:v>1885</c:v>
                </c:pt>
                <c:pt idx="9">
                  <c:v>1892</c:v>
                </c:pt>
                <c:pt idx="10">
                  <c:v>1897</c:v>
                </c:pt>
                <c:pt idx="11">
                  <c:v>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C-48A4-AF9D-042A49751F36}"/>
            </c:ext>
          </c:extLst>
        </c:ser>
        <c:ser>
          <c:idx val="2"/>
          <c:order val="2"/>
          <c:tx>
            <c:strRef>
              <c:f>'Unit Production Costs'!$P$3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'Unit Production Costs'!$P$4:$P$15</c:f>
              <c:numCache>
                <c:formatCode>"$"#,##0</c:formatCode>
                <c:ptCount val="12"/>
                <c:pt idx="0">
                  <c:v>1925</c:v>
                </c:pt>
                <c:pt idx="1">
                  <c:v>1931</c:v>
                </c:pt>
                <c:pt idx="2">
                  <c:v>1938</c:v>
                </c:pt>
                <c:pt idx="3">
                  <c:v>1944</c:v>
                </c:pt>
                <c:pt idx="4">
                  <c:v>1950</c:v>
                </c:pt>
                <c:pt idx="5">
                  <c:v>1956</c:v>
                </c:pt>
                <c:pt idx="6">
                  <c:v>1963</c:v>
                </c:pt>
                <c:pt idx="7">
                  <c:v>1969</c:v>
                </c:pt>
                <c:pt idx="8">
                  <c:v>1976</c:v>
                </c:pt>
                <c:pt idx="9">
                  <c:v>1983</c:v>
                </c:pt>
                <c:pt idx="10">
                  <c:v>1990</c:v>
                </c:pt>
                <c:pt idx="11">
                  <c:v>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C-48A4-AF9D-042A49751F36}"/>
            </c:ext>
          </c:extLst>
        </c:ser>
        <c:ser>
          <c:idx val="3"/>
          <c:order val="3"/>
          <c:tx>
            <c:strRef>
              <c:f>'Unit Production Costs'!$Q$3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'Unit Production Costs'!$Q$4:$Q$15</c:f>
              <c:numCache>
                <c:formatCode>[$$-409]#,##0_ ;[Red]\-[$$-409]#,##0\ </c:formatCode>
                <c:ptCount val="12"/>
                <c:pt idx="0">
                  <c:v>2011</c:v>
                </c:pt>
                <c:pt idx="1">
                  <c:v>2001</c:v>
                </c:pt>
                <c:pt idx="2">
                  <c:v>2024</c:v>
                </c:pt>
                <c:pt idx="3">
                  <c:v>2030</c:v>
                </c:pt>
                <c:pt idx="4">
                  <c:v>2039</c:v>
                </c:pt>
                <c:pt idx="5">
                  <c:v>2026</c:v>
                </c:pt>
                <c:pt idx="6">
                  <c:v>2034</c:v>
                </c:pt>
                <c:pt idx="7">
                  <c:v>2033</c:v>
                </c:pt>
                <c:pt idx="8">
                  <c:v>2056</c:v>
                </c:pt>
                <c:pt idx="9">
                  <c:v>2065</c:v>
                </c:pt>
                <c:pt idx="10">
                  <c:v>2068</c:v>
                </c:pt>
                <c:pt idx="11">
                  <c:v>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0C-48A4-AF9D-042A49751F36}"/>
            </c:ext>
          </c:extLst>
        </c:ser>
        <c:ser>
          <c:idx val="4"/>
          <c:order val="4"/>
          <c:tx>
            <c:strRef>
              <c:f>'Unit Production Costs'!$R$3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'Unit Production Costs'!$R$4:$R$15</c:f>
              <c:numCache>
                <c:formatCode>"$"#,##0</c:formatCode>
                <c:ptCount val="12"/>
                <c:pt idx="0">
                  <c:v>2073</c:v>
                </c:pt>
                <c:pt idx="1">
                  <c:v>2077</c:v>
                </c:pt>
                <c:pt idx="2">
                  <c:v>2081</c:v>
                </c:pt>
                <c:pt idx="3">
                  <c:v>2086</c:v>
                </c:pt>
                <c:pt idx="4">
                  <c:v>2092</c:v>
                </c:pt>
                <c:pt idx="5">
                  <c:v>2098</c:v>
                </c:pt>
                <c:pt idx="6">
                  <c:v>2104</c:v>
                </c:pt>
                <c:pt idx="7">
                  <c:v>2110</c:v>
                </c:pt>
                <c:pt idx="8">
                  <c:v>2116</c:v>
                </c:pt>
                <c:pt idx="9">
                  <c:v>2122</c:v>
                </c:pt>
                <c:pt idx="10">
                  <c:v>2129</c:v>
                </c:pt>
                <c:pt idx="11">
                  <c:v>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0C-48A4-AF9D-042A49751F36}"/>
            </c:ext>
          </c:extLst>
        </c:ser>
        <c:ser>
          <c:idx val="5"/>
          <c:order val="5"/>
          <c:tx>
            <c:strRef>
              <c:f>'Unit Production Costs'!$V$3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'Unit Production Costs'!$V$4:$V$15</c:f>
              <c:numCache>
                <c:formatCode>General</c:formatCode>
                <c:ptCount val="12"/>
                <c:pt idx="0">
                  <c:v>1918.8</c:v>
                </c:pt>
                <c:pt idx="1">
                  <c:v>1921</c:v>
                </c:pt>
                <c:pt idx="2">
                  <c:v>1930.8</c:v>
                </c:pt>
                <c:pt idx="3">
                  <c:v>1936.8</c:v>
                </c:pt>
                <c:pt idx="4">
                  <c:v>1943.8</c:v>
                </c:pt>
                <c:pt idx="5">
                  <c:v>1946.2</c:v>
                </c:pt>
                <c:pt idx="6">
                  <c:v>1953</c:v>
                </c:pt>
                <c:pt idx="7">
                  <c:v>1956.9999999999998</c:v>
                </c:pt>
                <c:pt idx="8">
                  <c:v>1966.7999999999997</c:v>
                </c:pt>
                <c:pt idx="9">
                  <c:v>1973.2000000000003</c:v>
                </c:pt>
                <c:pt idx="10">
                  <c:v>1978.8</c:v>
                </c:pt>
                <c:pt idx="11">
                  <c:v>1983.2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0C-48A4-AF9D-042A4975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92544"/>
        <c:axId val="500295904"/>
      </c:lineChart>
      <c:catAx>
        <c:axId val="50029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95904"/>
        <c:crosses val="autoZero"/>
        <c:auto val="1"/>
        <c:lblAlgn val="ctr"/>
        <c:lblOffset val="100"/>
        <c:noMultiLvlLbl val="0"/>
      </c:catAx>
      <c:valAx>
        <c:axId val="500295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World - Mower Unit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'Mower Unit Sales'!$G$3</c:f>
              <c:strCache>
                <c:ptCount val="1"/>
                <c:pt idx="0">
                  <c:v>World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'Mower Unit Sales'!$A$4:$A$63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xVal>
          <c:yVal>
            <c:numRef>
              <c:f>'Mower Unit Sales'!$G$4:$G$63</c:f>
              <c:numCache>
                <c:formatCode>General</c:formatCode>
                <c:ptCount val="60"/>
                <c:pt idx="0">
                  <c:v>7020</c:v>
                </c:pt>
                <c:pt idx="1">
                  <c:v>9280</c:v>
                </c:pt>
                <c:pt idx="2">
                  <c:v>9780</c:v>
                </c:pt>
                <c:pt idx="3">
                  <c:v>11100</c:v>
                </c:pt>
                <c:pt idx="4">
                  <c:v>11930</c:v>
                </c:pt>
                <c:pt idx="5">
                  <c:v>12240</c:v>
                </c:pt>
                <c:pt idx="6">
                  <c:v>10740</c:v>
                </c:pt>
                <c:pt idx="7">
                  <c:v>10080</c:v>
                </c:pt>
                <c:pt idx="8">
                  <c:v>8430</c:v>
                </c:pt>
                <c:pt idx="9">
                  <c:v>7650</c:v>
                </c:pt>
                <c:pt idx="10">
                  <c:v>6650</c:v>
                </c:pt>
                <c:pt idx="11">
                  <c:v>5620</c:v>
                </c:pt>
                <c:pt idx="12">
                  <c:v>7020</c:v>
                </c:pt>
                <c:pt idx="13">
                  <c:v>9030</c:v>
                </c:pt>
                <c:pt idx="14">
                  <c:v>10050</c:v>
                </c:pt>
                <c:pt idx="15">
                  <c:v>10890</c:v>
                </c:pt>
                <c:pt idx="16">
                  <c:v>11420</c:v>
                </c:pt>
                <c:pt idx="17">
                  <c:v>12270</c:v>
                </c:pt>
                <c:pt idx="18">
                  <c:v>10720</c:v>
                </c:pt>
                <c:pt idx="19">
                  <c:v>9650</c:v>
                </c:pt>
                <c:pt idx="20">
                  <c:v>8310</c:v>
                </c:pt>
                <c:pt idx="21">
                  <c:v>7510</c:v>
                </c:pt>
                <c:pt idx="22">
                  <c:v>6250</c:v>
                </c:pt>
                <c:pt idx="23">
                  <c:v>5370</c:v>
                </c:pt>
                <c:pt idx="24">
                  <c:v>6970</c:v>
                </c:pt>
                <c:pt idx="25">
                  <c:v>9160</c:v>
                </c:pt>
                <c:pt idx="26">
                  <c:v>9970</c:v>
                </c:pt>
                <c:pt idx="27">
                  <c:v>11020</c:v>
                </c:pt>
                <c:pt idx="28">
                  <c:v>11780</c:v>
                </c:pt>
                <c:pt idx="29">
                  <c:v>12280</c:v>
                </c:pt>
                <c:pt idx="30">
                  <c:v>10960</c:v>
                </c:pt>
                <c:pt idx="31">
                  <c:v>9500</c:v>
                </c:pt>
                <c:pt idx="32">
                  <c:v>8230</c:v>
                </c:pt>
                <c:pt idx="33">
                  <c:v>7420</c:v>
                </c:pt>
                <c:pt idx="34">
                  <c:v>6630</c:v>
                </c:pt>
                <c:pt idx="35">
                  <c:v>5350</c:v>
                </c:pt>
                <c:pt idx="36">
                  <c:v>7030</c:v>
                </c:pt>
                <c:pt idx="37">
                  <c:v>9220</c:v>
                </c:pt>
                <c:pt idx="38">
                  <c:v>10050</c:v>
                </c:pt>
                <c:pt idx="39">
                  <c:v>11050</c:v>
                </c:pt>
                <c:pt idx="40">
                  <c:v>11640</c:v>
                </c:pt>
                <c:pt idx="41">
                  <c:v>12040</c:v>
                </c:pt>
                <c:pt idx="42">
                  <c:v>11010</c:v>
                </c:pt>
                <c:pt idx="43">
                  <c:v>9830</c:v>
                </c:pt>
                <c:pt idx="44">
                  <c:v>8370</c:v>
                </c:pt>
                <c:pt idx="45">
                  <c:v>7490</c:v>
                </c:pt>
                <c:pt idx="46">
                  <c:v>6530</c:v>
                </c:pt>
                <c:pt idx="47">
                  <c:v>6300</c:v>
                </c:pt>
                <c:pt idx="48">
                  <c:v>7080</c:v>
                </c:pt>
                <c:pt idx="49">
                  <c:v>9250</c:v>
                </c:pt>
                <c:pt idx="50">
                  <c:v>10025</c:v>
                </c:pt>
                <c:pt idx="51">
                  <c:v>11006</c:v>
                </c:pt>
                <c:pt idx="52">
                  <c:v>11442</c:v>
                </c:pt>
                <c:pt idx="53">
                  <c:v>12086</c:v>
                </c:pt>
                <c:pt idx="54">
                  <c:v>11474</c:v>
                </c:pt>
                <c:pt idx="55">
                  <c:v>9505</c:v>
                </c:pt>
                <c:pt idx="56">
                  <c:v>8631</c:v>
                </c:pt>
                <c:pt idx="57">
                  <c:v>7443</c:v>
                </c:pt>
                <c:pt idx="58">
                  <c:v>6451</c:v>
                </c:pt>
                <c:pt idx="59">
                  <c:v>5650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4-46C5-8B02-53478DE0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731151"/>
        <c:axId val="1007732111"/>
      </c:scatterChart>
      <c:valAx>
        <c:axId val="10077311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732111"/>
        <c:crosses val="autoZero"/>
        <c:crossBetween val="midCat"/>
      </c:valAx>
      <c:valAx>
        <c:axId val="1007732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73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World </a:t>
            </a:r>
          </a:p>
        </c:rich>
      </c:tx>
      <c:layout>
        <c:manualLayout>
          <c:xMode val="edge"/>
          <c:yMode val="edge"/>
          <c:x val="0.22975894967337293"/>
          <c:y val="5.109490274702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'Mower Unit Sales'!$Q$4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Sales'!$Q$5:$Q$16</c:f>
              <c:numCache>
                <c:formatCode>General</c:formatCode>
                <c:ptCount val="12"/>
                <c:pt idx="0">
                  <c:v>7020</c:v>
                </c:pt>
                <c:pt idx="1">
                  <c:v>9280</c:v>
                </c:pt>
                <c:pt idx="2">
                  <c:v>9780</c:v>
                </c:pt>
                <c:pt idx="3">
                  <c:v>11100</c:v>
                </c:pt>
                <c:pt idx="4">
                  <c:v>11930</c:v>
                </c:pt>
                <c:pt idx="5">
                  <c:v>12240</c:v>
                </c:pt>
                <c:pt idx="6">
                  <c:v>10740</c:v>
                </c:pt>
                <c:pt idx="7">
                  <c:v>10080</c:v>
                </c:pt>
                <c:pt idx="8">
                  <c:v>8430</c:v>
                </c:pt>
                <c:pt idx="9">
                  <c:v>7650</c:v>
                </c:pt>
                <c:pt idx="10">
                  <c:v>6650</c:v>
                </c:pt>
                <c:pt idx="11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6-4A04-B291-4F9194B2A60E}"/>
            </c:ext>
          </c:extLst>
        </c:ser>
        <c:ser>
          <c:idx val="1"/>
          <c:order val="1"/>
          <c:tx>
            <c:strRef>
              <c:f>'Mower Unit Sales'!$R$4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Sales'!$R$5:$R$16</c:f>
              <c:numCache>
                <c:formatCode>General</c:formatCode>
                <c:ptCount val="12"/>
                <c:pt idx="0">
                  <c:v>7020</c:v>
                </c:pt>
                <c:pt idx="1">
                  <c:v>9030</c:v>
                </c:pt>
                <c:pt idx="2">
                  <c:v>10050</c:v>
                </c:pt>
                <c:pt idx="3">
                  <c:v>10890</c:v>
                </c:pt>
                <c:pt idx="4">
                  <c:v>11420</c:v>
                </c:pt>
                <c:pt idx="5">
                  <c:v>12270</c:v>
                </c:pt>
                <c:pt idx="6">
                  <c:v>10720</c:v>
                </c:pt>
                <c:pt idx="7">
                  <c:v>9650</c:v>
                </c:pt>
                <c:pt idx="8">
                  <c:v>8310</c:v>
                </c:pt>
                <c:pt idx="9">
                  <c:v>7510</c:v>
                </c:pt>
                <c:pt idx="10">
                  <c:v>6250</c:v>
                </c:pt>
                <c:pt idx="11">
                  <c:v>5370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6-4A04-B291-4F9194B2A60E}"/>
            </c:ext>
          </c:extLst>
        </c:ser>
        <c:ser>
          <c:idx val="2"/>
          <c:order val="2"/>
          <c:tx>
            <c:strRef>
              <c:f>'Mower Unit Sales'!$S$4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Sales'!$S$5:$S$16</c:f>
              <c:numCache>
                <c:formatCode>General</c:formatCode>
                <c:ptCount val="12"/>
                <c:pt idx="0">
                  <c:v>6970</c:v>
                </c:pt>
                <c:pt idx="1">
                  <c:v>9160</c:v>
                </c:pt>
                <c:pt idx="2">
                  <c:v>9970</c:v>
                </c:pt>
                <c:pt idx="3">
                  <c:v>11020</c:v>
                </c:pt>
                <c:pt idx="4">
                  <c:v>11780</c:v>
                </c:pt>
                <c:pt idx="5">
                  <c:v>12280</c:v>
                </c:pt>
                <c:pt idx="6">
                  <c:v>10960</c:v>
                </c:pt>
                <c:pt idx="7">
                  <c:v>9500</c:v>
                </c:pt>
                <c:pt idx="8">
                  <c:v>8230</c:v>
                </c:pt>
                <c:pt idx="9">
                  <c:v>7420</c:v>
                </c:pt>
                <c:pt idx="10">
                  <c:v>6630</c:v>
                </c:pt>
                <c:pt idx="11">
                  <c:v>5350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6-4A04-B291-4F9194B2A60E}"/>
            </c:ext>
          </c:extLst>
        </c:ser>
        <c:ser>
          <c:idx val="3"/>
          <c:order val="3"/>
          <c:tx>
            <c:strRef>
              <c:f>'Mower Unit Sales'!$T$4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Sales'!$T$5:$T$16</c:f>
              <c:numCache>
                <c:formatCode>General</c:formatCode>
                <c:ptCount val="12"/>
                <c:pt idx="0">
                  <c:v>7030</c:v>
                </c:pt>
                <c:pt idx="1">
                  <c:v>9220</c:v>
                </c:pt>
                <c:pt idx="2">
                  <c:v>10050</c:v>
                </c:pt>
                <c:pt idx="3">
                  <c:v>11050</c:v>
                </c:pt>
                <c:pt idx="4">
                  <c:v>11640</c:v>
                </c:pt>
                <c:pt idx="5">
                  <c:v>12040</c:v>
                </c:pt>
                <c:pt idx="6">
                  <c:v>11010</c:v>
                </c:pt>
                <c:pt idx="7">
                  <c:v>9830</c:v>
                </c:pt>
                <c:pt idx="8">
                  <c:v>8370</c:v>
                </c:pt>
                <c:pt idx="9">
                  <c:v>7490</c:v>
                </c:pt>
                <c:pt idx="10">
                  <c:v>6530</c:v>
                </c:pt>
                <c:pt idx="11">
                  <c:v>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C6-4A04-B291-4F9194B2A60E}"/>
            </c:ext>
          </c:extLst>
        </c:ser>
        <c:ser>
          <c:idx val="4"/>
          <c:order val="4"/>
          <c:tx>
            <c:strRef>
              <c:f>'Mower Unit Sales'!$U$4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Sales'!$U$5:$U$16</c:f>
              <c:numCache>
                <c:formatCode>General</c:formatCode>
                <c:ptCount val="12"/>
                <c:pt idx="0">
                  <c:v>7080</c:v>
                </c:pt>
                <c:pt idx="1">
                  <c:v>9250</c:v>
                </c:pt>
                <c:pt idx="2">
                  <c:v>10025</c:v>
                </c:pt>
                <c:pt idx="3">
                  <c:v>11006</c:v>
                </c:pt>
                <c:pt idx="4">
                  <c:v>11442</c:v>
                </c:pt>
                <c:pt idx="5">
                  <c:v>12086</c:v>
                </c:pt>
                <c:pt idx="6">
                  <c:v>11474</c:v>
                </c:pt>
                <c:pt idx="7">
                  <c:v>9505</c:v>
                </c:pt>
                <c:pt idx="8">
                  <c:v>8631</c:v>
                </c:pt>
                <c:pt idx="9">
                  <c:v>7443</c:v>
                </c:pt>
                <c:pt idx="10">
                  <c:v>6451</c:v>
                </c:pt>
                <c:pt idx="11">
                  <c:v>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C6-4A04-B291-4F9194B2A60E}"/>
            </c:ext>
          </c:extLst>
        </c:ser>
        <c:ser>
          <c:idx val="5"/>
          <c:order val="5"/>
          <c:tx>
            <c:strRef>
              <c:f>'Mower Unit Sales'!$Y$4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Sales'!$Y$5:$Y$16</c:f>
              <c:numCache>
                <c:formatCode>General</c:formatCode>
                <c:ptCount val="12"/>
                <c:pt idx="0">
                  <c:v>7024</c:v>
                </c:pt>
                <c:pt idx="1">
                  <c:v>9188</c:v>
                </c:pt>
                <c:pt idx="2">
                  <c:v>9975</c:v>
                </c:pt>
                <c:pt idx="3">
                  <c:v>11013.2</c:v>
                </c:pt>
                <c:pt idx="4">
                  <c:v>11642.4</c:v>
                </c:pt>
                <c:pt idx="5">
                  <c:v>12183.2</c:v>
                </c:pt>
                <c:pt idx="6">
                  <c:v>10980.799999999997</c:v>
                </c:pt>
                <c:pt idx="7">
                  <c:v>9713</c:v>
                </c:pt>
                <c:pt idx="8">
                  <c:v>8394.2000000000007</c:v>
                </c:pt>
                <c:pt idx="9">
                  <c:v>7502.6</c:v>
                </c:pt>
                <c:pt idx="10">
                  <c:v>6502.2</c:v>
                </c:pt>
                <c:pt idx="11">
                  <c:v>5658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C6-4A04-B291-4F9194B2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435215"/>
        <c:axId val="927435695"/>
      </c:lineChart>
      <c:catAx>
        <c:axId val="927435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35695"/>
        <c:crosses val="autoZero"/>
        <c:auto val="1"/>
        <c:lblAlgn val="ctr"/>
        <c:lblOffset val="100"/>
        <c:noMultiLvlLbl val="0"/>
      </c:catAx>
      <c:valAx>
        <c:axId val="927435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</a:t>
            </a:r>
            <a:r>
              <a:rPr lang="en-IE" baseline="0"/>
              <a:t> NA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'Mower Unit Sales'!$Q$21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Sales'!$Q$22:$Q$33</c:f>
              <c:numCache>
                <c:formatCode>General</c:formatCode>
                <c:ptCount val="12"/>
                <c:pt idx="0">
                  <c:v>6000</c:v>
                </c:pt>
                <c:pt idx="1">
                  <c:v>7950</c:v>
                </c:pt>
                <c:pt idx="2">
                  <c:v>8100</c:v>
                </c:pt>
                <c:pt idx="3">
                  <c:v>9050</c:v>
                </c:pt>
                <c:pt idx="4">
                  <c:v>9900</c:v>
                </c:pt>
                <c:pt idx="5">
                  <c:v>10200</c:v>
                </c:pt>
                <c:pt idx="6">
                  <c:v>8730</c:v>
                </c:pt>
                <c:pt idx="7">
                  <c:v>8140</c:v>
                </c:pt>
                <c:pt idx="8">
                  <c:v>6480</c:v>
                </c:pt>
                <c:pt idx="9">
                  <c:v>5990</c:v>
                </c:pt>
                <c:pt idx="10">
                  <c:v>5320</c:v>
                </c:pt>
                <c:pt idx="11">
                  <c:v>4640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B-46AF-921E-205846A155A6}"/>
            </c:ext>
          </c:extLst>
        </c:ser>
        <c:ser>
          <c:idx val="1"/>
          <c:order val="1"/>
          <c:tx>
            <c:strRef>
              <c:f>'Mower Unit Sales'!$R$21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Sales'!$R$22:$R$33</c:f>
              <c:numCache>
                <c:formatCode>General</c:formatCode>
                <c:ptCount val="12"/>
                <c:pt idx="0">
                  <c:v>5980</c:v>
                </c:pt>
                <c:pt idx="1">
                  <c:v>7620</c:v>
                </c:pt>
                <c:pt idx="2">
                  <c:v>8370</c:v>
                </c:pt>
                <c:pt idx="3">
                  <c:v>8830</c:v>
                </c:pt>
                <c:pt idx="4">
                  <c:v>9310</c:v>
                </c:pt>
                <c:pt idx="5">
                  <c:v>10230</c:v>
                </c:pt>
                <c:pt idx="6">
                  <c:v>8720</c:v>
                </c:pt>
                <c:pt idx="7">
                  <c:v>7710</c:v>
                </c:pt>
                <c:pt idx="8">
                  <c:v>6320</c:v>
                </c:pt>
                <c:pt idx="9">
                  <c:v>5840</c:v>
                </c:pt>
                <c:pt idx="10">
                  <c:v>4960</c:v>
                </c:pt>
                <c:pt idx="11">
                  <c:v>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B-46AF-921E-205846A155A6}"/>
            </c:ext>
          </c:extLst>
        </c:ser>
        <c:ser>
          <c:idx val="2"/>
          <c:order val="2"/>
          <c:tx>
            <c:strRef>
              <c:f>'Mower Unit Sales'!$S$21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Sales'!$S$22:$S$33</c:f>
              <c:numCache>
                <c:formatCode>General</c:formatCode>
                <c:ptCount val="12"/>
                <c:pt idx="0">
                  <c:v>6020</c:v>
                </c:pt>
                <c:pt idx="1">
                  <c:v>7920</c:v>
                </c:pt>
                <c:pt idx="2">
                  <c:v>8430</c:v>
                </c:pt>
                <c:pt idx="3">
                  <c:v>9040</c:v>
                </c:pt>
                <c:pt idx="4">
                  <c:v>9820</c:v>
                </c:pt>
                <c:pt idx="5">
                  <c:v>10370</c:v>
                </c:pt>
                <c:pt idx="6">
                  <c:v>9050</c:v>
                </c:pt>
                <c:pt idx="7">
                  <c:v>7620</c:v>
                </c:pt>
                <c:pt idx="8">
                  <c:v>6420</c:v>
                </c:pt>
                <c:pt idx="9">
                  <c:v>5890</c:v>
                </c:pt>
                <c:pt idx="10">
                  <c:v>5340</c:v>
                </c:pt>
                <c:pt idx="11">
                  <c:v>4430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B-46AF-921E-205846A155A6}"/>
            </c:ext>
          </c:extLst>
        </c:ser>
        <c:ser>
          <c:idx val="3"/>
          <c:order val="3"/>
          <c:tx>
            <c:strRef>
              <c:f>'Mower Unit Sales'!$T$21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Sales'!$T$22:$T$33</c:f>
              <c:numCache>
                <c:formatCode>General</c:formatCode>
                <c:ptCount val="12"/>
                <c:pt idx="0">
                  <c:v>6100</c:v>
                </c:pt>
                <c:pt idx="1">
                  <c:v>8010</c:v>
                </c:pt>
                <c:pt idx="2">
                  <c:v>8430</c:v>
                </c:pt>
                <c:pt idx="3">
                  <c:v>9110</c:v>
                </c:pt>
                <c:pt idx="4">
                  <c:v>9730</c:v>
                </c:pt>
                <c:pt idx="5">
                  <c:v>10120</c:v>
                </c:pt>
                <c:pt idx="6">
                  <c:v>9080</c:v>
                </c:pt>
                <c:pt idx="7">
                  <c:v>7820</c:v>
                </c:pt>
                <c:pt idx="8">
                  <c:v>6540</c:v>
                </c:pt>
                <c:pt idx="9">
                  <c:v>6010</c:v>
                </c:pt>
                <c:pt idx="10">
                  <c:v>5270</c:v>
                </c:pt>
                <c:pt idx="11">
                  <c:v>5380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B-46AF-921E-205846A155A6}"/>
            </c:ext>
          </c:extLst>
        </c:ser>
        <c:ser>
          <c:idx val="4"/>
          <c:order val="4"/>
          <c:tx>
            <c:strRef>
              <c:f>'Mower Unit Sales'!$U$21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Sales'!$U$22:$U$33</c:f>
              <c:numCache>
                <c:formatCode>General</c:formatCode>
                <c:ptCount val="12"/>
                <c:pt idx="0">
                  <c:v>6210</c:v>
                </c:pt>
                <c:pt idx="1">
                  <c:v>8030</c:v>
                </c:pt>
                <c:pt idx="2">
                  <c:v>8540</c:v>
                </c:pt>
                <c:pt idx="3">
                  <c:v>9120</c:v>
                </c:pt>
                <c:pt idx="4">
                  <c:v>9570</c:v>
                </c:pt>
                <c:pt idx="5">
                  <c:v>10230</c:v>
                </c:pt>
                <c:pt idx="6">
                  <c:v>9580</c:v>
                </c:pt>
                <c:pt idx="7">
                  <c:v>7680</c:v>
                </c:pt>
                <c:pt idx="8">
                  <c:v>6870</c:v>
                </c:pt>
                <c:pt idx="9">
                  <c:v>5930</c:v>
                </c:pt>
                <c:pt idx="10">
                  <c:v>5260</c:v>
                </c:pt>
                <c:pt idx="11">
                  <c:v>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B-46AF-921E-205846A155A6}"/>
            </c:ext>
          </c:extLst>
        </c:ser>
        <c:ser>
          <c:idx val="5"/>
          <c:order val="5"/>
          <c:tx>
            <c:strRef>
              <c:f>'Mower Unit Sales'!$Y$21</c:f>
              <c:strCache>
                <c:ptCount val="1"/>
                <c:pt idx="0">
                  <c:v>Year 6 Forecast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Sales'!$Y$22:$Y$33</c:f>
              <c:numCache>
                <c:formatCode>General</c:formatCode>
                <c:ptCount val="12"/>
                <c:pt idx="0">
                  <c:v>6062</c:v>
                </c:pt>
                <c:pt idx="1">
                  <c:v>7906</c:v>
                </c:pt>
                <c:pt idx="2">
                  <c:v>8374</c:v>
                </c:pt>
                <c:pt idx="3">
                  <c:v>9030</c:v>
                </c:pt>
                <c:pt idx="4">
                  <c:v>9666</c:v>
                </c:pt>
                <c:pt idx="5">
                  <c:v>10230</c:v>
                </c:pt>
                <c:pt idx="6">
                  <c:v>9032</c:v>
                </c:pt>
                <c:pt idx="7">
                  <c:v>7793.9999999999991</c:v>
                </c:pt>
                <c:pt idx="8">
                  <c:v>6526</c:v>
                </c:pt>
                <c:pt idx="9">
                  <c:v>5932</c:v>
                </c:pt>
                <c:pt idx="10">
                  <c:v>5230</c:v>
                </c:pt>
                <c:pt idx="11">
                  <c:v>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B-46AF-921E-205846A15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330879"/>
        <c:axId val="958331359"/>
      </c:lineChart>
      <c:catAx>
        <c:axId val="958330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31359"/>
        <c:crosses val="autoZero"/>
        <c:auto val="1"/>
        <c:lblAlgn val="ctr"/>
        <c:lblOffset val="100"/>
        <c:noMultiLvlLbl val="0"/>
      </c:catAx>
      <c:valAx>
        <c:axId val="9583313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3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Yearly Pacific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'Mower Unit Sales'!$Q$75</c:f>
              <c:strCache>
                <c:ptCount val="1"/>
                <c:pt idx="0">
                  <c:v>Year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Sales'!$Q$76:$Q$87</c:f>
              <c:numCache>
                <c:formatCode>General</c:formatCode>
                <c:ptCount val="12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120</c:v>
                </c:pt>
                <c:pt idx="6">
                  <c:v>140</c:v>
                </c:pt>
                <c:pt idx="7">
                  <c:v>130</c:v>
                </c:pt>
                <c:pt idx="8">
                  <c:v>130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C-445E-965A-ECDED4FD9DB4}"/>
            </c:ext>
          </c:extLst>
        </c:ser>
        <c:ser>
          <c:idx val="1"/>
          <c:order val="1"/>
          <c:tx>
            <c:strRef>
              <c:f>'Mower Unit Sales'!$R$75</c:f>
              <c:strCache>
                <c:ptCount val="1"/>
                <c:pt idx="0">
                  <c:v>Year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Sales'!$R$76:$R$87</c:f>
              <c:numCache>
                <c:formatCode>General</c:formatCode>
                <c:ptCount val="12"/>
                <c:pt idx="0">
                  <c:v>140</c:v>
                </c:pt>
                <c:pt idx="1">
                  <c:v>150</c:v>
                </c:pt>
                <c:pt idx="2">
                  <c:v>140</c:v>
                </c:pt>
                <c:pt idx="3">
                  <c:v>150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C-445E-965A-ECDED4FD9DB4}"/>
            </c:ext>
          </c:extLst>
        </c:ser>
        <c:ser>
          <c:idx val="2"/>
          <c:order val="2"/>
          <c:tx>
            <c:strRef>
              <c:f>'Mower Unit Sales'!$S$75</c:f>
              <c:strCache>
                <c:ptCount val="1"/>
                <c:pt idx="0">
                  <c:v>Year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Sales'!$S$76:$S$87</c:f>
              <c:numCache>
                <c:formatCode>General</c:formatCode>
                <c:ptCount val="12"/>
                <c:pt idx="0">
                  <c:v>160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160</c:v>
                </c:pt>
                <c:pt idx="5">
                  <c:v>170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180</c:v>
                </c:pt>
                <c:pt idx="10">
                  <c:v>190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C-445E-965A-ECDED4FD9DB4}"/>
            </c:ext>
          </c:extLst>
        </c:ser>
        <c:ser>
          <c:idx val="3"/>
          <c:order val="3"/>
          <c:tx>
            <c:strRef>
              <c:f>'Mower Unit Sales'!$T$75</c:f>
              <c:strCache>
                <c:ptCount val="1"/>
                <c:pt idx="0">
                  <c:v>Year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Sales'!$T$76:$T$87</c:f>
              <c:numCache>
                <c:formatCode>General</c:formatCode>
                <c:ptCount val="12"/>
                <c:pt idx="0">
                  <c:v>200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190</c:v>
                </c:pt>
                <c:pt idx="5">
                  <c:v>200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1C-445E-965A-ECDED4FD9DB4}"/>
            </c:ext>
          </c:extLst>
        </c:ser>
        <c:ser>
          <c:idx val="4"/>
          <c:order val="4"/>
          <c:tx>
            <c:strRef>
              <c:f>'Mower Unit Sales'!$U$75</c:f>
              <c:strCache>
                <c:ptCount val="1"/>
                <c:pt idx="0">
                  <c:v>Year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Sales'!$U$76:$U$87</c:f>
              <c:numCache>
                <c:formatCode>General</c:formatCode>
                <c:ptCount val="12"/>
                <c:pt idx="0">
                  <c:v>200</c:v>
                </c:pt>
                <c:pt idx="1">
                  <c:v>190</c:v>
                </c:pt>
                <c:pt idx="2">
                  <c:v>210</c:v>
                </c:pt>
                <c:pt idx="3">
                  <c:v>220</c:v>
                </c:pt>
                <c:pt idx="4">
                  <c:v>200</c:v>
                </c:pt>
                <c:pt idx="5">
                  <c:v>210</c:v>
                </c:pt>
                <c:pt idx="6">
                  <c:v>230</c:v>
                </c:pt>
                <c:pt idx="7">
                  <c:v>220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1C-445E-965A-ECDED4FD9DB4}"/>
            </c:ext>
          </c:extLst>
        </c:ser>
        <c:ser>
          <c:idx val="5"/>
          <c:order val="5"/>
          <c:tx>
            <c:strRef>
              <c:f>'Mower Unit Sales'!$W$75</c:f>
              <c:strCache>
                <c:ptCount val="1"/>
                <c:pt idx="0">
                  <c:v>Year 6 Forecast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'Mower Unit Sales'!$W$76:$W$87</c:f>
              <c:numCache>
                <c:formatCode>0</c:formatCode>
                <c:ptCount val="12"/>
                <c:pt idx="0">
                  <c:v>239.40449999999998</c:v>
                </c:pt>
                <c:pt idx="1">
                  <c:v>242.90099999999998</c:v>
                </c:pt>
                <c:pt idx="2">
                  <c:v>246.39749999999998</c:v>
                </c:pt>
                <c:pt idx="3">
                  <c:v>249.89400000000001</c:v>
                </c:pt>
                <c:pt idx="4">
                  <c:v>253.39049999999997</c:v>
                </c:pt>
                <c:pt idx="5">
                  <c:v>256.887</c:v>
                </c:pt>
                <c:pt idx="6">
                  <c:v>260.38350000000003</c:v>
                </c:pt>
                <c:pt idx="7">
                  <c:v>263.88</c:v>
                </c:pt>
                <c:pt idx="8">
                  <c:v>267.37649999999996</c:v>
                </c:pt>
                <c:pt idx="9">
                  <c:v>270.87299999999999</c:v>
                </c:pt>
                <c:pt idx="10">
                  <c:v>274.36950000000002</c:v>
                </c:pt>
                <c:pt idx="11">
                  <c:v>277.86599999999999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1C-445E-965A-ECDED4FD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652399"/>
        <c:axId val="1004652879"/>
      </c:lineChart>
      <c:catAx>
        <c:axId val="1004652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52879"/>
        <c:crosses val="autoZero"/>
        <c:auto val="1"/>
        <c:lblAlgn val="ctr"/>
        <c:lblOffset val="100"/>
        <c:noMultiLvlLbl val="0"/>
      </c:catAx>
      <c:valAx>
        <c:axId val="1004652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1566636</xdr:colOff>
      <xdr:row>21</xdr:row>
      <xdr:rowOff>5141</xdr:rowOff>
    </xdr:from>
    <xdr:to>
      <xdr:col>13</xdr:col>
      <xdr:colOff>270785</xdr:colOff>
      <xdr:row>34</xdr:row>
      <xdr:rowOff>175231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02FE80-3D9C-99B5-CF82-37722DA1C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1548041</xdr:colOff>
      <xdr:row>38</xdr:row>
      <xdr:rowOff>191862</xdr:rowOff>
    </xdr:from>
    <xdr:to>
      <xdr:col>13</xdr:col>
      <xdr:colOff>198667</xdr:colOff>
      <xdr:row>52</xdr:row>
      <xdr:rowOff>194583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7935D0-783E-80C7-86A7-9B7978C39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1514475</xdr:colOff>
      <xdr:row>56</xdr:row>
      <xdr:rowOff>119744</xdr:rowOff>
    </xdr:from>
    <xdr:to>
      <xdr:col>13</xdr:col>
      <xdr:colOff>207282</xdr:colOff>
      <xdr:row>70</xdr:row>
      <xdr:rowOff>92077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ED0506-B25B-2193-99F9-FCD358D30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1440997</xdr:colOff>
      <xdr:row>73</xdr:row>
      <xdr:rowOff>128828</xdr:rowOff>
    </xdr:from>
    <xdr:to>
      <xdr:col>13</xdr:col>
      <xdr:colOff>250015</xdr:colOff>
      <xdr:row>87</xdr:row>
      <xdr:rowOff>81203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4B71D9-63CC-3080-7234-A5B5A2487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1509486</xdr:colOff>
      <xdr:row>91</xdr:row>
      <xdr:rowOff>193608</xdr:rowOff>
    </xdr:from>
    <xdr:to>
      <xdr:col>13</xdr:col>
      <xdr:colOff>231389</xdr:colOff>
      <xdr:row>105</xdr:row>
      <xdr:rowOff>197580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613159-B5BF-966C-62DB-82C4ECF07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1723571</xdr:colOff>
      <xdr:row>2</xdr:row>
      <xdr:rowOff>203201</xdr:rowOff>
    </xdr:from>
    <xdr:to>
      <xdr:col>13</xdr:col>
      <xdr:colOff>238124</xdr:colOff>
      <xdr:row>16</xdr:row>
      <xdr:rowOff>176440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C86A95-6424-FDD7-711A-E699BFD4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341993</xdr:colOff>
      <xdr:row>2</xdr:row>
      <xdr:rowOff>163285</xdr:rowOff>
    </xdr:from>
    <xdr:to>
      <xdr:col>34</xdr:col>
      <xdr:colOff>211364</xdr:colOff>
      <xdr:row>16</xdr:row>
      <xdr:rowOff>76199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5F4BFBA-EC26-F72B-7F4B-9A4FCF24B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336550</xdr:colOff>
      <xdr:row>19</xdr:row>
      <xdr:rowOff>172357</xdr:rowOff>
    </xdr:from>
    <xdr:to>
      <xdr:col>34</xdr:col>
      <xdr:colOff>205921</xdr:colOff>
      <xdr:row>33</xdr:row>
      <xdr:rowOff>67129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1947896-D387-706B-4068-21241D1A0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314853</xdr:colOff>
      <xdr:row>73</xdr:row>
      <xdr:rowOff>49214</xdr:rowOff>
    </xdr:from>
    <xdr:to>
      <xdr:col>34</xdr:col>
      <xdr:colOff>153457</xdr:colOff>
      <xdr:row>86</xdr:row>
      <xdr:rowOff>159810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42F0BB4-78E2-631D-11C1-44E89BE4B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197926</xdr:colOff>
      <xdr:row>91</xdr:row>
      <xdr:rowOff>21772</xdr:rowOff>
    </xdr:from>
    <xdr:to>
      <xdr:col>34</xdr:col>
      <xdr:colOff>500742</xdr:colOff>
      <xdr:row>104</xdr:row>
      <xdr:rowOff>159204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36084-28B8-165B-C53B-BD107D3F4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424541</xdr:colOff>
      <xdr:row>37</xdr:row>
      <xdr:rowOff>108857</xdr:rowOff>
    </xdr:from>
    <xdr:to>
      <xdr:col>34</xdr:col>
      <xdr:colOff>359228</xdr:colOff>
      <xdr:row>51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D85ED6-420C-66D4-605F-35E412B4F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446313</xdr:colOff>
      <xdr:row>56</xdr:row>
      <xdr:rowOff>21771</xdr:rowOff>
    </xdr:from>
    <xdr:to>
      <xdr:col>34</xdr:col>
      <xdr:colOff>424542</xdr:colOff>
      <xdr:row>69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812311-CA9D-10BC-0EA6-7A9F1ACFE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1251857</xdr:colOff>
      <xdr:row>25</xdr:row>
      <xdr:rowOff>123824</xdr:rowOff>
    </xdr:from>
    <xdr:to>
      <xdr:col>14</xdr:col>
      <xdr:colOff>250371</xdr:colOff>
      <xdr:row>41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343BB-7DC8-7B0F-5EBA-D3D52DFF7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1186543</xdr:colOff>
      <xdr:row>45</xdr:row>
      <xdr:rowOff>101600</xdr:rowOff>
    </xdr:from>
    <xdr:to>
      <xdr:col>14</xdr:col>
      <xdr:colOff>272142</xdr:colOff>
      <xdr:row>59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0774A-088A-7FCD-615F-7ED9E160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1197429</xdr:colOff>
      <xdr:row>63</xdr:row>
      <xdr:rowOff>161925</xdr:rowOff>
    </xdr:from>
    <xdr:to>
      <xdr:col>14</xdr:col>
      <xdr:colOff>359229</xdr:colOff>
      <xdr:row>79</xdr:row>
      <xdr:rowOff>54429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2D25C-563C-D8E8-AD09-7062B42FF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1284514</xdr:colOff>
      <xdr:row>2</xdr:row>
      <xdr:rowOff>196850</xdr:rowOff>
    </xdr:from>
    <xdr:to>
      <xdr:col>14</xdr:col>
      <xdr:colOff>195942</xdr:colOff>
      <xdr:row>18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65DF18-7659-D3F0-EF91-78F8B48F1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1175657</xdr:colOff>
      <xdr:row>83</xdr:row>
      <xdr:rowOff>42182</xdr:rowOff>
    </xdr:from>
    <xdr:to>
      <xdr:col>14</xdr:col>
      <xdr:colOff>413657</xdr:colOff>
      <xdr:row>97</xdr:row>
      <xdr:rowOff>185058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F4B941-0BBE-CDF7-567D-3B96AE6B1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1142999</xdr:colOff>
      <xdr:row>101</xdr:row>
      <xdr:rowOff>122463</xdr:rowOff>
    </xdr:from>
    <xdr:to>
      <xdr:col>14</xdr:col>
      <xdr:colOff>533400</xdr:colOff>
      <xdr:row>115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D0B91A-3F85-73B1-5077-E184A6C8F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25976</xdr:colOff>
      <xdr:row>3</xdr:row>
      <xdr:rowOff>2020</xdr:rowOff>
    </xdr:from>
    <xdr:to>
      <xdr:col>37</xdr:col>
      <xdr:colOff>195942</xdr:colOff>
      <xdr:row>16</xdr:row>
      <xdr:rowOff>97972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396EF9-D386-AB33-E0AD-D23DE5DAD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60612</xdr:colOff>
      <xdr:row>26</xdr:row>
      <xdr:rowOff>2018</xdr:rowOff>
    </xdr:from>
    <xdr:to>
      <xdr:col>37</xdr:col>
      <xdr:colOff>174171</xdr:colOff>
      <xdr:row>39</xdr:row>
      <xdr:rowOff>152399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2908E2-BD3A-07D4-16B7-1AA6B0AFE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135000</xdr:colOff>
      <xdr:row>46</xdr:row>
      <xdr:rowOff>122667</xdr:rowOff>
    </xdr:from>
    <xdr:to>
      <xdr:col>37</xdr:col>
      <xdr:colOff>283028</xdr:colOff>
      <xdr:row>59</xdr:row>
      <xdr:rowOff>217712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C6D59A-C18B-5E0C-A75B-F33E99BDF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146504</xdr:colOff>
      <xdr:row>65</xdr:row>
      <xdr:rowOff>2721</xdr:rowOff>
    </xdr:from>
    <xdr:to>
      <xdr:col>37</xdr:col>
      <xdr:colOff>228600</xdr:colOff>
      <xdr:row>79</xdr:row>
      <xdr:rowOff>97972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3C0B77-EC5C-5B6E-0BD3-20F99E33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51254</xdr:colOff>
      <xdr:row>83</xdr:row>
      <xdr:rowOff>53975</xdr:rowOff>
    </xdr:from>
    <xdr:to>
      <xdr:col>37</xdr:col>
      <xdr:colOff>272142</xdr:colOff>
      <xdr:row>96</xdr:row>
      <xdr:rowOff>97971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D271D1-11CD-A8FE-96B5-2A5CDDA0E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220889</xdr:colOff>
      <xdr:row>102</xdr:row>
      <xdr:rowOff>97972</xdr:rowOff>
    </xdr:from>
    <xdr:to>
      <xdr:col>37</xdr:col>
      <xdr:colOff>326570</xdr:colOff>
      <xdr:row>115</xdr:row>
      <xdr:rowOff>32657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E3BE86-DA97-B1ED-AAF9-DEFD6717B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3</xdr:row>
      <xdr:rowOff>92075</xdr:rowOff>
    </xdr:from>
    <xdr:to>
      <xdr:col>15</xdr:col>
      <xdr:colOff>323850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CECC9-7E76-5056-9C8A-759B45709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20</xdr:row>
      <xdr:rowOff>104775</xdr:rowOff>
    </xdr:from>
    <xdr:to>
      <xdr:col>15</xdr:col>
      <xdr:colOff>273050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CE579-7081-7FAD-14F7-F40EF48B1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492125</xdr:colOff>
      <xdr:row>37</xdr:row>
      <xdr:rowOff>101600</xdr:rowOff>
    </xdr:from>
    <xdr:to>
      <xdr:col>15</xdr:col>
      <xdr:colOff>333375</xdr:colOff>
      <xdr:row>50</xdr:row>
      <xdr:rowOff>187325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0B134B-D868-7EDD-1495-3D003C281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492125</xdr:colOff>
      <xdr:row>55</xdr:row>
      <xdr:rowOff>180975</xdr:rowOff>
    </xdr:from>
    <xdr:to>
      <xdr:col>15</xdr:col>
      <xdr:colOff>333375</xdr:colOff>
      <xdr:row>69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A9452-EABA-CA4E-9A3B-871F3020E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482600</xdr:colOff>
      <xdr:row>74</xdr:row>
      <xdr:rowOff>38100</xdr:rowOff>
    </xdr:from>
    <xdr:to>
      <xdr:col>15</xdr:col>
      <xdr:colOff>323850</xdr:colOff>
      <xdr:row>87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05EEBC-41FD-A5F2-A42D-B08C76160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520700</xdr:colOff>
      <xdr:row>95</xdr:row>
      <xdr:rowOff>0</xdr:rowOff>
    </xdr:from>
    <xdr:to>
      <xdr:col>15</xdr:col>
      <xdr:colOff>361950</xdr:colOff>
      <xdr:row>108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22FD66-096E-6D95-1ACB-D35D6813D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78468</xdr:colOff>
      <xdr:row>4</xdr:row>
      <xdr:rowOff>206828</xdr:rowOff>
    </xdr:from>
    <xdr:to>
      <xdr:col>37</xdr:col>
      <xdr:colOff>568325</xdr:colOff>
      <xdr:row>16</xdr:row>
      <xdr:rowOff>160563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AE0624-DF0E-9715-2BDB-E25C21FF4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677183</xdr:colOff>
      <xdr:row>20</xdr:row>
      <xdr:rowOff>166007</xdr:rowOff>
    </xdr:from>
    <xdr:to>
      <xdr:col>37</xdr:col>
      <xdr:colOff>486683</xdr:colOff>
      <xdr:row>32</xdr:row>
      <xdr:rowOff>106135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697091-A8CB-8921-C05A-9849B4843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10432</xdr:colOff>
      <xdr:row>38</xdr:row>
      <xdr:rowOff>40368</xdr:rowOff>
    </xdr:from>
    <xdr:to>
      <xdr:col>37</xdr:col>
      <xdr:colOff>500289</xdr:colOff>
      <xdr:row>49</xdr:row>
      <xdr:rowOff>211818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89ABE2-DFD7-A513-A06B-2EEC815D6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51254</xdr:colOff>
      <xdr:row>57</xdr:row>
      <xdr:rowOff>46718</xdr:rowOff>
    </xdr:from>
    <xdr:to>
      <xdr:col>37</xdr:col>
      <xdr:colOff>541111</xdr:colOff>
      <xdr:row>69</xdr:row>
      <xdr:rowOff>10886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D0760F-DB8F-EA18-DD2A-5B1A29FDF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10432</xdr:colOff>
      <xdr:row>75</xdr:row>
      <xdr:rowOff>210003</xdr:rowOff>
    </xdr:from>
    <xdr:to>
      <xdr:col>37</xdr:col>
      <xdr:colOff>503464</xdr:colOff>
      <xdr:row>87</xdr:row>
      <xdr:rowOff>170996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55FEAB-FFD5-4CC2-D068-6FAF7ECB3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24040</xdr:colOff>
      <xdr:row>96</xdr:row>
      <xdr:rowOff>87540</xdr:rowOff>
    </xdr:from>
    <xdr:to>
      <xdr:col>37</xdr:col>
      <xdr:colOff>513897</xdr:colOff>
      <xdr:row>108</xdr:row>
      <xdr:rowOff>54882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BB7D1E-7E01-F02B-BC85-4F1A71A80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669925</xdr:colOff>
      <xdr:row>3</xdr:row>
      <xdr:rowOff>60325</xdr:rowOff>
    </xdr:from>
    <xdr:to>
      <xdr:col>15</xdr:col>
      <xdr:colOff>460375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5BF83-932D-F8F1-E18D-37BC11D3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638175</xdr:colOff>
      <xdr:row>20</xdr:row>
      <xdr:rowOff>92075</xdr:rowOff>
    </xdr:from>
    <xdr:to>
      <xdr:col>15</xdr:col>
      <xdr:colOff>428625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38D9E-4543-6B0F-E7EF-B7F1B7C0A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34925</xdr:colOff>
      <xdr:row>38</xdr:row>
      <xdr:rowOff>107950</xdr:rowOff>
    </xdr:from>
    <xdr:to>
      <xdr:col>15</xdr:col>
      <xdr:colOff>508000</xdr:colOff>
      <xdr:row>51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25BCF-A33A-A95D-2650-91872F96F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673100</xdr:colOff>
      <xdr:row>55</xdr:row>
      <xdr:rowOff>158750</xdr:rowOff>
    </xdr:from>
    <xdr:to>
      <xdr:col>15</xdr:col>
      <xdr:colOff>460375</xdr:colOff>
      <xdr:row>68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93DBEA-9492-9AB0-3A0B-B88A28E49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34925</xdr:colOff>
      <xdr:row>74</xdr:row>
      <xdr:rowOff>73025</xdr:rowOff>
    </xdr:from>
    <xdr:to>
      <xdr:col>15</xdr:col>
      <xdr:colOff>508000</xdr:colOff>
      <xdr:row>87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FDE208-C26B-794A-A9E6-3B0B6C4DC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641350</xdr:colOff>
      <xdr:row>92</xdr:row>
      <xdr:rowOff>73025</xdr:rowOff>
    </xdr:from>
    <xdr:to>
      <xdr:col>15</xdr:col>
      <xdr:colOff>431800</xdr:colOff>
      <xdr:row>105</xdr:row>
      <xdr:rowOff>79375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F49725-6BBE-2EDF-BAA7-406A7B05A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1154509</xdr:colOff>
      <xdr:row>3</xdr:row>
      <xdr:rowOff>203993</xdr:rowOff>
    </xdr:from>
    <xdr:to>
      <xdr:col>37</xdr:col>
      <xdr:colOff>349646</xdr:colOff>
      <xdr:row>15</xdr:row>
      <xdr:rowOff>205581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4638DB-6F06-0E4F-3184-D00060D11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1195784</xdr:colOff>
      <xdr:row>20</xdr:row>
      <xdr:rowOff>160179</xdr:rowOff>
    </xdr:from>
    <xdr:to>
      <xdr:col>37</xdr:col>
      <xdr:colOff>390921</xdr:colOff>
      <xdr:row>32</xdr:row>
      <xdr:rowOff>154782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B8BA94-CDDF-EC95-5477-7D4E08139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1217215</xdr:colOff>
      <xdr:row>39</xdr:row>
      <xdr:rowOff>11906</xdr:rowOff>
    </xdr:from>
    <xdr:to>
      <xdr:col>37</xdr:col>
      <xdr:colOff>412352</xdr:colOff>
      <xdr:row>51</xdr:row>
      <xdr:rowOff>37306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9A2F70-4D2D-B29D-5137-3C0104E96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133747</xdr:colOff>
      <xdr:row>57</xdr:row>
      <xdr:rowOff>6349</xdr:rowOff>
    </xdr:from>
    <xdr:to>
      <xdr:col>37</xdr:col>
      <xdr:colOff>636984</xdr:colOff>
      <xdr:row>69</xdr:row>
      <xdr:rowOff>38099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77138E-9497-E6EE-7F03-1E93C7714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145652</xdr:colOff>
      <xdr:row>75</xdr:row>
      <xdr:rowOff>18256</xdr:rowOff>
    </xdr:from>
    <xdr:to>
      <xdr:col>37</xdr:col>
      <xdr:colOff>652064</xdr:colOff>
      <xdr:row>87</xdr:row>
      <xdr:rowOff>50006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BCAF4E-A372-F627-AFC4-40CA943E5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26590</xdr:colOff>
      <xdr:row>92</xdr:row>
      <xdr:rowOff>256382</xdr:rowOff>
    </xdr:from>
    <xdr:to>
      <xdr:col>37</xdr:col>
      <xdr:colOff>529828</xdr:colOff>
      <xdr:row>105</xdr:row>
      <xdr:rowOff>29370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203A86E-56DF-08CF-AFAF-B3764E6BA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669131</xdr:colOff>
      <xdr:row>3</xdr:row>
      <xdr:rowOff>113506</xdr:rowOff>
    </xdr:from>
    <xdr:to>
      <xdr:col>10</xdr:col>
      <xdr:colOff>440531</xdr:colOff>
      <xdr:row>16</xdr:row>
      <xdr:rowOff>156369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17B0A-B7C1-4799-7FB3-31F2D2940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19</xdr:row>
      <xdr:rowOff>177800</xdr:rowOff>
    </xdr:from>
    <xdr:to>
      <xdr:col>10</xdr:col>
      <xdr:colOff>342900</xdr:colOff>
      <xdr:row>32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DD274-5F9E-7E39-5FFF-782BB4985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647700</xdr:colOff>
      <xdr:row>20</xdr:row>
      <xdr:rowOff>142875</xdr:rowOff>
    </xdr:from>
    <xdr:to>
      <xdr:col>30</xdr:col>
      <xdr:colOff>171450</xdr:colOff>
      <xdr:row>33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2D1A15-BF9E-A99C-F0A5-2A7C8D10E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619125</xdr:colOff>
      <xdr:row>2</xdr:row>
      <xdr:rowOff>57150</xdr:rowOff>
    </xdr:from>
    <xdr:to>
      <xdr:col>30</xdr:col>
      <xdr:colOff>209550</xdr:colOff>
      <xdr:row>15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279C24-A736-E6FC-3863-E3038806C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132"/>
  <sheetViews>
    <sheetView showGridLines="0" tabSelected="1" zoomScale="60" zoomScaleNormal="60" workbookViewId="0">
      <selection activeCell="A110" sqref="A110"/>
    </sheetView>
  </sheetViews>
  <sheetFormatPr defaultColWidth="8.8984375" defaultRowHeight="17.399999999999999" x14ac:dyDescent="0.3"/>
  <cols>
    <col min="1" max="1" width="12" style="5" customWidth="1"/>
    <col min="2" max="2" width="7" style="2" bestFit="1" customWidth="1"/>
    <col min="3" max="3" width="4.59765625" style="2" bestFit="1" customWidth="1"/>
    <col min="4" max="4" width="7.59765625" style="2" bestFit="1" customWidth="1"/>
    <col min="5" max="5" width="7.3984375" style="2" bestFit="1" customWidth="1"/>
    <col min="6" max="6" width="6.5" style="2" bestFit="1" customWidth="1"/>
    <col min="7" max="7" width="6.59765625" style="2" bestFit="1" customWidth="1"/>
    <col min="8" max="8" width="8.8984375" style="2"/>
    <col min="9" max="9" width="6" bestFit="1" customWidth="1"/>
    <col min="10" max="10" width="25.59765625" bestFit="1" customWidth="1"/>
    <col min="11" max="11" width="34.69921875" customWidth="1"/>
    <col min="12" max="12" width="11.09765625" style="11" customWidth="1"/>
    <col min="13" max="13" width="17.59765625" style="11" customWidth="1"/>
    <col min="14" max="14" width="25.59765625" style="10" bestFit="1" customWidth="1"/>
    <col min="15" max="15" width="25.59765625" style="7" bestFit="1" customWidth="1"/>
    <col min="16" max="16" width="9" style="7" bestFit="1" customWidth="1"/>
    <col min="17" max="17" width="8.8984375" style="2"/>
    <col min="18" max="18" width="23.59765625" style="2" bestFit="1" customWidth="1"/>
    <col min="19" max="19" width="21.59765625" style="2" bestFit="1" customWidth="1"/>
    <col min="20" max="20" width="15.59765625" style="2" bestFit="1" customWidth="1"/>
    <col min="21" max="21" width="13.09765625" style="2" customWidth="1"/>
    <col min="22" max="22" width="38" style="2" bestFit="1" customWidth="1"/>
    <col min="23" max="23" width="22.8984375" style="2" customWidth="1"/>
    <col min="24" max="25" width="17.09765625" style="2" bestFit="1" customWidth="1"/>
    <col min="26" max="26" width="13.3984375" style="2" bestFit="1" customWidth="1"/>
    <col min="27" max="27" width="13.3984375" style="2" customWidth="1"/>
    <col min="28" max="36" width="8.8984375" style="2"/>
    <col min="37" max="37" width="6.69921875" style="2" customWidth="1"/>
    <col min="38" max="38" width="29.5" style="2" bestFit="1" customWidth="1"/>
    <col min="39" max="39" width="26.5" style="2" bestFit="1" customWidth="1"/>
    <col min="40" max="40" width="20.59765625" style="2" bestFit="1" customWidth="1"/>
    <col min="41" max="41" width="8.8984375" style="2"/>
    <col min="42" max="42" width="18.3984375" style="2" customWidth="1"/>
    <col min="43" max="43" width="9" style="2" customWidth="1"/>
    <col min="44" max="44" width="24.3984375" style="2" bestFit="1" customWidth="1"/>
    <col min="45" max="16384" width="8.8984375" style="2"/>
  </cols>
  <sheetData>
    <row r="1" spans="1:44" ht="18" thickBot="1" x14ac:dyDescent="0.35">
      <c r="A1" s="1" t="s">
        <v>0</v>
      </c>
      <c r="B1" s="1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K1" s="24"/>
      <c r="AL1" s="24"/>
      <c r="AM1" s="24"/>
      <c r="AN1" s="24"/>
    </row>
    <row r="2" spans="1:44" ht="18" thickBot="1" x14ac:dyDescent="0.35">
      <c r="A2" s="3"/>
      <c r="J2" s="34"/>
      <c r="K2" s="35" t="s">
        <v>49</v>
      </c>
      <c r="L2" s="36" t="s">
        <v>7</v>
      </c>
      <c r="M2" s="37" t="s">
        <v>51</v>
      </c>
      <c r="N2" s="38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90"/>
      <c r="AC2" s="91"/>
      <c r="AD2" s="91"/>
      <c r="AE2" s="91"/>
      <c r="AF2" s="91"/>
      <c r="AG2" s="91"/>
      <c r="AH2" s="91"/>
      <c r="AI2" s="92"/>
      <c r="AK2" s="24"/>
      <c r="AL2" s="24"/>
      <c r="AM2" s="24"/>
      <c r="AN2" s="24"/>
    </row>
    <row r="3" spans="1:44" ht="18" thickBot="1" x14ac:dyDescent="0.35">
      <c r="A3" s="26" t="s">
        <v>1</v>
      </c>
      <c r="B3" s="27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8" t="s">
        <v>7</v>
      </c>
      <c r="J3" s="39"/>
      <c r="N3" s="40"/>
      <c r="O3" s="8"/>
      <c r="P3" s="56" t="s">
        <v>7</v>
      </c>
      <c r="Q3" s="57" t="s">
        <v>16</v>
      </c>
      <c r="R3" s="58"/>
      <c r="S3" s="58"/>
      <c r="T3" s="58"/>
      <c r="U3" s="58"/>
      <c r="V3" s="58"/>
      <c r="W3" s="58"/>
      <c r="X3" s="58"/>
      <c r="Y3" s="59"/>
      <c r="Z3" s="20"/>
      <c r="AA3" s="20"/>
      <c r="AB3" s="93"/>
      <c r="AI3" s="30"/>
      <c r="AK3" s="95"/>
      <c r="AL3" s="46" t="s">
        <v>60</v>
      </c>
      <c r="AM3" s="96"/>
      <c r="AN3" s="96"/>
      <c r="AO3" s="91"/>
      <c r="AP3" s="97"/>
      <c r="AQ3" s="91"/>
      <c r="AR3" s="98" t="s">
        <v>65</v>
      </c>
    </row>
    <row r="4" spans="1:44" ht="18" thickTop="1" x14ac:dyDescent="0.3">
      <c r="A4" s="29">
        <v>41640</v>
      </c>
      <c r="B4" s="2">
        <v>6000</v>
      </c>
      <c r="C4" s="2">
        <v>200</v>
      </c>
      <c r="D4" s="2">
        <v>720</v>
      </c>
      <c r="E4" s="2">
        <v>100</v>
      </c>
      <c r="F4" s="2">
        <v>0</v>
      </c>
      <c r="G4" s="30">
        <f>SUM(B4:F4)</f>
        <v>7020</v>
      </c>
      <c r="J4" s="39"/>
      <c r="N4" s="40"/>
      <c r="O4" s="9"/>
      <c r="P4" s="60"/>
      <c r="Q4" s="50" t="s">
        <v>31</v>
      </c>
      <c r="R4" s="50" t="s">
        <v>32</v>
      </c>
      <c r="S4" s="50" t="s">
        <v>33</v>
      </c>
      <c r="T4" s="50" t="s">
        <v>34</v>
      </c>
      <c r="U4" s="50" t="s">
        <v>35</v>
      </c>
      <c r="V4" s="50" t="s">
        <v>43</v>
      </c>
      <c r="W4" s="50" t="s">
        <v>29</v>
      </c>
      <c r="X4" s="50" t="s">
        <v>16</v>
      </c>
      <c r="Y4" s="61" t="s">
        <v>36</v>
      </c>
      <c r="Z4" s="20"/>
      <c r="AA4" s="20"/>
      <c r="AB4" s="93"/>
      <c r="AI4" s="30"/>
      <c r="AK4" s="99"/>
      <c r="AL4" s="100" t="s">
        <v>69</v>
      </c>
      <c r="AM4" s="101" t="s">
        <v>70</v>
      </c>
      <c r="AN4" s="102" t="s">
        <v>62</v>
      </c>
      <c r="AR4" s="103" t="s">
        <v>66</v>
      </c>
    </row>
    <row r="5" spans="1:44" x14ac:dyDescent="0.3">
      <c r="A5" s="29">
        <v>41671</v>
      </c>
      <c r="B5" s="2">
        <v>7950</v>
      </c>
      <c r="C5" s="2">
        <v>220</v>
      </c>
      <c r="D5" s="2">
        <v>990</v>
      </c>
      <c r="E5" s="2">
        <v>120</v>
      </c>
      <c r="F5" s="2">
        <v>0</v>
      </c>
      <c r="G5" s="30">
        <f t="shared" ref="G5:G63" si="0">SUM(B5:F5)</f>
        <v>9280</v>
      </c>
      <c r="J5" s="39"/>
      <c r="N5" s="40"/>
      <c r="O5" s="9"/>
      <c r="P5" s="62" t="s">
        <v>17</v>
      </c>
      <c r="Q5" s="52">
        <f>G4</f>
        <v>7020</v>
      </c>
      <c r="R5" s="52">
        <f>G16</f>
        <v>7020</v>
      </c>
      <c r="S5" s="52">
        <f>G28</f>
        <v>6970</v>
      </c>
      <c r="T5" s="52">
        <f>G40</f>
        <v>7030</v>
      </c>
      <c r="U5" s="52">
        <f>G52</f>
        <v>7080</v>
      </c>
      <c r="V5" s="53">
        <f>AVERAGE(Q5:U5)</f>
        <v>7024</v>
      </c>
      <c r="W5" s="54">
        <f>$V$18/12</f>
        <v>9148.0500000000011</v>
      </c>
      <c r="X5" s="52">
        <f>V5/W5</f>
        <v>0.76781390569574925</v>
      </c>
      <c r="Y5" s="63">
        <f>($V$18/12)*X5</f>
        <v>7024</v>
      </c>
      <c r="Z5" s="20"/>
      <c r="AA5" s="20"/>
      <c r="AB5" s="93"/>
      <c r="AI5" s="30"/>
      <c r="AK5" s="104" t="s">
        <v>17</v>
      </c>
      <c r="AL5" s="24">
        <f>U5</f>
        <v>7080</v>
      </c>
      <c r="AM5" s="24">
        <f>Y5</f>
        <v>7024</v>
      </c>
      <c r="AN5" s="24">
        <f>ABS(AL5-AM5)</f>
        <v>56</v>
      </c>
      <c r="AR5" s="105">
        <f t="shared" ref="AR5:AR16" si="1">(AN5/AL5)</f>
        <v>7.9096045197740109E-3</v>
      </c>
    </row>
    <row r="6" spans="1:44" x14ac:dyDescent="0.3">
      <c r="A6" s="29">
        <v>41699</v>
      </c>
      <c r="B6" s="2">
        <v>8100</v>
      </c>
      <c r="C6" s="2">
        <v>250</v>
      </c>
      <c r="D6" s="2">
        <v>1320</v>
      </c>
      <c r="E6" s="2">
        <v>110</v>
      </c>
      <c r="F6" s="2">
        <v>0</v>
      </c>
      <c r="G6" s="30">
        <f t="shared" si="0"/>
        <v>9780</v>
      </c>
      <c r="J6" s="39"/>
      <c r="N6" s="40"/>
      <c r="O6" s="9"/>
      <c r="P6" s="62" t="s">
        <v>18</v>
      </c>
      <c r="Q6" s="52">
        <f t="shared" ref="Q6:Q16" si="2">G5</f>
        <v>9280</v>
      </c>
      <c r="R6" s="52">
        <f t="shared" ref="R6:R16" si="3">G17</f>
        <v>9030</v>
      </c>
      <c r="S6" s="52">
        <f t="shared" ref="S6:S16" si="4">G29</f>
        <v>9160</v>
      </c>
      <c r="T6" s="52">
        <f t="shared" ref="T6:T16" si="5">G41</f>
        <v>9220</v>
      </c>
      <c r="U6" s="52">
        <f t="shared" ref="U6:U16" si="6">G53</f>
        <v>9250</v>
      </c>
      <c r="V6" s="53">
        <f t="shared" ref="V6:V16" si="7">AVERAGE(Q6:U6)</f>
        <v>9188</v>
      </c>
      <c r="W6" s="54">
        <f t="shared" ref="W6:W16" si="8">$V$18/12</f>
        <v>9148.0500000000011</v>
      </c>
      <c r="X6" s="52">
        <f t="shared" ref="X6:X16" si="9">V6/W6</f>
        <v>1.0043670509015581</v>
      </c>
      <c r="Y6" s="63">
        <f t="shared" ref="Y6:Y16" si="10">($V$18/12)*X6</f>
        <v>9188</v>
      </c>
      <c r="Z6" s="20"/>
      <c r="AA6" s="20"/>
      <c r="AB6" s="93"/>
      <c r="AI6" s="30"/>
      <c r="AK6" s="104" t="s">
        <v>18</v>
      </c>
      <c r="AL6" s="24">
        <f t="shared" ref="AL6:AL16" si="11">U6</f>
        <v>9250</v>
      </c>
      <c r="AM6" s="24">
        <f t="shared" ref="AM6:AM16" si="12">Y6</f>
        <v>9188</v>
      </c>
      <c r="AN6" s="24">
        <f t="shared" ref="AN6:AN16" si="13">ABS(AL6-AM6)</f>
        <v>62</v>
      </c>
      <c r="AR6" s="105">
        <f t="shared" si="1"/>
        <v>6.7027027027027029E-3</v>
      </c>
    </row>
    <row r="7" spans="1:44" x14ac:dyDescent="0.3">
      <c r="A7" s="29">
        <v>41730</v>
      </c>
      <c r="B7" s="2">
        <v>9050</v>
      </c>
      <c r="C7" s="2">
        <v>280</v>
      </c>
      <c r="D7" s="2">
        <v>1650</v>
      </c>
      <c r="E7" s="2">
        <v>120</v>
      </c>
      <c r="F7" s="2">
        <v>0</v>
      </c>
      <c r="G7" s="30">
        <f t="shared" si="0"/>
        <v>11100</v>
      </c>
      <c r="J7" s="39"/>
      <c r="N7" s="40"/>
      <c r="O7" s="9"/>
      <c r="P7" s="62" t="s">
        <v>19</v>
      </c>
      <c r="Q7" s="52">
        <f t="shared" si="2"/>
        <v>9780</v>
      </c>
      <c r="R7" s="52">
        <f t="shared" si="3"/>
        <v>10050</v>
      </c>
      <c r="S7" s="52">
        <f t="shared" si="4"/>
        <v>9970</v>
      </c>
      <c r="T7" s="52">
        <f t="shared" si="5"/>
        <v>10050</v>
      </c>
      <c r="U7" s="52">
        <f t="shared" si="6"/>
        <v>10025</v>
      </c>
      <c r="V7" s="53">
        <f t="shared" si="7"/>
        <v>9975</v>
      </c>
      <c r="W7" s="54">
        <f t="shared" si="8"/>
        <v>9148.0500000000011</v>
      </c>
      <c r="X7" s="52">
        <f t="shared" si="9"/>
        <v>1.0903963139685506</v>
      </c>
      <c r="Y7" s="63">
        <f t="shared" si="10"/>
        <v>9975</v>
      </c>
      <c r="Z7" s="20"/>
      <c r="AA7" s="20"/>
      <c r="AB7" s="93"/>
      <c r="AI7" s="30"/>
      <c r="AK7" s="104" t="s">
        <v>19</v>
      </c>
      <c r="AL7" s="24">
        <f t="shared" si="11"/>
        <v>10025</v>
      </c>
      <c r="AM7" s="24">
        <f t="shared" si="12"/>
        <v>9975</v>
      </c>
      <c r="AN7" s="24">
        <f t="shared" si="13"/>
        <v>50</v>
      </c>
      <c r="AR7" s="105">
        <f t="shared" si="1"/>
        <v>4.9875311720698253E-3</v>
      </c>
    </row>
    <row r="8" spans="1:44" x14ac:dyDescent="0.3">
      <c r="A8" s="29">
        <v>41760</v>
      </c>
      <c r="B8" s="2">
        <v>9900</v>
      </c>
      <c r="C8" s="2">
        <v>310</v>
      </c>
      <c r="D8" s="2">
        <v>1590</v>
      </c>
      <c r="E8" s="2">
        <v>130</v>
      </c>
      <c r="F8" s="2">
        <v>0</v>
      </c>
      <c r="G8" s="30">
        <f t="shared" si="0"/>
        <v>11930</v>
      </c>
      <c r="J8" s="39"/>
      <c r="N8" s="40"/>
      <c r="O8" s="9"/>
      <c r="P8" s="62" t="s">
        <v>20</v>
      </c>
      <c r="Q8" s="52">
        <f t="shared" si="2"/>
        <v>11100</v>
      </c>
      <c r="R8" s="52">
        <f t="shared" si="3"/>
        <v>10890</v>
      </c>
      <c r="S8" s="52">
        <f t="shared" si="4"/>
        <v>11020</v>
      </c>
      <c r="T8" s="52">
        <f t="shared" si="5"/>
        <v>11050</v>
      </c>
      <c r="U8" s="52">
        <f t="shared" si="6"/>
        <v>11006</v>
      </c>
      <c r="V8" s="53">
        <f t="shared" si="7"/>
        <v>11013.2</v>
      </c>
      <c r="W8" s="54">
        <f t="shared" si="8"/>
        <v>9148.0500000000011</v>
      </c>
      <c r="X8" s="52">
        <f t="shared" si="9"/>
        <v>1.2038849809522247</v>
      </c>
      <c r="Y8" s="63">
        <f t="shared" si="10"/>
        <v>11013.2</v>
      </c>
      <c r="Z8" s="20"/>
      <c r="AA8" s="20"/>
      <c r="AB8" s="93"/>
      <c r="AI8" s="30"/>
      <c r="AK8" s="104" t="s">
        <v>20</v>
      </c>
      <c r="AL8" s="24">
        <f t="shared" si="11"/>
        <v>11006</v>
      </c>
      <c r="AM8" s="24">
        <f t="shared" si="12"/>
        <v>11013.2</v>
      </c>
      <c r="AN8" s="24">
        <f t="shared" si="13"/>
        <v>7.2000000000007276</v>
      </c>
      <c r="AR8" s="105">
        <f t="shared" si="1"/>
        <v>6.5418862438676429E-4</v>
      </c>
    </row>
    <row r="9" spans="1:44" x14ac:dyDescent="0.3">
      <c r="A9" s="29">
        <v>41791</v>
      </c>
      <c r="B9" s="2">
        <v>10200</v>
      </c>
      <c r="C9" s="2">
        <v>300</v>
      </c>
      <c r="D9" s="2">
        <v>1620</v>
      </c>
      <c r="E9" s="2">
        <v>120</v>
      </c>
      <c r="F9" s="2">
        <v>0</v>
      </c>
      <c r="G9" s="30">
        <f t="shared" si="0"/>
        <v>12240</v>
      </c>
      <c r="J9" s="39"/>
      <c r="N9" s="40"/>
      <c r="O9" s="9"/>
      <c r="P9" s="62" t="s">
        <v>21</v>
      </c>
      <c r="Q9" s="52">
        <f t="shared" si="2"/>
        <v>11930</v>
      </c>
      <c r="R9" s="52">
        <f t="shared" si="3"/>
        <v>11420</v>
      </c>
      <c r="S9" s="52">
        <f t="shared" si="4"/>
        <v>11780</v>
      </c>
      <c r="T9" s="52">
        <f t="shared" si="5"/>
        <v>11640</v>
      </c>
      <c r="U9" s="52">
        <f t="shared" si="6"/>
        <v>11442</v>
      </c>
      <c r="V9" s="53">
        <f t="shared" si="7"/>
        <v>11642.4</v>
      </c>
      <c r="W9" s="54">
        <f t="shared" si="8"/>
        <v>9148.0500000000011</v>
      </c>
      <c r="X9" s="52">
        <f t="shared" si="9"/>
        <v>1.272664666240346</v>
      </c>
      <c r="Y9" s="63">
        <f t="shared" si="10"/>
        <v>11642.4</v>
      </c>
      <c r="Z9" s="20"/>
      <c r="AA9" s="20"/>
      <c r="AB9" s="93"/>
      <c r="AI9" s="30"/>
      <c r="AK9" s="104" t="s">
        <v>21</v>
      </c>
      <c r="AL9" s="24">
        <f t="shared" si="11"/>
        <v>11442</v>
      </c>
      <c r="AM9" s="24">
        <f t="shared" si="12"/>
        <v>11642.4</v>
      </c>
      <c r="AN9" s="24">
        <f t="shared" si="13"/>
        <v>200.39999999999964</v>
      </c>
      <c r="AR9" s="105">
        <f t="shared" si="1"/>
        <v>1.7514420555846847E-2</v>
      </c>
    </row>
    <row r="10" spans="1:44" x14ac:dyDescent="0.3">
      <c r="A10" s="29">
        <v>41821</v>
      </c>
      <c r="B10" s="2">
        <v>8730</v>
      </c>
      <c r="C10" s="2">
        <v>280</v>
      </c>
      <c r="D10" s="2">
        <v>1590</v>
      </c>
      <c r="E10" s="2">
        <v>140</v>
      </c>
      <c r="F10" s="2">
        <v>0</v>
      </c>
      <c r="G10" s="30">
        <f t="shared" si="0"/>
        <v>10740</v>
      </c>
      <c r="J10" s="39"/>
      <c r="N10" s="40"/>
      <c r="O10" s="9"/>
      <c r="P10" s="62" t="s">
        <v>22</v>
      </c>
      <c r="Q10" s="52">
        <f t="shared" si="2"/>
        <v>12240</v>
      </c>
      <c r="R10" s="52">
        <f t="shared" si="3"/>
        <v>12270</v>
      </c>
      <c r="S10" s="52">
        <f t="shared" si="4"/>
        <v>12280</v>
      </c>
      <c r="T10" s="52">
        <f t="shared" si="5"/>
        <v>12040</v>
      </c>
      <c r="U10" s="52">
        <f t="shared" si="6"/>
        <v>12086</v>
      </c>
      <c r="V10" s="53">
        <f t="shared" si="7"/>
        <v>12183.2</v>
      </c>
      <c r="W10" s="54">
        <f t="shared" si="8"/>
        <v>9148.0500000000011</v>
      </c>
      <c r="X10" s="52">
        <f t="shared" si="9"/>
        <v>1.3317810899590623</v>
      </c>
      <c r="Y10" s="63">
        <f t="shared" si="10"/>
        <v>12183.2</v>
      </c>
      <c r="Z10" s="20"/>
      <c r="AA10" s="20"/>
      <c r="AB10" s="93"/>
      <c r="AI10" s="30"/>
      <c r="AK10" s="104" t="s">
        <v>22</v>
      </c>
      <c r="AL10" s="24">
        <f t="shared" si="11"/>
        <v>12086</v>
      </c>
      <c r="AM10" s="24">
        <f t="shared" si="12"/>
        <v>12183.2</v>
      </c>
      <c r="AN10" s="24">
        <f t="shared" si="13"/>
        <v>97.200000000000728</v>
      </c>
      <c r="AR10" s="105">
        <f t="shared" si="1"/>
        <v>8.0423630647030227E-3</v>
      </c>
    </row>
    <row r="11" spans="1:44" x14ac:dyDescent="0.3">
      <c r="A11" s="29">
        <v>41852</v>
      </c>
      <c r="B11" s="2">
        <v>8140</v>
      </c>
      <c r="C11" s="2">
        <v>250</v>
      </c>
      <c r="D11" s="2">
        <v>1560</v>
      </c>
      <c r="E11" s="2">
        <v>130</v>
      </c>
      <c r="F11" s="2">
        <v>0</v>
      </c>
      <c r="G11" s="30">
        <f t="shared" si="0"/>
        <v>10080</v>
      </c>
      <c r="J11" s="39"/>
      <c r="N11" s="40"/>
      <c r="O11" s="9"/>
      <c r="P11" s="62" t="s">
        <v>23</v>
      </c>
      <c r="Q11" s="52">
        <f t="shared" si="2"/>
        <v>10740</v>
      </c>
      <c r="R11" s="52">
        <f t="shared" si="3"/>
        <v>10720</v>
      </c>
      <c r="S11" s="52">
        <f t="shared" si="4"/>
        <v>10960</v>
      </c>
      <c r="T11" s="52">
        <f t="shared" si="5"/>
        <v>11010</v>
      </c>
      <c r="U11" s="52">
        <f t="shared" si="6"/>
        <v>11474</v>
      </c>
      <c r="V11" s="53">
        <f t="shared" si="7"/>
        <v>10980.8</v>
      </c>
      <c r="W11" s="54">
        <f t="shared" si="8"/>
        <v>9148.0500000000011</v>
      </c>
      <c r="X11" s="52">
        <f t="shared" si="9"/>
        <v>1.2003432425489582</v>
      </c>
      <c r="Y11" s="63">
        <f t="shared" si="10"/>
        <v>10980.799999999997</v>
      </c>
      <c r="Z11" s="20"/>
      <c r="AA11" s="20"/>
      <c r="AB11" s="93"/>
      <c r="AI11" s="30"/>
      <c r="AK11" s="104" t="s">
        <v>23</v>
      </c>
      <c r="AL11" s="24">
        <f t="shared" si="11"/>
        <v>11474</v>
      </c>
      <c r="AM11" s="24">
        <f t="shared" si="12"/>
        <v>10980.799999999997</v>
      </c>
      <c r="AN11" s="24">
        <f t="shared" si="13"/>
        <v>493.20000000000255</v>
      </c>
      <c r="AR11" s="105">
        <f t="shared" si="1"/>
        <v>4.2984138051246519E-2</v>
      </c>
    </row>
    <row r="12" spans="1:44" x14ac:dyDescent="0.3">
      <c r="A12" s="29">
        <v>41883</v>
      </c>
      <c r="B12" s="2">
        <v>6480</v>
      </c>
      <c r="C12" s="2">
        <v>230</v>
      </c>
      <c r="D12" s="2">
        <v>1590</v>
      </c>
      <c r="E12" s="2">
        <v>130</v>
      </c>
      <c r="F12" s="2">
        <v>0</v>
      </c>
      <c r="G12" s="30">
        <f t="shared" si="0"/>
        <v>8430</v>
      </c>
      <c r="J12" s="39"/>
      <c r="N12" s="40"/>
      <c r="O12" s="9"/>
      <c r="P12" s="62" t="s">
        <v>24</v>
      </c>
      <c r="Q12" s="52">
        <f t="shared" si="2"/>
        <v>10080</v>
      </c>
      <c r="R12" s="52">
        <f t="shared" si="3"/>
        <v>9650</v>
      </c>
      <c r="S12" s="52">
        <f t="shared" si="4"/>
        <v>9500</v>
      </c>
      <c r="T12" s="52">
        <f t="shared" si="5"/>
        <v>9830</v>
      </c>
      <c r="U12" s="52">
        <f t="shared" si="6"/>
        <v>9505</v>
      </c>
      <c r="V12" s="53">
        <f t="shared" si="7"/>
        <v>9713</v>
      </c>
      <c r="W12" s="54">
        <f t="shared" si="8"/>
        <v>9148.0500000000011</v>
      </c>
      <c r="X12" s="52">
        <f t="shared" si="9"/>
        <v>1.0617563305841133</v>
      </c>
      <c r="Y12" s="63">
        <f t="shared" si="10"/>
        <v>9713</v>
      </c>
      <c r="Z12" s="20"/>
      <c r="AA12" s="20"/>
      <c r="AB12" s="93"/>
      <c r="AI12" s="30"/>
      <c r="AK12" s="104" t="s">
        <v>24</v>
      </c>
      <c r="AL12" s="24">
        <f t="shared" si="11"/>
        <v>9505</v>
      </c>
      <c r="AM12" s="24">
        <f t="shared" si="12"/>
        <v>9713</v>
      </c>
      <c r="AN12" s="24">
        <f t="shared" si="13"/>
        <v>208</v>
      </c>
      <c r="AR12" s="105">
        <f t="shared" si="1"/>
        <v>2.1883219358232509E-2</v>
      </c>
    </row>
    <row r="13" spans="1:44" x14ac:dyDescent="0.3">
      <c r="A13" s="29">
        <v>41913</v>
      </c>
      <c r="B13" s="2">
        <v>5990</v>
      </c>
      <c r="C13" s="2">
        <v>220</v>
      </c>
      <c r="D13" s="2">
        <v>1320</v>
      </c>
      <c r="E13" s="2">
        <v>120</v>
      </c>
      <c r="F13" s="2">
        <v>0</v>
      </c>
      <c r="G13" s="30">
        <f t="shared" si="0"/>
        <v>7650</v>
      </c>
      <c r="J13" s="39"/>
      <c r="N13" s="40"/>
      <c r="O13" s="9"/>
      <c r="P13" s="62" t="s">
        <v>25</v>
      </c>
      <c r="Q13" s="52">
        <f t="shared" si="2"/>
        <v>8430</v>
      </c>
      <c r="R13" s="52">
        <f t="shared" si="3"/>
        <v>8310</v>
      </c>
      <c r="S13" s="52">
        <f t="shared" si="4"/>
        <v>8230</v>
      </c>
      <c r="T13" s="52">
        <f t="shared" si="5"/>
        <v>8370</v>
      </c>
      <c r="U13" s="52">
        <f t="shared" si="6"/>
        <v>8631</v>
      </c>
      <c r="V13" s="53">
        <f t="shared" si="7"/>
        <v>8394.2000000000007</v>
      </c>
      <c r="W13" s="54">
        <f t="shared" si="8"/>
        <v>9148.0500000000011</v>
      </c>
      <c r="X13" s="52">
        <f t="shared" si="9"/>
        <v>0.91759446002153466</v>
      </c>
      <c r="Y13" s="63">
        <f t="shared" si="10"/>
        <v>8394.2000000000007</v>
      </c>
      <c r="Z13" s="20"/>
      <c r="AA13" s="20"/>
      <c r="AB13" s="93"/>
      <c r="AI13" s="30"/>
      <c r="AK13" s="104" t="s">
        <v>25</v>
      </c>
      <c r="AL13" s="24">
        <f t="shared" si="11"/>
        <v>8631</v>
      </c>
      <c r="AM13" s="24">
        <f t="shared" si="12"/>
        <v>8394.2000000000007</v>
      </c>
      <c r="AN13" s="24">
        <f t="shared" si="13"/>
        <v>236.79999999999927</v>
      </c>
      <c r="AR13" s="105">
        <f t="shared" si="1"/>
        <v>2.7435986560074066E-2</v>
      </c>
    </row>
    <row r="14" spans="1:44" x14ac:dyDescent="0.3">
      <c r="A14" s="29">
        <v>41944</v>
      </c>
      <c r="B14" s="2">
        <v>5320</v>
      </c>
      <c r="C14" s="2">
        <v>210</v>
      </c>
      <c r="D14" s="2">
        <v>990</v>
      </c>
      <c r="E14" s="2">
        <v>130</v>
      </c>
      <c r="F14" s="2">
        <v>0</v>
      </c>
      <c r="G14" s="30">
        <f t="shared" si="0"/>
        <v>6650</v>
      </c>
      <c r="J14" s="39"/>
      <c r="N14" s="40"/>
      <c r="O14" s="9"/>
      <c r="P14" s="62" t="s">
        <v>26</v>
      </c>
      <c r="Q14" s="52">
        <f t="shared" si="2"/>
        <v>7650</v>
      </c>
      <c r="R14" s="52">
        <f t="shared" si="3"/>
        <v>7510</v>
      </c>
      <c r="S14" s="52">
        <f t="shared" si="4"/>
        <v>7420</v>
      </c>
      <c r="T14" s="52">
        <f t="shared" si="5"/>
        <v>7490</v>
      </c>
      <c r="U14" s="52">
        <f t="shared" si="6"/>
        <v>7443</v>
      </c>
      <c r="V14" s="53">
        <f t="shared" si="7"/>
        <v>7502.6</v>
      </c>
      <c r="W14" s="54">
        <f t="shared" si="8"/>
        <v>9148.0500000000011</v>
      </c>
      <c r="X14" s="52">
        <f t="shared" si="9"/>
        <v>0.82013106618350351</v>
      </c>
      <c r="Y14" s="63">
        <f t="shared" si="10"/>
        <v>7502.6</v>
      </c>
      <c r="Z14" s="20"/>
      <c r="AA14" s="20"/>
      <c r="AB14" s="93"/>
      <c r="AI14" s="30"/>
      <c r="AK14" s="104" t="s">
        <v>26</v>
      </c>
      <c r="AL14" s="24">
        <f t="shared" si="11"/>
        <v>7443</v>
      </c>
      <c r="AM14" s="24">
        <f t="shared" si="12"/>
        <v>7502.6</v>
      </c>
      <c r="AN14" s="24">
        <f t="shared" si="13"/>
        <v>59.600000000000364</v>
      </c>
      <c r="AR14" s="105">
        <f t="shared" si="1"/>
        <v>8.0075238479108378E-3</v>
      </c>
    </row>
    <row r="15" spans="1:44" x14ac:dyDescent="0.3">
      <c r="A15" s="29">
        <v>41974</v>
      </c>
      <c r="B15" s="2">
        <v>4640</v>
      </c>
      <c r="C15" s="2">
        <v>180</v>
      </c>
      <c r="D15" s="2">
        <v>660</v>
      </c>
      <c r="E15" s="2">
        <v>140</v>
      </c>
      <c r="F15" s="2">
        <v>0</v>
      </c>
      <c r="G15" s="30">
        <f t="shared" si="0"/>
        <v>5620</v>
      </c>
      <c r="J15" s="39"/>
      <c r="N15" s="40"/>
      <c r="O15" s="9"/>
      <c r="P15" s="62" t="s">
        <v>27</v>
      </c>
      <c r="Q15" s="52">
        <f t="shared" si="2"/>
        <v>6650</v>
      </c>
      <c r="R15" s="52">
        <f t="shared" si="3"/>
        <v>6250</v>
      </c>
      <c r="S15" s="52">
        <f t="shared" si="4"/>
        <v>6630</v>
      </c>
      <c r="T15" s="52">
        <f t="shared" si="5"/>
        <v>6530</v>
      </c>
      <c r="U15" s="52">
        <f t="shared" si="6"/>
        <v>6451</v>
      </c>
      <c r="V15" s="53">
        <f t="shared" si="7"/>
        <v>6502.2</v>
      </c>
      <c r="W15" s="54">
        <f t="shared" si="8"/>
        <v>9148.0500000000011</v>
      </c>
      <c r="X15" s="52">
        <f t="shared" si="9"/>
        <v>0.71077442733697338</v>
      </c>
      <c r="Y15" s="63">
        <f t="shared" si="10"/>
        <v>6502.2</v>
      </c>
      <c r="Z15" s="20"/>
      <c r="AA15" s="20"/>
      <c r="AB15" s="93"/>
      <c r="AI15" s="30"/>
      <c r="AK15" s="104" t="s">
        <v>27</v>
      </c>
      <c r="AL15" s="24">
        <f t="shared" si="11"/>
        <v>6451</v>
      </c>
      <c r="AM15" s="24">
        <f t="shared" si="12"/>
        <v>6502.2</v>
      </c>
      <c r="AN15" s="24">
        <f t="shared" si="13"/>
        <v>51.199999999999818</v>
      </c>
      <c r="AR15" s="105">
        <f t="shared" si="1"/>
        <v>7.9367539916291759E-3</v>
      </c>
    </row>
    <row r="16" spans="1:44" x14ac:dyDescent="0.3">
      <c r="A16" s="29">
        <v>42005</v>
      </c>
      <c r="B16" s="2">
        <v>5980</v>
      </c>
      <c r="C16" s="2">
        <v>210</v>
      </c>
      <c r="D16" s="2">
        <v>690</v>
      </c>
      <c r="E16" s="2">
        <v>140</v>
      </c>
      <c r="F16" s="2">
        <v>0</v>
      </c>
      <c r="G16" s="30">
        <f t="shared" si="0"/>
        <v>7020</v>
      </c>
      <c r="J16" s="39"/>
      <c r="N16" s="40"/>
      <c r="O16" s="9"/>
      <c r="P16" s="62" t="s">
        <v>28</v>
      </c>
      <c r="Q16" s="52">
        <f t="shared" si="2"/>
        <v>5620</v>
      </c>
      <c r="R16" s="52">
        <f t="shared" si="3"/>
        <v>5370</v>
      </c>
      <c r="S16" s="52">
        <f t="shared" si="4"/>
        <v>5350</v>
      </c>
      <c r="T16" s="52">
        <f t="shared" si="5"/>
        <v>6300</v>
      </c>
      <c r="U16" s="52">
        <f t="shared" si="6"/>
        <v>5650</v>
      </c>
      <c r="V16" s="53">
        <f t="shared" si="7"/>
        <v>5658</v>
      </c>
      <c r="W16" s="54">
        <f t="shared" si="8"/>
        <v>9148.0500000000011</v>
      </c>
      <c r="X16" s="52">
        <f t="shared" si="9"/>
        <v>0.61849246560742444</v>
      </c>
      <c r="Y16" s="63">
        <f t="shared" si="10"/>
        <v>5658</v>
      </c>
      <c r="Z16" s="20"/>
      <c r="AA16" s="20"/>
      <c r="AB16" s="93"/>
      <c r="AI16" s="30"/>
      <c r="AK16" s="104" t="s">
        <v>28</v>
      </c>
      <c r="AL16" s="24">
        <f t="shared" si="11"/>
        <v>5650</v>
      </c>
      <c r="AM16" s="24">
        <f t="shared" si="12"/>
        <v>5658</v>
      </c>
      <c r="AN16" s="24">
        <f t="shared" si="13"/>
        <v>8</v>
      </c>
      <c r="AR16" s="105">
        <f t="shared" si="1"/>
        <v>1.415929203539823E-3</v>
      </c>
    </row>
    <row r="17" spans="1:44" x14ac:dyDescent="0.3">
      <c r="A17" s="29">
        <v>42036</v>
      </c>
      <c r="B17" s="2">
        <v>7620</v>
      </c>
      <c r="C17" s="2">
        <v>240</v>
      </c>
      <c r="D17" s="2">
        <v>1020</v>
      </c>
      <c r="E17" s="2">
        <v>150</v>
      </c>
      <c r="F17" s="2">
        <v>0</v>
      </c>
      <c r="G17" s="30">
        <f t="shared" si="0"/>
        <v>9030</v>
      </c>
      <c r="J17" s="39"/>
      <c r="N17" s="40"/>
      <c r="O17" s="9"/>
      <c r="P17" s="64"/>
      <c r="Q17" s="52"/>
      <c r="R17" s="52"/>
      <c r="S17" s="52"/>
      <c r="T17" s="52"/>
      <c r="U17" s="52"/>
      <c r="V17" s="53"/>
      <c r="W17" s="54"/>
      <c r="X17" s="52"/>
      <c r="Y17" s="63"/>
      <c r="Z17" s="20"/>
      <c r="AA17" s="20"/>
      <c r="AB17" s="93"/>
      <c r="AI17" s="30"/>
      <c r="AK17" s="106"/>
      <c r="AL17" s="24" t="s">
        <v>63</v>
      </c>
      <c r="AM17" s="24"/>
      <c r="AN17" s="24">
        <f>SUM(AN5:AN16)</f>
        <v>1529.6000000000031</v>
      </c>
      <c r="AP17" s="2" t="s">
        <v>67</v>
      </c>
      <c r="AR17" s="105">
        <f>SUM(AR5:AR16)</f>
        <v>0.15547436165211612</v>
      </c>
    </row>
    <row r="18" spans="1:44" ht="18" thickBot="1" x14ac:dyDescent="0.35">
      <c r="A18" s="29">
        <v>42064</v>
      </c>
      <c r="B18" s="2">
        <v>8370</v>
      </c>
      <c r="C18" s="2">
        <v>250</v>
      </c>
      <c r="D18" s="2">
        <v>1290</v>
      </c>
      <c r="E18" s="2">
        <v>140</v>
      </c>
      <c r="F18" s="2">
        <v>0</v>
      </c>
      <c r="G18" s="30">
        <f t="shared" si="0"/>
        <v>10050</v>
      </c>
      <c r="J18" s="39"/>
      <c r="N18" s="40"/>
      <c r="O18" s="9"/>
      <c r="P18" s="65" t="s">
        <v>30</v>
      </c>
      <c r="Q18" s="66">
        <f>SUM(Q5:Q16)</f>
        <v>110520</v>
      </c>
      <c r="R18" s="66">
        <f t="shared" ref="R18:U18" si="14">SUM(R5:R16)</f>
        <v>108490</v>
      </c>
      <c r="S18" s="66">
        <f t="shared" si="14"/>
        <v>109270</v>
      </c>
      <c r="T18" s="66">
        <f t="shared" si="14"/>
        <v>110560</v>
      </c>
      <c r="U18" s="66">
        <f t="shared" si="14"/>
        <v>110043</v>
      </c>
      <c r="V18" s="67">
        <f>AVERAGE(Q18:U18)</f>
        <v>109776.6</v>
      </c>
      <c r="W18" s="68"/>
      <c r="X18" s="66"/>
      <c r="Y18" s="69"/>
      <c r="Z18" s="20"/>
      <c r="AA18" s="20"/>
      <c r="AB18" s="93"/>
      <c r="AI18" s="30"/>
      <c r="AK18" s="106"/>
      <c r="AL18" s="24" t="s">
        <v>64</v>
      </c>
      <c r="AM18" s="24"/>
      <c r="AN18" s="24">
        <f>AN17/12</f>
        <v>127.46666666666692</v>
      </c>
      <c r="AP18" s="2" t="s">
        <v>68</v>
      </c>
      <c r="AR18" s="105">
        <f>AR17/12</f>
        <v>1.295619680434301E-2</v>
      </c>
    </row>
    <row r="19" spans="1:44" ht="18" thickBot="1" x14ac:dyDescent="0.35">
      <c r="A19" s="29">
        <v>42095</v>
      </c>
      <c r="B19" s="2">
        <v>8830</v>
      </c>
      <c r="C19" s="2">
        <v>290</v>
      </c>
      <c r="D19" s="2">
        <v>1620</v>
      </c>
      <c r="E19" s="2">
        <v>150</v>
      </c>
      <c r="F19" s="2">
        <v>0</v>
      </c>
      <c r="G19" s="30">
        <f t="shared" si="0"/>
        <v>10890</v>
      </c>
      <c r="J19" s="39"/>
      <c r="N19" s="40"/>
      <c r="O19" s="9"/>
      <c r="P19" s="21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93"/>
      <c r="AI19" s="30"/>
      <c r="AK19" s="107"/>
      <c r="AL19" s="108"/>
      <c r="AM19" s="108"/>
      <c r="AN19" s="108"/>
      <c r="AO19" s="32"/>
      <c r="AP19" s="32"/>
      <c r="AQ19" s="32"/>
      <c r="AR19" s="33"/>
    </row>
    <row r="20" spans="1:44" x14ac:dyDescent="0.3">
      <c r="A20" s="29">
        <v>42125</v>
      </c>
      <c r="B20" s="2">
        <v>9310</v>
      </c>
      <c r="C20" s="2">
        <v>330</v>
      </c>
      <c r="D20" s="2">
        <v>1650</v>
      </c>
      <c r="E20" s="2">
        <v>130</v>
      </c>
      <c r="F20" s="2">
        <v>0</v>
      </c>
      <c r="G20" s="30">
        <f t="shared" si="0"/>
        <v>11420</v>
      </c>
      <c r="J20" s="39"/>
      <c r="K20" s="41" t="s">
        <v>49</v>
      </c>
      <c r="L20" s="11" t="s">
        <v>2</v>
      </c>
      <c r="M20" s="10" t="s">
        <v>51</v>
      </c>
      <c r="N20" s="40"/>
      <c r="O20" s="9"/>
      <c r="P20" s="70" t="s">
        <v>2</v>
      </c>
      <c r="Q20" s="57" t="s">
        <v>16</v>
      </c>
      <c r="R20" s="58"/>
      <c r="S20" s="58"/>
      <c r="T20" s="58"/>
      <c r="U20" s="58"/>
      <c r="V20" s="58"/>
      <c r="W20" s="58"/>
      <c r="X20" s="58"/>
      <c r="Y20" s="59"/>
      <c r="Z20" s="20"/>
      <c r="AA20" s="20"/>
      <c r="AB20" s="93"/>
      <c r="AI20" s="30"/>
      <c r="AK20" s="95"/>
      <c r="AL20" s="46" t="s">
        <v>60</v>
      </c>
      <c r="AM20" s="96"/>
      <c r="AN20" s="96"/>
      <c r="AO20" s="91"/>
      <c r="AP20" s="97"/>
      <c r="AQ20" s="91"/>
      <c r="AR20" s="98" t="s">
        <v>65</v>
      </c>
    </row>
    <row r="21" spans="1:44" x14ac:dyDescent="0.3">
      <c r="A21" s="29">
        <v>42156</v>
      </c>
      <c r="B21" s="2">
        <v>10230</v>
      </c>
      <c r="C21" s="2">
        <v>310</v>
      </c>
      <c r="D21" s="2">
        <v>1590</v>
      </c>
      <c r="E21" s="2">
        <v>140</v>
      </c>
      <c r="F21" s="2">
        <v>0</v>
      </c>
      <c r="G21" s="30">
        <f t="shared" si="0"/>
        <v>12270</v>
      </c>
      <c r="J21" s="39"/>
      <c r="N21" s="40"/>
      <c r="O21" s="9"/>
      <c r="P21" s="60"/>
      <c r="Q21" s="50" t="s">
        <v>31</v>
      </c>
      <c r="R21" s="50" t="s">
        <v>32</v>
      </c>
      <c r="S21" s="50" t="s">
        <v>33</v>
      </c>
      <c r="T21" s="50" t="s">
        <v>34</v>
      </c>
      <c r="U21" s="50" t="s">
        <v>35</v>
      </c>
      <c r="V21" s="50" t="s">
        <v>43</v>
      </c>
      <c r="W21" s="50" t="s">
        <v>29</v>
      </c>
      <c r="X21" s="50" t="s">
        <v>16</v>
      </c>
      <c r="Y21" s="61" t="s">
        <v>36</v>
      </c>
      <c r="Z21" s="20"/>
      <c r="AA21" s="20"/>
      <c r="AB21" s="93"/>
      <c r="AI21" s="30"/>
      <c r="AK21" s="99"/>
      <c r="AL21" s="100" t="s">
        <v>61</v>
      </c>
      <c r="AM21" s="101" t="s">
        <v>36</v>
      </c>
      <c r="AN21" s="102" t="s">
        <v>62</v>
      </c>
      <c r="AR21" s="30" t="s">
        <v>66</v>
      </c>
    </row>
    <row r="22" spans="1:44" x14ac:dyDescent="0.3">
      <c r="A22" s="29">
        <v>42186</v>
      </c>
      <c r="B22" s="2">
        <v>8720</v>
      </c>
      <c r="C22" s="2">
        <v>290</v>
      </c>
      <c r="D22" s="2">
        <v>1560</v>
      </c>
      <c r="E22" s="2">
        <v>150</v>
      </c>
      <c r="F22" s="2">
        <v>0</v>
      </c>
      <c r="G22" s="30">
        <f t="shared" si="0"/>
        <v>10720</v>
      </c>
      <c r="J22" s="39"/>
      <c r="N22" s="40"/>
      <c r="O22" s="9"/>
      <c r="P22" s="62" t="s">
        <v>17</v>
      </c>
      <c r="Q22" s="52">
        <f>B4</f>
        <v>6000</v>
      </c>
      <c r="R22" s="52">
        <f>B16</f>
        <v>5980</v>
      </c>
      <c r="S22" s="52">
        <f>B28</f>
        <v>6020</v>
      </c>
      <c r="T22" s="52">
        <f>B40</f>
        <v>6100</v>
      </c>
      <c r="U22" s="52">
        <f>B52</f>
        <v>6210</v>
      </c>
      <c r="V22" s="53">
        <f>AVERAGE(Q22:U22)</f>
        <v>6062</v>
      </c>
      <c r="W22" s="54">
        <f>$V$35/12</f>
        <v>7542.333333333333</v>
      </c>
      <c r="X22" s="52">
        <f>V22/W22</f>
        <v>0.80373005701153488</v>
      </c>
      <c r="Y22" s="63">
        <f>($V$35/12)*X22</f>
        <v>6062</v>
      </c>
      <c r="Z22" s="20"/>
      <c r="AA22" s="20"/>
      <c r="AB22" s="93"/>
      <c r="AI22" s="30"/>
      <c r="AK22" s="104" t="s">
        <v>17</v>
      </c>
      <c r="AL22" s="24">
        <f>U22</f>
        <v>6210</v>
      </c>
      <c r="AM22" s="24">
        <f>Y22</f>
        <v>6062</v>
      </c>
      <c r="AN22" s="24">
        <f>ABS(AL22-AM22)</f>
        <v>148</v>
      </c>
      <c r="AR22" s="105">
        <f t="shared" ref="AR22:AR33" si="15">(AN22/AL22)</f>
        <v>2.3832528180354268E-2</v>
      </c>
    </row>
    <row r="23" spans="1:44" x14ac:dyDescent="0.3">
      <c r="A23" s="29">
        <v>42217</v>
      </c>
      <c r="B23" s="2">
        <v>7710</v>
      </c>
      <c r="C23" s="2">
        <v>270</v>
      </c>
      <c r="D23" s="2">
        <v>1530</v>
      </c>
      <c r="E23" s="2">
        <v>140</v>
      </c>
      <c r="F23" s="2">
        <v>0</v>
      </c>
      <c r="G23" s="30">
        <f t="shared" si="0"/>
        <v>9650</v>
      </c>
      <c r="J23" s="39"/>
      <c r="N23" s="40"/>
      <c r="O23" s="9"/>
      <c r="P23" s="62" t="s">
        <v>18</v>
      </c>
      <c r="Q23" s="52">
        <f t="shared" ref="Q23:Q33" si="16">B5</f>
        <v>7950</v>
      </c>
      <c r="R23" s="52">
        <f t="shared" ref="R23:R33" si="17">B17</f>
        <v>7620</v>
      </c>
      <c r="S23" s="52">
        <f t="shared" ref="S23:S33" si="18">B29</f>
        <v>7920</v>
      </c>
      <c r="T23" s="52">
        <f t="shared" ref="T23:T33" si="19">B41</f>
        <v>8010</v>
      </c>
      <c r="U23" s="52">
        <f t="shared" ref="U23:U33" si="20">B53</f>
        <v>8030</v>
      </c>
      <c r="V23" s="53">
        <f>AVERAGE(Q23:U23)</f>
        <v>7906</v>
      </c>
      <c r="W23" s="54">
        <f t="shared" ref="W23:W33" si="21">$V$35/12</f>
        <v>7542.333333333333</v>
      </c>
      <c r="X23" s="52">
        <f>V23/W23</f>
        <v>1.048216732222566</v>
      </c>
      <c r="Y23" s="63">
        <f t="shared" ref="Y23:Y33" si="22">($V$35/12)*X23</f>
        <v>7906</v>
      </c>
      <c r="Z23" s="20"/>
      <c r="AA23" s="20"/>
      <c r="AB23" s="93"/>
      <c r="AI23" s="30"/>
      <c r="AK23" s="104" t="s">
        <v>18</v>
      </c>
      <c r="AL23" s="24">
        <f t="shared" ref="AL23:AL33" si="23">U23</f>
        <v>8030</v>
      </c>
      <c r="AM23" s="24">
        <f t="shared" ref="AM23:AM33" si="24">Y23</f>
        <v>7906</v>
      </c>
      <c r="AN23" s="24">
        <f t="shared" ref="AN23:AN33" si="25">ABS(AL23-AM23)</f>
        <v>124</v>
      </c>
      <c r="AR23" s="105">
        <f t="shared" si="15"/>
        <v>1.5442092154420922E-2</v>
      </c>
    </row>
    <row r="24" spans="1:44" x14ac:dyDescent="0.3">
      <c r="A24" s="29">
        <v>42248</v>
      </c>
      <c r="B24" s="2">
        <v>6320</v>
      </c>
      <c r="C24" s="2">
        <v>250</v>
      </c>
      <c r="D24" s="2">
        <v>1590</v>
      </c>
      <c r="E24" s="2">
        <v>150</v>
      </c>
      <c r="F24" s="2">
        <v>0</v>
      </c>
      <c r="G24" s="30">
        <f t="shared" si="0"/>
        <v>8310</v>
      </c>
      <c r="J24" s="39"/>
      <c r="N24" s="40"/>
      <c r="O24" s="9"/>
      <c r="P24" s="62" t="s">
        <v>19</v>
      </c>
      <c r="Q24" s="52">
        <f t="shared" si="16"/>
        <v>8100</v>
      </c>
      <c r="R24" s="52">
        <f t="shared" si="17"/>
        <v>8370</v>
      </c>
      <c r="S24" s="52">
        <f t="shared" si="18"/>
        <v>8430</v>
      </c>
      <c r="T24" s="52">
        <f t="shared" si="19"/>
        <v>8430</v>
      </c>
      <c r="U24" s="52">
        <f t="shared" si="20"/>
        <v>8540</v>
      </c>
      <c r="V24" s="53">
        <f t="shared" ref="V24:V33" si="26">AVERAGE(Q24:U24)</f>
        <v>8374</v>
      </c>
      <c r="W24" s="54">
        <f t="shared" si="21"/>
        <v>7542.333333333333</v>
      </c>
      <c r="X24" s="52">
        <f>V24/W24</f>
        <v>1.1102664957793786</v>
      </c>
      <c r="Y24" s="63">
        <f t="shared" si="22"/>
        <v>8374</v>
      </c>
      <c r="Z24" s="20"/>
      <c r="AA24" s="20"/>
      <c r="AB24" s="93"/>
      <c r="AI24" s="30"/>
      <c r="AK24" s="104" t="s">
        <v>19</v>
      </c>
      <c r="AL24" s="24">
        <f t="shared" si="23"/>
        <v>8540</v>
      </c>
      <c r="AM24" s="24">
        <f t="shared" si="24"/>
        <v>8374</v>
      </c>
      <c r="AN24" s="24">
        <f t="shared" si="25"/>
        <v>166</v>
      </c>
      <c r="AR24" s="105">
        <f t="shared" si="15"/>
        <v>1.9437939110070256E-2</v>
      </c>
    </row>
    <row r="25" spans="1:44" x14ac:dyDescent="0.3">
      <c r="A25" s="29">
        <v>42278</v>
      </c>
      <c r="B25" s="2">
        <v>5840</v>
      </c>
      <c r="C25" s="2">
        <v>250</v>
      </c>
      <c r="D25" s="2">
        <v>1260</v>
      </c>
      <c r="E25" s="2">
        <v>160</v>
      </c>
      <c r="F25" s="2">
        <v>0</v>
      </c>
      <c r="G25" s="30">
        <f t="shared" si="0"/>
        <v>7510</v>
      </c>
      <c r="J25" s="39"/>
      <c r="N25" s="40"/>
      <c r="O25" s="9"/>
      <c r="P25" s="62" t="s">
        <v>20</v>
      </c>
      <c r="Q25" s="52">
        <f t="shared" si="16"/>
        <v>9050</v>
      </c>
      <c r="R25" s="52">
        <f t="shared" si="17"/>
        <v>8830</v>
      </c>
      <c r="S25" s="52">
        <f>B31</f>
        <v>9040</v>
      </c>
      <c r="T25" s="52">
        <f t="shared" si="19"/>
        <v>9110</v>
      </c>
      <c r="U25" s="52">
        <f t="shared" si="20"/>
        <v>9120</v>
      </c>
      <c r="V25" s="53">
        <f t="shared" si="26"/>
        <v>9030</v>
      </c>
      <c r="W25" s="54">
        <f t="shared" si="21"/>
        <v>7542.333333333333</v>
      </c>
      <c r="X25" s="52">
        <f t="shared" ref="X25:X32" si="27">V25/W25</f>
        <v>1.1972422327308083</v>
      </c>
      <c r="Y25" s="63">
        <f t="shared" si="22"/>
        <v>9030</v>
      </c>
      <c r="Z25" s="20"/>
      <c r="AA25" s="20"/>
      <c r="AB25" s="93"/>
      <c r="AI25" s="30"/>
      <c r="AK25" s="104" t="s">
        <v>20</v>
      </c>
      <c r="AL25" s="24">
        <f t="shared" si="23"/>
        <v>9120</v>
      </c>
      <c r="AM25" s="24">
        <f t="shared" si="24"/>
        <v>9030</v>
      </c>
      <c r="AN25" s="24">
        <f t="shared" si="25"/>
        <v>90</v>
      </c>
      <c r="AR25" s="105">
        <f t="shared" si="15"/>
        <v>9.8684210526315784E-3</v>
      </c>
    </row>
    <row r="26" spans="1:44" x14ac:dyDescent="0.3">
      <c r="A26" s="29">
        <v>42309</v>
      </c>
      <c r="B26" s="2">
        <v>4960</v>
      </c>
      <c r="C26" s="2">
        <v>240</v>
      </c>
      <c r="D26" s="2">
        <v>900</v>
      </c>
      <c r="E26" s="2">
        <v>150</v>
      </c>
      <c r="F26" s="2">
        <v>0</v>
      </c>
      <c r="G26" s="30">
        <f t="shared" si="0"/>
        <v>6250</v>
      </c>
      <c r="J26" s="39"/>
      <c r="N26" s="40"/>
      <c r="O26" s="9"/>
      <c r="P26" s="62" t="s">
        <v>21</v>
      </c>
      <c r="Q26" s="52">
        <f t="shared" si="16"/>
        <v>9900</v>
      </c>
      <c r="R26" s="52">
        <f t="shared" si="17"/>
        <v>9310</v>
      </c>
      <c r="S26" s="52">
        <f t="shared" si="18"/>
        <v>9820</v>
      </c>
      <c r="T26" s="52">
        <f t="shared" si="19"/>
        <v>9730</v>
      </c>
      <c r="U26" s="52">
        <f t="shared" si="20"/>
        <v>9570</v>
      </c>
      <c r="V26" s="53">
        <f t="shared" si="26"/>
        <v>9666</v>
      </c>
      <c r="W26" s="54">
        <f t="shared" si="21"/>
        <v>7542.333333333333</v>
      </c>
      <c r="X26" s="52">
        <f t="shared" si="27"/>
        <v>1.2815662703849384</v>
      </c>
      <c r="Y26" s="63">
        <f t="shared" si="22"/>
        <v>9666</v>
      </c>
      <c r="Z26" s="20"/>
      <c r="AA26" s="20"/>
      <c r="AB26" s="93"/>
      <c r="AI26" s="30"/>
      <c r="AK26" s="104" t="s">
        <v>21</v>
      </c>
      <c r="AL26" s="24">
        <f t="shared" si="23"/>
        <v>9570</v>
      </c>
      <c r="AM26" s="24">
        <f t="shared" si="24"/>
        <v>9666</v>
      </c>
      <c r="AN26" s="24">
        <f t="shared" si="25"/>
        <v>96</v>
      </c>
      <c r="AR26" s="105">
        <f t="shared" si="15"/>
        <v>1.0031347962382446E-2</v>
      </c>
    </row>
    <row r="27" spans="1:44" x14ac:dyDescent="0.3">
      <c r="A27" s="29">
        <v>42339</v>
      </c>
      <c r="B27" s="2">
        <v>4350</v>
      </c>
      <c r="C27" s="2">
        <v>210</v>
      </c>
      <c r="D27" s="2">
        <v>660</v>
      </c>
      <c r="E27" s="2">
        <v>150</v>
      </c>
      <c r="F27" s="2">
        <v>0</v>
      </c>
      <c r="G27" s="30">
        <f t="shared" si="0"/>
        <v>5370</v>
      </c>
      <c r="J27" s="39"/>
      <c r="N27" s="40"/>
      <c r="O27" s="9"/>
      <c r="P27" s="62" t="s">
        <v>22</v>
      </c>
      <c r="Q27" s="52">
        <f t="shared" si="16"/>
        <v>10200</v>
      </c>
      <c r="R27" s="52">
        <f t="shared" si="17"/>
        <v>10230</v>
      </c>
      <c r="S27" s="52">
        <f t="shared" si="18"/>
        <v>10370</v>
      </c>
      <c r="T27" s="52">
        <f t="shared" si="19"/>
        <v>10120</v>
      </c>
      <c r="U27" s="52">
        <f t="shared" si="20"/>
        <v>10230</v>
      </c>
      <c r="V27" s="53">
        <f t="shared" si="26"/>
        <v>10230</v>
      </c>
      <c r="W27" s="54">
        <f t="shared" si="21"/>
        <v>7542.333333333333</v>
      </c>
      <c r="X27" s="52">
        <f t="shared" si="27"/>
        <v>1.3563441905687896</v>
      </c>
      <c r="Y27" s="63">
        <f t="shared" si="22"/>
        <v>10230</v>
      </c>
      <c r="Z27" s="20"/>
      <c r="AA27" s="20"/>
      <c r="AB27" s="93"/>
      <c r="AI27" s="30"/>
      <c r="AK27" s="104" t="s">
        <v>22</v>
      </c>
      <c r="AL27" s="24">
        <f t="shared" si="23"/>
        <v>10230</v>
      </c>
      <c r="AM27" s="24">
        <f t="shared" si="24"/>
        <v>10230</v>
      </c>
      <c r="AN27" s="24">
        <f t="shared" si="25"/>
        <v>0</v>
      </c>
      <c r="AR27" s="105">
        <f t="shared" si="15"/>
        <v>0</v>
      </c>
    </row>
    <row r="28" spans="1:44" x14ac:dyDescent="0.3">
      <c r="A28" s="29">
        <v>42370</v>
      </c>
      <c r="B28" s="2">
        <v>6020</v>
      </c>
      <c r="C28" s="2">
        <v>220</v>
      </c>
      <c r="D28" s="2">
        <v>570</v>
      </c>
      <c r="E28" s="2">
        <v>160</v>
      </c>
      <c r="F28" s="2">
        <v>0</v>
      </c>
      <c r="G28" s="30">
        <f t="shared" si="0"/>
        <v>6970</v>
      </c>
      <c r="J28" s="39"/>
      <c r="N28" s="40"/>
      <c r="O28" s="9"/>
      <c r="P28" s="62" t="s">
        <v>23</v>
      </c>
      <c r="Q28" s="52">
        <f t="shared" si="16"/>
        <v>8730</v>
      </c>
      <c r="R28" s="52">
        <f t="shared" si="17"/>
        <v>8720</v>
      </c>
      <c r="S28" s="52">
        <f t="shared" si="18"/>
        <v>9050</v>
      </c>
      <c r="T28" s="52">
        <f t="shared" si="19"/>
        <v>9080</v>
      </c>
      <c r="U28" s="52">
        <f t="shared" si="20"/>
        <v>9580</v>
      </c>
      <c r="V28" s="53">
        <f t="shared" si="26"/>
        <v>9032</v>
      </c>
      <c r="W28" s="54">
        <f t="shared" si="21"/>
        <v>7542.333333333333</v>
      </c>
      <c r="X28" s="52">
        <f t="shared" si="27"/>
        <v>1.1975074026605383</v>
      </c>
      <c r="Y28" s="63">
        <f t="shared" si="22"/>
        <v>9032</v>
      </c>
      <c r="Z28" s="20"/>
      <c r="AA28" s="20"/>
      <c r="AB28" s="93"/>
      <c r="AI28" s="30"/>
      <c r="AK28" s="104" t="s">
        <v>23</v>
      </c>
      <c r="AL28" s="24">
        <f t="shared" si="23"/>
        <v>9580</v>
      </c>
      <c r="AM28" s="24">
        <f t="shared" si="24"/>
        <v>9032</v>
      </c>
      <c r="AN28" s="24">
        <f t="shared" si="25"/>
        <v>548</v>
      </c>
      <c r="AR28" s="105">
        <f t="shared" si="15"/>
        <v>5.7202505219206681E-2</v>
      </c>
    </row>
    <row r="29" spans="1:44" x14ac:dyDescent="0.3">
      <c r="A29" s="29">
        <v>42401</v>
      </c>
      <c r="B29" s="2">
        <v>7920</v>
      </c>
      <c r="C29" s="2">
        <v>250</v>
      </c>
      <c r="D29" s="2">
        <v>840</v>
      </c>
      <c r="E29" s="2">
        <v>150</v>
      </c>
      <c r="F29" s="2">
        <v>0</v>
      </c>
      <c r="G29" s="30">
        <f t="shared" si="0"/>
        <v>9160</v>
      </c>
      <c r="J29" s="39"/>
      <c r="N29" s="40"/>
      <c r="O29" s="9"/>
      <c r="P29" s="62" t="s">
        <v>24</v>
      </c>
      <c r="Q29" s="52">
        <f t="shared" si="16"/>
        <v>8140</v>
      </c>
      <c r="R29" s="52">
        <f t="shared" si="17"/>
        <v>7710</v>
      </c>
      <c r="S29" s="52">
        <f t="shared" si="18"/>
        <v>7620</v>
      </c>
      <c r="T29" s="52">
        <f t="shared" si="19"/>
        <v>7820</v>
      </c>
      <c r="U29" s="52">
        <f t="shared" si="20"/>
        <v>7680</v>
      </c>
      <c r="V29" s="53">
        <f t="shared" si="26"/>
        <v>7794</v>
      </c>
      <c r="W29" s="54">
        <f t="shared" si="21"/>
        <v>7542.333333333333</v>
      </c>
      <c r="X29" s="52">
        <f t="shared" si="27"/>
        <v>1.0333672161576877</v>
      </c>
      <c r="Y29" s="63">
        <f t="shared" si="22"/>
        <v>7793.9999999999991</v>
      </c>
      <c r="Z29" s="20"/>
      <c r="AA29" s="20"/>
      <c r="AB29" s="93"/>
      <c r="AI29" s="30"/>
      <c r="AK29" s="104" t="s">
        <v>24</v>
      </c>
      <c r="AL29" s="24">
        <f t="shared" si="23"/>
        <v>7680</v>
      </c>
      <c r="AM29" s="24">
        <f t="shared" si="24"/>
        <v>7793.9999999999991</v>
      </c>
      <c r="AN29" s="24">
        <f t="shared" si="25"/>
        <v>113.99999999999909</v>
      </c>
      <c r="AR29" s="105">
        <f t="shared" si="15"/>
        <v>1.4843749999999881E-2</v>
      </c>
    </row>
    <row r="30" spans="1:44" x14ac:dyDescent="0.3">
      <c r="A30" s="29">
        <v>42430</v>
      </c>
      <c r="B30" s="2">
        <v>8430</v>
      </c>
      <c r="C30" s="2">
        <v>270</v>
      </c>
      <c r="D30" s="2">
        <v>1110</v>
      </c>
      <c r="E30" s="2">
        <v>160</v>
      </c>
      <c r="F30" s="2">
        <v>0</v>
      </c>
      <c r="G30" s="30">
        <f t="shared" si="0"/>
        <v>9970</v>
      </c>
      <c r="J30" s="39"/>
      <c r="N30" s="40"/>
      <c r="O30" s="9"/>
      <c r="P30" s="62" t="s">
        <v>25</v>
      </c>
      <c r="Q30" s="52">
        <f t="shared" si="16"/>
        <v>6480</v>
      </c>
      <c r="R30" s="52">
        <f t="shared" si="17"/>
        <v>6320</v>
      </c>
      <c r="S30" s="52">
        <f t="shared" si="18"/>
        <v>6420</v>
      </c>
      <c r="T30" s="52">
        <f t="shared" si="19"/>
        <v>6540</v>
      </c>
      <c r="U30" s="52">
        <f t="shared" si="20"/>
        <v>6870</v>
      </c>
      <c r="V30" s="53">
        <f t="shared" si="26"/>
        <v>6526</v>
      </c>
      <c r="W30" s="54">
        <f t="shared" si="21"/>
        <v>7542.333333333333</v>
      </c>
      <c r="X30" s="52">
        <f t="shared" si="27"/>
        <v>0.86524948070888763</v>
      </c>
      <c r="Y30" s="63">
        <f t="shared" si="22"/>
        <v>6526</v>
      </c>
      <c r="Z30" s="20"/>
      <c r="AA30" s="20"/>
      <c r="AB30" s="93"/>
      <c r="AI30" s="30"/>
      <c r="AK30" s="104" t="s">
        <v>25</v>
      </c>
      <c r="AL30" s="24">
        <f t="shared" si="23"/>
        <v>6870</v>
      </c>
      <c r="AM30" s="24">
        <f t="shared" si="24"/>
        <v>6526</v>
      </c>
      <c r="AN30" s="24">
        <f t="shared" si="25"/>
        <v>344</v>
      </c>
      <c r="AR30" s="105">
        <f t="shared" si="15"/>
        <v>5.007278020378457E-2</v>
      </c>
    </row>
    <row r="31" spans="1:44" x14ac:dyDescent="0.3">
      <c r="A31" s="29">
        <v>42461</v>
      </c>
      <c r="B31" s="2">
        <v>9040</v>
      </c>
      <c r="C31" s="2">
        <v>310</v>
      </c>
      <c r="D31" s="2">
        <v>1500</v>
      </c>
      <c r="E31" s="2">
        <v>170</v>
      </c>
      <c r="F31" s="2">
        <v>0</v>
      </c>
      <c r="G31" s="30">
        <f t="shared" si="0"/>
        <v>11020</v>
      </c>
      <c r="J31" s="39"/>
      <c r="N31" s="40"/>
      <c r="O31" s="9"/>
      <c r="P31" s="62" t="s">
        <v>26</v>
      </c>
      <c r="Q31" s="52">
        <f t="shared" si="16"/>
        <v>5990</v>
      </c>
      <c r="R31" s="52">
        <f t="shared" si="17"/>
        <v>5840</v>
      </c>
      <c r="S31" s="52">
        <f t="shared" si="18"/>
        <v>5890</v>
      </c>
      <c r="T31" s="52">
        <f t="shared" si="19"/>
        <v>6010</v>
      </c>
      <c r="U31" s="52">
        <f t="shared" si="20"/>
        <v>5930</v>
      </c>
      <c r="V31" s="53">
        <f t="shared" si="26"/>
        <v>5932</v>
      </c>
      <c r="W31" s="54">
        <f t="shared" si="21"/>
        <v>7542.333333333333</v>
      </c>
      <c r="X31" s="52">
        <f t="shared" si="27"/>
        <v>0.78649401157908694</v>
      </c>
      <c r="Y31" s="63">
        <f t="shared" si="22"/>
        <v>5932</v>
      </c>
      <c r="Z31" s="20"/>
      <c r="AA31" s="20"/>
      <c r="AB31" s="93"/>
      <c r="AI31" s="30"/>
      <c r="AK31" s="104" t="s">
        <v>26</v>
      </c>
      <c r="AL31" s="24">
        <f t="shared" si="23"/>
        <v>5930</v>
      </c>
      <c r="AM31" s="24">
        <f t="shared" si="24"/>
        <v>5932</v>
      </c>
      <c r="AN31" s="24">
        <f t="shared" si="25"/>
        <v>2</v>
      </c>
      <c r="AR31" s="105">
        <f t="shared" si="15"/>
        <v>3.3726812816188871E-4</v>
      </c>
    </row>
    <row r="32" spans="1:44" x14ac:dyDescent="0.3">
      <c r="A32" s="29">
        <v>42491</v>
      </c>
      <c r="B32" s="2">
        <v>9820</v>
      </c>
      <c r="C32" s="2">
        <v>360</v>
      </c>
      <c r="D32" s="2">
        <v>1440</v>
      </c>
      <c r="E32" s="2">
        <v>160</v>
      </c>
      <c r="F32" s="2">
        <v>0</v>
      </c>
      <c r="G32" s="30">
        <f t="shared" si="0"/>
        <v>11780</v>
      </c>
      <c r="J32" s="39"/>
      <c r="N32" s="40"/>
      <c r="O32" s="9"/>
      <c r="P32" s="62" t="s">
        <v>27</v>
      </c>
      <c r="Q32" s="52">
        <f t="shared" si="16"/>
        <v>5320</v>
      </c>
      <c r="R32" s="52">
        <f t="shared" si="17"/>
        <v>4960</v>
      </c>
      <c r="S32" s="52">
        <f t="shared" si="18"/>
        <v>5340</v>
      </c>
      <c r="T32" s="52">
        <f t="shared" si="19"/>
        <v>5270</v>
      </c>
      <c r="U32" s="52">
        <f t="shared" si="20"/>
        <v>5260</v>
      </c>
      <c r="V32" s="53">
        <f t="shared" si="26"/>
        <v>5230</v>
      </c>
      <c r="W32" s="54">
        <f t="shared" si="21"/>
        <v>7542.333333333333</v>
      </c>
      <c r="X32" s="52">
        <f t="shared" si="27"/>
        <v>0.69341936624386802</v>
      </c>
      <c r="Y32" s="63">
        <f t="shared" si="22"/>
        <v>5230</v>
      </c>
      <c r="Z32" s="20"/>
      <c r="AA32" s="20"/>
      <c r="AB32" s="93"/>
      <c r="AI32" s="30"/>
      <c r="AK32" s="104" t="s">
        <v>27</v>
      </c>
      <c r="AL32" s="24">
        <f t="shared" si="23"/>
        <v>5260</v>
      </c>
      <c r="AM32" s="24">
        <f t="shared" si="24"/>
        <v>5230</v>
      </c>
      <c r="AN32" s="24">
        <f t="shared" si="25"/>
        <v>30</v>
      </c>
      <c r="AR32" s="105">
        <f t="shared" si="15"/>
        <v>5.7034220532319393E-3</v>
      </c>
    </row>
    <row r="33" spans="1:44" x14ac:dyDescent="0.3">
      <c r="A33" s="29">
        <v>42522</v>
      </c>
      <c r="B33" s="2">
        <v>10370</v>
      </c>
      <c r="C33" s="2">
        <v>330</v>
      </c>
      <c r="D33" s="2">
        <v>1410</v>
      </c>
      <c r="E33" s="2">
        <v>170</v>
      </c>
      <c r="F33" s="2">
        <v>0</v>
      </c>
      <c r="G33" s="30">
        <f t="shared" si="0"/>
        <v>12280</v>
      </c>
      <c r="J33" s="39"/>
      <c r="N33" s="40"/>
      <c r="O33" s="9"/>
      <c r="P33" s="62" t="s">
        <v>28</v>
      </c>
      <c r="Q33" s="52">
        <f t="shared" si="16"/>
        <v>4640</v>
      </c>
      <c r="R33" s="52">
        <f t="shared" si="17"/>
        <v>4350</v>
      </c>
      <c r="S33" s="52">
        <f t="shared" si="18"/>
        <v>4430</v>
      </c>
      <c r="T33" s="52">
        <f t="shared" si="19"/>
        <v>5380</v>
      </c>
      <c r="U33" s="52">
        <f t="shared" si="20"/>
        <v>4830</v>
      </c>
      <c r="V33" s="53">
        <f t="shared" si="26"/>
        <v>4726</v>
      </c>
      <c r="W33" s="54">
        <f t="shared" si="21"/>
        <v>7542.333333333333</v>
      </c>
      <c r="X33" s="52">
        <f>V33/W33</f>
        <v>0.62659654395191589</v>
      </c>
      <c r="Y33" s="63">
        <f t="shared" si="22"/>
        <v>4726</v>
      </c>
      <c r="Z33" s="20"/>
      <c r="AA33" s="20"/>
      <c r="AB33" s="93"/>
      <c r="AI33" s="30"/>
      <c r="AK33" s="104" t="s">
        <v>28</v>
      </c>
      <c r="AL33" s="24">
        <f t="shared" si="23"/>
        <v>4830</v>
      </c>
      <c r="AM33" s="24">
        <f t="shared" si="24"/>
        <v>4726</v>
      </c>
      <c r="AN33" s="24">
        <f t="shared" si="25"/>
        <v>104</v>
      </c>
      <c r="AR33" s="105">
        <f t="shared" si="15"/>
        <v>2.1532091097308487E-2</v>
      </c>
    </row>
    <row r="34" spans="1:44" x14ac:dyDescent="0.3">
      <c r="A34" s="29">
        <v>42552</v>
      </c>
      <c r="B34" s="2">
        <v>9050</v>
      </c>
      <c r="C34" s="2">
        <v>310</v>
      </c>
      <c r="D34" s="2">
        <v>1440</v>
      </c>
      <c r="E34" s="2">
        <v>160</v>
      </c>
      <c r="F34" s="2">
        <v>0</v>
      </c>
      <c r="G34" s="30">
        <f t="shared" si="0"/>
        <v>10960</v>
      </c>
      <c r="J34" s="39"/>
      <c r="N34" s="40"/>
      <c r="O34" s="9"/>
      <c r="P34" s="64"/>
      <c r="Q34" s="52"/>
      <c r="R34" s="52"/>
      <c r="S34" s="52"/>
      <c r="T34" s="52"/>
      <c r="U34" s="52"/>
      <c r="V34" s="53"/>
      <c r="W34" s="54"/>
      <c r="X34" s="52"/>
      <c r="Y34" s="63"/>
      <c r="Z34" s="20"/>
      <c r="AA34" s="20"/>
      <c r="AB34" s="93"/>
      <c r="AI34" s="30"/>
      <c r="AK34" s="106"/>
      <c r="AL34" s="24" t="s">
        <v>63</v>
      </c>
      <c r="AM34" s="24"/>
      <c r="AN34" s="24">
        <f>SUM(AN22:AN33)</f>
        <v>1765.9999999999991</v>
      </c>
      <c r="AP34" s="2" t="s">
        <v>67</v>
      </c>
      <c r="AR34" s="105">
        <f>SUM(AR22:AR33)</f>
        <v>0.22830414516155295</v>
      </c>
    </row>
    <row r="35" spans="1:44" ht="18" thickBot="1" x14ac:dyDescent="0.35">
      <c r="A35" s="29">
        <v>42583</v>
      </c>
      <c r="B35" s="2">
        <v>7620</v>
      </c>
      <c r="C35" s="2">
        <v>300</v>
      </c>
      <c r="D35" s="2">
        <v>1410</v>
      </c>
      <c r="E35" s="2">
        <v>170</v>
      </c>
      <c r="F35" s="2">
        <v>0</v>
      </c>
      <c r="G35" s="30">
        <f t="shared" si="0"/>
        <v>9500</v>
      </c>
      <c r="J35" s="39"/>
      <c r="N35" s="40"/>
      <c r="O35" s="9"/>
      <c r="P35" s="65" t="s">
        <v>30</v>
      </c>
      <c r="Q35" s="66">
        <f>SUM(Q22:Q33)</f>
        <v>90500</v>
      </c>
      <c r="R35" s="66">
        <f t="shared" ref="R35:U35" si="28">SUM(R22:R33)</f>
        <v>88240</v>
      </c>
      <c r="S35" s="66">
        <f t="shared" si="28"/>
        <v>90350</v>
      </c>
      <c r="T35" s="66">
        <f t="shared" si="28"/>
        <v>91600</v>
      </c>
      <c r="U35" s="66">
        <f t="shared" si="28"/>
        <v>91850</v>
      </c>
      <c r="V35" s="67">
        <f t="shared" ref="V35" si="29">AVERAGE(Q35:U35)</f>
        <v>90508</v>
      </c>
      <c r="W35" s="68"/>
      <c r="X35" s="66"/>
      <c r="Y35" s="69"/>
      <c r="Z35" s="20"/>
      <c r="AA35" s="20"/>
      <c r="AB35" s="93"/>
      <c r="AI35" s="30"/>
      <c r="AK35" s="106"/>
      <c r="AL35" s="24" t="s">
        <v>64</v>
      </c>
      <c r="AM35" s="24"/>
      <c r="AN35" s="24">
        <f>AN34/12</f>
        <v>147.1666666666666</v>
      </c>
      <c r="AP35" s="2" t="s">
        <v>68</v>
      </c>
      <c r="AR35" s="105">
        <f>AR34/12</f>
        <v>1.9025345430129414E-2</v>
      </c>
    </row>
    <row r="36" spans="1:44" ht="18" thickBot="1" x14ac:dyDescent="0.35">
      <c r="A36" s="29">
        <v>42614</v>
      </c>
      <c r="B36" s="2">
        <v>6420</v>
      </c>
      <c r="C36" s="2">
        <v>280</v>
      </c>
      <c r="D36" s="2">
        <v>1350</v>
      </c>
      <c r="E36" s="2">
        <v>180</v>
      </c>
      <c r="F36" s="2">
        <v>0</v>
      </c>
      <c r="G36" s="30">
        <f t="shared" si="0"/>
        <v>8230</v>
      </c>
      <c r="J36" s="39"/>
      <c r="N36" s="40"/>
      <c r="O36" s="9"/>
      <c r="P36" s="2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93"/>
      <c r="AI36" s="30"/>
      <c r="AK36" s="94"/>
      <c r="AL36" s="32"/>
      <c r="AM36" s="32"/>
      <c r="AN36" s="32"/>
      <c r="AO36" s="32"/>
      <c r="AP36" s="32"/>
      <c r="AQ36" s="32"/>
      <c r="AR36" s="33"/>
    </row>
    <row r="37" spans="1:44" ht="18" thickBot="1" x14ac:dyDescent="0.35">
      <c r="A37" s="29">
        <v>42644</v>
      </c>
      <c r="B37" s="2">
        <v>5890</v>
      </c>
      <c r="C37" s="2">
        <v>270</v>
      </c>
      <c r="D37" s="2">
        <v>1080</v>
      </c>
      <c r="E37" s="2">
        <v>180</v>
      </c>
      <c r="F37" s="2">
        <v>0</v>
      </c>
      <c r="G37" s="30">
        <f t="shared" si="0"/>
        <v>7420</v>
      </c>
      <c r="J37" s="39"/>
      <c r="N37" s="40"/>
      <c r="O37" s="9"/>
      <c r="P37" s="20"/>
      <c r="Q37" s="20"/>
      <c r="R37" s="20"/>
      <c r="S37" s="20"/>
      <c r="T37" s="14"/>
      <c r="U37" s="20"/>
      <c r="V37" s="20"/>
      <c r="W37" s="20"/>
      <c r="X37" s="20"/>
      <c r="Y37" s="20"/>
      <c r="Z37" s="20"/>
      <c r="AA37" s="20"/>
      <c r="AB37" s="93"/>
      <c r="AI37" s="30"/>
    </row>
    <row r="38" spans="1:44" x14ac:dyDescent="0.3">
      <c r="A38" s="29">
        <v>42675</v>
      </c>
      <c r="B38" s="2">
        <v>5340</v>
      </c>
      <c r="C38" s="2">
        <v>260</v>
      </c>
      <c r="D38" s="2">
        <v>840</v>
      </c>
      <c r="E38" s="2">
        <v>190</v>
      </c>
      <c r="F38" s="2">
        <v>0</v>
      </c>
      <c r="G38" s="30">
        <f t="shared" si="0"/>
        <v>6630</v>
      </c>
      <c r="J38" s="39"/>
      <c r="K38" s="41" t="s">
        <v>49</v>
      </c>
      <c r="L38" s="11" t="s">
        <v>3</v>
      </c>
      <c r="M38" s="10" t="s">
        <v>51</v>
      </c>
      <c r="N38" s="40"/>
      <c r="O38" s="9"/>
      <c r="P38" s="70" t="s">
        <v>3</v>
      </c>
      <c r="Q38" s="57" t="s">
        <v>16</v>
      </c>
      <c r="R38" s="58"/>
      <c r="S38" s="58"/>
      <c r="T38" s="58"/>
      <c r="U38" s="58"/>
      <c r="V38" s="58"/>
      <c r="W38" s="58"/>
      <c r="X38" s="58"/>
      <c r="Y38" s="59"/>
      <c r="Z38" s="20"/>
      <c r="AA38" s="20"/>
      <c r="AB38" s="93"/>
      <c r="AI38" s="30"/>
      <c r="AK38" s="95"/>
      <c r="AL38" s="46" t="s">
        <v>60</v>
      </c>
      <c r="AM38" s="96"/>
      <c r="AN38" s="96"/>
      <c r="AO38" s="91"/>
      <c r="AP38" s="97"/>
      <c r="AQ38" s="91"/>
      <c r="AR38" s="98" t="s">
        <v>65</v>
      </c>
    </row>
    <row r="39" spans="1:44" x14ac:dyDescent="0.3">
      <c r="A39" s="29">
        <v>42705</v>
      </c>
      <c r="B39" s="2">
        <v>4430</v>
      </c>
      <c r="C39" s="2">
        <v>230</v>
      </c>
      <c r="D39" s="2">
        <v>510</v>
      </c>
      <c r="E39" s="2">
        <v>180</v>
      </c>
      <c r="F39" s="2">
        <v>0</v>
      </c>
      <c r="G39" s="30">
        <f t="shared" si="0"/>
        <v>5350</v>
      </c>
      <c r="J39" s="39"/>
      <c r="N39" s="40"/>
      <c r="O39" s="9"/>
      <c r="P39" s="60"/>
      <c r="Q39" s="50" t="s">
        <v>31</v>
      </c>
      <c r="R39" s="50" t="s">
        <v>32</v>
      </c>
      <c r="S39" s="50" t="s">
        <v>33</v>
      </c>
      <c r="T39" s="50" t="s">
        <v>34</v>
      </c>
      <c r="U39" s="50" t="s">
        <v>35</v>
      </c>
      <c r="V39" s="50" t="s">
        <v>43</v>
      </c>
      <c r="W39" s="50" t="s">
        <v>29</v>
      </c>
      <c r="X39" s="50" t="s">
        <v>16</v>
      </c>
      <c r="Y39" s="61" t="s">
        <v>36</v>
      </c>
      <c r="Z39" s="18"/>
      <c r="AA39" s="18"/>
      <c r="AB39" s="93"/>
      <c r="AI39" s="30"/>
      <c r="AK39" s="99"/>
      <c r="AL39" s="100" t="s">
        <v>61</v>
      </c>
      <c r="AM39" s="101" t="s">
        <v>36</v>
      </c>
      <c r="AN39" s="102" t="s">
        <v>62</v>
      </c>
      <c r="AR39" s="30" t="s">
        <v>66</v>
      </c>
    </row>
    <row r="40" spans="1:44" x14ac:dyDescent="0.3">
      <c r="A40" s="29">
        <v>42736</v>
      </c>
      <c r="B40" s="2">
        <v>6100</v>
      </c>
      <c r="C40" s="2">
        <v>250</v>
      </c>
      <c r="D40" s="2">
        <v>480</v>
      </c>
      <c r="E40" s="2">
        <v>200</v>
      </c>
      <c r="F40" s="2">
        <v>0</v>
      </c>
      <c r="G40" s="30">
        <f t="shared" si="0"/>
        <v>7030</v>
      </c>
      <c r="J40" s="39"/>
      <c r="N40" s="40"/>
      <c r="O40" s="9"/>
      <c r="P40" s="62" t="s">
        <v>17</v>
      </c>
      <c r="Q40" s="52">
        <v>200</v>
      </c>
      <c r="R40" s="52">
        <v>210</v>
      </c>
      <c r="S40" s="52">
        <v>220</v>
      </c>
      <c r="T40" s="52">
        <v>250</v>
      </c>
      <c r="U40" s="52">
        <v>270</v>
      </c>
      <c r="V40" s="53">
        <f>AVERAGE(Q40:U40)</f>
        <v>230</v>
      </c>
      <c r="W40" s="54">
        <f>$V$53/12</f>
        <v>282.33333333333331</v>
      </c>
      <c r="X40" s="52">
        <f>V40/W40</f>
        <v>0.81463990554899657</v>
      </c>
      <c r="Y40" s="63">
        <f>($V$53/12)*X40</f>
        <v>230.00000000000003</v>
      </c>
      <c r="Z40" s="19"/>
      <c r="AA40" s="19"/>
      <c r="AB40" s="93"/>
      <c r="AI40" s="30"/>
      <c r="AK40" s="104" t="s">
        <v>17</v>
      </c>
      <c r="AL40" s="24">
        <f>U40</f>
        <v>270</v>
      </c>
      <c r="AM40" s="24">
        <f>Y40</f>
        <v>230.00000000000003</v>
      </c>
      <c r="AN40" s="24">
        <f>ABS(AL40-AM40)</f>
        <v>39.999999999999972</v>
      </c>
      <c r="AR40" s="105">
        <f t="shared" ref="AR40:AR51" si="30">(AN40/AL40)</f>
        <v>0.14814814814814806</v>
      </c>
    </row>
    <row r="41" spans="1:44" x14ac:dyDescent="0.3">
      <c r="A41" s="29">
        <v>42767</v>
      </c>
      <c r="B41" s="2">
        <v>8010</v>
      </c>
      <c r="C41" s="2">
        <v>270</v>
      </c>
      <c r="D41" s="2">
        <v>750</v>
      </c>
      <c r="E41" s="2">
        <v>190</v>
      </c>
      <c r="F41" s="2">
        <v>0</v>
      </c>
      <c r="G41" s="30">
        <f t="shared" si="0"/>
        <v>9220</v>
      </c>
      <c r="J41" s="39"/>
      <c r="N41" s="40"/>
      <c r="O41" s="9"/>
      <c r="P41" s="62" t="s">
        <v>18</v>
      </c>
      <c r="Q41" s="52">
        <v>220</v>
      </c>
      <c r="R41" s="52">
        <v>240</v>
      </c>
      <c r="S41" s="52">
        <v>250</v>
      </c>
      <c r="T41" s="52">
        <v>270</v>
      </c>
      <c r="U41" s="52">
        <v>280</v>
      </c>
      <c r="V41" s="53">
        <f>AVERAGE(Q41:U41)</f>
        <v>252</v>
      </c>
      <c r="W41" s="54">
        <f t="shared" ref="W41:W51" si="31">$V$53/12</f>
        <v>282.33333333333331</v>
      </c>
      <c r="X41" s="52">
        <f t="shared" ref="X41" si="32">V41/W41</f>
        <v>0.8925619834710744</v>
      </c>
      <c r="Y41" s="63">
        <f t="shared" ref="Y41:Y51" si="33">($V$53/12)*X41</f>
        <v>252</v>
      </c>
      <c r="Z41" s="19"/>
      <c r="AA41" s="19"/>
      <c r="AB41" s="93"/>
      <c r="AI41" s="30"/>
      <c r="AK41" s="104" t="s">
        <v>18</v>
      </c>
      <c r="AL41" s="24">
        <f t="shared" ref="AL41:AL51" si="34">U41</f>
        <v>280</v>
      </c>
      <c r="AM41" s="24">
        <f t="shared" ref="AM41:AM51" si="35">Y41</f>
        <v>252</v>
      </c>
      <c r="AN41" s="24">
        <f t="shared" ref="AN41:AN51" si="36">ABS(AL41-AM41)</f>
        <v>28</v>
      </c>
      <c r="AR41" s="105">
        <f t="shared" si="30"/>
        <v>0.1</v>
      </c>
    </row>
    <row r="42" spans="1:44" x14ac:dyDescent="0.3">
      <c r="A42" s="29">
        <v>42795</v>
      </c>
      <c r="B42" s="2">
        <v>8430</v>
      </c>
      <c r="C42" s="2">
        <v>280</v>
      </c>
      <c r="D42" s="2">
        <v>1140</v>
      </c>
      <c r="E42" s="2">
        <v>200</v>
      </c>
      <c r="F42" s="2">
        <v>0</v>
      </c>
      <c r="G42" s="30">
        <f t="shared" si="0"/>
        <v>10050</v>
      </c>
      <c r="J42" s="39"/>
      <c r="N42" s="40"/>
      <c r="O42" s="9"/>
      <c r="P42" s="62" t="s">
        <v>19</v>
      </c>
      <c r="Q42" s="52">
        <v>250</v>
      </c>
      <c r="R42" s="52">
        <v>250</v>
      </c>
      <c r="S42" s="52">
        <v>270</v>
      </c>
      <c r="T42" s="52">
        <v>280</v>
      </c>
      <c r="U42" s="52">
        <v>300</v>
      </c>
      <c r="V42" s="53">
        <f t="shared" ref="V42:V51" si="37">AVERAGE(Q42:U42)</f>
        <v>270</v>
      </c>
      <c r="W42" s="54">
        <f t="shared" si="31"/>
        <v>282.33333333333331</v>
      </c>
      <c r="X42" s="52">
        <f>V42/W42</f>
        <v>0.95631641086186547</v>
      </c>
      <c r="Y42" s="63">
        <f t="shared" si="33"/>
        <v>270</v>
      </c>
      <c r="Z42" s="19"/>
      <c r="AA42" s="19"/>
      <c r="AB42" s="93"/>
      <c r="AI42" s="30"/>
      <c r="AK42" s="104" t="s">
        <v>19</v>
      </c>
      <c r="AL42" s="24">
        <f t="shared" si="34"/>
        <v>300</v>
      </c>
      <c r="AM42" s="24">
        <f t="shared" si="35"/>
        <v>270</v>
      </c>
      <c r="AN42" s="24">
        <f t="shared" si="36"/>
        <v>30</v>
      </c>
      <c r="AR42" s="105">
        <f t="shared" si="30"/>
        <v>0.1</v>
      </c>
    </row>
    <row r="43" spans="1:44" x14ac:dyDescent="0.3">
      <c r="A43" s="29">
        <v>42826</v>
      </c>
      <c r="B43" s="2">
        <v>9110</v>
      </c>
      <c r="C43" s="2">
        <v>320</v>
      </c>
      <c r="D43" s="2">
        <v>1410</v>
      </c>
      <c r="E43" s="2">
        <v>210</v>
      </c>
      <c r="F43" s="2">
        <v>0</v>
      </c>
      <c r="G43" s="30">
        <f t="shared" si="0"/>
        <v>11050</v>
      </c>
      <c r="J43" s="39"/>
      <c r="N43" s="40"/>
      <c r="O43" s="9"/>
      <c r="P43" s="62" t="s">
        <v>20</v>
      </c>
      <c r="Q43" s="52">
        <v>280</v>
      </c>
      <c r="R43" s="52">
        <v>290</v>
      </c>
      <c r="S43" s="52">
        <v>310</v>
      </c>
      <c r="T43" s="52">
        <v>320</v>
      </c>
      <c r="U43" s="52">
        <v>340</v>
      </c>
      <c r="V43" s="53">
        <f t="shared" si="37"/>
        <v>308</v>
      </c>
      <c r="W43" s="54">
        <f t="shared" si="31"/>
        <v>282.33333333333331</v>
      </c>
      <c r="X43" s="52">
        <f t="shared" ref="X43:X50" si="38">V43/W43</f>
        <v>1.0909090909090911</v>
      </c>
      <c r="Y43" s="63">
        <f t="shared" si="33"/>
        <v>308</v>
      </c>
      <c r="Z43" s="19"/>
      <c r="AA43" s="19"/>
      <c r="AB43" s="93"/>
      <c r="AI43" s="30"/>
      <c r="AK43" s="104" t="s">
        <v>20</v>
      </c>
      <c r="AL43" s="24">
        <f t="shared" si="34"/>
        <v>340</v>
      </c>
      <c r="AM43" s="24">
        <f t="shared" si="35"/>
        <v>308</v>
      </c>
      <c r="AN43" s="24">
        <f t="shared" si="36"/>
        <v>32</v>
      </c>
      <c r="AR43" s="105">
        <f t="shared" si="30"/>
        <v>9.4117647058823528E-2</v>
      </c>
    </row>
    <row r="44" spans="1:44" x14ac:dyDescent="0.3">
      <c r="A44" s="29">
        <v>42856</v>
      </c>
      <c r="B44" s="2">
        <v>9730</v>
      </c>
      <c r="C44" s="2">
        <v>380</v>
      </c>
      <c r="D44" s="2">
        <v>1340</v>
      </c>
      <c r="E44" s="2">
        <v>190</v>
      </c>
      <c r="F44" s="2">
        <v>0</v>
      </c>
      <c r="G44" s="30">
        <f t="shared" si="0"/>
        <v>11640</v>
      </c>
      <c r="J44" s="39"/>
      <c r="N44" s="40"/>
      <c r="O44" s="9"/>
      <c r="P44" s="62" t="s">
        <v>21</v>
      </c>
      <c r="Q44" s="52">
        <v>310</v>
      </c>
      <c r="R44" s="52">
        <v>330</v>
      </c>
      <c r="S44" s="52">
        <v>360</v>
      </c>
      <c r="T44" s="52">
        <v>380</v>
      </c>
      <c r="U44" s="52">
        <v>390</v>
      </c>
      <c r="V44" s="53">
        <f t="shared" si="37"/>
        <v>354</v>
      </c>
      <c r="W44" s="54">
        <f t="shared" si="31"/>
        <v>282.33333333333331</v>
      </c>
      <c r="X44" s="52">
        <f t="shared" si="38"/>
        <v>1.2538370720188903</v>
      </c>
      <c r="Y44" s="63">
        <f t="shared" si="33"/>
        <v>354</v>
      </c>
      <c r="Z44" s="19"/>
      <c r="AA44" s="19"/>
      <c r="AB44" s="93"/>
      <c r="AI44" s="30"/>
      <c r="AK44" s="104" t="s">
        <v>21</v>
      </c>
      <c r="AL44" s="24">
        <f t="shared" si="34"/>
        <v>390</v>
      </c>
      <c r="AM44" s="24">
        <f t="shared" si="35"/>
        <v>354</v>
      </c>
      <c r="AN44" s="24">
        <f t="shared" si="36"/>
        <v>36</v>
      </c>
      <c r="AR44" s="105">
        <f t="shared" si="30"/>
        <v>9.2307692307692313E-2</v>
      </c>
    </row>
    <row r="45" spans="1:44" x14ac:dyDescent="0.3">
      <c r="A45" s="29">
        <v>42887</v>
      </c>
      <c r="B45" s="2">
        <v>10120</v>
      </c>
      <c r="C45" s="2">
        <v>360</v>
      </c>
      <c r="D45" s="2">
        <v>1360</v>
      </c>
      <c r="E45" s="2">
        <v>200</v>
      </c>
      <c r="F45" s="2">
        <v>0</v>
      </c>
      <c r="G45" s="30">
        <f t="shared" si="0"/>
        <v>12040</v>
      </c>
      <c r="J45" s="39"/>
      <c r="N45" s="40"/>
      <c r="O45" s="9"/>
      <c r="P45" s="62" t="s">
        <v>22</v>
      </c>
      <c r="Q45" s="52">
        <v>300</v>
      </c>
      <c r="R45" s="52">
        <v>310</v>
      </c>
      <c r="S45" s="52">
        <v>330</v>
      </c>
      <c r="T45" s="52">
        <v>360</v>
      </c>
      <c r="U45" s="52">
        <v>380</v>
      </c>
      <c r="V45" s="53">
        <f t="shared" si="37"/>
        <v>336</v>
      </c>
      <c r="W45" s="54">
        <f t="shared" si="31"/>
        <v>282.33333333333331</v>
      </c>
      <c r="X45" s="52">
        <f t="shared" si="38"/>
        <v>1.1900826446280992</v>
      </c>
      <c r="Y45" s="63">
        <f t="shared" si="33"/>
        <v>336</v>
      </c>
      <c r="Z45" s="19"/>
      <c r="AA45" s="19"/>
      <c r="AB45" s="93"/>
      <c r="AI45" s="30"/>
      <c r="AK45" s="104" t="s">
        <v>22</v>
      </c>
      <c r="AL45" s="24">
        <f t="shared" si="34"/>
        <v>380</v>
      </c>
      <c r="AM45" s="24">
        <f t="shared" si="35"/>
        <v>336</v>
      </c>
      <c r="AN45" s="24">
        <f t="shared" si="36"/>
        <v>44</v>
      </c>
      <c r="AR45" s="105">
        <f t="shared" si="30"/>
        <v>0.11578947368421053</v>
      </c>
    </row>
    <row r="46" spans="1:44" x14ac:dyDescent="0.3">
      <c r="A46" s="29">
        <v>42917</v>
      </c>
      <c r="B46" s="2">
        <v>9080</v>
      </c>
      <c r="C46" s="2">
        <v>320</v>
      </c>
      <c r="D46" s="2">
        <v>1410</v>
      </c>
      <c r="E46" s="2">
        <v>200</v>
      </c>
      <c r="F46" s="2">
        <v>0</v>
      </c>
      <c r="G46" s="30">
        <f t="shared" si="0"/>
        <v>11010</v>
      </c>
      <c r="J46" s="39"/>
      <c r="N46" s="40"/>
      <c r="O46" s="9"/>
      <c r="P46" s="62" t="s">
        <v>23</v>
      </c>
      <c r="Q46" s="52">
        <v>280</v>
      </c>
      <c r="R46" s="52">
        <v>290</v>
      </c>
      <c r="S46" s="52">
        <v>310</v>
      </c>
      <c r="T46" s="52">
        <v>320</v>
      </c>
      <c r="U46" s="52">
        <v>350</v>
      </c>
      <c r="V46" s="53">
        <f t="shared" si="37"/>
        <v>310</v>
      </c>
      <c r="W46" s="54">
        <f t="shared" si="31"/>
        <v>282.33333333333331</v>
      </c>
      <c r="X46" s="52">
        <f t="shared" si="38"/>
        <v>1.0979929161747344</v>
      </c>
      <c r="Y46" s="63">
        <f t="shared" si="33"/>
        <v>310</v>
      </c>
      <c r="Z46" s="19"/>
      <c r="AA46" s="19"/>
      <c r="AB46" s="93"/>
      <c r="AI46" s="30"/>
      <c r="AK46" s="104" t="s">
        <v>23</v>
      </c>
      <c r="AL46" s="24">
        <f t="shared" si="34"/>
        <v>350</v>
      </c>
      <c r="AM46" s="24">
        <f t="shared" si="35"/>
        <v>310</v>
      </c>
      <c r="AN46" s="24">
        <f t="shared" si="36"/>
        <v>40</v>
      </c>
      <c r="AR46" s="105">
        <f t="shared" si="30"/>
        <v>0.11428571428571428</v>
      </c>
    </row>
    <row r="47" spans="1:44" x14ac:dyDescent="0.3">
      <c r="A47" s="29">
        <v>42948</v>
      </c>
      <c r="B47" s="2">
        <v>7820</v>
      </c>
      <c r="C47" s="2">
        <v>310</v>
      </c>
      <c r="D47" s="2">
        <v>1490</v>
      </c>
      <c r="E47" s="2">
        <v>210</v>
      </c>
      <c r="F47" s="2">
        <v>0</v>
      </c>
      <c r="G47" s="30">
        <f t="shared" si="0"/>
        <v>9830</v>
      </c>
      <c r="J47" s="39"/>
      <c r="N47" s="40"/>
      <c r="O47" s="9"/>
      <c r="P47" s="62" t="s">
        <v>24</v>
      </c>
      <c r="Q47" s="52">
        <v>250</v>
      </c>
      <c r="R47" s="52">
        <v>270</v>
      </c>
      <c r="S47" s="52">
        <v>300</v>
      </c>
      <c r="T47" s="52">
        <v>310</v>
      </c>
      <c r="U47" s="52">
        <v>340</v>
      </c>
      <c r="V47" s="53">
        <f t="shared" si="37"/>
        <v>294</v>
      </c>
      <c r="W47" s="54">
        <f t="shared" si="31"/>
        <v>282.33333333333331</v>
      </c>
      <c r="X47" s="52">
        <f t="shared" si="38"/>
        <v>1.0413223140495869</v>
      </c>
      <c r="Y47" s="63">
        <f t="shared" si="33"/>
        <v>294</v>
      </c>
      <c r="Z47" s="19"/>
      <c r="AA47" s="19"/>
      <c r="AB47" s="93"/>
      <c r="AI47" s="30"/>
      <c r="AK47" s="104" t="s">
        <v>24</v>
      </c>
      <c r="AL47" s="24">
        <f t="shared" si="34"/>
        <v>340</v>
      </c>
      <c r="AM47" s="24">
        <f t="shared" si="35"/>
        <v>294</v>
      </c>
      <c r="AN47" s="24">
        <f t="shared" si="36"/>
        <v>46</v>
      </c>
      <c r="AR47" s="105">
        <f t="shared" si="30"/>
        <v>0.13529411764705881</v>
      </c>
    </row>
    <row r="48" spans="1:44" x14ac:dyDescent="0.3">
      <c r="A48" s="29">
        <v>42979</v>
      </c>
      <c r="B48" s="2">
        <v>6540</v>
      </c>
      <c r="C48" s="2">
        <v>300</v>
      </c>
      <c r="D48" s="2">
        <v>1310</v>
      </c>
      <c r="E48" s="2">
        <v>220</v>
      </c>
      <c r="F48" s="2">
        <v>0</v>
      </c>
      <c r="G48" s="30">
        <f t="shared" si="0"/>
        <v>8370</v>
      </c>
      <c r="J48" s="39"/>
      <c r="N48" s="40"/>
      <c r="O48" s="9"/>
      <c r="P48" s="62" t="s">
        <v>25</v>
      </c>
      <c r="Q48" s="52">
        <v>230</v>
      </c>
      <c r="R48" s="52">
        <v>250</v>
      </c>
      <c r="S48" s="52">
        <v>280</v>
      </c>
      <c r="T48" s="52">
        <v>300</v>
      </c>
      <c r="U48" s="52">
        <v>320</v>
      </c>
      <c r="V48" s="53">
        <f t="shared" si="37"/>
        <v>276</v>
      </c>
      <c r="W48" s="54">
        <f t="shared" si="31"/>
        <v>282.33333333333331</v>
      </c>
      <c r="X48" s="52">
        <f t="shared" si="38"/>
        <v>0.97756788665879579</v>
      </c>
      <c r="Y48" s="63">
        <f t="shared" si="33"/>
        <v>276</v>
      </c>
      <c r="Z48" s="19"/>
      <c r="AA48" s="19"/>
      <c r="AB48" s="93"/>
      <c r="AI48" s="30"/>
      <c r="AK48" s="104" t="s">
        <v>25</v>
      </c>
      <c r="AL48" s="24">
        <f t="shared" si="34"/>
        <v>320</v>
      </c>
      <c r="AM48" s="24">
        <f t="shared" si="35"/>
        <v>276</v>
      </c>
      <c r="AN48" s="24">
        <f t="shared" si="36"/>
        <v>44</v>
      </c>
      <c r="AR48" s="105">
        <f t="shared" si="30"/>
        <v>0.13750000000000001</v>
      </c>
    </row>
    <row r="49" spans="1:44" x14ac:dyDescent="0.3">
      <c r="A49" s="29">
        <v>43009</v>
      </c>
      <c r="B49" s="2">
        <v>6010</v>
      </c>
      <c r="C49" s="2">
        <v>290</v>
      </c>
      <c r="D49" s="2">
        <v>980</v>
      </c>
      <c r="E49" s="2">
        <v>210</v>
      </c>
      <c r="F49" s="2">
        <v>0</v>
      </c>
      <c r="G49" s="30">
        <f t="shared" si="0"/>
        <v>7490</v>
      </c>
      <c r="J49" s="39"/>
      <c r="N49" s="40"/>
      <c r="O49" s="9"/>
      <c r="P49" s="62" t="s">
        <v>26</v>
      </c>
      <c r="Q49" s="52">
        <v>220</v>
      </c>
      <c r="R49" s="52">
        <v>250</v>
      </c>
      <c r="S49" s="52">
        <v>270</v>
      </c>
      <c r="T49" s="52">
        <v>290</v>
      </c>
      <c r="U49" s="52">
        <v>310</v>
      </c>
      <c r="V49" s="53">
        <f t="shared" si="37"/>
        <v>268</v>
      </c>
      <c r="W49" s="54">
        <f t="shared" si="31"/>
        <v>282.33333333333331</v>
      </c>
      <c r="X49" s="52">
        <f t="shared" si="38"/>
        <v>0.94923258559622203</v>
      </c>
      <c r="Y49" s="63">
        <f t="shared" si="33"/>
        <v>268</v>
      </c>
      <c r="Z49" s="19"/>
      <c r="AA49" s="19"/>
      <c r="AB49" s="93"/>
      <c r="AI49" s="30"/>
      <c r="AK49" s="104" t="s">
        <v>26</v>
      </c>
      <c r="AL49" s="24">
        <f t="shared" si="34"/>
        <v>310</v>
      </c>
      <c r="AM49" s="24">
        <f t="shared" si="35"/>
        <v>268</v>
      </c>
      <c r="AN49" s="24">
        <f t="shared" si="36"/>
        <v>42</v>
      </c>
      <c r="AR49" s="105">
        <f t="shared" si="30"/>
        <v>0.13548387096774195</v>
      </c>
    </row>
    <row r="50" spans="1:44" x14ac:dyDescent="0.3">
      <c r="A50" s="29">
        <v>43040</v>
      </c>
      <c r="B50" s="2">
        <v>5270</v>
      </c>
      <c r="C50" s="2">
        <v>270</v>
      </c>
      <c r="D50" s="2">
        <v>770</v>
      </c>
      <c r="E50" s="2">
        <v>220</v>
      </c>
      <c r="F50" s="2">
        <v>0</v>
      </c>
      <c r="G50" s="30">
        <f t="shared" si="0"/>
        <v>6530</v>
      </c>
      <c r="J50" s="39"/>
      <c r="N50" s="40"/>
      <c r="O50" s="9"/>
      <c r="P50" s="62" t="s">
        <v>27</v>
      </c>
      <c r="Q50" s="52">
        <v>210</v>
      </c>
      <c r="R50" s="52">
        <v>240</v>
      </c>
      <c r="S50" s="52">
        <v>260</v>
      </c>
      <c r="T50" s="52">
        <v>270</v>
      </c>
      <c r="U50" s="52">
        <v>300</v>
      </c>
      <c r="V50" s="53">
        <f t="shared" si="37"/>
        <v>256</v>
      </c>
      <c r="W50" s="54">
        <f t="shared" si="31"/>
        <v>282.33333333333331</v>
      </c>
      <c r="X50" s="52">
        <f t="shared" si="38"/>
        <v>0.90672963400236128</v>
      </c>
      <c r="Y50" s="63">
        <f t="shared" si="33"/>
        <v>255.99999999999997</v>
      </c>
      <c r="Z50" s="19"/>
      <c r="AA50" s="19"/>
      <c r="AB50" s="93"/>
      <c r="AI50" s="30"/>
      <c r="AK50" s="104" t="s">
        <v>27</v>
      </c>
      <c r="AL50" s="24">
        <f t="shared" si="34"/>
        <v>300</v>
      </c>
      <c r="AM50" s="24">
        <f t="shared" si="35"/>
        <v>255.99999999999997</v>
      </c>
      <c r="AN50" s="24">
        <f t="shared" si="36"/>
        <v>44.000000000000028</v>
      </c>
      <c r="AR50" s="105">
        <f t="shared" si="30"/>
        <v>0.14666666666666675</v>
      </c>
    </row>
    <row r="51" spans="1:44" x14ac:dyDescent="0.3">
      <c r="A51" s="29">
        <v>43070</v>
      </c>
      <c r="B51" s="2">
        <v>5380</v>
      </c>
      <c r="C51" s="2">
        <v>260</v>
      </c>
      <c r="D51" s="2">
        <v>430</v>
      </c>
      <c r="E51" s="2">
        <v>230</v>
      </c>
      <c r="F51" s="2">
        <v>0</v>
      </c>
      <c r="G51" s="30">
        <f t="shared" si="0"/>
        <v>6300</v>
      </c>
      <c r="J51" s="39"/>
      <c r="N51" s="40"/>
      <c r="O51" s="9"/>
      <c r="P51" s="62" t="s">
        <v>28</v>
      </c>
      <c r="Q51" s="52">
        <v>180</v>
      </c>
      <c r="R51" s="52">
        <v>210</v>
      </c>
      <c r="S51" s="52">
        <v>230</v>
      </c>
      <c r="T51" s="52">
        <v>260</v>
      </c>
      <c r="U51" s="52">
        <v>290</v>
      </c>
      <c r="V51" s="53">
        <f t="shared" si="37"/>
        <v>234</v>
      </c>
      <c r="W51" s="54">
        <f t="shared" si="31"/>
        <v>282.33333333333331</v>
      </c>
      <c r="X51" s="52">
        <f>V51/W51</f>
        <v>0.82880755608028345</v>
      </c>
      <c r="Y51" s="63">
        <f t="shared" si="33"/>
        <v>234</v>
      </c>
      <c r="Z51" s="19"/>
      <c r="AA51" s="19"/>
      <c r="AB51" s="93"/>
      <c r="AI51" s="30"/>
      <c r="AK51" s="104" t="s">
        <v>28</v>
      </c>
      <c r="AL51" s="24">
        <f t="shared" si="34"/>
        <v>290</v>
      </c>
      <c r="AM51" s="24">
        <f t="shared" si="35"/>
        <v>234</v>
      </c>
      <c r="AN51" s="24">
        <f t="shared" si="36"/>
        <v>56</v>
      </c>
      <c r="AR51" s="105">
        <f t="shared" si="30"/>
        <v>0.19310344827586207</v>
      </c>
    </row>
    <row r="52" spans="1:44" x14ac:dyDescent="0.3">
      <c r="A52" s="29">
        <v>43101</v>
      </c>
      <c r="B52" s="2">
        <v>6210</v>
      </c>
      <c r="C52" s="2">
        <v>270</v>
      </c>
      <c r="D52" s="2">
        <v>400</v>
      </c>
      <c r="E52" s="2">
        <v>200</v>
      </c>
      <c r="F52" s="2">
        <v>0</v>
      </c>
      <c r="G52" s="30">
        <f t="shared" si="0"/>
        <v>7080</v>
      </c>
      <c r="J52" s="39"/>
      <c r="N52" s="40"/>
      <c r="O52" s="9"/>
      <c r="P52" s="64"/>
      <c r="Q52" s="52"/>
      <c r="R52" s="52"/>
      <c r="S52" s="52"/>
      <c r="T52" s="52"/>
      <c r="U52" s="52"/>
      <c r="V52" s="53"/>
      <c r="W52" s="54"/>
      <c r="X52" s="52"/>
      <c r="Y52" s="63"/>
      <c r="Z52" s="20"/>
      <c r="AA52" s="20"/>
      <c r="AB52" s="93"/>
      <c r="AI52" s="30"/>
      <c r="AK52" s="106"/>
      <c r="AL52" s="24" t="s">
        <v>63</v>
      </c>
      <c r="AM52" s="24"/>
      <c r="AN52" s="24">
        <f>SUM(AN40:AN51)</f>
        <v>482</v>
      </c>
      <c r="AP52" s="2" t="s">
        <v>67</v>
      </c>
      <c r="AR52" s="105">
        <f>SUM(AR40:AR51)</f>
        <v>1.5126967790419183</v>
      </c>
    </row>
    <row r="53" spans="1:44" ht="18" thickBot="1" x14ac:dyDescent="0.35">
      <c r="A53" s="29">
        <v>43132</v>
      </c>
      <c r="B53" s="2">
        <v>8030</v>
      </c>
      <c r="C53" s="2">
        <v>280</v>
      </c>
      <c r="D53" s="2">
        <v>750</v>
      </c>
      <c r="E53" s="2">
        <v>190</v>
      </c>
      <c r="F53" s="2">
        <v>0</v>
      </c>
      <c r="G53" s="30">
        <f t="shared" si="0"/>
        <v>9250</v>
      </c>
      <c r="J53" s="39"/>
      <c r="N53" s="40"/>
      <c r="O53" s="9"/>
      <c r="P53" s="65" t="s">
        <v>30</v>
      </c>
      <c r="Q53" s="66">
        <f>SUM(Q40:Q51)</f>
        <v>2930</v>
      </c>
      <c r="R53" s="66">
        <f t="shared" ref="R53:T53" si="39">SUM(R40:R51)</f>
        <v>3140</v>
      </c>
      <c r="S53" s="66">
        <f t="shared" si="39"/>
        <v>3390</v>
      </c>
      <c r="T53" s="66">
        <f t="shared" si="39"/>
        <v>3610</v>
      </c>
      <c r="U53" s="66">
        <f>SUM(U40:U51)</f>
        <v>3870</v>
      </c>
      <c r="V53" s="67">
        <f>AVERAGE(Q53:U53)</f>
        <v>3388</v>
      </c>
      <c r="W53" s="68"/>
      <c r="X53" s="66"/>
      <c r="Y53" s="69"/>
      <c r="Z53" s="20"/>
      <c r="AA53" s="20"/>
      <c r="AB53" s="93"/>
      <c r="AI53" s="30"/>
      <c r="AK53" s="106"/>
      <c r="AL53" s="24" t="s">
        <v>64</v>
      </c>
      <c r="AM53" s="24"/>
      <c r="AN53" s="24">
        <f>AN52/12</f>
        <v>40.166666666666664</v>
      </c>
      <c r="AP53" s="2" t="s">
        <v>68</v>
      </c>
      <c r="AR53" s="105">
        <f>AR52/12</f>
        <v>0.12605806492015986</v>
      </c>
    </row>
    <row r="54" spans="1:44" ht="18" thickBot="1" x14ac:dyDescent="0.35">
      <c r="A54" s="29">
        <v>43160</v>
      </c>
      <c r="B54" s="2">
        <v>8540</v>
      </c>
      <c r="C54" s="2">
        <v>300</v>
      </c>
      <c r="D54" s="2">
        <v>970</v>
      </c>
      <c r="E54" s="2">
        <v>210</v>
      </c>
      <c r="F54" s="2">
        <v>5</v>
      </c>
      <c r="G54" s="30">
        <f t="shared" si="0"/>
        <v>10025</v>
      </c>
      <c r="J54" s="39"/>
      <c r="N54" s="40"/>
      <c r="O54" s="9"/>
      <c r="P54" s="21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93"/>
      <c r="AI54" s="30"/>
      <c r="AK54" s="94"/>
      <c r="AL54" s="32"/>
      <c r="AM54" s="32"/>
      <c r="AN54" s="32"/>
      <c r="AO54" s="32"/>
      <c r="AP54" s="32"/>
      <c r="AQ54" s="32"/>
      <c r="AR54" s="33"/>
    </row>
    <row r="55" spans="1:44" ht="18" thickBot="1" x14ac:dyDescent="0.35">
      <c r="A55" s="29">
        <v>43191</v>
      </c>
      <c r="B55" s="2">
        <v>9120</v>
      </c>
      <c r="C55" s="2">
        <v>340</v>
      </c>
      <c r="D55" s="2">
        <v>1310</v>
      </c>
      <c r="E55" s="2">
        <v>220</v>
      </c>
      <c r="F55" s="2">
        <v>16</v>
      </c>
      <c r="G55" s="30">
        <f t="shared" si="0"/>
        <v>11006</v>
      </c>
      <c r="J55" s="39"/>
      <c r="N55" s="40"/>
      <c r="O55" s="9"/>
      <c r="P55" s="20"/>
      <c r="Q55" s="20"/>
      <c r="R55" s="20"/>
      <c r="S55" s="20"/>
      <c r="T55" s="14"/>
      <c r="U55" s="20"/>
      <c r="V55" s="20"/>
      <c r="W55" s="20"/>
      <c r="X55" s="20"/>
      <c r="Y55" s="20"/>
      <c r="Z55" s="20"/>
      <c r="AA55" s="20"/>
      <c r="AB55" s="93"/>
      <c r="AI55" s="30"/>
    </row>
    <row r="56" spans="1:44" x14ac:dyDescent="0.3">
      <c r="A56" s="29">
        <v>43221</v>
      </c>
      <c r="B56" s="2">
        <v>9570</v>
      </c>
      <c r="C56" s="2">
        <v>390</v>
      </c>
      <c r="D56" s="2">
        <v>1260</v>
      </c>
      <c r="E56" s="2">
        <v>200</v>
      </c>
      <c r="F56" s="2">
        <v>22</v>
      </c>
      <c r="G56" s="30">
        <f t="shared" si="0"/>
        <v>11442</v>
      </c>
      <c r="J56" s="39"/>
      <c r="K56" s="41" t="s">
        <v>49</v>
      </c>
      <c r="L56" s="11" t="s">
        <v>4</v>
      </c>
      <c r="M56" s="10" t="s">
        <v>51</v>
      </c>
      <c r="N56" s="40"/>
      <c r="O56" s="9"/>
      <c r="P56" s="70" t="s">
        <v>4</v>
      </c>
      <c r="Q56" s="57" t="s">
        <v>16</v>
      </c>
      <c r="R56" s="58"/>
      <c r="S56" s="58"/>
      <c r="T56" s="58"/>
      <c r="U56" s="58"/>
      <c r="V56" s="58"/>
      <c r="W56" s="58"/>
      <c r="X56" s="58"/>
      <c r="Y56" s="59"/>
      <c r="Z56" s="20"/>
      <c r="AA56" s="20"/>
      <c r="AB56" s="93"/>
      <c r="AI56" s="30"/>
      <c r="AK56" s="95"/>
      <c r="AL56" s="46" t="s">
        <v>60</v>
      </c>
      <c r="AM56" s="96"/>
      <c r="AN56" s="96"/>
      <c r="AO56" s="91"/>
      <c r="AP56" s="97"/>
      <c r="AQ56" s="91"/>
      <c r="AR56" s="98" t="s">
        <v>65</v>
      </c>
    </row>
    <row r="57" spans="1:44" x14ac:dyDescent="0.3">
      <c r="A57" s="29">
        <v>43252</v>
      </c>
      <c r="B57" s="2">
        <v>10230</v>
      </c>
      <c r="C57" s="2">
        <v>380</v>
      </c>
      <c r="D57" s="2">
        <v>1240</v>
      </c>
      <c r="E57" s="2">
        <v>210</v>
      </c>
      <c r="F57" s="2">
        <v>26</v>
      </c>
      <c r="G57" s="30">
        <f t="shared" si="0"/>
        <v>12086</v>
      </c>
      <c r="J57" s="39"/>
      <c r="N57" s="40"/>
      <c r="O57" s="9"/>
      <c r="P57" s="60"/>
      <c r="Q57" s="50" t="s">
        <v>31</v>
      </c>
      <c r="R57" s="50" t="s">
        <v>32</v>
      </c>
      <c r="S57" s="50" t="s">
        <v>33</v>
      </c>
      <c r="T57" s="50" t="s">
        <v>34</v>
      </c>
      <c r="U57" s="50" t="s">
        <v>35</v>
      </c>
      <c r="V57" s="50" t="s">
        <v>43</v>
      </c>
      <c r="W57" s="50" t="s">
        <v>29</v>
      </c>
      <c r="X57" s="50" t="s">
        <v>16</v>
      </c>
      <c r="Y57" s="61" t="s">
        <v>36</v>
      </c>
      <c r="Z57" s="18"/>
      <c r="AA57" s="18"/>
      <c r="AB57" s="93"/>
      <c r="AI57" s="30"/>
      <c r="AK57" s="99"/>
      <c r="AL57" s="100" t="s">
        <v>61</v>
      </c>
      <c r="AM57" s="101" t="s">
        <v>36</v>
      </c>
      <c r="AN57" s="102" t="s">
        <v>62</v>
      </c>
      <c r="AR57" s="30" t="s">
        <v>66</v>
      </c>
    </row>
    <row r="58" spans="1:44" x14ac:dyDescent="0.3">
      <c r="A58" s="29">
        <v>43282</v>
      </c>
      <c r="B58" s="2">
        <v>9580</v>
      </c>
      <c r="C58" s="2">
        <v>350</v>
      </c>
      <c r="D58" s="2">
        <v>1300</v>
      </c>
      <c r="E58" s="2">
        <v>230</v>
      </c>
      <c r="F58" s="2">
        <v>14</v>
      </c>
      <c r="G58" s="30">
        <f t="shared" si="0"/>
        <v>11474</v>
      </c>
      <c r="J58" s="39"/>
      <c r="N58" s="40"/>
      <c r="O58" s="9"/>
      <c r="P58" s="62" t="s">
        <v>17</v>
      </c>
      <c r="Q58" s="52">
        <v>720</v>
      </c>
      <c r="R58" s="52">
        <v>690</v>
      </c>
      <c r="S58" s="52">
        <v>570</v>
      </c>
      <c r="T58" s="52">
        <v>480</v>
      </c>
      <c r="U58" s="52">
        <v>400</v>
      </c>
      <c r="V58" s="53">
        <f>AVERAGE(Q58:U58)</f>
        <v>572</v>
      </c>
      <c r="W58" s="54">
        <f t="shared" ref="W58:W69" si="40">$V$71/12</f>
        <v>1149</v>
      </c>
      <c r="X58" s="52">
        <f>V58/W58</f>
        <v>0.49782419495213232</v>
      </c>
      <c r="Y58" s="63">
        <f t="shared" ref="Y58:Y69" si="41">($V$71/12)*X58</f>
        <v>572</v>
      </c>
      <c r="Z58" s="19"/>
      <c r="AA58" s="19"/>
      <c r="AB58" s="93"/>
      <c r="AI58" s="30"/>
      <c r="AK58" s="104" t="s">
        <v>17</v>
      </c>
      <c r="AL58" s="24">
        <f>U58</f>
        <v>400</v>
      </c>
      <c r="AM58" s="24">
        <f>Y58</f>
        <v>572</v>
      </c>
      <c r="AN58" s="24">
        <f>ABS(AL58-AM58)</f>
        <v>172</v>
      </c>
      <c r="AR58" s="105">
        <f t="shared" ref="AR58:AR69" si="42">(AN58/AL58)</f>
        <v>0.43</v>
      </c>
    </row>
    <row r="59" spans="1:44" x14ac:dyDescent="0.3">
      <c r="A59" s="29">
        <v>43313</v>
      </c>
      <c r="B59" s="2">
        <v>7680</v>
      </c>
      <c r="C59" s="2">
        <v>340</v>
      </c>
      <c r="D59" s="2">
        <v>1250</v>
      </c>
      <c r="E59" s="2">
        <v>220</v>
      </c>
      <c r="F59" s="2">
        <v>15</v>
      </c>
      <c r="G59" s="30">
        <f t="shared" si="0"/>
        <v>9505</v>
      </c>
      <c r="J59" s="39"/>
      <c r="N59" s="40"/>
      <c r="O59" s="9"/>
      <c r="P59" s="62" t="s">
        <v>18</v>
      </c>
      <c r="Q59" s="52">
        <v>990</v>
      </c>
      <c r="R59" s="52">
        <v>1020</v>
      </c>
      <c r="S59" s="52">
        <v>840</v>
      </c>
      <c r="T59" s="52">
        <v>750</v>
      </c>
      <c r="U59" s="52">
        <v>750</v>
      </c>
      <c r="V59" s="53">
        <f>AVERAGE(Q59:U59)</f>
        <v>870</v>
      </c>
      <c r="W59" s="54">
        <f t="shared" si="40"/>
        <v>1149</v>
      </c>
      <c r="X59" s="52">
        <f t="shared" ref="X59" si="43">V59/W59</f>
        <v>0.75718015665796345</v>
      </c>
      <c r="Y59" s="63">
        <f t="shared" si="41"/>
        <v>870</v>
      </c>
      <c r="Z59" s="19"/>
      <c r="AA59" s="19"/>
      <c r="AB59" s="93"/>
      <c r="AI59" s="30"/>
      <c r="AK59" s="104" t="s">
        <v>18</v>
      </c>
      <c r="AL59" s="24">
        <f t="shared" ref="AL59:AL71" si="44">U59</f>
        <v>750</v>
      </c>
      <c r="AM59" s="24">
        <f t="shared" ref="AM59:AM69" si="45">Y59</f>
        <v>870</v>
      </c>
      <c r="AN59" s="24">
        <f t="shared" ref="AN59:AN69" si="46">ABS(AL59-AM59)</f>
        <v>120</v>
      </c>
      <c r="AR59" s="105">
        <f t="shared" si="42"/>
        <v>0.16</v>
      </c>
    </row>
    <row r="60" spans="1:44" x14ac:dyDescent="0.3">
      <c r="A60" s="29">
        <v>43344</v>
      </c>
      <c r="B60" s="2">
        <v>6870</v>
      </c>
      <c r="C60" s="2">
        <v>320</v>
      </c>
      <c r="D60" s="2">
        <v>1210</v>
      </c>
      <c r="E60" s="2">
        <v>220</v>
      </c>
      <c r="F60" s="2">
        <v>11</v>
      </c>
      <c r="G60" s="30">
        <f t="shared" si="0"/>
        <v>8631</v>
      </c>
      <c r="J60" s="39"/>
      <c r="N60" s="40"/>
      <c r="O60" s="9"/>
      <c r="P60" s="62" t="s">
        <v>19</v>
      </c>
      <c r="Q60" s="52">
        <v>1320</v>
      </c>
      <c r="R60" s="52">
        <v>1290</v>
      </c>
      <c r="S60" s="52">
        <v>1110</v>
      </c>
      <c r="T60" s="52">
        <v>1140</v>
      </c>
      <c r="U60" s="52">
        <v>970</v>
      </c>
      <c r="V60" s="53">
        <f t="shared" ref="V60:V69" si="47">AVERAGE(Q60:U60)</f>
        <v>1166</v>
      </c>
      <c r="W60" s="54">
        <f t="shared" si="40"/>
        <v>1149</v>
      </c>
      <c r="X60" s="52">
        <f>V60/W60</f>
        <v>1.0147954743255005</v>
      </c>
      <c r="Y60" s="63">
        <f t="shared" si="41"/>
        <v>1166.0000000000002</v>
      </c>
      <c r="Z60" s="19"/>
      <c r="AA60" s="19"/>
      <c r="AB60" s="93"/>
      <c r="AI60" s="30"/>
      <c r="AK60" s="104" t="s">
        <v>19</v>
      </c>
      <c r="AL60" s="24">
        <f t="shared" si="44"/>
        <v>970</v>
      </c>
      <c r="AM60" s="24">
        <f t="shared" si="45"/>
        <v>1166.0000000000002</v>
      </c>
      <c r="AN60" s="24">
        <f t="shared" si="46"/>
        <v>196.00000000000023</v>
      </c>
      <c r="AR60" s="105">
        <f t="shared" si="42"/>
        <v>0.20206185567010332</v>
      </c>
    </row>
    <row r="61" spans="1:44" x14ac:dyDescent="0.3">
      <c r="A61" s="29">
        <v>43374</v>
      </c>
      <c r="B61" s="2">
        <v>5930</v>
      </c>
      <c r="C61" s="2">
        <v>310</v>
      </c>
      <c r="D61" s="2">
        <v>970</v>
      </c>
      <c r="E61" s="2">
        <v>230</v>
      </c>
      <c r="F61" s="2">
        <v>3</v>
      </c>
      <c r="G61" s="30">
        <f t="shared" si="0"/>
        <v>7443</v>
      </c>
      <c r="J61" s="39"/>
      <c r="N61" s="40"/>
      <c r="O61" s="9"/>
      <c r="P61" s="62" t="s">
        <v>20</v>
      </c>
      <c r="Q61" s="52">
        <v>1650</v>
      </c>
      <c r="R61" s="52">
        <v>1620</v>
      </c>
      <c r="S61" s="52">
        <v>1500</v>
      </c>
      <c r="T61" s="52">
        <v>1410</v>
      </c>
      <c r="U61" s="52">
        <v>1310</v>
      </c>
      <c r="V61" s="53">
        <f t="shared" si="47"/>
        <v>1498</v>
      </c>
      <c r="W61" s="54">
        <f t="shared" si="40"/>
        <v>1149</v>
      </c>
      <c r="X61" s="52">
        <f t="shared" ref="X61:X68" si="48">V61/W61</f>
        <v>1.3037423846823324</v>
      </c>
      <c r="Y61" s="63">
        <f t="shared" si="41"/>
        <v>1498</v>
      </c>
      <c r="Z61" s="19"/>
      <c r="AA61" s="19"/>
      <c r="AB61" s="93"/>
      <c r="AI61" s="30"/>
      <c r="AK61" s="104" t="s">
        <v>20</v>
      </c>
      <c r="AL61" s="24">
        <f t="shared" si="44"/>
        <v>1310</v>
      </c>
      <c r="AM61" s="24">
        <f t="shared" si="45"/>
        <v>1498</v>
      </c>
      <c r="AN61" s="24">
        <f t="shared" si="46"/>
        <v>188</v>
      </c>
      <c r="AR61" s="105">
        <f t="shared" si="42"/>
        <v>0.1435114503816794</v>
      </c>
    </row>
    <row r="62" spans="1:44" x14ac:dyDescent="0.3">
      <c r="A62" s="29">
        <v>43405</v>
      </c>
      <c r="B62" s="2">
        <v>5260</v>
      </c>
      <c r="C62" s="2">
        <v>300</v>
      </c>
      <c r="D62" s="2">
        <v>650</v>
      </c>
      <c r="E62" s="2">
        <v>240</v>
      </c>
      <c r="F62" s="2">
        <v>1</v>
      </c>
      <c r="G62" s="30">
        <f t="shared" si="0"/>
        <v>6451</v>
      </c>
      <c r="J62" s="39"/>
      <c r="N62" s="40"/>
      <c r="O62" s="9"/>
      <c r="P62" s="62" t="s">
        <v>21</v>
      </c>
      <c r="Q62" s="52">
        <v>1590</v>
      </c>
      <c r="R62" s="52">
        <v>1650</v>
      </c>
      <c r="S62" s="52">
        <v>1440</v>
      </c>
      <c r="T62" s="52">
        <v>1340</v>
      </c>
      <c r="U62" s="52">
        <v>1260</v>
      </c>
      <c r="V62" s="53">
        <f t="shared" si="47"/>
        <v>1456</v>
      </c>
      <c r="W62" s="54">
        <f t="shared" si="40"/>
        <v>1149</v>
      </c>
      <c r="X62" s="52">
        <f t="shared" si="48"/>
        <v>1.2671888598781549</v>
      </c>
      <c r="Y62" s="63">
        <f t="shared" si="41"/>
        <v>1456</v>
      </c>
      <c r="Z62" s="19"/>
      <c r="AA62" s="19"/>
      <c r="AB62" s="93"/>
      <c r="AI62" s="30"/>
      <c r="AK62" s="104" t="s">
        <v>21</v>
      </c>
      <c r="AL62" s="24">
        <f t="shared" si="44"/>
        <v>1260</v>
      </c>
      <c r="AM62" s="24">
        <f t="shared" si="45"/>
        <v>1456</v>
      </c>
      <c r="AN62" s="24">
        <f t="shared" si="46"/>
        <v>196</v>
      </c>
      <c r="AR62" s="105">
        <f t="shared" si="42"/>
        <v>0.15555555555555556</v>
      </c>
    </row>
    <row r="63" spans="1:44" ht="18" thickBot="1" x14ac:dyDescent="0.35">
      <c r="A63" s="31">
        <v>43435</v>
      </c>
      <c r="B63" s="32">
        <v>4830</v>
      </c>
      <c r="C63" s="32">
        <v>290</v>
      </c>
      <c r="D63" s="32">
        <v>300</v>
      </c>
      <c r="E63" s="32">
        <v>230</v>
      </c>
      <c r="F63" s="32">
        <v>0</v>
      </c>
      <c r="G63" s="33">
        <f t="shared" si="0"/>
        <v>5650</v>
      </c>
      <c r="J63" s="39"/>
      <c r="N63" s="40"/>
      <c r="O63" s="9"/>
      <c r="P63" s="62" t="s">
        <v>22</v>
      </c>
      <c r="Q63" s="52">
        <v>1620</v>
      </c>
      <c r="R63" s="52">
        <v>1590</v>
      </c>
      <c r="S63" s="52">
        <v>1410</v>
      </c>
      <c r="T63" s="52">
        <v>1360</v>
      </c>
      <c r="U63" s="52">
        <v>1240</v>
      </c>
      <c r="V63" s="53">
        <f t="shared" si="47"/>
        <v>1444</v>
      </c>
      <c r="W63" s="54">
        <f t="shared" si="40"/>
        <v>1149</v>
      </c>
      <c r="X63" s="52">
        <f t="shared" si="48"/>
        <v>1.2567449956483898</v>
      </c>
      <c r="Y63" s="63">
        <f t="shared" si="41"/>
        <v>1444</v>
      </c>
      <c r="Z63" s="19"/>
      <c r="AA63" s="19"/>
      <c r="AB63" s="93"/>
      <c r="AI63" s="30"/>
      <c r="AK63" s="104" t="s">
        <v>22</v>
      </c>
      <c r="AL63" s="24">
        <f t="shared" si="44"/>
        <v>1240</v>
      </c>
      <c r="AM63" s="24">
        <f t="shared" si="45"/>
        <v>1444</v>
      </c>
      <c r="AN63" s="24">
        <f t="shared" si="46"/>
        <v>204</v>
      </c>
      <c r="AR63" s="105">
        <f t="shared" si="42"/>
        <v>0.16451612903225807</v>
      </c>
    </row>
    <row r="64" spans="1:44" x14ac:dyDescent="0.3">
      <c r="J64" s="39"/>
      <c r="N64" s="40"/>
      <c r="P64" s="62" t="s">
        <v>23</v>
      </c>
      <c r="Q64" s="52">
        <v>1590</v>
      </c>
      <c r="R64" s="52">
        <v>1560</v>
      </c>
      <c r="S64" s="52">
        <v>1440</v>
      </c>
      <c r="T64" s="52">
        <v>1410</v>
      </c>
      <c r="U64" s="52">
        <v>1300</v>
      </c>
      <c r="V64" s="53">
        <f t="shared" si="47"/>
        <v>1460</v>
      </c>
      <c r="W64" s="54">
        <f t="shared" si="40"/>
        <v>1149</v>
      </c>
      <c r="X64" s="52">
        <f t="shared" si="48"/>
        <v>1.2706701479547433</v>
      </c>
      <c r="Y64" s="63">
        <f t="shared" si="41"/>
        <v>1460</v>
      </c>
      <c r="Z64" s="19"/>
      <c r="AA64" s="19"/>
      <c r="AB64" s="93"/>
      <c r="AI64" s="30"/>
      <c r="AK64" s="104" t="s">
        <v>23</v>
      </c>
      <c r="AL64" s="24">
        <f t="shared" si="44"/>
        <v>1300</v>
      </c>
      <c r="AM64" s="24">
        <f t="shared" si="45"/>
        <v>1460</v>
      </c>
      <c r="AN64" s="24">
        <f t="shared" si="46"/>
        <v>160</v>
      </c>
      <c r="AR64" s="105">
        <f t="shared" si="42"/>
        <v>0.12307692307692308</v>
      </c>
    </row>
    <row r="65" spans="10:44" x14ac:dyDescent="0.3">
      <c r="J65" s="39"/>
      <c r="N65" s="40"/>
      <c r="P65" s="62" t="s">
        <v>24</v>
      </c>
      <c r="Q65" s="52">
        <v>1560</v>
      </c>
      <c r="R65" s="52">
        <v>1530</v>
      </c>
      <c r="S65" s="52">
        <v>1410</v>
      </c>
      <c r="T65" s="52">
        <v>1490</v>
      </c>
      <c r="U65" s="52">
        <v>1250</v>
      </c>
      <c r="V65" s="53">
        <f t="shared" si="47"/>
        <v>1448</v>
      </c>
      <c r="W65" s="54">
        <f t="shared" si="40"/>
        <v>1149</v>
      </c>
      <c r="X65" s="52">
        <f t="shared" si="48"/>
        <v>1.2602262837249782</v>
      </c>
      <c r="Y65" s="63">
        <f t="shared" si="41"/>
        <v>1448</v>
      </c>
      <c r="Z65" s="19"/>
      <c r="AA65" s="19"/>
      <c r="AB65" s="93"/>
      <c r="AI65" s="30"/>
      <c r="AK65" s="104" t="s">
        <v>24</v>
      </c>
      <c r="AL65" s="24">
        <f t="shared" si="44"/>
        <v>1250</v>
      </c>
      <c r="AM65" s="24">
        <f t="shared" si="45"/>
        <v>1448</v>
      </c>
      <c r="AN65" s="24">
        <f t="shared" si="46"/>
        <v>198</v>
      </c>
      <c r="AR65" s="105">
        <f t="shared" si="42"/>
        <v>0.15840000000000001</v>
      </c>
    </row>
    <row r="66" spans="10:44" x14ac:dyDescent="0.3">
      <c r="J66" s="39"/>
      <c r="N66" s="40"/>
      <c r="P66" s="62" t="s">
        <v>25</v>
      </c>
      <c r="Q66" s="52">
        <v>1590</v>
      </c>
      <c r="R66" s="52">
        <v>1590</v>
      </c>
      <c r="S66" s="52">
        <v>1350</v>
      </c>
      <c r="T66" s="52">
        <v>1310</v>
      </c>
      <c r="U66" s="52">
        <v>1210</v>
      </c>
      <c r="V66" s="53">
        <f t="shared" si="47"/>
        <v>1410</v>
      </c>
      <c r="W66" s="54">
        <f t="shared" si="40"/>
        <v>1149</v>
      </c>
      <c r="X66" s="52">
        <f t="shared" si="48"/>
        <v>1.2271540469973889</v>
      </c>
      <c r="Y66" s="63">
        <f t="shared" si="41"/>
        <v>1410</v>
      </c>
      <c r="Z66" s="19"/>
      <c r="AA66" s="19"/>
      <c r="AB66" s="93"/>
      <c r="AI66" s="30"/>
      <c r="AK66" s="104" t="s">
        <v>25</v>
      </c>
      <c r="AL66" s="24">
        <f t="shared" si="44"/>
        <v>1210</v>
      </c>
      <c r="AM66" s="24">
        <f t="shared" si="45"/>
        <v>1410</v>
      </c>
      <c r="AN66" s="24">
        <f t="shared" si="46"/>
        <v>200</v>
      </c>
      <c r="AR66" s="105">
        <f t="shared" si="42"/>
        <v>0.16528925619834711</v>
      </c>
    </row>
    <row r="67" spans="10:44" x14ac:dyDescent="0.3">
      <c r="J67" s="39"/>
      <c r="N67" s="40"/>
      <c r="P67" s="62" t="s">
        <v>26</v>
      </c>
      <c r="Q67" s="52">
        <v>1320</v>
      </c>
      <c r="R67" s="52">
        <v>1260</v>
      </c>
      <c r="S67" s="52">
        <v>1080</v>
      </c>
      <c r="T67" s="52">
        <v>980</v>
      </c>
      <c r="U67" s="52">
        <v>970</v>
      </c>
      <c r="V67" s="53">
        <f t="shared" si="47"/>
        <v>1122</v>
      </c>
      <c r="W67" s="54">
        <f t="shared" si="40"/>
        <v>1149</v>
      </c>
      <c r="X67" s="52">
        <f t="shared" si="48"/>
        <v>0.97650130548302871</v>
      </c>
      <c r="Y67" s="63">
        <f t="shared" si="41"/>
        <v>1122</v>
      </c>
      <c r="Z67" s="19"/>
      <c r="AA67" s="19"/>
      <c r="AB67" s="93"/>
      <c r="AI67" s="30"/>
      <c r="AK67" s="104" t="s">
        <v>26</v>
      </c>
      <c r="AL67" s="24">
        <f t="shared" si="44"/>
        <v>970</v>
      </c>
      <c r="AM67" s="24">
        <f t="shared" si="45"/>
        <v>1122</v>
      </c>
      <c r="AN67" s="24">
        <f t="shared" si="46"/>
        <v>152</v>
      </c>
      <c r="AR67" s="105">
        <f t="shared" si="42"/>
        <v>0.15670103092783505</v>
      </c>
    </row>
    <row r="68" spans="10:44" x14ac:dyDescent="0.3">
      <c r="J68" s="39"/>
      <c r="N68" s="40"/>
      <c r="P68" s="62" t="s">
        <v>27</v>
      </c>
      <c r="Q68" s="52">
        <v>990</v>
      </c>
      <c r="R68" s="52">
        <v>900</v>
      </c>
      <c r="S68" s="52">
        <v>840</v>
      </c>
      <c r="T68" s="52">
        <v>770</v>
      </c>
      <c r="U68" s="52">
        <v>650</v>
      </c>
      <c r="V68" s="53">
        <f t="shared" si="47"/>
        <v>830</v>
      </c>
      <c r="W68" s="54">
        <f t="shared" si="40"/>
        <v>1149</v>
      </c>
      <c r="X68" s="52">
        <f t="shared" si="48"/>
        <v>0.72236727589208005</v>
      </c>
      <c r="Y68" s="63">
        <f t="shared" si="41"/>
        <v>830</v>
      </c>
      <c r="Z68" s="19"/>
      <c r="AA68" s="19"/>
      <c r="AB68" s="93"/>
      <c r="AI68" s="30"/>
      <c r="AK68" s="104" t="s">
        <v>27</v>
      </c>
      <c r="AL68" s="24">
        <f t="shared" si="44"/>
        <v>650</v>
      </c>
      <c r="AM68" s="24">
        <f t="shared" si="45"/>
        <v>830</v>
      </c>
      <c r="AN68" s="24">
        <f t="shared" si="46"/>
        <v>180</v>
      </c>
      <c r="AR68" s="105">
        <f t="shared" si="42"/>
        <v>0.27692307692307694</v>
      </c>
    </row>
    <row r="69" spans="10:44" x14ac:dyDescent="0.3">
      <c r="J69" s="39"/>
      <c r="N69" s="40"/>
      <c r="P69" s="62" t="s">
        <v>28</v>
      </c>
      <c r="Q69" s="52">
        <v>660</v>
      </c>
      <c r="R69" s="52">
        <v>660</v>
      </c>
      <c r="S69" s="52">
        <v>510</v>
      </c>
      <c r="T69" s="52">
        <v>430</v>
      </c>
      <c r="U69" s="52">
        <v>300</v>
      </c>
      <c r="V69" s="53">
        <f t="shared" si="47"/>
        <v>512</v>
      </c>
      <c r="W69" s="54">
        <f t="shared" si="40"/>
        <v>1149</v>
      </c>
      <c r="X69" s="52">
        <f>V69/W69</f>
        <v>0.44560487380330721</v>
      </c>
      <c r="Y69" s="63">
        <f t="shared" si="41"/>
        <v>512</v>
      </c>
      <c r="Z69" s="19"/>
      <c r="AA69" s="19"/>
      <c r="AB69" s="93"/>
      <c r="AI69" s="30"/>
      <c r="AK69" s="104" t="s">
        <v>28</v>
      </c>
      <c r="AL69" s="24">
        <f t="shared" si="44"/>
        <v>300</v>
      </c>
      <c r="AM69" s="24">
        <f t="shared" si="45"/>
        <v>512</v>
      </c>
      <c r="AN69" s="24">
        <f t="shared" si="46"/>
        <v>212</v>
      </c>
      <c r="AR69" s="105">
        <f t="shared" si="42"/>
        <v>0.70666666666666667</v>
      </c>
    </row>
    <row r="70" spans="10:44" x14ac:dyDescent="0.3">
      <c r="J70" s="39"/>
      <c r="N70" s="40"/>
      <c r="P70" s="64"/>
      <c r="Q70" s="52"/>
      <c r="R70" s="52"/>
      <c r="S70" s="52"/>
      <c r="T70" s="52"/>
      <c r="U70" s="52"/>
      <c r="V70" s="53"/>
      <c r="W70" s="54"/>
      <c r="X70" s="52"/>
      <c r="Y70" s="63"/>
      <c r="Z70" s="20"/>
      <c r="AA70" s="20"/>
      <c r="AB70" s="93"/>
      <c r="AI70" s="30"/>
      <c r="AK70" s="106"/>
      <c r="AL70" s="24"/>
      <c r="AM70" s="24"/>
      <c r="AN70" s="24">
        <f>SUM(AN58:AN69)</f>
        <v>2178</v>
      </c>
      <c r="AP70" s="2" t="s">
        <v>67</v>
      </c>
      <c r="AR70" s="105">
        <f>SUM(AR58:AR69)</f>
        <v>2.8427019444324451</v>
      </c>
    </row>
    <row r="71" spans="10:44" ht="18" thickBot="1" x14ac:dyDescent="0.35">
      <c r="J71" s="39"/>
      <c r="N71" s="40"/>
      <c r="P71" s="65" t="s">
        <v>30</v>
      </c>
      <c r="Q71" s="66">
        <f>SUM(Q58:Q69)</f>
        <v>15600</v>
      </c>
      <c r="R71" s="66">
        <f t="shared" ref="R71:U71" si="49">SUM(R58:R69)</f>
        <v>15360</v>
      </c>
      <c r="S71" s="66">
        <f t="shared" si="49"/>
        <v>13500</v>
      </c>
      <c r="T71" s="66">
        <f t="shared" si="49"/>
        <v>12870</v>
      </c>
      <c r="U71" s="66">
        <f t="shared" si="49"/>
        <v>11610</v>
      </c>
      <c r="V71" s="67">
        <f t="shared" ref="V71" si="50">AVERAGE(Q71:U71)</f>
        <v>13788</v>
      </c>
      <c r="W71" s="68"/>
      <c r="X71" s="66"/>
      <c r="Y71" s="69"/>
      <c r="Z71" s="20"/>
      <c r="AA71" s="20"/>
      <c r="AB71" s="93"/>
      <c r="AI71" s="30"/>
      <c r="AK71" s="106"/>
      <c r="AL71" s="24">
        <f t="shared" si="44"/>
        <v>11610</v>
      </c>
      <c r="AM71" s="24"/>
      <c r="AN71" s="24">
        <f>AN70/12</f>
        <v>181.5</v>
      </c>
      <c r="AP71" s="2" t="s">
        <v>68</v>
      </c>
      <c r="AR71" s="105">
        <f>AR70/12</f>
        <v>0.23689182870270376</v>
      </c>
    </row>
    <row r="72" spans="10:44" ht="18" thickBot="1" x14ac:dyDescent="0.35">
      <c r="J72" s="39"/>
      <c r="N72" s="4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93"/>
      <c r="AI72" s="30"/>
      <c r="AK72" s="94"/>
      <c r="AL72" s="32"/>
      <c r="AM72" s="32"/>
      <c r="AN72" s="32"/>
      <c r="AO72" s="32"/>
      <c r="AP72" s="32"/>
      <c r="AQ72" s="32"/>
      <c r="AR72" s="33"/>
    </row>
    <row r="73" spans="10:44" ht="18" thickBot="1" x14ac:dyDescent="0.35">
      <c r="J73" s="39"/>
      <c r="K73" s="41" t="s">
        <v>49</v>
      </c>
      <c r="L73" s="11" t="s">
        <v>5</v>
      </c>
      <c r="M73" s="10" t="s">
        <v>51</v>
      </c>
      <c r="N73" s="40"/>
      <c r="P73" s="20"/>
      <c r="Q73" s="20"/>
      <c r="R73" s="20"/>
      <c r="S73" s="20"/>
      <c r="T73" s="14"/>
      <c r="U73" s="20"/>
      <c r="V73" s="20"/>
      <c r="W73" s="20"/>
      <c r="X73" s="20"/>
      <c r="Y73" s="20"/>
      <c r="Z73" s="20"/>
      <c r="AA73" s="20"/>
      <c r="AB73" s="93"/>
      <c r="AI73" s="30"/>
      <c r="AK73" s="95"/>
      <c r="AL73" s="46" t="s">
        <v>60</v>
      </c>
      <c r="AM73" s="96"/>
      <c r="AN73" s="96"/>
      <c r="AO73" s="91"/>
      <c r="AP73" s="97"/>
      <c r="AQ73" s="91"/>
      <c r="AR73" s="98" t="s">
        <v>65</v>
      </c>
    </row>
    <row r="74" spans="10:44" x14ac:dyDescent="0.3">
      <c r="J74" s="39"/>
      <c r="N74" s="40"/>
      <c r="P74" s="70" t="s">
        <v>5</v>
      </c>
      <c r="Q74" s="72" t="s">
        <v>48</v>
      </c>
      <c r="R74" s="58"/>
      <c r="S74" s="58"/>
      <c r="T74" s="72"/>
      <c r="U74" s="72"/>
      <c r="V74" s="72"/>
      <c r="W74" s="78"/>
      <c r="X74" s="14"/>
      <c r="Y74" s="20"/>
      <c r="Z74" s="20"/>
      <c r="AA74" s="20"/>
      <c r="AB74" s="93"/>
      <c r="AI74" s="30"/>
      <c r="AK74" s="99"/>
      <c r="AL74" s="100" t="s">
        <v>61</v>
      </c>
      <c r="AM74" s="101" t="s">
        <v>36</v>
      </c>
      <c r="AN74" s="102" t="s">
        <v>62</v>
      </c>
      <c r="AR74" s="30" t="s">
        <v>66</v>
      </c>
    </row>
    <row r="75" spans="10:44" x14ac:dyDescent="0.3">
      <c r="J75" s="39"/>
      <c r="N75" s="40"/>
      <c r="P75" s="60"/>
      <c r="Q75" s="50" t="s">
        <v>31</v>
      </c>
      <c r="R75" s="50" t="s">
        <v>32</v>
      </c>
      <c r="S75" s="50" t="s">
        <v>33</v>
      </c>
      <c r="T75" s="50" t="s">
        <v>34</v>
      </c>
      <c r="U75" s="50" t="s">
        <v>35</v>
      </c>
      <c r="V75" s="50" t="s">
        <v>46</v>
      </c>
      <c r="W75" s="61" t="s">
        <v>45</v>
      </c>
      <c r="X75" s="20"/>
      <c r="Y75" s="20"/>
      <c r="Z75" s="20"/>
      <c r="AA75" s="20"/>
      <c r="AB75" s="93"/>
      <c r="AI75" s="30"/>
      <c r="AK75" s="104" t="s">
        <v>17</v>
      </c>
      <c r="AL75" s="24">
        <f>U76</f>
        <v>200</v>
      </c>
      <c r="AM75" s="24">
        <f>W76</f>
        <v>239.40449999999998</v>
      </c>
      <c r="AN75" s="24">
        <f>ABS(AL75-AM75)</f>
        <v>39.404499999999985</v>
      </c>
      <c r="AR75" s="105">
        <f t="shared" ref="AR75:AR86" si="51">(AN75/AL75)</f>
        <v>0.19702249999999993</v>
      </c>
    </row>
    <row r="76" spans="10:44" x14ac:dyDescent="0.3">
      <c r="J76" s="39"/>
      <c r="N76" s="40"/>
      <c r="P76" s="62" t="s">
        <v>17</v>
      </c>
      <c r="Q76" s="52">
        <f t="shared" ref="Q76:Q87" si="52">E4</f>
        <v>100</v>
      </c>
      <c r="R76" s="52">
        <f t="shared" ref="R76:R87" si="53">E16</f>
        <v>140</v>
      </c>
      <c r="S76" s="52">
        <f t="shared" ref="S76:S87" si="54">E28</f>
        <v>160</v>
      </c>
      <c r="T76" s="52">
        <f t="shared" ref="T76:T87" si="55">E40</f>
        <v>200</v>
      </c>
      <c r="U76" s="52">
        <f t="shared" ref="U76:U87" si="56">E52</f>
        <v>200</v>
      </c>
      <c r="V76" s="52">
        <v>13</v>
      </c>
      <c r="W76" s="79">
        <f>3.4965*(V76)+193.95</f>
        <v>239.40449999999998</v>
      </c>
      <c r="X76" s="20"/>
      <c r="Y76" s="20"/>
      <c r="Z76" s="20"/>
      <c r="AA76" s="20"/>
      <c r="AB76" s="93"/>
      <c r="AI76" s="30"/>
      <c r="AK76" s="104" t="s">
        <v>18</v>
      </c>
      <c r="AL76" s="24">
        <f t="shared" ref="AL76:AL86" si="57">U77</f>
        <v>190</v>
      </c>
      <c r="AM76" s="24">
        <f t="shared" ref="AM76:AM86" si="58">W77</f>
        <v>242.90099999999998</v>
      </c>
      <c r="AN76" s="24">
        <f t="shared" ref="AN76:AN86" si="59">ABS(AL76-AM76)</f>
        <v>52.900999999999982</v>
      </c>
      <c r="AR76" s="105">
        <f t="shared" si="51"/>
        <v>0.27842631578947358</v>
      </c>
    </row>
    <row r="77" spans="10:44" x14ac:dyDescent="0.3">
      <c r="J77" s="39"/>
      <c r="N77" s="40"/>
      <c r="P77" s="62" t="s">
        <v>18</v>
      </c>
      <c r="Q77" s="52">
        <f t="shared" si="52"/>
        <v>120</v>
      </c>
      <c r="R77" s="52">
        <f t="shared" si="53"/>
        <v>150</v>
      </c>
      <c r="S77" s="52">
        <f t="shared" si="54"/>
        <v>150</v>
      </c>
      <c r="T77" s="52">
        <f t="shared" si="55"/>
        <v>190</v>
      </c>
      <c r="U77" s="52">
        <f t="shared" si="56"/>
        <v>190</v>
      </c>
      <c r="V77" s="77">
        <v>14</v>
      </c>
      <c r="W77" s="79">
        <f t="shared" ref="W77:W87" si="60">3.4965*(V77)+193.95</f>
        <v>242.90099999999998</v>
      </c>
      <c r="X77" s="20"/>
      <c r="Y77" s="20"/>
      <c r="Z77" s="20"/>
      <c r="AA77" s="20"/>
      <c r="AB77" s="93"/>
      <c r="AI77" s="30"/>
      <c r="AK77" s="104" t="s">
        <v>19</v>
      </c>
      <c r="AL77" s="24">
        <f t="shared" si="57"/>
        <v>210</v>
      </c>
      <c r="AM77" s="24">
        <f t="shared" si="58"/>
        <v>246.39749999999998</v>
      </c>
      <c r="AN77" s="24">
        <f t="shared" si="59"/>
        <v>36.39749999999998</v>
      </c>
      <c r="AR77" s="105">
        <f t="shared" si="51"/>
        <v>0.17332142857142849</v>
      </c>
    </row>
    <row r="78" spans="10:44" x14ac:dyDescent="0.3">
      <c r="J78" s="39"/>
      <c r="N78" s="40"/>
      <c r="P78" s="62" t="s">
        <v>19</v>
      </c>
      <c r="Q78" s="52">
        <f t="shared" si="52"/>
        <v>110</v>
      </c>
      <c r="R78" s="52">
        <f t="shared" si="53"/>
        <v>140</v>
      </c>
      <c r="S78" s="52">
        <f t="shared" si="54"/>
        <v>160</v>
      </c>
      <c r="T78" s="52">
        <f t="shared" si="55"/>
        <v>200</v>
      </c>
      <c r="U78" s="52">
        <f t="shared" si="56"/>
        <v>210</v>
      </c>
      <c r="V78" s="52">
        <v>15</v>
      </c>
      <c r="W78" s="79">
        <f t="shared" si="60"/>
        <v>246.39749999999998</v>
      </c>
      <c r="X78" s="20"/>
      <c r="Y78" s="20"/>
      <c r="Z78" s="20"/>
      <c r="AA78" s="20"/>
      <c r="AB78" s="93"/>
      <c r="AI78" s="30"/>
      <c r="AK78" s="104" t="s">
        <v>20</v>
      </c>
      <c r="AL78" s="24">
        <f t="shared" si="57"/>
        <v>220</v>
      </c>
      <c r="AM78" s="24">
        <f t="shared" si="58"/>
        <v>249.89400000000001</v>
      </c>
      <c r="AN78" s="24">
        <f t="shared" si="59"/>
        <v>29.894000000000005</v>
      </c>
      <c r="AR78" s="105">
        <f t="shared" si="51"/>
        <v>0.13588181818181821</v>
      </c>
    </row>
    <row r="79" spans="10:44" x14ac:dyDescent="0.3">
      <c r="J79" s="39"/>
      <c r="N79" s="40"/>
      <c r="P79" s="62" t="s">
        <v>20</v>
      </c>
      <c r="Q79" s="52">
        <f t="shared" si="52"/>
        <v>120</v>
      </c>
      <c r="R79" s="52">
        <f t="shared" si="53"/>
        <v>150</v>
      </c>
      <c r="S79" s="52">
        <f t="shared" si="54"/>
        <v>170</v>
      </c>
      <c r="T79" s="52">
        <f t="shared" si="55"/>
        <v>210</v>
      </c>
      <c r="U79" s="52">
        <f t="shared" si="56"/>
        <v>220</v>
      </c>
      <c r="V79" s="77">
        <v>16</v>
      </c>
      <c r="W79" s="79">
        <f t="shared" si="60"/>
        <v>249.89400000000001</v>
      </c>
      <c r="X79" s="20"/>
      <c r="Y79" s="20"/>
      <c r="Z79" s="20"/>
      <c r="AA79" s="20"/>
      <c r="AB79" s="93"/>
      <c r="AI79" s="30"/>
      <c r="AK79" s="104" t="s">
        <v>21</v>
      </c>
      <c r="AL79" s="24">
        <f t="shared" si="57"/>
        <v>200</v>
      </c>
      <c r="AM79" s="24">
        <f t="shared" si="58"/>
        <v>253.39049999999997</v>
      </c>
      <c r="AN79" s="24">
        <f t="shared" si="59"/>
        <v>53.390499999999975</v>
      </c>
      <c r="AR79" s="105">
        <f t="shared" si="51"/>
        <v>0.26695249999999987</v>
      </c>
    </row>
    <row r="80" spans="10:44" x14ac:dyDescent="0.3">
      <c r="J80" s="39"/>
      <c r="N80" s="40"/>
      <c r="P80" s="62" t="s">
        <v>21</v>
      </c>
      <c r="Q80" s="52">
        <f t="shared" si="52"/>
        <v>130</v>
      </c>
      <c r="R80" s="52">
        <f t="shared" si="53"/>
        <v>130</v>
      </c>
      <c r="S80" s="52">
        <f t="shared" si="54"/>
        <v>160</v>
      </c>
      <c r="T80" s="52">
        <f t="shared" si="55"/>
        <v>190</v>
      </c>
      <c r="U80" s="52">
        <f t="shared" si="56"/>
        <v>200</v>
      </c>
      <c r="V80" s="52">
        <v>17</v>
      </c>
      <c r="W80" s="79">
        <f t="shared" si="60"/>
        <v>253.39049999999997</v>
      </c>
      <c r="X80" s="20"/>
      <c r="Y80" s="20"/>
      <c r="Z80" s="20"/>
      <c r="AA80" s="20"/>
      <c r="AB80" s="93"/>
      <c r="AI80" s="30"/>
      <c r="AK80" s="104" t="s">
        <v>22</v>
      </c>
      <c r="AL80" s="24">
        <f t="shared" si="57"/>
        <v>210</v>
      </c>
      <c r="AM80" s="24">
        <f t="shared" si="58"/>
        <v>256.887</v>
      </c>
      <c r="AN80" s="24">
        <f t="shared" si="59"/>
        <v>46.887</v>
      </c>
      <c r="AR80" s="105">
        <f t="shared" si="51"/>
        <v>0.22327142857142857</v>
      </c>
    </row>
    <row r="81" spans="10:44" x14ac:dyDescent="0.3">
      <c r="J81" s="39"/>
      <c r="N81" s="40"/>
      <c r="P81" s="62" t="s">
        <v>22</v>
      </c>
      <c r="Q81" s="52">
        <f t="shared" si="52"/>
        <v>120</v>
      </c>
      <c r="R81" s="52">
        <f t="shared" si="53"/>
        <v>140</v>
      </c>
      <c r="S81" s="52">
        <f t="shared" si="54"/>
        <v>170</v>
      </c>
      <c r="T81" s="52">
        <f t="shared" si="55"/>
        <v>200</v>
      </c>
      <c r="U81" s="52">
        <f t="shared" si="56"/>
        <v>210</v>
      </c>
      <c r="V81" s="77">
        <v>18</v>
      </c>
      <c r="W81" s="79">
        <f t="shared" si="60"/>
        <v>256.887</v>
      </c>
      <c r="X81" s="20"/>
      <c r="Y81" s="20"/>
      <c r="Z81" s="20"/>
      <c r="AA81" s="20"/>
      <c r="AB81" s="93"/>
      <c r="AI81" s="30"/>
      <c r="AK81" s="104" t="s">
        <v>23</v>
      </c>
      <c r="AL81" s="24">
        <f t="shared" si="57"/>
        <v>230</v>
      </c>
      <c r="AM81" s="24">
        <f t="shared" si="58"/>
        <v>260.38350000000003</v>
      </c>
      <c r="AN81" s="24">
        <f t="shared" si="59"/>
        <v>30.383500000000026</v>
      </c>
      <c r="AR81" s="105">
        <f t="shared" si="51"/>
        <v>0.1321021739130436</v>
      </c>
    </row>
    <row r="82" spans="10:44" x14ac:dyDescent="0.3">
      <c r="J82" s="39"/>
      <c r="N82" s="40"/>
      <c r="P82" s="62" t="s">
        <v>23</v>
      </c>
      <c r="Q82" s="52">
        <f t="shared" si="52"/>
        <v>140</v>
      </c>
      <c r="R82" s="52">
        <f t="shared" si="53"/>
        <v>150</v>
      </c>
      <c r="S82" s="52">
        <f t="shared" si="54"/>
        <v>160</v>
      </c>
      <c r="T82" s="52">
        <f t="shared" si="55"/>
        <v>200</v>
      </c>
      <c r="U82" s="52">
        <f t="shared" si="56"/>
        <v>230</v>
      </c>
      <c r="V82" s="52">
        <v>19</v>
      </c>
      <c r="W82" s="79">
        <f t="shared" si="60"/>
        <v>260.38350000000003</v>
      </c>
      <c r="X82" s="20"/>
      <c r="Y82" s="20"/>
      <c r="Z82" s="20"/>
      <c r="AA82" s="20"/>
      <c r="AB82" s="93"/>
      <c r="AI82" s="30"/>
      <c r="AK82" s="104" t="s">
        <v>24</v>
      </c>
      <c r="AL82" s="24">
        <f t="shared" si="57"/>
        <v>220</v>
      </c>
      <c r="AM82" s="24">
        <f t="shared" si="58"/>
        <v>263.88</v>
      </c>
      <c r="AN82" s="24">
        <f t="shared" si="59"/>
        <v>43.879999999999995</v>
      </c>
      <c r="AR82" s="105">
        <f t="shared" si="51"/>
        <v>0.19945454545454544</v>
      </c>
    </row>
    <row r="83" spans="10:44" x14ac:dyDescent="0.3">
      <c r="J83" s="39"/>
      <c r="N83" s="40"/>
      <c r="P83" s="62" t="s">
        <v>24</v>
      </c>
      <c r="Q83" s="52">
        <f t="shared" si="52"/>
        <v>130</v>
      </c>
      <c r="R83" s="52">
        <f t="shared" si="53"/>
        <v>140</v>
      </c>
      <c r="S83" s="52">
        <f t="shared" si="54"/>
        <v>170</v>
      </c>
      <c r="T83" s="52">
        <f t="shared" si="55"/>
        <v>210</v>
      </c>
      <c r="U83" s="52">
        <f t="shared" si="56"/>
        <v>220</v>
      </c>
      <c r="V83" s="77">
        <v>20</v>
      </c>
      <c r="W83" s="79">
        <f t="shared" si="60"/>
        <v>263.88</v>
      </c>
      <c r="X83" s="20"/>
      <c r="Y83" s="20"/>
      <c r="Z83" s="20"/>
      <c r="AA83" s="20"/>
      <c r="AB83" s="93"/>
      <c r="AI83" s="30"/>
      <c r="AK83" s="104" t="s">
        <v>25</v>
      </c>
      <c r="AL83" s="24">
        <f t="shared" si="57"/>
        <v>220</v>
      </c>
      <c r="AM83" s="24">
        <f t="shared" si="58"/>
        <v>267.37649999999996</v>
      </c>
      <c r="AN83" s="24">
        <f t="shared" si="59"/>
        <v>47.376499999999965</v>
      </c>
      <c r="AR83" s="105">
        <f t="shared" si="51"/>
        <v>0.21534772727272711</v>
      </c>
    </row>
    <row r="84" spans="10:44" x14ac:dyDescent="0.3">
      <c r="J84" s="39"/>
      <c r="N84" s="40"/>
      <c r="P84" s="62" t="s">
        <v>25</v>
      </c>
      <c r="Q84" s="52">
        <f t="shared" si="52"/>
        <v>130</v>
      </c>
      <c r="R84" s="52">
        <f t="shared" si="53"/>
        <v>150</v>
      </c>
      <c r="S84" s="52">
        <f t="shared" si="54"/>
        <v>180</v>
      </c>
      <c r="T84" s="52">
        <f t="shared" si="55"/>
        <v>220</v>
      </c>
      <c r="U84" s="52">
        <f t="shared" si="56"/>
        <v>220</v>
      </c>
      <c r="V84" s="52">
        <v>21</v>
      </c>
      <c r="W84" s="79">
        <f t="shared" si="60"/>
        <v>267.37649999999996</v>
      </c>
      <c r="X84" s="20"/>
      <c r="Y84" s="20"/>
      <c r="Z84" s="20"/>
      <c r="AA84" s="20"/>
      <c r="AB84" s="93"/>
      <c r="AI84" s="30"/>
      <c r="AK84" s="104" t="s">
        <v>26</v>
      </c>
      <c r="AL84" s="24">
        <f t="shared" si="57"/>
        <v>230</v>
      </c>
      <c r="AM84" s="24">
        <f t="shared" si="58"/>
        <v>270.87299999999999</v>
      </c>
      <c r="AN84" s="24">
        <f t="shared" si="59"/>
        <v>40.87299999999999</v>
      </c>
      <c r="AR84" s="105">
        <f t="shared" si="51"/>
        <v>0.17770869565217387</v>
      </c>
    </row>
    <row r="85" spans="10:44" x14ac:dyDescent="0.3">
      <c r="J85" s="39"/>
      <c r="N85" s="40"/>
      <c r="P85" s="62" t="s">
        <v>26</v>
      </c>
      <c r="Q85" s="52">
        <f t="shared" si="52"/>
        <v>120</v>
      </c>
      <c r="R85" s="52">
        <f t="shared" si="53"/>
        <v>160</v>
      </c>
      <c r="S85" s="52">
        <f t="shared" si="54"/>
        <v>180</v>
      </c>
      <c r="T85" s="52">
        <f t="shared" si="55"/>
        <v>210</v>
      </c>
      <c r="U85" s="52">
        <f t="shared" si="56"/>
        <v>230</v>
      </c>
      <c r="V85" s="77">
        <v>22</v>
      </c>
      <c r="W85" s="79">
        <f t="shared" si="60"/>
        <v>270.87299999999999</v>
      </c>
      <c r="X85" s="20"/>
      <c r="Y85" s="20"/>
      <c r="Z85" s="20"/>
      <c r="AA85" s="20"/>
      <c r="AB85" s="93"/>
      <c r="AI85" s="30"/>
      <c r="AK85" s="104" t="s">
        <v>27</v>
      </c>
      <c r="AL85" s="24">
        <f t="shared" si="57"/>
        <v>240</v>
      </c>
      <c r="AM85" s="24">
        <f t="shared" si="58"/>
        <v>274.36950000000002</v>
      </c>
      <c r="AN85" s="24">
        <f t="shared" si="59"/>
        <v>34.369500000000016</v>
      </c>
      <c r="AR85" s="105">
        <f t="shared" si="51"/>
        <v>0.14320625000000006</v>
      </c>
    </row>
    <row r="86" spans="10:44" x14ac:dyDescent="0.3">
      <c r="J86" s="39"/>
      <c r="N86" s="40"/>
      <c r="P86" s="62" t="s">
        <v>27</v>
      </c>
      <c r="Q86" s="52">
        <f t="shared" si="52"/>
        <v>130</v>
      </c>
      <c r="R86" s="52">
        <f t="shared" si="53"/>
        <v>150</v>
      </c>
      <c r="S86" s="52">
        <f t="shared" si="54"/>
        <v>190</v>
      </c>
      <c r="T86" s="52">
        <f t="shared" si="55"/>
        <v>220</v>
      </c>
      <c r="U86" s="52">
        <f t="shared" si="56"/>
        <v>240</v>
      </c>
      <c r="V86" s="52">
        <v>23</v>
      </c>
      <c r="W86" s="79">
        <f t="shared" si="60"/>
        <v>274.36950000000002</v>
      </c>
      <c r="X86" s="20"/>
      <c r="Y86" s="20"/>
      <c r="Z86" s="20"/>
      <c r="AA86" s="20"/>
      <c r="AB86" s="93"/>
      <c r="AI86" s="30"/>
      <c r="AK86" s="104" t="s">
        <v>28</v>
      </c>
      <c r="AL86" s="24">
        <f t="shared" si="57"/>
        <v>230</v>
      </c>
      <c r="AM86" s="24">
        <f t="shared" si="58"/>
        <v>277.86599999999999</v>
      </c>
      <c r="AN86" s="24">
        <f t="shared" si="59"/>
        <v>47.865999999999985</v>
      </c>
      <c r="AR86" s="105">
        <f t="shared" si="51"/>
        <v>0.20811304347826082</v>
      </c>
    </row>
    <row r="87" spans="10:44" x14ac:dyDescent="0.3">
      <c r="J87" s="39"/>
      <c r="N87" s="40"/>
      <c r="P87" s="62" t="s">
        <v>28</v>
      </c>
      <c r="Q87" s="52">
        <f t="shared" si="52"/>
        <v>140</v>
      </c>
      <c r="R87" s="52">
        <f t="shared" si="53"/>
        <v>150</v>
      </c>
      <c r="S87" s="52">
        <f t="shared" si="54"/>
        <v>180</v>
      </c>
      <c r="T87" s="52">
        <f t="shared" si="55"/>
        <v>230</v>
      </c>
      <c r="U87" s="52">
        <f t="shared" si="56"/>
        <v>230</v>
      </c>
      <c r="V87" s="77">
        <v>24</v>
      </c>
      <c r="W87" s="79">
        <f t="shared" si="60"/>
        <v>277.86599999999999</v>
      </c>
      <c r="X87" s="20"/>
      <c r="Y87" s="20"/>
      <c r="Z87" s="20"/>
      <c r="AA87" s="20"/>
      <c r="AB87" s="93"/>
      <c r="AI87" s="30"/>
      <c r="AK87" s="106"/>
      <c r="AL87" s="24" t="s">
        <v>63</v>
      </c>
      <c r="AM87" s="24"/>
      <c r="AN87" s="24">
        <f>SUM(AN75:AN86)</f>
        <v>503.62299999999988</v>
      </c>
      <c r="AP87" s="2" t="s">
        <v>67</v>
      </c>
      <c r="AR87" s="105">
        <f>SUM(AR75:AR86)</f>
        <v>2.3508084268848997</v>
      </c>
    </row>
    <row r="88" spans="10:44" ht="18" thickBot="1" x14ac:dyDescent="0.35">
      <c r="J88" s="39"/>
      <c r="N88" s="40"/>
      <c r="P88" s="76"/>
      <c r="Q88" s="66"/>
      <c r="R88" s="66"/>
      <c r="S88" s="66"/>
      <c r="T88" s="66"/>
      <c r="U88" s="66"/>
      <c r="V88" s="68"/>
      <c r="W88" s="69"/>
      <c r="X88" s="20"/>
      <c r="Y88" s="20"/>
      <c r="Z88" s="20"/>
      <c r="AA88" s="20"/>
      <c r="AB88" s="93"/>
      <c r="AI88" s="30"/>
      <c r="AK88" s="106"/>
      <c r="AL88" s="24" t="s">
        <v>64</v>
      </c>
      <c r="AM88" s="24"/>
      <c r="AN88" s="24">
        <f>AN87/12</f>
        <v>41.968583333333321</v>
      </c>
      <c r="AP88" s="2" t="s">
        <v>68</v>
      </c>
      <c r="AR88" s="105">
        <f>AR87/12</f>
        <v>0.19590070224040831</v>
      </c>
    </row>
    <row r="89" spans="10:44" ht="18" thickBot="1" x14ac:dyDescent="0.35">
      <c r="J89" s="39"/>
      <c r="N89" s="40"/>
      <c r="P89" s="20"/>
      <c r="Q89" s="20"/>
      <c r="R89" s="80"/>
      <c r="S89" s="81" t="s">
        <v>47</v>
      </c>
      <c r="T89" s="82" t="s">
        <v>44</v>
      </c>
      <c r="U89" s="83"/>
      <c r="V89" s="19"/>
      <c r="W89" s="20"/>
      <c r="X89" s="20"/>
      <c r="Y89" s="20"/>
      <c r="Z89" s="20"/>
      <c r="AA89" s="20"/>
      <c r="AB89" s="93"/>
      <c r="AI89" s="30"/>
      <c r="AK89" s="94"/>
      <c r="AL89" s="32"/>
      <c r="AM89" s="32"/>
      <c r="AN89" s="32"/>
      <c r="AO89" s="32"/>
      <c r="AP89" s="32"/>
      <c r="AQ89" s="32"/>
      <c r="AR89" s="33"/>
    </row>
    <row r="90" spans="10:44" x14ac:dyDescent="0.3">
      <c r="J90" s="39"/>
      <c r="N90" s="40"/>
      <c r="P90" s="20"/>
      <c r="Q90" s="20"/>
      <c r="R90" s="20"/>
      <c r="S90" s="20"/>
      <c r="T90" s="20"/>
      <c r="U90" s="20"/>
      <c r="V90" s="19"/>
      <c r="W90" s="20"/>
      <c r="X90" s="20"/>
      <c r="Y90" s="20"/>
      <c r="Z90" s="20"/>
      <c r="AA90" s="20"/>
      <c r="AB90" s="93"/>
      <c r="AI90" s="30"/>
    </row>
    <row r="91" spans="10:44" ht="18" thickBot="1" x14ac:dyDescent="0.35">
      <c r="J91" s="39"/>
      <c r="K91" s="41" t="s">
        <v>49</v>
      </c>
      <c r="L91" s="11" t="s">
        <v>6</v>
      </c>
      <c r="M91" s="10" t="s">
        <v>52</v>
      </c>
      <c r="N91" s="40"/>
      <c r="P91" s="20"/>
      <c r="Q91" s="20"/>
      <c r="R91" s="20"/>
      <c r="S91" s="20"/>
      <c r="T91" s="20"/>
      <c r="U91" s="20"/>
      <c r="V91" s="19"/>
      <c r="W91" s="20"/>
      <c r="X91" s="20"/>
      <c r="Y91" s="20"/>
      <c r="Z91" s="20"/>
      <c r="AA91" s="20"/>
      <c r="AB91" s="93"/>
      <c r="AI91" s="30"/>
    </row>
    <row r="92" spans="10:44" x14ac:dyDescent="0.3">
      <c r="J92" s="39"/>
      <c r="N92" s="40"/>
      <c r="P92" s="70" t="s">
        <v>6</v>
      </c>
      <c r="Q92" s="72" t="s">
        <v>71</v>
      </c>
      <c r="R92" s="58"/>
      <c r="S92" s="58"/>
      <c r="T92" s="72"/>
      <c r="U92" s="72"/>
      <c r="V92" s="85"/>
      <c r="W92" s="58"/>
      <c r="X92" s="58"/>
      <c r="Y92" s="58"/>
      <c r="Z92" s="59"/>
      <c r="AA92" s="20"/>
      <c r="AB92" s="93"/>
      <c r="AI92" s="30"/>
      <c r="AK92" s="95"/>
      <c r="AL92" s="46" t="s">
        <v>60</v>
      </c>
      <c r="AM92" s="96"/>
      <c r="AN92" s="96"/>
      <c r="AO92" s="91"/>
      <c r="AP92" s="97"/>
      <c r="AQ92" s="91"/>
      <c r="AR92" s="98" t="s">
        <v>65</v>
      </c>
    </row>
    <row r="93" spans="10:44" x14ac:dyDescent="0.3">
      <c r="J93" s="39"/>
      <c r="N93" s="40"/>
      <c r="P93" s="60"/>
      <c r="Q93" s="50" t="s">
        <v>31</v>
      </c>
      <c r="R93" s="50" t="s">
        <v>32</v>
      </c>
      <c r="S93" s="50" t="s">
        <v>33</v>
      </c>
      <c r="T93" s="50" t="s">
        <v>34</v>
      </c>
      <c r="U93" s="50" t="s">
        <v>35</v>
      </c>
      <c r="V93" s="55" t="s">
        <v>38</v>
      </c>
      <c r="W93" s="55" t="s">
        <v>39</v>
      </c>
      <c r="X93" s="50" t="s">
        <v>36</v>
      </c>
      <c r="Y93" s="55" t="s">
        <v>40</v>
      </c>
      <c r="Z93" s="73" t="s">
        <v>41</v>
      </c>
      <c r="AA93" s="18"/>
      <c r="AB93" s="93"/>
      <c r="AI93" s="30"/>
      <c r="AK93" s="99"/>
      <c r="AL93" s="100" t="s">
        <v>61</v>
      </c>
      <c r="AM93" s="101" t="s">
        <v>36</v>
      </c>
      <c r="AN93" s="102" t="s">
        <v>62</v>
      </c>
      <c r="AR93" s="30" t="s">
        <v>66</v>
      </c>
    </row>
    <row r="94" spans="10:44" x14ac:dyDescent="0.3">
      <c r="J94" s="39"/>
      <c r="N94" s="40"/>
      <c r="P94" s="62" t="s">
        <v>17</v>
      </c>
      <c r="Q94" s="52">
        <f>F4</f>
        <v>0</v>
      </c>
      <c r="R94" s="52">
        <f>F16</f>
        <v>0</v>
      </c>
      <c r="S94" s="52">
        <f>F28</f>
        <v>0</v>
      </c>
      <c r="T94" s="52">
        <f>F40</f>
        <v>0</v>
      </c>
      <c r="U94" s="52">
        <f>F52</f>
        <v>0</v>
      </c>
      <c r="V94" s="84">
        <f>U105+W94</f>
        <v>0</v>
      </c>
      <c r="W94" s="54">
        <f>((U94-T94)+(T94-S94)+(S94-R94)+(R94-Q94))/4</f>
        <v>0</v>
      </c>
      <c r="X94" s="84">
        <f>V94+W94</f>
        <v>0</v>
      </c>
      <c r="Y94" s="54">
        <v>0.3</v>
      </c>
      <c r="Z94" s="74">
        <v>0.35</v>
      </c>
      <c r="AA94" s="19"/>
      <c r="AB94" s="93"/>
      <c r="AI94" s="30"/>
      <c r="AK94" s="104" t="s">
        <v>17</v>
      </c>
      <c r="AL94" s="24">
        <f>U94</f>
        <v>0</v>
      </c>
      <c r="AM94" s="24">
        <f>X94</f>
        <v>0</v>
      </c>
      <c r="AN94" s="24">
        <f>ABS(AL94-AM94)</f>
        <v>0</v>
      </c>
      <c r="AR94" s="105">
        <v>0</v>
      </c>
    </row>
    <row r="95" spans="10:44" x14ac:dyDescent="0.3">
      <c r="J95" s="39"/>
      <c r="N95" s="40"/>
      <c r="P95" s="62" t="s">
        <v>18</v>
      </c>
      <c r="Q95" s="52">
        <f t="shared" ref="Q95:Q105" si="61">F5</f>
        <v>0</v>
      </c>
      <c r="R95" s="52">
        <f t="shared" ref="R95:R105" si="62">F17</f>
        <v>0</v>
      </c>
      <c r="S95" s="52">
        <f t="shared" ref="S95:S105" si="63">F29</f>
        <v>0</v>
      </c>
      <c r="T95" s="52">
        <f t="shared" ref="T95:T105" si="64">F41</f>
        <v>0</v>
      </c>
      <c r="U95" s="52">
        <f t="shared" ref="U95:U105" si="65">F53</f>
        <v>0</v>
      </c>
      <c r="V95" s="53">
        <f>($Y$94*U95)+(1-$Z$94)*(V94+W94)</f>
        <v>0</v>
      </c>
      <c r="W95" s="54">
        <f>$Z$94*(V95-V94)+(1-$Z$94)*W94</f>
        <v>0</v>
      </c>
      <c r="X95" s="84">
        <f t="shared" ref="X95:X105" si="66">V95+W95</f>
        <v>0</v>
      </c>
      <c r="Y95" s="84"/>
      <c r="Z95" s="86"/>
      <c r="AA95" s="12"/>
      <c r="AB95" s="93"/>
      <c r="AI95" s="30"/>
      <c r="AK95" s="104" t="s">
        <v>18</v>
      </c>
      <c r="AL95" s="24">
        <f t="shared" ref="AL95:AL105" si="67">U95</f>
        <v>0</v>
      </c>
      <c r="AM95" s="24">
        <f t="shared" ref="AM95:AM105" si="68">X95</f>
        <v>0</v>
      </c>
      <c r="AN95" s="24">
        <f t="shared" ref="AN95:AN105" si="69">ABS(AL95-AM95)</f>
        <v>0</v>
      </c>
      <c r="AR95" s="105">
        <v>0</v>
      </c>
    </row>
    <row r="96" spans="10:44" x14ac:dyDescent="0.3">
      <c r="J96" s="39"/>
      <c r="N96" s="40"/>
      <c r="P96" s="62" t="s">
        <v>19</v>
      </c>
      <c r="Q96" s="52">
        <f t="shared" si="61"/>
        <v>0</v>
      </c>
      <c r="R96" s="52">
        <f t="shared" si="62"/>
        <v>0</v>
      </c>
      <c r="S96" s="52">
        <f t="shared" si="63"/>
        <v>0</v>
      </c>
      <c r="T96" s="52">
        <f t="shared" si="64"/>
        <v>0</v>
      </c>
      <c r="U96" s="52">
        <f t="shared" si="65"/>
        <v>5</v>
      </c>
      <c r="V96" s="53">
        <f t="shared" ref="V96:V105" si="70">($Y$94*U96)+(1-$Z$94)*(V95+W95)</f>
        <v>1.5</v>
      </c>
      <c r="W96" s="54">
        <f t="shared" ref="W96:W105" si="71">$Z$94*(V96-V95)+(1-$Z$94)*W95</f>
        <v>0.52499999999999991</v>
      </c>
      <c r="X96" s="84">
        <f t="shared" si="66"/>
        <v>2.0249999999999999</v>
      </c>
      <c r="Y96" s="84"/>
      <c r="Z96" s="86"/>
      <c r="AA96" s="12"/>
      <c r="AB96" s="93"/>
      <c r="AI96" s="30"/>
      <c r="AK96" s="104" t="s">
        <v>19</v>
      </c>
      <c r="AL96" s="24">
        <f t="shared" si="67"/>
        <v>5</v>
      </c>
      <c r="AM96" s="24">
        <f t="shared" si="68"/>
        <v>2.0249999999999999</v>
      </c>
      <c r="AN96" s="24">
        <f t="shared" si="69"/>
        <v>2.9750000000000001</v>
      </c>
      <c r="AR96" s="105">
        <f t="shared" ref="AR96:AR104" si="72">(AN96/AL96)</f>
        <v>0.59499999999999997</v>
      </c>
    </row>
    <row r="97" spans="10:44" x14ac:dyDescent="0.3">
      <c r="J97" s="39"/>
      <c r="N97" s="40"/>
      <c r="P97" s="62" t="s">
        <v>20</v>
      </c>
      <c r="Q97" s="52">
        <f t="shared" si="61"/>
        <v>0</v>
      </c>
      <c r="R97" s="52">
        <f t="shared" si="62"/>
        <v>0</v>
      </c>
      <c r="S97" s="52">
        <f t="shared" si="63"/>
        <v>0</v>
      </c>
      <c r="T97" s="52">
        <f t="shared" si="64"/>
        <v>0</v>
      </c>
      <c r="U97" s="52">
        <f t="shared" si="65"/>
        <v>16</v>
      </c>
      <c r="V97" s="53">
        <f t="shared" si="70"/>
        <v>6.11625</v>
      </c>
      <c r="W97" s="54">
        <f t="shared" si="71"/>
        <v>1.9569375</v>
      </c>
      <c r="X97" s="84">
        <f t="shared" si="66"/>
        <v>8.0731874999999995</v>
      </c>
      <c r="Y97" s="84"/>
      <c r="Z97" s="86"/>
      <c r="AA97" s="12"/>
      <c r="AB97" s="93"/>
      <c r="AI97" s="30"/>
      <c r="AK97" s="104" t="s">
        <v>20</v>
      </c>
      <c r="AL97" s="24">
        <f t="shared" si="67"/>
        <v>16</v>
      </c>
      <c r="AM97" s="24">
        <f t="shared" si="68"/>
        <v>8.0731874999999995</v>
      </c>
      <c r="AN97" s="24">
        <f t="shared" si="69"/>
        <v>7.9268125000000005</v>
      </c>
      <c r="AR97" s="105">
        <f t="shared" si="72"/>
        <v>0.49542578125000003</v>
      </c>
    </row>
    <row r="98" spans="10:44" x14ac:dyDescent="0.3">
      <c r="J98" s="39"/>
      <c r="N98" s="40"/>
      <c r="P98" s="62" t="s">
        <v>21</v>
      </c>
      <c r="Q98" s="52">
        <f t="shared" si="61"/>
        <v>0</v>
      </c>
      <c r="R98" s="52">
        <f t="shared" si="62"/>
        <v>0</v>
      </c>
      <c r="S98" s="52">
        <f t="shared" si="63"/>
        <v>0</v>
      </c>
      <c r="T98" s="52">
        <f t="shared" si="64"/>
        <v>0</v>
      </c>
      <c r="U98" s="52">
        <f t="shared" si="65"/>
        <v>22</v>
      </c>
      <c r="V98" s="53">
        <f t="shared" si="70"/>
        <v>11.847571875</v>
      </c>
      <c r="W98" s="54">
        <f t="shared" si="71"/>
        <v>3.27797203125</v>
      </c>
      <c r="X98" s="84">
        <f t="shared" si="66"/>
        <v>15.12554390625</v>
      </c>
      <c r="Y98" s="84"/>
      <c r="Z98" s="86"/>
      <c r="AA98" s="12"/>
      <c r="AB98" s="93"/>
      <c r="AI98" s="30"/>
      <c r="AK98" s="104" t="s">
        <v>21</v>
      </c>
      <c r="AL98" s="24">
        <f t="shared" si="67"/>
        <v>22</v>
      </c>
      <c r="AM98" s="24">
        <f t="shared" si="68"/>
        <v>15.12554390625</v>
      </c>
      <c r="AN98" s="24">
        <f t="shared" si="69"/>
        <v>6.8744560937500001</v>
      </c>
      <c r="AR98" s="105">
        <f t="shared" si="72"/>
        <v>0.31247527698863636</v>
      </c>
    </row>
    <row r="99" spans="10:44" x14ac:dyDescent="0.3">
      <c r="J99" s="39"/>
      <c r="N99" s="40"/>
      <c r="P99" s="62" t="s">
        <v>22</v>
      </c>
      <c r="Q99" s="52">
        <f t="shared" si="61"/>
        <v>0</v>
      </c>
      <c r="R99" s="52">
        <f t="shared" si="62"/>
        <v>0</v>
      </c>
      <c r="S99" s="52">
        <f t="shared" si="63"/>
        <v>0</v>
      </c>
      <c r="T99" s="52">
        <f t="shared" si="64"/>
        <v>0</v>
      </c>
      <c r="U99" s="52">
        <f t="shared" si="65"/>
        <v>26</v>
      </c>
      <c r="V99" s="53">
        <f t="shared" si="70"/>
        <v>17.6316035390625</v>
      </c>
      <c r="W99" s="54">
        <f t="shared" si="71"/>
        <v>4.155092902734375</v>
      </c>
      <c r="X99" s="84">
        <f t="shared" si="66"/>
        <v>21.786696441796874</v>
      </c>
      <c r="Y99" s="84"/>
      <c r="Z99" s="86"/>
      <c r="AA99" s="12"/>
      <c r="AB99" s="93"/>
      <c r="AI99" s="30"/>
      <c r="AK99" s="104" t="s">
        <v>22</v>
      </c>
      <c r="AL99" s="24">
        <f t="shared" si="67"/>
        <v>26</v>
      </c>
      <c r="AM99" s="24">
        <f t="shared" si="68"/>
        <v>21.786696441796874</v>
      </c>
      <c r="AN99" s="24">
        <f t="shared" si="69"/>
        <v>4.2133035582031262</v>
      </c>
      <c r="AR99" s="105">
        <f t="shared" si="72"/>
        <v>0.16205013685396638</v>
      </c>
    </row>
    <row r="100" spans="10:44" x14ac:dyDescent="0.3">
      <c r="J100" s="39"/>
      <c r="N100" s="40"/>
      <c r="P100" s="62" t="s">
        <v>23</v>
      </c>
      <c r="Q100" s="52">
        <f t="shared" si="61"/>
        <v>0</v>
      </c>
      <c r="R100" s="52">
        <f t="shared" si="62"/>
        <v>0</v>
      </c>
      <c r="S100" s="52">
        <f t="shared" si="63"/>
        <v>0</v>
      </c>
      <c r="T100" s="52">
        <f t="shared" si="64"/>
        <v>0</v>
      </c>
      <c r="U100" s="52">
        <f t="shared" si="65"/>
        <v>14</v>
      </c>
      <c r="V100" s="53">
        <f t="shared" si="70"/>
        <v>18.361352687167969</v>
      </c>
      <c r="W100" s="54">
        <f t="shared" si="71"/>
        <v>2.9562225886142581</v>
      </c>
      <c r="X100" s="84">
        <f t="shared" si="66"/>
        <v>21.317575275782225</v>
      </c>
      <c r="Y100" s="84"/>
      <c r="Z100" s="86"/>
      <c r="AA100" s="12"/>
      <c r="AB100" s="93"/>
      <c r="AI100" s="30"/>
      <c r="AK100" s="104" t="s">
        <v>23</v>
      </c>
      <c r="AL100" s="24">
        <f t="shared" si="67"/>
        <v>14</v>
      </c>
      <c r="AM100" s="24">
        <f t="shared" si="68"/>
        <v>21.317575275782225</v>
      </c>
      <c r="AN100" s="24">
        <f t="shared" si="69"/>
        <v>7.3175752757822252</v>
      </c>
      <c r="AR100" s="105">
        <f t="shared" si="72"/>
        <v>0.52268394827015896</v>
      </c>
    </row>
    <row r="101" spans="10:44" x14ac:dyDescent="0.3">
      <c r="J101" s="39"/>
      <c r="N101" s="40"/>
      <c r="P101" s="62" t="s">
        <v>24</v>
      </c>
      <c r="Q101" s="52">
        <f t="shared" si="61"/>
        <v>0</v>
      </c>
      <c r="R101" s="52">
        <f t="shared" si="62"/>
        <v>0</v>
      </c>
      <c r="S101" s="52">
        <f t="shared" si="63"/>
        <v>0</v>
      </c>
      <c r="T101" s="52">
        <f t="shared" si="64"/>
        <v>0</v>
      </c>
      <c r="U101" s="52">
        <f t="shared" si="65"/>
        <v>15</v>
      </c>
      <c r="V101" s="53">
        <f t="shared" si="70"/>
        <v>18.356423929258447</v>
      </c>
      <c r="W101" s="54">
        <f t="shared" si="71"/>
        <v>1.9198196173309354</v>
      </c>
      <c r="X101" s="84">
        <f t="shared" si="66"/>
        <v>20.276243546589384</v>
      </c>
      <c r="Y101" s="84"/>
      <c r="Z101" s="86"/>
      <c r="AA101" s="12"/>
      <c r="AB101" s="93"/>
      <c r="AI101" s="30"/>
      <c r="AK101" s="104" t="s">
        <v>24</v>
      </c>
      <c r="AL101" s="24">
        <f t="shared" si="67"/>
        <v>15</v>
      </c>
      <c r="AM101" s="24">
        <f t="shared" si="68"/>
        <v>20.276243546589384</v>
      </c>
      <c r="AN101" s="24">
        <f t="shared" si="69"/>
        <v>5.2762435465893844</v>
      </c>
      <c r="AR101" s="105">
        <f t="shared" si="72"/>
        <v>0.35174956977262561</v>
      </c>
    </row>
    <row r="102" spans="10:44" x14ac:dyDescent="0.3">
      <c r="J102" s="39"/>
      <c r="N102" s="40"/>
      <c r="P102" s="62" t="s">
        <v>25</v>
      </c>
      <c r="Q102" s="52">
        <f t="shared" si="61"/>
        <v>0</v>
      </c>
      <c r="R102" s="52">
        <f t="shared" si="62"/>
        <v>0</v>
      </c>
      <c r="S102" s="52">
        <f t="shared" si="63"/>
        <v>0</v>
      </c>
      <c r="T102" s="52">
        <f t="shared" si="64"/>
        <v>0</v>
      </c>
      <c r="U102" s="52">
        <f t="shared" si="65"/>
        <v>11</v>
      </c>
      <c r="V102" s="53">
        <f t="shared" si="70"/>
        <v>16.479558305283099</v>
      </c>
      <c r="W102" s="54">
        <f t="shared" si="71"/>
        <v>0.5909797828737362</v>
      </c>
      <c r="X102" s="84">
        <f t="shared" si="66"/>
        <v>17.070538088156834</v>
      </c>
      <c r="Y102" s="84"/>
      <c r="Z102" s="86"/>
      <c r="AA102" s="12"/>
      <c r="AB102" s="93"/>
      <c r="AI102" s="30"/>
      <c r="AK102" s="104" t="s">
        <v>25</v>
      </c>
      <c r="AL102" s="24">
        <f t="shared" si="67"/>
        <v>11</v>
      </c>
      <c r="AM102" s="24">
        <f t="shared" si="68"/>
        <v>17.070538088156834</v>
      </c>
      <c r="AN102" s="24">
        <f t="shared" si="69"/>
        <v>6.0705380881568338</v>
      </c>
      <c r="AR102" s="105">
        <f t="shared" si="72"/>
        <v>0.55186709892334851</v>
      </c>
    </row>
    <row r="103" spans="10:44" x14ac:dyDescent="0.3">
      <c r="J103" s="39"/>
      <c r="N103" s="40"/>
      <c r="P103" s="62" t="s">
        <v>26</v>
      </c>
      <c r="Q103" s="52">
        <f t="shared" si="61"/>
        <v>0</v>
      </c>
      <c r="R103" s="52">
        <f t="shared" si="62"/>
        <v>0</v>
      </c>
      <c r="S103" s="52">
        <f t="shared" si="63"/>
        <v>0</v>
      </c>
      <c r="T103" s="52">
        <f t="shared" si="64"/>
        <v>0</v>
      </c>
      <c r="U103" s="52">
        <f t="shared" si="65"/>
        <v>3</v>
      </c>
      <c r="V103" s="53">
        <f t="shared" si="70"/>
        <v>11.995849757301944</v>
      </c>
      <c r="W103" s="54">
        <f t="shared" si="71"/>
        <v>-1.1851611329254759</v>
      </c>
      <c r="X103" s="84">
        <f t="shared" si="66"/>
        <v>10.810688624376468</v>
      </c>
      <c r="Y103" s="84"/>
      <c r="Z103" s="86"/>
      <c r="AA103" s="12"/>
      <c r="AB103" s="93"/>
      <c r="AI103" s="30"/>
      <c r="AK103" s="104" t="s">
        <v>26</v>
      </c>
      <c r="AL103" s="24">
        <f t="shared" si="67"/>
        <v>3</v>
      </c>
      <c r="AM103" s="24">
        <f t="shared" si="68"/>
        <v>10.810688624376468</v>
      </c>
      <c r="AN103" s="24">
        <f t="shared" si="69"/>
        <v>7.8106886243764677</v>
      </c>
      <c r="AR103" s="105">
        <f t="shared" si="72"/>
        <v>2.6035628747921558</v>
      </c>
    </row>
    <row r="104" spans="10:44" x14ac:dyDescent="0.3">
      <c r="J104" s="39"/>
      <c r="N104" s="40"/>
      <c r="P104" s="62" t="s">
        <v>27</v>
      </c>
      <c r="Q104" s="52">
        <f t="shared" si="61"/>
        <v>0</v>
      </c>
      <c r="R104" s="52">
        <f t="shared" si="62"/>
        <v>0</v>
      </c>
      <c r="S104" s="52">
        <f t="shared" si="63"/>
        <v>0</v>
      </c>
      <c r="T104" s="52">
        <f t="shared" si="64"/>
        <v>0</v>
      </c>
      <c r="U104" s="52">
        <f t="shared" si="65"/>
        <v>1</v>
      </c>
      <c r="V104" s="53">
        <f t="shared" si="70"/>
        <v>7.3269476058447038</v>
      </c>
      <c r="W104" s="54">
        <f t="shared" si="71"/>
        <v>-2.4044704894115934</v>
      </c>
      <c r="X104" s="84">
        <f t="shared" si="66"/>
        <v>4.9224771164331109</v>
      </c>
      <c r="Y104" s="84"/>
      <c r="Z104" s="86"/>
      <c r="AA104" s="12"/>
      <c r="AB104" s="93"/>
      <c r="AI104" s="30"/>
      <c r="AK104" s="104" t="s">
        <v>27</v>
      </c>
      <c r="AL104" s="24">
        <f t="shared" si="67"/>
        <v>1</v>
      </c>
      <c r="AM104" s="24">
        <f t="shared" si="68"/>
        <v>4.9224771164331109</v>
      </c>
      <c r="AN104" s="24">
        <f t="shared" si="69"/>
        <v>3.9224771164331109</v>
      </c>
      <c r="AR104" s="105">
        <f t="shared" si="72"/>
        <v>3.9224771164331109</v>
      </c>
    </row>
    <row r="105" spans="10:44" ht="18" thickBot="1" x14ac:dyDescent="0.35">
      <c r="J105" s="39"/>
      <c r="N105" s="40"/>
      <c r="P105" s="87" t="s">
        <v>28</v>
      </c>
      <c r="Q105" s="66">
        <f t="shared" si="61"/>
        <v>0</v>
      </c>
      <c r="R105" s="66">
        <f t="shared" si="62"/>
        <v>0</v>
      </c>
      <c r="S105" s="66">
        <f t="shared" si="63"/>
        <v>0</v>
      </c>
      <c r="T105" s="66">
        <f t="shared" si="64"/>
        <v>0</v>
      </c>
      <c r="U105" s="66">
        <f t="shared" si="65"/>
        <v>0</v>
      </c>
      <c r="V105" s="67">
        <f t="shared" si="70"/>
        <v>3.1996101256815224</v>
      </c>
      <c r="W105" s="68">
        <f t="shared" si="71"/>
        <v>-3.007473936174649</v>
      </c>
      <c r="X105" s="88">
        <f t="shared" si="66"/>
        <v>0.19213618950687339</v>
      </c>
      <c r="Y105" s="88"/>
      <c r="Z105" s="89"/>
      <c r="AA105" s="12"/>
      <c r="AB105" s="93"/>
      <c r="AI105" s="30"/>
      <c r="AK105" s="104" t="s">
        <v>28</v>
      </c>
      <c r="AL105" s="24">
        <f t="shared" si="67"/>
        <v>0</v>
      </c>
      <c r="AM105" s="24">
        <f t="shared" si="68"/>
        <v>0.19213618950687339</v>
      </c>
      <c r="AN105" s="24">
        <f t="shared" si="69"/>
        <v>0.19213618950687339</v>
      </c>
      <c r="AR105" s="105">
        <v>1</v>
      </c>
    </row>
    <row r="106" spans="10:44" x14ac:dyDescent="0.3">
      <c r="J106" s="39"/>
      <c r="N106" s="40"/>
      <c r="P106" s="20"/>
      <c r="Q106" s="20"/>
      <c r="R106" s="20"/>
      <c r="S106" s="20"/>
      <c r="T106" s="20"/>
      <c r="U106" s="20"/>
      <c r="V106" s="19"/>
      <c r="W106" s="20"/>
      <c r="X106" s="20"/>
      <c r="Y106" s="20"/>
      <c r="Z106" s="20"/>
      <c r="AA106" s="20"/>
      <c r="AB106" s="93"/>
      <c r="AI106" s="30"/>
      <c r="AK106" s="106"/>
      <c r="AL106" s="24" t="s">
        <v>63</v>
      </c>
      <c r="AM106" s="24"/>
      <c r="AN106" s="24">
        <f>SUM(AN94:AN105)</f>
        <v>52.579230992798024</v>
      </c>
      <c r="AP106" s="2" t="s">
        <v>67</v>
      </c>
      <c r="AR106" s="105">
        <f>SUM(AR94:AR105)</f>
        <v>10.517291803284003</v>
      </c>
    </row>
    <row r="107" spans="10:44" ht="18" x14ac:dyDescent="0.35">
      <c r="J107" s="39"/>
      <c r="N107" s="40"/>
      <c r="P107" s="12"/>
      <c r="Q107" s="12"/>
      <c r="R107" s="12"/>
      <c r="S107" s="12"/>
      <c r="T107" s="12"/>
      <c r="U107" s="12"/>
      <c r="V107" s="15"/>
      <c r="W107" s="12"/>
      <c r="X107" s="12"/>
      <c r="Y107" s="12"/>
      <c r="Z107" s="12"/>
      <c r="AA107" s="12"/>
      <c r="AB107" s="93"/>
      <c r="AI107" s="30"/>
      <c r="AK107" s="106"/>
      <c r="AL107" s="24" t="s">
        <v>64</v>
      </c>
      <c r="AM107" s="24"/>
      <c r="AN107" s="24">
        <f>AN106/12</f>
        <v>4.3816025827331684</v>
      </c>
      <c r="AP107" s="2" t="s">
        <v>68</v>
      </c>
      <c r="AR107" s="105">
        <f>AR106/12</f>
        <v>0.87644098360700029</v>
      </c>
    </row>
    <row r="108" spans="10:44" ht="18.600000000000001" thickBot="1" x14ac:dyDescent="0.4">
      <c r="J108" s="39"/>
      <c r="N108" s="40"/>
      <c r="P108" s="12"/>
      <c r="Q108" s="12"/>
      <c r="R108" s="12"/>
      <c r="S108" s="12"/>
      <c r="T108" s="12"/>
      <c r="U108" s="12"/>
      <c r="V108" s="15"/>
      <c r="W108" s="12"/>
      <c r="X108" s="12"/>
      <c r="Y108" s="12"/>
      <c r="Z108" s="12"/>
      <c r="AA108" s="12"/>
      <c r="AB108" s="94"/>
      <c r="AC108" s="32"/>
      <c r="AD108" s="32"/>
      <c r="AE108" s="32"/>
      <c r="AF108" s="32"/>
      <c r="AG108" s="32"/>
      <c r="AH108" s="32"/>
      <c r="AI108" s="33"/>
      <c r="AK108" s="94"/>
      <c r="AL108" s="32"/>
      <c r="AM108" s="32"/>
      <c r="AN108" s="32"/>
      <c r="AO108" s="32"/>
      <c r="AP108" s="32"/>
      <c r="AQ108" s="32"/>
      <c r="AR108" s="33"/>
    </row>
    <row r="109" spans="10:44" ht="18" x14ac:dyDescent="0.35">
      <c r="J109" s="39"/>
      <c r="N109" s="40"/>
      <c r="P109" s="12"/>
      <c r="Q109" s="12"/>
      <c r="R109" s="12"/>
      <c r="S109" s="12"/>
      <c r="T109" s="12"/>
      <c r="U109" s="12"/>
      <c r="V109" s="15"/>
      <c r="W109" s="12"/>
      <c r="X109" s="12"/>
      <c r="Y109" s="12"/>
      <c r="Z109" s="12"/>
      <c r="AA109" s="12"/>
    </row>
    <row r="110" spans="10:44" ht="18.600000000000001" thickBot="1" x14ac:dyDescent="0.4">
      <c r="J110" s="42"/>
      <c r="K110" s="43"/>
      <c r="L110" s="44"/>
      <c r="M110" s="44"/>
      <c r="N110" s="45"/>
      <c r="P110" s="12"/>
      <c r="Q110" s="12"/>
      <c r="R110" s="12"/>
      <c r="S110" s="12"/>
      <c r="T110" s="12"/>
      <c r="U110" s="12"/>
      <c r="V110" s="15"/>
      <c r="W110" s="12"/>
      <c r="X110" s="12"/>
      <c r="Y110" s="12"/>
      <c r="Z110" s="12"/>
      <c r="AA110" s="12"/>
    </row>
    <row r="111" spans="10:44" ht="18" x14ac:dyDescent="0.35">
      <c r="P111" s="12"/>
      <c r="Q111" s="12"/>
      <c r="R111" s="12"/>
      <c r="S111" s="12"/>
      <c r="T111" s="12"/>
      <c r="U111" s="12"/>
      <c r="V111" s="15"/>
      <c r="W111" s="12"/>
      <c r="X111" s="12"/>
      <c r="Y111" s="12"/>
      <c r="Z111" s="12"/>
      <c r="AA111" s="12"/>
    </row>
    <row r="112" spans="10:44" x14ac:dyDescent="0.3">
      <c r="V112"/>
    </row>
    <row r="113" spans="16:25" x14ac:dyDescent="0.3">
      <c r="V113"/>
    </row>
    <row r="114" spans="16:25" x14ac:dyDescent="0.3">
      <c r="V114"/>
    </row>
    <row r="115" spans="16:25" x14ac:dyDescent="0.3">
      <c r="V115"/>
    </row>
    <row r="116" spans="16:25" x14ac:dyDescent="0.3">
      <c r="V116"/>
    </row>
    <row r="117" spans="16:25" x14ac:dyDescent="0.3">
      <c r="P117" s="196"/>
      <c r="Q117" s="25"/>
      <c r="R117" s="20"/>
      <c r="S117" s="20"/>
      <c r="T117" s="20"/>
      <c r="U117" s="20"/>
      <c r="V117" s="20"/>
      <c r="W117" s="20"/>
      <c r="X117" s="20"/>
      <c r="Y117" s="20"/>
    </row>
    <row r="118" spans="16:25" x14ac:dyDescent="0.3">
      <c r="P118" s="20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6:25" x14ac:dyDescent="0.3">
      <c r="P119" s="14"/>
      <c r="Q119" s="20"/>
      <c r="R119" s="20"/>
      <c r="S119" s="20"/>
      <c r="T119" s="20"/>
      <c r="U119" s="20"/>
      <c r="V119" s="48"/>
      <c r="W119" s="19"/>
      <c r="X119" s="20"/>
      <c r="Y119" s="20"/>
    </row>
    <row r="120" spans="16:25" x14ac:dyDescent="0.3">
      <c r="P120" s="14"/>
      <c r="Q120" s="20"/>
      <c r="R120" s="20"/>
      <c r="S120" s="20"/>
      <c r="T120" s="20"/>
      <c r="U120" s="20"/>
      <c r="V120" s="48"/>
      <c r="W120" s="19"/>
      <c r="X120" s="20"/>
      <c r="Y120" s="20"/>
    </row>
    <row r="121" spans="16:25" x14ac:dyDescent="0.3">
      <c r="P121" s="14"/>
      <c r="Q121" s="20"/>
      <c r="R121" s="20"/>
      <c r="S121" s="20"/>
      <c r="T121" s="20"/>
      <c r="U121" s="20"/>
      <c r="V121" s="48"/>
      <c r="W121" s="19"/>
      <c r="X121" s="20"/>
      <c r="Y121" s="20"/>
    </row>
    <row r="122" spans="16:25" x14ac:dyDescent="0.3">
      <c r="P122" s="14"/>
      <c r="Q122" s="20"/>
      <c r="R122" s="20"/>
      <c r="S122" s="20"/>
      <c r="T122" s="20"/>
      <c r="U122" s="20"/>
      <c r="V122" s="48"/>
      <c r="W122" s="19"/>
      <c r="X122" s="20"/>
      <c r="Y122" s="20"/>
    </row>
    <row r="123" spans="16:25" x14ac:dyDescent="0.3">
      <c r="P123" s="14"/>
      <c r="Q123" s="20"/>
      <c r="R123" s="20"/>
      <c r="S123" s="20"/>
      <c r="T123" s="20"/>
      <c r="U123" s="20"/>
      <c r="V123" s="48"/>
      <c r="W123" s="19"/>
      <c r="X123" s="20"/>
      <c r="Y123" s="20"/>
    </row>
    <row r="124" spans="16:25" x14ac:dyDescent="0.3">
      <c r="P124" s="14"/>
      <c r="Q124" s="20"/>
      <c r="R124" s="20"/>
      <c r="S124" s="20"/>
      <c r="T124" s="20"/>
      <c r="U124" s="20"/>
      <c r="V124" s="48"/>
      <c r="W124" s="19"/>
      <c r="X124" s="20"/>
      <c r="Y124" s="20"/>
    </row>
    <row r="125" spans="16:25" x14ac:dyDescent="0.3">
      <c r="P125" s="14"/>
      <c r="Q125" s="20"/>
      <c r="R125" s="20"/>
      <c r="S125" s="20"/>
      <c r="T125" s="20"/>
      <c r="U125" s="20"/>
      <c r="V125" s="48"/>
      <c r="W125" s="19"/>
      <c r="X125" s="20"/>
      <c r="Y125" s="20"/>
    </row>
    <row r="126" spans="16:25" x14ac:dyDescent="0.3">
      <c r="P126" s="14"/>
      <c r="Q126" s="20"/>
      <c r="R126" s="20"/>
      <c r="S126" s="20"/>
      <c r="T126" s="20"/>
      <c r="U126" s="20"/>
      <c r="V126" s="48"/>
      <c r="W126" s="19"/>
      <c r="X126" s="20"/>
      <c r="Y126" s="20"/>
    </row>
    <row r="127" spans="16:25" x14ac:dyDescent="0.3">
      <c r="P127" s="14"/>
      <c r="Q127" s="20"/>
      <c r="R127" s="20"/>
      <c r="S127" s="20"/>
      <c r="T127" s="20"/>
      <c r="U127" s="20"/>
      <c r="V127" s="48"/>
      <c r="W127" s="19"/>
      <c r="X127" s="20"/>
      <c r="Y127" s="20"/>
    </row>
    <row r="128" spans="16:25" x14ac:dyDescent="0.3">
      <c r="P128" s="14"/>
      <c r="Q128" s="20"/>
      <c r="R128" s="20"/>
      <c r="S128" s="20"/>
      <c r="T128" s="20"/>
      <c r="U128" s="20"/>
      <c r="V128" s="48"/>
      <c r="W128" s="19"/>
      <c r="X128" s="20"/>
      <c r="Y128" s="20"/>
    </row>
    <row r="129" spans="16:25" x14ac:dyDescent="0.3">
      <c r="P129" s="14"/>
      <c r="Q129" s="20"/>
      <c r="R129" s="20"/>
      <c r="S129" s="20"/>
      <c r="T129" s="20"/>
      <c r="U129" s="20"/>
      <c r="V129" s="48"/>
      <c r="W129" s="19"/>
      <c r="X129" s="20"/>
      <c r="Y129" s="20"/>
    </row>
    <row r="130" spans="16:25" x14ac:dyDescent="0.3">
      <c r="P130" s="14"/>
      <c r="Q130" s="20"/>
      <c r="R130" s="20"/>
      <c r="S130" s="20"/>
      <c r="T130" s="20"/>
      <c r="U130" s="20"/>
      <c r="V130" s="48"/>
      <c r="W130" s="19"/>
      <c r="X130" s="20"/>
      <c r="Y130" s="20"/>
    </row>
    <row r="131" spans="16:25" x14ac:dyDescent="0.3">
      <c r="P131" s="19"/>
      <c r="Q131" s="20"/>
      <c r="R131" s="20"/>
      <c r="S131" s="20"/>
      <c r="T131" s="20"/>
      <c r="U131" s="20"/>
      <c r="V131" s="48"/>
      <c r="W131" s="19"/>
      <c r="X131" s="20"/>
      <c r="Y131" s="20"/>
    </row>
    <row r="132" spans="16:25" x14ac:dyDescent="0.3">
      <c r="P132" s="18"/>
      <c r="Q132" s="20"/>
      <c r="R132" s="20"/>
      <c r="S132" s="20"/>
      <c r="T132" s="20"/>
      <c r="U132" s="20"/>
      <c r="V132" s="48"/>
      <c r="W132" s="19"/>
      <c r="X132" s="20"/>
      <c r="Y132" s="20"/>
    </row>
  </sheetData>
  <phoneticPr fontId="4" type="noConversion"/>
  <printOptions headings="1" gridLines="1"/>
  <pageMargins left="0.75" right="0.75" top="1" bottom="1" header="0.5" footer="0.5"/>
  <pageSetup scale="80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Y123"/>
  <sheetViews>
    <sheetView showGridLines="0" topLeftCell="R1" zoomScale="50" zoomScaleNormal="50" workbookViewId="0">
      <selection activeCell="I38" sqref="I38"/>
    </sheetView>
  </sheetViews>
  <sheetFormatPr defaultColWidth="8.8984375" defaultRowHeight="17.399999999999999" x14ac:dyDescent="0.3"/>
  <cols>
    <col min="1" max="1" width="8.3984375" style="5" customWidth="1"/>
    <col min="2" max="2" width="8.59765625" style="2" customWidth="1"/>
    <col min="3" max="3" width="5.8984375" style="2" customWidth="1"/>
    <col min="4" max="4" width="8" style="2" customWidth="1"/>
    <col min="5" max="6" width="8.5" style="2" customWidth="1"/>
    <col min="7" max="7" width="9.5" style="2" customWidth="1"/>
    <col min="8" max="8" width="8.8984375" style="2" customWidth="1"/>
    <col min="9" max="9" width="29.69921875" style="11" bestFit="1" customWidth="1"/>
    <col min="10" max="10" width="8.8984375" style="11"/>
    <col min="11" max="11" width="33.09765625" style="11" bestFit="1" customWidth="1"/>
    <col min="12" max="12" width="11.8984375" style="11" bestFit="1" customWidth="1"/>
    <col min="13" max="14" width="8.8984375" style="11"/>
    <col min="15" max="15" width="8.8984375" style="2"/>
    <col min="16" max="16" width="9.8984375" style="2" bestFit="1" customWidth="1"/>
    <col min="17" max="17" width="15.3984375" style="2" customWidth="1"/>
    <col min="18" max="18" width="10.5" style="2" bestFit="1" customWidth="1"/>
    <col min="19" max="19" width="19.3984375" style="2" customWidth="1"/>
    <col min="20" max="23" width="20.8984375" style="2" bestFit="1" customWidth="1"/>
    <col min="24" max="24" width="35.3984375" style="2" bestFit="1" customWidth="1"/>
    <col min="25" max="25" width="22.3984375" style="2" bestFit="1" customWidth="1"/>
    <col min="26" max="26" width="18.09765625" style="2" bestFit="1" customWidth="1"/>
    <col min="27" max="27" width="19.59765625" style="2" bestFit="1" customWidth="1"/>
    <col min="28" max="28" width="11.3984375" style="2" bestFit="1" customWidth="1"/>
    <col min="29" max="30" width="11.3984375" style="2" customWidth="1"/>
    <col min="31" max="41" width="8.8984375" style="2"/>
    <col min="42" max="42" width="21.09765625" style="2" bestFit="1" customWidth="1"/>
    <col min="43" max="43" width="17.8984375" style="2" bestFit="1" customWidth="1"/>
    <col min="44" max="44" width="20.59765625" style="2" bestFit="1" customWidth="1"/>
    <col min="45" max="45" width="13" style="2" bestFit="1" customWidth="1"/>
    <col min="46" max="46" width="8.69921875" style="2" customWidth="1"/>
    <col min="47" max="47" width="17" style="2" customWidth="1"/>
    <col min="48" max="48" width="10.09765625" style="2" customWidth="1"/>
    <col min="49" max="49" width="17.69921875" style="2" bestFit="1" customWidth="1"/>
    <col min="50" max="16384" width="8.8984375" style="2"/>
  </cols>
  <sheetData>
    <row r="1" spans="1:51" ht="18" thickBot="1" x14ac:dyDescent="0.35">
      <c r="A1" s="1" t="s">
        <v>10</v>
      </c>
      <c r="B1" s="1"/>
      <c r="J1" s="2"/>
      <c r="O1" s="11"/>
      <c r="P1" s="11"/>
      <c r="R1" s="12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</row>
    <row r="2" spans="1:51" ht="18" thickBot="1" x14ac:dyDescent="0.35">
      <c r="A2" s="109"/>
      <c r="B2" s="91"/>
      <c r="C2" s="91"/>
      <c r="D2" s="91"/>
      <c r="E2" s="91"/>
      <c r="F2" s="91"/>
      <c r="G2" s="92"/>
      <c r="I2" s="90"/>
      <c r="J2" s="35" t="s">
        <v>49</v>
      </c>
      <c r="K2" s="36"/>
      <c r="L2" s="36"/>
      <c r="M2" s="37" t="s">
        <v>51</v>
      </c>
      <c r="N2" s="36"/>
      <c r="O2" s="36"/>
      <c r="P2" s="92"/>
      <c r="R2" s="12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</row>
    <row r="3" spans="1:51" ht="18" thickBot="1" x14ac:dyDescent="0.35">
      <c r="A3" s="110" t="s">
        <v>1</v>
      </c>
      <c r="B3" s="4" t="s">
        <v>2</v>
      </c>
      <c r="C3" s="4" t="s">
        <v>3</v>
      </c>
      <c r="D3" s="4" t="s">
        <v>9</v>
      </c>
      <c r="E3" s="4" t="s">
        <v>11</v>
      </c>
      <c r="F3" s="4" t="s">
        <v>6</v>
      </c>
      <c r="G3" s="111" t="s">
        <v>7</v>
      </c>
      <c r="I3" s="93"/>
      <c r="O3" s="11"/>
      <c r="P3" s="30"/>
      <c r="R3" s="121" t="s">
        <v>7</v>
      </c>
      <c r="S3" s="57" t="s">
        <v>16</v>
      </c>
      <c r="T3" s="122"/>
      <c r="U3" s="122"/>
      <c r="V3" s="122"/>
      <c r="W3" s="122"/>
      <c r="X3" s="122"/>
      <c r="Y3" s="122"/>
      <c r="Z3" s="122"/>
      <c r="AA3" s="123"/>
      <c r="AB3" s="23"/>
      <c r="AC3" s="23"/>
      <c r="AD3" s="141"/>
      <c r="AE3" s="150"/>
      <c r="AF3" s="150"/>
      <c r="AG3" s="150"/>
      <c r="AH3" s="150"/>
      <c r="AI3" s="150"/>
      <c r="AJ3" s="150"/>
      <c r="AK3" s="150"/>
      <c r="AL3" s="150"/>
      <c r="AM3" s="151"/>
      <c r="AN3" s="24"/>
      <c r="AO3" s="95"/>
      <c r="AP3" s="46" t="s">
        <v>60</v>
      </c>
      <c r="AQ3" s="96"/>
      <c r="AR3" s="96"/>
      <c r="AS3" s="91"/>
      <c r="AT3" s="97"/>
      <c r="AU3" s="91"/>
      <c r="AV3" s="97" t="s">
        <v>65</v>
      </c>
      <c r="AW3" s="92"/>
    </row>
    <row r="4" spans="1:51" ht="18" thickTop="1" x14ac:dyDescent="0.3">
      <c r="A4" s="29">
        <v>41640</v>
      </c>
      <c r="B4" s="112">
        <v>60000</v>
      </c>
      <c r="C4" s="112">
        <v>571.42857142857144</v>
      </c>
      <c r="D4" s="112">
        <v>13090.90909090909</v>
      </c>
      <c r="E4" s="112">
        <v>1045</v>
      </c>
      <c r="F4" s="112">
        <v>0</v>
      </c>
      <c r="G4" s="113">
        <v>74662.337662337668</v>
      </c>
      <c r="I4" s="93"/>
      <c r="O4" s="11"/>
      <c r="P4" s="30"/>
      <c r="R4" s="124"/>
      <c r="S4" s="119" t="s">
        <v>31</v>
      </c>
      <c r="T4" s="119" t="s">
        <v>32</v>
      </c>
      <c r="U4" s="119" t="s">
        <v>33</v>
      </c>
      <c r="V4" s="119" t="s">
        <v>34</v>
      </c>
      <c r="W4" s="51" t="s">
        <v>35</v>
      </c>
      <c r="X4" s="120" t="s">
        <v>43</v>
      </c>
      <c r="Y4" s="120" t="s">
        <v>29</v>
      </c>
      <c r="Z4" s="120" t="s">
        <v>16</v>
      </c>
      <c r="AA4" s="125" t="s">
        <v>36</v>
      </c>
      <c r="AB4" s="23"/>
      <c r="AC4" s="23"/>
      <c r="AD4" s="152"/>
      <c r="AE4" s="24"/>
      <c r="AF4" s="24"/>
      <c r="AG4" s="24"/>
      <c r="AH4" s="24"/>
      <c r="AI4" s="24"/>
      <c r="AJ4" s="24"/>
      <c r="AK4" s="24"/>
      <c r="AL4" s="24"/>
      <c r="AM4" s="153"/>
      <c r="AN4" s="24"/>
      <c r="AO4" s="99"/>
      <c r="AP4" s="100" t="s">
        <v>61</v>
      </c>
      <c r="AQ4" s="101" t="s">
        <v>36</v>
      </c>
      <c r="AR4" s="102" t="s">
        <v>62</v>
      </c>
      <c r="AV4" s="5" t="s">
        <v>66</v>
      </c>
      <c r="AW4" s="47"/>
      <c r="AX4" s="18"/>
      <c r="AY4" s="18"/>
    </row>
    <row r="5" spans="1:51" x14ac:dyDescent="0.3">
      <c r="A5" s="29">
        <v>41671</v>
      </c>
      <c r="B5" s="112">
        <v>77184.466019417479</v>
      </c>
      <c r="C5" s="112">
        <v>611.11111111111109</v>
      </c>
      <c r="D5" s="112">
        <v>17678.571428571428</v>
      </c>
      <c r="E5" s="112">
        <v>1111.1111111111111</v>
      </c>
      <c r="F5" s="112">
        <v>0</v>
      </c>
      <c r="G5" s="113">
        <v>96585.259670211133</v>
      </c>
      <c r="I5" s="93"/>
      <c r="O5" s="11"/>
      <c r="P5" s="30"/>
      <c r="R5" s="126" t="s">
        <v>17</v>
      </c>
      <c r="S5" s="118">
        <f t="shared" ref="S5:S16" si="0">G4</f>
        <v>74662.337662337668</v>
      </c>
      <c r="T5" s="118">
        <f t="shared" ref="T5:T16" si="1">G16</f>
        <v>73401.159306189467</v>
      </c>
      <c r="U5" s="118">
        <f t="shared" ref="U5:U16" si="2">G28</f>
        <v>70892.173174271666</v>
      </c>
      <c r="V5" s="118">
        <f t="shared" ref="V5:V16" si="3">G40</f>
        <v>69134.854468334073</v>
      </c>
      <c r="W5" s="118">
        <f t="shared" ref="W5:W16" si="4">G52</f>
        <v>69673.060124711075</v>
      </c>
      <c r="X5" s="118">
        <f>AVERAGE(S5:W5)</f>
        <v>71552.716947168781</v>
      </c>
      <c r="Y5" s="118">
        <f>$X$18/12</f>
        <v>96004.167857220804</v>
      </c>
      <c r="Z5" s="118">
        <f>X5/Y5</f>
        <v>0.74530844383322314</v>
      </c>
      <c r="AA5" s="127">
        <f>($X$18/12)*Z5</f>
        <v>71552.716947168781</v>
      </c>
      <c r="AB5" s="23"/>
      <c r="AC5" s="23"/>
      <c r="AD5" s="152"/>
      <c r="AE5" s="24"/>
      <c r="AF5" s="24"/>
      <c r="AG5" s="24"/>
      <c r="AH5" s="24"/>
      <c r="AI5" s="24"/>
      <c r="AJ5" s="24"/>
      <c r="AK5" s="24"/>
      <c r="AL5" s="24"/>
      <c r="AM5" s="153"/>
      <c r="AN5" s="24"/>
      <c r="AO5" s="104" t="s">
        <v>17</v>
      </c>
      <c r="AP5" s="24">
        <f>W5</f>
        <v>69673.060124711075</v>
      </c>
      <c r="AQ5" s="24">
        <f>AA5</f>
        <v>71552.716947168781</v>
      </c>
      <c r="AR5" s="24">
        <f>ABS(AP5-AQ5)</f>
        <v>1879.6568224577059</v>
      </c>
      <c r="AV5" s="156">
        <f t="shared" ref="AV5:AV16" si="5">(AR5/AP5)</f>
        <v>2.6978244088794436E-2</v>
      </c>
      <c r="AW5" s="157"/>
      <c r="AX5" s="19"/>
      <c r="AY5" s="19"/>
    </row>
    <row r="6" spans="1:51" x14ac:dyDescent="0.3">
      <c r="A6" s="29">
        <v>41699</v>
      </c>
      <c r="B6" s="112">
        <v>77884.61538461539</v>
      </c>
      <c r="C6" s="112">
        <v>657.8947368421052</v>
      </c>
      <c r="D6" s="112">
        <v>22758.62068965517</v>
      </c>
      <c r="E6" s="112">
        <v>1067.9611650485438</v>
      </c>
      <c r="F6" s="112">
        <v>0</v>
      </c>
      <c r="G6" s="113">
        <v>102369.09197616122</v>
      </c>
      <c r="I6" s="93"/>
      <c r="O6" s="11"/>
      <c r="P6" s="30"/>
      <c r="R6" s="126" t="s">
        <v>18</v>
      </c>
      <c r="S6" s="118">
        <f t="shared" si="0"/>
        <v>96585.259670211133</v>
      </c>
      <c r="T6" s="118">
        <f t="shared" si="1"/>
        <v>96544.821844821839</v>
      </c>
      <c r="U6" s="118">
        <f t="shared" si="2"/>
        <v>94916.89335037327</v>
      </c>
      <c r="V6" s="118">
        <f t="shared" si="3"/>
        <v>91182.229030502291</v>
      </c>
      <c r="W6" s="118">
        <f t="shared" si="4"/>
        <v>94164.601774916198</v>
      </c>
      <c r="X6" s="118">
        <f t="shared" ref="X6:X16" si="6">AVERAGE(S6:W6)</f>
        <v>94678.761134164946</v>
      </c>
      <c r="Y6" s="118">
        <f t="shared" ref="Y6:Y16" si="7">$X$18/12</f>
        <v>96004.167857220804</v>
      </c>
      <c r="Z6" s="118">
        <f t="shared" ref="Z6:Z16" si="8">X6/Y6</f>
        <v>0.9861942793460069</v>
      </c>
      <c r="AA6" s="127">
        <f t="shared" ref="AA6:AA16" si="9">($X$18/12)*Z6</f>
        <v>94678.761134164946</v>
      </c>
      <c r="AB6" s="23"/>
      <c r="AC6" s="23"/>
      <c r="AD6" s="152"/>
      <c r="AE6" s="24"/>
      <c r="AF6" s="24"/>
      <c r="AG6" s="24"/>
      <c r="AH6" s="24"/>
      <c r="AI6" s="24"/>
      <c r="AJ6" s="24"/>
      <c r="AK6" s="24"/>
      <c r="AL6" s="24"/>
      <c r="AM6" s="153"/>
      <c r="AN6" s="24"/>
      <c r="AO6" s="104" t="s">
        <v>18</v>
      </c>
      <c r="AP6" s="24">
        <f t="shared" ref="AP6:AP16" si="10">W6</f>
        <v>94164.601774916198</v>
      </c>
      <c r="AQ6" s="24">
        <f t="shared" ref="AQ6:AQ16" si="11">AA6</f>
        <v>94678.761134164946</v>
      </c>
      <c r="AR6" s="24">
        <f t="shared" ref="AR6:AR16" si="12">ABS(AP6-AQ6)</f>
        <v>514.15935924874793</v>
      </c>
      <c r="AV6" s="156">
        <f t="shared" si="5"/>
        <v>5.4602191222318849E-3</v>
      </c>
      <c r="AW6" s="157"/>
      <c r="AX6" s="12"/>
      <c r="AY6" s="12"/>
    </row>
    <row r="7" spans="1:51" x14ac:dyDescent="0.3">
      <c r="A7" s="29">
        <v>41730</v>
      </c>
      <c r="B7" s="112">
        <v>86190.476190476198</v>
      </c>
      <c r="C7" s="112">
        <v>777.77777777777783</v>
      </c>
      <c r="D7" s="112">
        <v>27966.101694915254</v>
      </c>
      <c r="E7" s="112">
        <v>1237.1134020618556</v>
      </c>
      <c r="F7" s="112">
        <v>0</v>
      </c>
      <c r="G7" s="113">
        <v>116171.4690652311</v>
      </c>
      <c r="I7" s="93"/>
      <c r="O7" s="11"/>
      <c r="P7" s="30"/>
      <c r="R7" s="126" t="s">
        <v>19</v>
      </c>
      <c r="S7" s="118">
        <f t="shared" si="0"/>
        <v>102369.09197616122</v>
      </c>
      <c r="T7" s="118">
        <f t="shared" si="1"/>
        <v>108790.61977405171</v>
      </c>
      <c r="U7" s="118">
        <f t="shared" si="2"/>
        <v>104582.56185890571</v>
      </c>
      <c r="V7" s="118">
        <f t="shared" si="3"/>
        <v>102486.18584480653</v>
      </c>
      <c r="W7" s="118">
        <f t="shared" si="4"/>
        <v>104544.26888042316</v>
      </c>
      <c r="X7" s="118">
        <f t="shared" si="6"/>
        <v>104554.54566686967</v>
      </c>
      <c r="Y7" s="118">
        <f t="shared" si="7"/>
        <v>96004.167857220804</v>
      </c>
      <c r="Z7" s="118">
        <f t="shared" si="8"/>
        <v>1.0890625688497728</v>
      </c>
      <c r="AA7" s="127">
        <f t="shared" si="9"/>
        <v>104554.54566686967</v>
      </c>
      <c r="AB7" s="23"/>
      <c r="AC7" s="23"/>
      <c r="AD7" s="152"/>
      <c r="AE7" s="24"/>
      <c r="AF7" s="24"/>
      <c r="AG7" s="24"/>
      <c r="AH7" s="24"/>
      <c r="AI7" s="24"/>
      <c r="AJ7" s="24"/>
      <c r="AK7" s="24"/>
      <c r="AL7" s="24"/>
      <c r="AM7" s="153"/>
      <c r="AN7" s="24"/>
      <c r="AO7" s="104" t="s">
        <v>19</v>
      </c>
      <c r="AP7" s="24">
        <f t="shared" si="10"/>
        <v>104544.26888042316</v>
      </c>
      <c r="AQ7" s="24">
        <f t="shared" si="11"/>
        <v>104554.54566686967</v>
      </c>
      <c r="AR7" s="24">
        <f t="shared" si="12"/>
        <v>10.276786446513142</v>
      </c>
      <c r="AV7" s="156">
        <f t="shared" si="5"/>
        <v>9.8300811288542684E-5</v>
      </c>
      <c r="AW7" s="157"/>
      <c r="AX7" s="12"/>
      <c r="AY7" s="12"/>
    </row>
    <row r="8" spans="1:51" x14ac:dyDescent="0.3">
      <c r="A8" s="29">
        <v>41760</v>
      </c>
      <c r="B8" s="112">
        <v>96116.504854368934</v>
      </c>
      <c r="C8" s="112">
        <v>885.71428571428578</v>
      </c>
      <c r="D8" s="112">
        <v>27894.736842105263</v>
      </c>
      <c r="E8" s="112">
        <v>1313.1313131313132</v>
      </c>
      <c r="F8" s="112">
        <v>0</v>
      </c>
      <c r="G8" s="113">
        <v>126210.0872953198</v>
      </c>
      <c r="I8" s="93"/>
      <c r="O8" s="11"/>
      <c r="P8" s="30"/>
      <c r="R8" s="126" t="s">
        <v>20</v>
      </c>
      <c r="S8" s="118">
        <f t="shared" si="0"/>
        <v>116171.4690652311</v>
      </c>
      <c r="T8" s="118">
        <f t="shared" si="1"/>
        <v>116584.48308448309</v>
      </c>
      <c r="U8" s="118">
        <f t="shared" si="2"/>
        <v>115211.12401600207</v>
      </c>
      <c r="V8" s="118">
        <f t="shared" si="3"/>
        <v>113027.1631472037</v>
      </c>
      <c r="W8" s="118">
        <f t="shared" si="4"/>
        <v>118249.77868763417</v>
      </c>
      <c r="X8" s="118">
        <f t="shared" si="6"/>
        <v>115848.80360011081</v>
      </c>
      <c r="Y8" s="118">
        <f t="shared" si="7"/>
        <v>96004.167857220804</v>
      </c>
      <c r="Z8" s="118">
        <f t="shared" si="8"/>
        <v>1.2067059814778387</v>
      </c>
      <c r="AA8" s="127">
        <f t="shared" si="9"/>
        <v>115848.8036001108</v>
      </c>
      <c r="AB8" s="23"/>
      <c r="AC8" s="23"/>
      <c r="AD8" s="152"/>
      <c r="AE8" s="24"/>
      <c r="AF8" s="24"/>
      <c r="AG8" s="24"/>
      <c r="AH8" s="24"/>
      <c r="AI8" s="24"/>
      <c r="AJ8" s="24"/>
      <c r="AK8" s="24"/>
      <c r="AL8" s="24"/>
      <c r="AM8" s="153"/>
      <c r="AN8" s="24"/>
      <c r="AO8" s="104" t="s">
        <v>20</v>
      </c>
      <c r="AP8" s="24">
        <f t="shared" si="10"/>
        <v>118249.77868763417</v>
      </c>
      <c r="AQ8" s="24">
        <f t="shared" si="11"/>
        <v>115848.8036001108</v>
      </c>
      <c r="AR8" s="24">
        <f t="shared" si="12"/>
        <v>2400.9750875233731</v>
      </c>
      <c r="AV8" s="156">
        <f t="shared" si="5"/>
        <v>2.0304267070687144E-2</v>
      </c>
      <c r="AW8" s="157"/>
      <c r="AX8" s="12"/>
      <c r="AY8" s="12"/>
    </row>
    <row r="9" spans="1:51" x14ac:dyDescent="0.3">
      <c r="A9" s="29">
        <v>41791</v>
      </c>
      <c r="B9" s="112">
        <v>97142.857142857145</v>
      </c>
      <c r="C9" s="112">
        <v>882.35294117647049</v>
      </c>
      <c r="D9" s="112">
        <v>30566.037735849059</v>
      </c>
      <c r="E9" s="112">
        <v>1176.4705882352941</v>
      </c>
      <c r="F9" s="112">
        <v>0</v>
      </c>
      <c r="G9" s="113">
        <v>129767.71840811797</v>
      </c>
      <c r="I9" s="93"/>
      <c r="O9" s="11"/>
      <c r="P9" s="30"/>
      <c r="R9" s="126" t="s">
        <v>21</v>
      </c>
      <c r="S9" s="118">
        <f t="shared" si="0"/>
        <v>126210.0872953198</v>
      </c>
      <c r="T9" s="118">
        <f t="shared" si="1"/>
        <v>124625.39283146759</v>
      </c>
      <c r="U9" s="118">
        <f t="shared" si="2"/>
        <v>118949.22583022068</v>
      </c>
      <c r="V9" s="118">
        <f t="shared" si="3"/>
        <v>115831.65163450023</v>
      </c>
      <c r="W9" s="118">
        <f t="shared" si="4"/>
        <v>118583.35803558504</v>
      </c>
      <c r="X9" s="118">
        <f t="shared" si="6"/>
        <v>120839.94312541866</v>
      </c>
      <c r="Y9" s="118">
        <f t="shared" si="7"/>
        <v>96004.167857220804</v>
      </c>
      <c r="Z9" s="118">
        <f t="shared" si="8"/>
        <v>1.2586947610976025</v>
      </c>
      <c r="AA9" s="127">
        <f t="shared" si="9"/>
        <v>120839.94312541866</v>
      </c>
      <c r="AB9" s="23"/>
      <c r="AC9" s="23"/>
      <c r="AD9" s="152"/>
      <c r="AE9" s="24"/>
      <c r="AF9" s="24"/>
      <c r="AG9" s="24"/>
      <c r="AH9" s="24"/>
      <c r="AI9" s="24"/>
      <c r="AJ9" s="24"/>
      <c r="AK9" s="24"/>
      <c r="AL9" s="24"/>
      <c r="AM9" s="153"/>
      <c r="AN9" s="24"/>
      <c r="AO9" s="104" t="s">
        <v>21</v>
      </c>
      <c r="AP9" s="24">
        <f t="shared" si="10"/>
        <v>118583.35803558504</v>
      </c>
      <c r="AQ9" s="24">
        <f t="shared" si="11"/>
        <v>120839.94312541866</v>
      </c>
      <c r="AR9" s="24">
        <f t="shared" si="12"/>
        <v>2256.5850898336212</v>
      </c>
      <c r="AV9" s="156">
        <f t="shared" si="5"/>
        <v>1.9029525957229638E-2</v>
      </c>
      <c r="AW9" s="157"/>
      <c r="AX9" s="12"/>
      <c r="AY9" s="12"/>
    </row>
    <row r="10" spans="1:51" x14ac:dyDescent="0.3">
      <c r="A10" s="29">
        <v>41821</v>
      </c>
      <c r="B10" s="112">
        <v>84757.281553398061</v>
      </c>
      <c r="C10" s="112">
        <v>848.4848484848485</v>
      </c>
      <c r="D10" s="112">
        <v>29444.444444444445</v>
      </c>
      <c r="E10" s="112">
        <v>1359.2233009708739</v>
      </c>
      <c r="F10" s="112">
        <v>0</v>
      </c>
      <c r="G10" s="113">
        <v>116409.43414729823</v>
      </c>
      <c r="I10" s="93"/>
      <c r="O10" s="11"/>
      <c r="P10" s="30"/>
      <c r="R10" s="126" t="s">
        <v>22</v>
      </c>
      <c r="S10" s="118">
        <f t="shared" si="0"/>
        <v>129767.71840811797</v>
      </c>
      <c r="T10" s="118">
        <f t="shared" si="1"/>
        <v>122584.96427461944</v>
      </c>
      <c r="U10" s="118">
        <f t="shared" si="2"/>
        <v>127801.08678327154</v>
      </c>
      <c r="V10" s="118">
        <f t="shared" si="3"/>
        <v>122481.76866738955</v>
      </c>
      <c r="W10" s="118">
        <f t="shared" si="4"/>
        <v>127362.62190960527</v>
      </c>
      <c r="X10" s="118">
        <f t="shared" si="6"/>
        <v>125999.63200860075</v>
      </c>
      <c r="Y10" s="118">
        <f t="shared" si="7"/>
        <v>96004.167857220804</v>
      </c>
      <c r="Z10" s="118">
        <f t="shared" si="8"/>
        <v>1.3124391869735255</v>
      </c>
      <c r="AA10" s="127">
        <f t="shared" si="9"/>
        <v>125999.63200860073</v>
      </c>
      <c r="AB10" s="23"/>
      <c r="AC10" s="23"/>
      <c r="AD10" s="152"/>
      <c r="AE10" s="24"/>
      <c r="AF10" s="24"/>
      <c r="AG10" s="24"/>
      <c r="AH10" s="24"/>
      <c r="AI10" s="24"/>
      <c r="AJ10" s="24"/>
      <c r="AK10" s="24"/>
      <c r="AL10" s="24"/>
      <c r="AM10" s="153"/>
      <c r="AN10" s="24"/>
      <c r="AO10" s="104" t="s">
        <v>22</v>
      </c>
      <c r="AP10" s="24">
        <f t="shared" si="10"/>
        <v>127362.62190960527</v>
      </c>
      <c r="AQ10" s="24">
        <f t="shared" si="11"/>
        <v>125999.63200860073</v>
      </c>
      <c r="AR10" s="24">
        <f t="shared" si="12"/>
        <v>1362.9899010045337</v>
      </c>
      <c r="AV10" s="156">
        <f t="shared" si="5"/>
        <v>1.0701647630746063E-2</v>
      </c>
      <c r="AW10" s="157"/>
      <c r="AX10" s="12"/>
      <c r="AY10" s="12"/>
    </row>
    <row r="11" spans="1:51" x14ac:dyDescent="0.3">
      <c r="A11" s="29">
        <v>41852</v>
      </c>
      <c r="B11" s="112">
        <v>79803.921568627455</v>
      </c>
      <c r="C11" s="112">
        <v>735.29411764705878</v>
      </c>
      <c r="D11" s="112">
        <v>28363.636363636364</v>
      </c>
      <c r="E11" s="112">
        <v>1238.0952380952381</v>
      </c>
      <c r="F11" s="112">
        <v>0</v>
      </c>
      <c r="G11" s="113">
        <v>110140.94728800612</v>
      </c>
      <c r="I11" s="93"/>
      <c r="O11" s="11"/>
      <c r="P11" s="30"/>
      <c r="R11" s="126" t="s">
        <v>23</v>
      </c>
      <c r="S11" s="118">
        <f t="shared" si="0"/>
        <v>116409.43414729823</v>
      </c>
      <c r="T11" s="118">
        <f t="shared" si="1"/>
        <v>112594.2923346101</v>
      </c>
      <c r="U11" s="118">
        <f t="shared" si="2"/>
        <v>113215.6013997898</v>
      </c>
      <c r="V11" s="118">
        <f t="shared" si="3"/>
        <v>114686.16979051076</v>
      </c>
      <c r="W11" s="118">
        <f t="shared" si="4"/>
        <v>123919.39413260287</v>
      </c>
      <c r="X11" s="118">
        <f t="shared" si="6"/>
        <v>116164.97836096236</v>
      </c>
      <c r="Y11" s="118">
        <f t="shared" si="7"/>
        <v>96004.167857220804</v>
      </c>
      <c r="Z11" s="118">
        <f t="shared" si="8"/>
        <v>1.209999325588917</v>
      </c>
      <c r="AA11" s="127">
        <f t="shared" si="9"/>
        <v>116164.97836096236</v>
      </c>
      <c r="AB11" s="23"/>
      <c r="AC11" s="23"/>
      <c r="AD11" s="152"/>
      <c r="AE11" s="24"/>
      <c r="AF11" s="24"/>
      <c r="AG11" s="24"/>
      <c r="AH11" s="24"/>
      <c r="AI11" s="24"/>
      <c r="AJ11" s="24"/>
      <c r="AK11" s="24"/>
      <c r="AL11" s="24"/>
      <c r="AM11" s="153"/>
      <c r="AN11" s="24"/>
      <c r="AO11" s="104" t="s">
        <v>23</v>
      </c>
      <c r="AP11" s="24">
        <f t="shared" si="10"/>
        <v>123919.39413260287</v>
      </c>
      <c r="AQ11" s="24">
        <f t="shared" si="11"/>
        <v>116164.97836096236</v>
      </c>
      <c r="AR11" s="24">
        <f t="shared" si="12"/>
        <v>7754.4157716405171</v>
      </c>
      <c r="AV11" s="156">
        <f t="shared" si="5"/>
        <v>6.2576288610180913E-2</v>
      </c>
      <c r="AW11" s="157"/>
      <c r="AX11" s="12"/>
      <c r="AY11" s="12"/>
    </row>
    <row r="12" spans="1:51" x14ac:dyDescent="0.3">
      <c r="A12" s="29">
        <v>41883</v>
      </c>
      <c r="B12" s="112">
        <v>64800</v>
      </c>
      <c r="C12" s="112">
        <v>657.14285714285722</v>
      </c>
      <c r="D12" s="112">
        <v>28392.857142857141</v>
      </c>
      <c r="E12" s="112">
        <v>1214.9532710280373</v>
      </c>
      <c r="F12" s="112">
        <v>0</v>
      </c>
      <c r="G12" s="113">
        <v>95064.953271028033</v>
      </c>
      <c r="I12" s="93"/>
      <c r="O12" s="11"/>
      <c r="P12" s="30"/>
      <c r="R12" s="126" t="s">
        <v>24</v>
      </c>
      <c r="S12" s="118">
        <f t="shared" si="0"/>
        <v>110140.94728800612</v>
      </c>
      <c r="T12" s="118">
        <f t="shared" si="1"/>
        <v>104164.4014920714</v>
      </c>
      <c r="U12" s="118">
        <f t="shared" si="2"/>
        <v>99325.104141141885</v>
      </c>
      <c r="V12" s="118">
        <f t="shared" si="3"/>
        <v>103729.16666666666</v>
      </c>
      <c r="W12" s="118">
        <f t="shared" si="4"/>
        <v>101960.69128134346</v>
      </c>
      <c r="X12" s="118">
        <f t="shared" si="6"/>
        <v>103864.0621738459</v>
      </c>
      <c r="Y12" s="118">
        <f t="shared" si="7"/>
        <v>96004.167857220804</v>
      </c>
      <c r="Z12" s="118">
        <f t="shared" si="8"/>
        <v>1.0818703447158093</v>
      </c>
      <c r="AA12" s="127">
        <f t="shared" si="9"/>
        <v>103864.06217384589</v>
      </c>
      <c r="AB12" s="23"/>
      <c r="AC12" s="23"/>
      <c r="AD12" s="152"/>
      <c r="AE12" s="24"/>
      <c r="AF12" s="24"/>
      <c r="AG12" s="24"/>
      <c r="AH12" s="24"/>
      <c r="AI12" s="24"/>
      <c r="AJ12" s="24"/>
      <c r="AK12" s="24"/>
      <c r="AL12" s="24"/>
      <c r="AM12" s="153"/>
      <c r="AN12" s="24"/>
      <c r="AO12" s="104" t="s">
        <v>24</v>
      </c>
      <c r="AP12" s="24">
        <f t="shared" si="10"/>
        <v>101960.69128134346</v>
      </c>
      <c r="AQ12" s="24">
        <f t="shared" si="11"/>
        <v>103864.06217384589</v>
      </c>
      <c r="AR12" s="24">
        <f t="shared" si="12"/>
        <v>1903.3708925024257</v>
      </c>
      <c r="AV12" s="156">
        <f t="shared" si="5"/>
        <v>1.8667693094100279E-2</v>
      </c>
      <c r="AW12" s="157"/>
      <c r="AX12" s="12"/>
      <c r="AY12" s="12"/>
    </row>
    <row r="13" spans="1:51" x14ac:dyDescent="0.3">
      <c r="A13" s="29">
        <v>41913</v>
      </c>
      <c r="B13" s="112">
        <v>59306.930693069306</v>
      </c>
      <c r="C13" s="112">
        <v>594.59459459459458</v>
      </c>
      <c r="D13" s="112">
        <v>24444.444444444445</v>
      </c>
      <c r="E13" s="112">
        <v>1153.8461538461538</v>
      </c>
      <c r="F13" s="112">
        <v>0</v>
      </c>
      <c r="G13" s="113">
        <v>85499.815885954507</v>
      </c>
      <c r="I13" s="93"/>
      <c r="O13" s="11"/>
      <c r="P13" s="30"/>
      <c r="R13" s="126" t="s">
        <v>25</v>
      </c>
      <c r="S13" s="118">
        <f t="shared" si="0"/>
        <v>95064.953271028033</v>
      </c>
      <c r="T13" s="118">
        <f t="shared" si="1"/>
        <v>92240.544372553719</v>
      </c>
      <c r="U13" s="118">
        <f t="shared" si="2"/>
        <v>86863.28400281888</v>
      </c>
      <c r="V13" s="118">
        <f t="shared" si="3"/>
        <v>87381.041046011247</v>
      </c>
      <c r="W13" s="118">
        <f t="shared" si="4"/>
        <v>95688.392242820439</v>
      </c>
      <c r="X13" s="118">
        <f t="shared" si="6"/>
        <v>91447.642987046464</v>
      </c>
      <c r="Y13" s="118">
        <f t="shared" si="7"/>
        <v>96004.167857220804</v>
      </c>
      <c r="Z13" s="118">
        <f t="shared" si="8"/>
        <v>0.95253825982898066</v>
      </c>
      <c r="AA13" s="127">
        <f t="shared" si="9"/>
        <v>91447.642987046464</v>
      </c>
      <c r="AB13" s="23"/>
      <c r="AC13" s="23"/>
      <c r="AD13" s="152"/>
      <c r="AE13" s="24"/>
      <c r="AF13" s="24"/>
      <c r="AG13" s="24"/>
      <c r="AH13" s="24"/>
      <c r="AI13" s="24"/>
      <c r="AJ13" s="24"/>
      <c r="AK13" s="24"/>
      <c r="AL13" s="24"/>
      <c r="AM13" s="153"/>
      <c r="AN13" s="24"/>
      <c r="AO13" s="104" t="s">
        <v>25</v>
      </c>
      <c r="AP13" s="24">
        <f t="shared" si="10"/>
        <v>95688.392242820439</v>
      </c>
      <c r="AQ13" s="24">
        <f t="shared" si="11"/>
        <v>91447.642987046464</v>
      </c>
      <c r="AR13" s="24">
        <f t="shared" si="12"/>
        <v>4240.7492557739752</v>
      </c>
      <c r="AV13" s="156">
        <f t="shared" si="5"/>
        <v>4.4318324891618827E-2</v>
      </c>
      <c r="AW13" s="157"/>
      <c r="AX13" s="12"/>
      <c r="AY13" s="12"/>
    </row>
    <row r="14" spans="1:51" x14ac:dyDescent="0.3">
      <c r="A14" s="29">
        <v>41944</v>
      </c>
      <c r="B14" s="112">
        <v>52156.862745098042</v>
      </c>
      <c r="C14" s="112">
        <v>552.63157894736844</v>
      </c>
      <c r="D14" s="112">
        <v>18000</v>
      </c>
      <c r="E14" s="112">
        <v>1262.1359223300972</v>
      </c>
      <c r="F14" s="112">
        <v>0</v>
      </c>
      <c r="G14" s="113">
        <v>71971.630246375498</v>
      </c>
      <c r="I14" s="93"/>
      <c r="O14" s="11"/>
      <c r="P14" s="30"/>
      <c r="R14" s="126" t="s">
        <v>26</v>
      </c>
      <c r="S14" s="118">
        <f t="shared" si="0"/>
        <v>85499.815885954507</v>
      </c>
      <c r="T14" s="118">
        <f t="shared" si="1"/>
        <v>81470.278530525859</v>
      </c>
      <c r="U14" s="118">
        <f t="shared" si="2"/>
        <v>77192.722371967655</v>
      </c>
      <c r="V14" s="118">
        <f t="shared" si="3"/>
        <v>76770.899008059685</v>
      </c>
      <c r="W14" s="118">
        <f t="shared" si="4"/>
        <v>81765.976551231375</v>
      </c>
      <c r="X14" s="118">
        <f t="shared" si="6"/>
        <v>80539.938469547822</v>
      </c>
      <c r="Y14" s="118">
        <f t="shared" si="7"/>
        <v>96004.167857220804</v>
      </c>
      <c r="Z14" s="118">
        <f t="shared" si="8"/>
        <v>0.83892127047367704</v>
      </c>
      <c r="AA14" s="127">
        <f t="shared" si="9"/>
        <v>80539.938469547822</v>
      </c>
      <c r="AB14" s="23"/>
      <c r="AC14" s="23"/>
      <c r="AD14" s="152"/>
      <c r="AE14" s="24"/>
      <c r="AF14" s="24"/>
      <c r="AG14" s="24"/>
      <c r="AH14" s="24"/>
      <c r="AI14" s="24"/>
      <c r="AJ14" s="24"/>
      <c r="AK14" s="24"/>
      <c r="AL14" s="24"/>
      <c r="AM14" s="153"/>
      <c r="AN14" s="24"/>
      <c r="AO14" s="104" t="s">
        <v>26</v>
      </c>
      <c r="AP14" s="24">
        <f t="shared" si="10"/>
        <v>81765.976551231375</v>
      </c>
      <c r="AQ14" s="24">
        <f t="shared" si="11"/>
        <v>80539.938469547822</v>
      </c>
      <c r="AR14" s="24">
        <f t="shared" si="12"/>
        <v>1226.0380816835532</v>
      </c>
      <c r="AV14" s="156">
        <f t="shared" si="5"/>
        <v>1.4994477329031416E-2</v>
      </c>
      <c r="AW14" s="157"/>
      <c r="AX14" s="12"/>
      <c r="AY14" s="12"/>
    </row>
    <row r="15" spans="1:51" x14ac:dyDescent="0.3">
      <c r="A15" s="29">
        <v>41974</v>
      </c>
      <c r="B15" s="112">
        <v>45048.543689320388</v>
      </c>
      <c r="C15" s="112">
        <v>461.53846153846155</v>
      </c>
      <c r="D15" s="112">
        <v>12452.830188679245</v>
      </c>
      <c r="E15" s="112">
        <v>1386.1386138613861</v>
      </c>
      <c r="F15" s="112">
        <v>0</v>
      </c>
      <c r="G15" s="113">
        <v>59349.050953399485</v>
      </c>
      <c r="I15" s="93"/>
      <c r="O15" s="11"/>
      <c r="P15" s="30"/>
      <c r="R15" s="126" t="s">
        <v>27</v>
      </c>
      <c r="S15" s="118">
        <f t="shared" si="0"/>
        <v>71971.630246375498</v>
      </c>
      <c r="T15" s="118">
        <f t="shared" si="1"/>
        <v>67385.812036297473</v>
      </c>
      <c r="U15" s="118">
        <f t="shared" si="2"/>
        <v>68558.441558441569</v>
      </c>
      <c r="V15" s="118">
        <f t="shared" si="3"/>
        <v>67105.271540054149</v>
      </c>
      <c r="W15" s="118">
        <f t="shared" si="4"/>
        <v>68647.506619594002</v>
      </c>
      <c r="X15" s="118">
        <f t="shared" si="6"/>
        <v>68733.732400152541</v>
      </c>
      <c r="Y15" s="118">
        <f t="shared" si="7"/>
        <v>96004.167857220804</v>
      </c>
      <c r="Z15" s="118">
        <f t="shared" si="8"/>
        <v>0.7159452962747892</v>
      </c>
      <c r="AA15" s="127">
        <f t="shared" si="9"/>
        <v>68733.732400152541</v>
      </c>
      <c r="AB15" s="23"/>
      <c r="AC15" s="23"/>
      <c r="AD15" s="152"/>
      <c r="AE15" s="24"/>
      <c r="AF15" s="24"/>
      <c r="AG15" s="24"/>
      <c r="AH15" s="24"/>
      <c r="AI15" s="24"/>
      <c r="AJ15" s="24"/>
      <c r="AK15" s="24"/>
      <c r="AL15" s="24"/>
      <c r="AM15" s="153"/>
      <c r="AN15" s="24"/>
      <c r="AO15" s="104" t="s">
        <v>27</v>
      </c>
      <c r="AP15" s="24">
        <f t="shared" si="10"/>
        <v>68647.506619594002</v>
      </c>
      <c r="AQ15" s="24">
        <f t="shared" si="11"/>
        <v>68733.732400152541</v>
      </c>
      <c r="AR15" s="24">
        <f t="shared" si="12"/>
        <v>86.225780558539554</v>
      </c>
      <c r="AV15" s="156">
        <f t="shared" si="5"/>
        <v>1.2560657306368676E-3</v>
      </c>
      <c r="AW15" s="157"/>
      <c r="AX15" s="12"/>
      <c r="AY15" s="12"/>
    </row>
    <row r="16" spans="1:51" x14ac:dyDescent="0.3">
      <c r="A16" s="29">
        <v>42005</v>
      </c>
      <c r="B16" s="112">
        <v>58627.450980392161</v>
      </c>
      <c r="C16" s="112">
        <v>552.63157894736844</v>
      </c>
      <c r="D16" s="112">
        <v>12777.777777777777</v>
      </c>
      <c r="E16" s="112">
        <v>1443.2989690721649</v>
      </c>
      <c r="F16" s="112">
        <v>0</v>
      </c>
      <c r="G16" s="113">
        <v>73401.159306189467</v>
      </c>
      <c r="I16" s="93"/>
      <c r="O16" s="11"/>
      <c r="P16" s="30"/>
      <c r="R16" s="126" t="s">
        <v>28</v>
      </c>
      <c r="S16" s="118">
        <f t="shared" si="0"/>
        <v>59349.050953399485</v>
      </c>
      <c r="T16" s="118">
        <f t="shared" si="1"/>
        <v>57489.31930495776</v>
      </c>
      <c r="U16" s="118">
        <f t="shared" si="2"/>
        <v>53981.684981684986</v>
      </c>
      <c r="V16" s="118">
        <f t="shared" si="3"/>
        <v>61796.718857466512</v>
      </c>
      <c r="W16" s="118">
        <f t="shared" si="4"/>
        <v>56509.512966296817</v>
      </c>
      <c r="X16" s="118">
        <f t="shared" si="6"/>
        <v>57825.257412761115</v>
      </c>
      <c r="Y16" s="118">
        <f t="shared" si="7"/>
        <v>96004.167857220804</v>
      </c>
      <c r="Z16" s="118">
        <f t="shared" si="8"/>
        <v>0.60232028153985895</v>
      </c>
      <c r="AA16" s="127">
        <f t="shared" si="9"/>
        <v>57825.257412761115</v>
      </c>
      <c r="AB16" s="23"/>
      <c r="AC16" s="23"/>
      <c r="AD16" s="152"/>
      <c r="AE16" s="24"/>
      <c r="AF16" s="24"/>
      <c r="AG16" s="24"/>
      <c r="AH16" s="24"/>
      <c r="AI16" s="24"/>
      <c r="AJ16" s="24"/>
      <c r="AK16" s="24"/>
      <c r="AL16" s="24"/>
      <c r="AM16" s="153"/>
      <c r="AN16" s="24"/>
      <c r="AO16" s="104" t="s">
        <v>28</v>
      </c>
      <c r="AP16" s="24">
        <f t="shared" si="10"/>
        <v>56509.512966296817</v>
      </c>
      <c r="AQ16" s="24">
        <f t="shared" si="11"/>
        <v>57825.257412761115</v>
      </c>
      <c r="AR16" s="24">
        <f t="shared" si="12"/>
        <v>1315.7444464642977</v>
      </c>
      <c r="AV16" s="156">
        <f t="shared" si="5"/>
        <v>2.3283592043149066E-2</v>
      </c>
      <c r="AW16" s="157"/>
      <c r="AX16" s="12"/>
      <c r="AY16" s="12"/>
    </row>
    <row r="17" spans="1:49" ht="18" x14ac:dyDescent="0.35">
      <c r="A17" s="29">
        <v>42036</v>
      </c>
      <c r="B17" s="112">
        <v>76200</v>
      </c>
      <c r="C17" s="112">
        <v>615.38461538461536</v>
      </c>
      <c r="D17" s="112">
        <v>18214.285714285714</v>
      </c>
      <c r="E17" s="112">
        <v>1515.151515151515</v>
      </c>
      <c r="F17" s="112">
        <v>0</v>
      </c>
      <c r="G17" s="113">
        <v>96544.821844821839</v>
      </c>
      <c r="I17" s="93"/>
      <c r="O17" s="11"/>
      <c r="P17" s="30"/>
      <c r="R17" s="128"/>
      <c r="S17" s="118"/>
      <c r="T17" s="118"/>
      <c r="U17" s="118"/>
      <c r="V17" s="118"/>
      <c r="W17" s="118"/>
      <c r="X17" s="118"/>
      <c r="Y17" s="118"/>
      <c r="Z17" s="118"/>
      <c r="AA17" s="127"/>
      <c r="AB17" s="23"/>
      <c r="AC17" s="23"/>
      <c r="AD17" s="152"/>
      <c r="AE17" s="24"/>
      <c r="AF17" s="24"/>
      <c r="AG17" s="24"/>
      <c r="AH17" s="24"/>
      <c r="AI17" s="24"/>
      <c r="AJ17" s="24"/>
      <c r="AK17" s="24"/>
      <c r="AL17" s="24"/>
      <c r="AM17" s="153"/>
      <c r="AN17" s="24"/>
      <c r="AO17" s="106"/>
      <c r="AP17" s="24" t="s">
        <v>63</v>
      </c>
      <c r="AQ17" s="24"/>
      <c r="AR17" s="24">
        <f>SUM(AR5:AR16)</f>
        <v>24951.187275137803</v>
      </c>
      <c r="AT17" s="2" t="s">
        <v>67</v>
      </c>
      <c r="AV17" s="156">
        <f>SUM(AV5:AV16)</f>
        <v>0.24766864637969507</v>
      </c>
      <c r="AW17" s="30"/>
    </row>
    <row r="18" spans="1:49" x14ac:dyDescent="0.3">
      <c r="A18" s="29">
        <v>42064</v>
      </c>
      <c r="B18" s="112">
        <v>82871.287128712866</v>
      </c>
      <c r="C18" s="112">
        <v>657.8947368421052</v>
      </c>
      <c r="D18" s="112">
        <v>23888.888888888891</v>
      </c>
      <c r="E18" s="112">
        <v>1372.5490196078433</v>
      </c>
      <c r="F18" s="112">
        <v>0</v>
      </c>
      <c r="G18" s="113">
        <v>108790.61977405171</v>
      </c>
      <c r="I18" s="115"/>
      <c r="N18" s="2"/>
      <c r="P18" s="30"/>
      <c r="R18" s="124" t="s">
        <v>54</v>
      </c>
      <c r="S18" s="118">
        <f>SUM(S5:S16)</f>
        <v>1184201.7958694405</v>
      </c>
      <c r="T18" s="118">
        <f t="shared" ref="T18:W18" si="13">SUM(T5:T16)</f>
        <v>1157876.0891866493</v>
      </c>
      <c r="U18" s="118">
        <f t="shared" si="13"/>
        <v>1131489.9034688896</v>
      </c>
      <c r="V18" s="118">
        <f t="shared" si="13"/>
        <v>1125613.1197015054</v>
      </c>
      <c r="W18" s="118">
        <f t="shared" si="13"/>
        <v>1161069.1632067638</v>
      </c>
      <c r="X18" s="118">
        <f>AVERAGE(S18:W18)</f>
        <v>1152050.0142866496</v>
      </c>
      <c r="Y18" s="118"/>
      <c r="Z18" s="118"/>
      <c r="AA18" s="127"/>
      <c r="AB18" s="23"/>
      <c r="AC18" s="23"/>
      <c r="AD18" s="152"/>
      <c r="AE18" s="24"/>
      <c r="AF18" s="24"/>
      <c r="AG18" s="24"/>
      <c r="AH18" s="24"/>
      <c r="AI18" s="24"/>
      <c r="AJ18" s="24"/>
      <c r="AK18" s="24"/>
      <c r="AL18" s="24"/>
      <c r="AM18" s="153"/>
      <c r="AN18" s="24"/>
      <c r="AO18" s="106"/>
      <c r="AP18" s="24" t="s">
        <v>64</v>
      </c>
      <c r="AQ18" s="24"/>
      <c r="AR18" s="24">
        <f>AR17/12</f>
        <v>2079.2656062614838</v>
      </c>
      <c r="AT18" s="2" t="s">
        <v>68</v>
      </c>
      <c r="AV18" s="156">
        <f>AV17/12</f>
        <v>2.0639053864974589E-2</v>
      </c>
      <c r="AW18" s="30"/>
    </row>
    <row r="19" spans="1:49" ht="18" thickBot="1" x14ac:dyDescent="0.35">
      <c r="A19" s="29">
        <v>42095</v>
      </c>
      <c r="B19" s="112">
        <v>84903.846153846156</v>
      </c>
      <c r="C19" s="112">
        <v>783.78378378378375</v>
      </c>
      <c r="D19" s="112">
        <v>29454.545454545456</v>
      </c>
      <c r="E19" s="112">
        <v>1442.3076923076924</v>
      </c>
      <c r="F19" s="112">
        <v>0</v>
      </c>
      <c r="G19" s="113">
        <v>116584.48308448309</v>
      </c>
      <c r="I19" s="115"/>
      <c r="N19" s="2"/>
      <c r="P19" s="30"/>
      <c r="R19" s="129"/>
      <c r="S19" s="130"/>
      <c r="T19" s="130"/>
      <c r="U19" s="130"/>
      <c r="V19" s="130"/>
      <c r="W19" s="130"/>
      <c r="X19" s="130"/>
      <c r="Y19" s="130"/>
      <c r="Z19" s="130"/>
      <c r="AA19" s="131"/>
      <c r="AB19" s="23"/>
      <c r="AC19" s="23"/>
      <c r="AD19" s="152"/>
      <c r="AE19" s="24"/>
      <c r="AF19" s="24"/>
      <c r="AG19" s="24"/>
      <c r="AH19" s="24"/>
      <c r="AI19" s="24"/>
      <c r="AJ19" s="24"/>
      <c r="AK19" s="24"/>
      <c r="AL19" s="24"/>
      <c r="AM19" s="153"/>
      <c r="AN19" s="24"/>
      <c r="AO19" s="107"/>
      <c r="AP19" s="108"/>
      <c r="AQ19" s="108"/>
      <c r="AR19" s="108"/>
      <c r="AS19" s="32"/>
      <c r="AT19" s="32"/>
      <c r="AU19" s="32"/>
      <c r="AV19" s="32"/>
      <c r="AW19" s="33"/>
    </row>
    <row r="20" spans="1:49" x14ac:dyDescent="0.3">
      <c r="A20" s="29">
        <v>42125</v>
      </c>
      <c r="B20" s="112">
        <v>93100</v>
      </c>
      <c r="C20" s="112">
        <v>846.15384615384608</v>
      </c>
      <c r="D20" s="112">
        <v>29464.285714285714</v>
      </c>
      <c r="E20" s="112">
        <v>1214.9532710280373</v>
      </c>
      <c r="F20" s="112">
        <v>0</v>
      </c>
      <c r="G20" s="113">
        <v>124625.39283146759</v>
      </c>
      <c r="I20" s="115"/>
      <c r="N20" s="2"/>
      <c r="P20" s="30"/>
      <c r="R20" s="12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152"/>
      <c r="AE20" s="24"/>
      <c r="AF20" s="24"/>
      <c r="AG20" s="24"/>
      <c r="AH20" s="24"/>
      <c r="AI20" s="24"/>
      <c r="AJ20" s="24"/>
      <c r="AK20" s="24"/>
      <c r="AL20" s="24"/>
      <c r="AM20" s="153"/>
      <c r="AN20" s="24"/>
      <c r="AO20" s="24"/>
    </row>
    <row r="21" spans="1:49" x14ac:dyDescent="0.3">
      <c r="A21" s="29">
        <v>42156</v>
      </c>
      <c r="B21" s="112">
        <v>93000</v>
      </c>
      <c r="C21" s="112">
        <v>837.83783783783781</v>
      </c>
      <c r="D21" s="112">
        <v>27413.793103448275</v>
      </c>
      <c r="E21" s="112">
        <v>1333.3333333333335</v>
      </c>
      <c r="F21" s="112">
        <v>0</v>
      </c>
      <c r="G21" s="113">
        <v>122584.96427461944</v>
      </c>
      <c r="I21" s="115"/>
      <c r="N21" s="2"/>
      <c r="P21" s="30"/>
      <c r="R21" s="12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152"/>
      <c r="AE21" s="24"/>
      <c r="AF21" s="24"/>
      <c r="AG21" s="24"/>
      <c r="AH21" s="24"/>
      <c r="AI21" s="24"/>
      <c r="AJ21" s="24"/>
      <c r="AK21" s="24"/>
      <c r="AL21" s="24"/>
      <c r="AM21" s="153"/>
      <c r="AN21" s="24"/>
      <c r="AO21" s="24"/>
      <c r="AP21" s="24"/>
      <c r="AQ21" s="24"/>
      <c r="AR21" s="24"/>
    </row>
    <row r="22" spans="1:49" x14ac:dyDescent="0.3">
      <c r="A22" s="29">
        <v>42186</v>
      </c>
      <c r="B22" s="112">
        <v>83047.619047619053</v>
      </c>
      <c r="C22" s="112">
        <v>763.15789473684208</v>
      </c>
      <c r="D22" s="112">
        <v>27368.421052631576</v>
      </c>
      <c r="E22" s="112">
        <v>1415.0943396226417</v>
      </c>
      <c r="F22" s="112">
        <v>0</v>
      </c>
      <c r="G22" s="113">
        <v>112594.2923346101</v>
      </c>
      <c r="I22" s="115"/>
      <c r="N22" s="2"/>
      <c r="P22" s="30"/>
      <c r="R22" s="12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152"/>
      <c r="AE22" s="24"/>
      <c r="AF22" s="24"/>
      <c r="AG22" s="24"/>
      <c r="AH22" s="24"/>
      <c r="AI22" s="24"/>
      <c r="AJ22" s="24"/>
      <c r="AK22" s="24"/>
      <c r="AL22" s="24"/>
      <c r="AM22" s="153"/>
      <c r="AN22" s="24"/>
      <c r="AO22" s="24"/>
      <c r="AP22" s="24"/>
      <c r="AQ22" s="24"/>
      <c r="AR22" s="24"/>
    </row>
    <row r="23" spans="1:49" x14ac:dyDescent="0.3">
      <c r="A23" s="29">
        <v>42217</v>
      </c>
      <c r="B23" s="112">
        <v>74854.368932038837</v>
      </c>
      <c r="C23" s="112">
        <v>694</v>
      </c>
      <c r="D23" s="112">
        <v>27321.428571428572</v>
      </c>
      <c r="E23" s="112">
        <v>1296.2962962962963</v>
      </c>
      <c r="F23" s="112">
        <v>0</v>
      </c>
      <c r="G23" s="113">
        <v>104164.4014920714</v>
      </c>
      <c r="I23" s="115"/>
      <c r="N23" s="2"/>
      <c r="P23" s="30"/>
      <c r="R23" s="12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152"/>
      <c r="AE23" s="24"/>
      <c r="AF23" s="24"/>
      <c r="AG23" s="24"/>
      <c r="AH23" s="24"/>
      <c r="AI23" s="24"/>
      <c r="AJ23" s="24"/>
      <c r="AK23" s="24"/>
      <c r="AL23" s="24"/>
      <c r="AM23" s="153"/>
      <c r="AN23" s="24"/>
      <c r="AO23" s="24"/>
      <c r="AP23" s="24"/>
      <c r="AQ23" s="24"/>
      <c r="AR23" s="24"/>
    </row>
    <row r="24" spans="1:49" ht="18.600000000000001" thickBot="1" x14ac:dyDescent="0.4">
      <c r="A24" s="29">
        <v>42248</v>
      </c>
      <c r="B24" s="112">
        <v>60769.230769230773</v>
      </c>
      <c r="C24" s="112">
        <v>625</v>
      </c>
      <c r="D24" s="112">
        <v>29444.444444444445</v>
      </c>
      <c r="E24" s="112">
        <v>1401.8691588785048</v>
      </c>
      <c r="F24" s="112">
        <v>0</v>
      </c>
      <c r="G24" s="113">
        <v>92240.544372553719</v>
      </c>
      <c r="I24" s="93"/>
      <c r="O24" s="11"/>
      <c r="P24" s="30"/>
      <c r="R24" s="16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152"/>
      <c r="AE24" s="24"/>
      <c r="AF24" s="24"/>
      <c r="AG24" s="24"/>
      <c r="AH24" s="24"/>
      <c r="AI24" s="24"/>
      <c r="AJ24" s="24"/>
      <c r="AK24" s="24"/>
      <c r="AL24" s="24"/>
      <c r="AM24" s="153"/>
      <c r="AN24" s="24"/>
      <c r="AO24" s="24"/>
      <c r="AP24" s="24"/>
      <c r="AQ24" s="24"/>
      <c r="AR24" s="24"/>
    </row>
    <row r="25" spans="1:49" ht="18" thickBot="1" x14ac:dyDescent="0.35">
      <c r="A25" s="29">
        <v>42278</v>
      </c>
      <c r="B25" s="112">
        <v>55619.047619047618</v>
      </c>
      <c r="C25" s="112">
        <v>609.7560975609756</v>
      </c>
      <c r="D25" s="112">
        <v>23773.584905660377</v>
      </c>
      <c r="E25" s="112">
        <v>1467.8899082568807</v>
      </c>
      <c r="F25" s="112">
        <v>0</v>
      </c>
      <c r="G25" s="113">
        <v>81470.278530525859</v>
      </c>
      <c r="I25" s="93"/>
      <c r="J25" s="41" t="s">
        <v>49</v>
      </c>
      <c r="M25" s="10" t="s">
        <v>51</v>
      </c>
      <c r="O25" s="11"/>
      <c r="P25" s="30"/>
      <c r="R25" s="17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152"/>
      <c r="AE25" s="24"/>
      <c r="AF25" s="24"/>
      <c r="AG25" s="24"/>
      <c r="AH25" s="24"/>
      <c r="AI25" s="24"/>
      <c r="AJ25" s="24"/>
      <c r="AK25" s="24"/>
      <c r="AL25" s="24"/>
      <c r="AM25" s="153"/>
      <c r="AN25" s="24"/>
      <c r="AO25" s="95"/>
      <c r="AP25" s="46" t="s">
        <v>60</v>
      </c>
      <c r="AQ25" s="96"/>
      <c r="AR25" s="96"/>
      <c r="AS25" s="91"/>
      <c r="AT25" s="97"/>
      <c r="AU25" s="91"/>
      <c r="AV25" s="97" t="s">
        <v>65</v>
      </c>
      <c r="AW25" s="92"/>
    </row>
    <row r="26" spans="1:49" x14ac:dyDescent="0.3">
      <c r="A26" s="29">
        <v>42309</v>
      </c>
      <c r="B26" s="112">
        <v>48155.339805825242</v>
      </c>
      <c r="C26" s="112">
        <v>571.42857142857144</v>
      </c>
      <c r="D26" s="112">
        <v>17307.692307692309</v>
      </c>
      <c r="E26" s="112">
        <v>1351.3513513513512</v>
      </c>
      <c r="F26" s="112">
        <v>0</v>
      </c>
      <c r="G26" s="113">
        <v>67385.812036297473</v>
      </c>
      <c r="I26" s="93"/>
      <c r="O26" s="11"/>
      <c r="P26" s="30"/>
      <c r="R26" s="121" t="s">
        <v>2</v>
      </c>
      <c r="S26" s="57" t="s">
        <v>16</v>
      </c>
      <c r="T26" s="122"/>
      <c r="U26" s="122"/>
      <c r="V26" s="122"/>
      <c r="W26" s="122"/>
      <c r="X26" s="122"/>
      <c r="Y26" s="122"/>
      <c r="Z26" s="122"/>
      <c r="AA26" s="123"/>
      <c r="AB26" s="23"/>
      <c r="AC26" s="23"/>
      <c r="AD26" s="152"/>
      <c r="AE26" s="24"/>
      <c r="AF26" s="24"/>
      <c r="AG26" s="24"/>
      <c r="AH26" s="24"/>
      <c r="AI26" s="24"/>
      <c r="AJ26" s="24"/>
      <c r="AK26" s="24"/>
      <c r="AL26" s="24"/>
      <c r="AM26" s="153"/>
      <c r="AN26" s="24"/>
      <c r="AO26" s="99"/>
      <c r="AP26" s="100" t="s">
        <v>61</v>
      </c>
      <c r="AQ26" s="101" t="s">
        <v>36</v>
      </c>
      <c r="AR26" s="102" t="s">
        <v>62</v>
      </c>
      <c r="AV26" s="5" t="s">
        <v>66</v>
      </c>
      <c r="AW26" s="47"/>
    </row>
    <row r="27" spans="1:49" x14ac:dyDescent="0.3">
      <c r="A27" s="29">
        <v>42339</v>
      </c>
      <c r="B27" s="112">
        <v>42647.058823529413</v>
      </c>
      <c r="C27" s="112">
        <v>512.19512195121956</v>
      </c>
      <c r="D27" s="112">
        <v>12941.176470588236</v>
      </c>
      <c r="E27" s="112">
        <v>1388.8888888888889</v>
      </c>
      <c r="F27" s="112">
        <v>0</v>
      </c>
      <c r="G27" s="113">
        <v>57489.31930495776</v>
      </c>
      <c r="I27" s="93"/>
      <c r="O27" s="11"/>
      <c r="P27" s="30"/>
      <c r="R27" s="124"/>
      <c r="S27" s="119" t="s">
        <v>31</v>
      </c>
      <c r="T27" s="119" t="s">
        <v>32</v>
      </c>
      <c r="U27" s="119" t="s">
        <v>33</v>
      </c>
      <c r="V27" s="119" t="s">
        <v>34</v>
      </c>
      <c r="W27" s="51" t="s">
        <v>35</v>
      </c>
      <c r="X27" s="120" t="s">
        <v>43</v>
      </c>
      <c r="Y27" s="120" t="s">
        <v>29</v>
      </c>
      <c r="Z27" s="120" t="s">
        <v>16</v>
      </c>
      <c r="AA27" s="125" t="s">
        <v>36</v>
      </c>
      <c r="AB27" s="23"/>
      <c r="AC27" s="23"/>
      <c r="AD27" s="152"/>
      <c r="AE27" s="24"/>
      <c r="AF27" s="24"/>
      <c r="AG27" s="24"/>
      <c r="AH27" s="24"/>
      <c r="AI27" s="24"/>
      <c r="AJ27" s="24"/>
      <c r="AK27" s="24"/>
      <c r="AL27" s="24"/>
      <c r="AM27" s="153"/>
      <c r="AN27" s="24"/>
      <c r="AO27" s="104" t="s">
        <v>17</v>
      </c>
      <c r="AP27" s="24">
        <f>W28</f>
        <v>59711.538461538461</v>
      </c>
      <c r="AQ27" s="24">
        <f>AA28</f>
        <v>58863.768584356818</v>
      </c>
      <c r="AR27" s="24">
        <f>ABS(AP27-AQ27)</f>
        <v>847.7698771816431</v>
      </c>
      <c r="AV27" s="156">
        <f t="shared" ref="AV27:AV38" si="14">(AR27/AP27)</f>
        <v>1.4197756397244909E-2</v>
      </c>
      <c r="AW27" s="157"/>
    </row>
    <row r="28" spans="1:49" x14ac:dyDescent="0.3">
      <c r="A28" s="29">
        <v>42370</v>
      </c>
      <c r="B28" s="112">
        <v>57884.61538461539</v>
      </c>
      <c r="C28" s="112">
        <v>536.58536585365857</v>
      </c>
      <c r="D28" s="112">
        <v>10961.538461538463</v>
      </c>
      <c r="E28" s="112">
        <v>1509.433962264151</v>
      </c>
      <c r="F28" s="112">
        <v>0</v>
      </c>
      <c r="G28" s="113">
        <v>70892.173174271666</v>
      </c>
      <c r="I28" s="93"/>
      <c r="O28" s="11"/>
      <c r="P28" s="30"/>
      <c r="R28" s="126" t="s">
        <v>17</v>
      </c>
      <c r="S28" s="118">
        <f t="shared" ref="S28:S39" si="15">B4</f>
        <v>60000</v>
      </c>
      <c r="T28" s="118">
        <f t="shared" ref="T28:T39" si="16">B16</f>
        <v>58627.450980392161</v>
      </c>
      <c r="U28" s="118">
        <f t="shared" ref="U28:U39" si="17">B28</f>
        <v>57884.61538461539</v>
      </c>
      <c r="V28" s="118">
        <f t="shared" ref="V28:V39" si="18">B40</f>
        <v>58095.238095238099</v>
      </c>
      <c r="W28" s="118">
        <f t="shared" ref="W28:W39" si="19">B52</f>
        <v>59711.538461538461</v>
      </c>
      <c r="X28" s="118">
        <f xml:space="preserve"> AVERAGE(S28:W28)</f>
        <v>58863.768584356818</v>
      </c>
      <c r="Y28" s="118">
        <f>$X$41/12</f>
        <v>72580.886795308514</v>
      </c>
      <c r="Z28" s="118">
        <f>X28/Y28</f>
        <v>0.81100922272227816</v>
      </c>
      <c r="AA28" s="127">
        <f>($X$41/12)*Z28</f>
        <v>58863.768584356818</v>
      </c>
      <c r="AB28" s="23"/>
      <c r="AC28" s="23"/>
      <c r="AD28" s="152"/>
      <c r="AE28" s="24"/>
      <c r="AF28" s="24"/>
      <c r="AG28" s="24"/>
      <c r="AH28" s="24"/>
      <c r="AI28" s="24"/>
      <c r="AJ28" s="24"/>
      <c r="AK28" s="24"/>
      <c r="AL28" s="24"/>
      <c r="AM28" s="153"/>
      <c r="AN28" s="24"/>
      <c r="AO28" s="104" t="s">
        <v>18</v>
      </c>
      <c r="AP28" s="24">
        <f t="shared" ref="AP28:AP38" si="20">W29</f>
        <v>77961.165048543699</v>
      </c>
      <c r="AQ28" s="24">
        <f t="shared" ref="AQ28:AQ38" si="21">AA29</f>
        <v>76911.745525467937</v>
      </c>
      <c r="AR28" s="24">
        <f t="shared" ref="AR28:AR38" si="22">ABS(AP28-AQ28)</f>
        <v>1049.4195230757614</v>
      </c>
      <c r="AV28" s="156">
        <f t="shared" si="14"/>
        <v>1.3460798365728943E-2</v>
      </c>
      <c r="AW28" s="157"/>
    </row>
    <row r="29" spans="1:49" x14ac:dyDescent="0.3">
      <c r="A29" s="29">
        <v>42401</v>
      </c>
      <c r="B29" s="112">
        <v>77647.058823529413</v>
      </c>
      <c r="C29" s="112">
        <v>595.2380952380953</v>
      </c>
      <c r="D29" s="112">
        <v>15272.727272727272</v>
      </c>
      <c r="E29" s="112">
        <v>1401.8691588785048</v>
      </c>
      <c r="F29" s="112">
        <v>0</v>
      </c>
      <c r="G29" s="113">
        <v>94916.89335037327</v>
      </c>
      <c r="I29" s="93"/>
      <c r="O29" s="11"/>
      <c r="P29" s="30"/>
      <c r="R29" s="126" t="s">
        <v>18</v>
      </c>
      <c r="S29" s="118">
        <f t="shared" si="15"/>
        <v>77184.466019417479</v>
      </c>
      <c r="T29" s="118">
        <f t="shared" si="16"/>
        <v>76200</v>
      </c>
      <c r="U29" s="118">
        <f t="shared" si="17"/>
        <v>77647.058823529413</v>
      </c>
      <c r="V29" s="118">
        <f t="shared" si="18"/>
        <v>75566.037735849066</v>
      </c>
      <c r="W29" s="118">
        <f t="shared" si="19"/>
        <v>77961.165048543699</v>
      </c>
      <c r="X29" s="118">
        <f t="shared" ref="X29:X39" si="23" xml:space="preserve"> AVERAGE(S29:W29)</f>
        <v>76911.745525467937</v>
      </c>
      <c r="Y29" s="118">
        <f t="shared" ref="Y29:Y39" si="24">$X$41/12</f>
        <v>72580.886795308514</v>
      </c>
      <c r="Z29" s="118">
        <f t="shared" ref="Z29:Z39" si="25">X29/Y29</f>
        <v>1.0596694105208888</v>
      </c>
      <c r="AA29" s="127">
        <f t="shared" ref="AA29:AA39" si="26">($X$41/12)*Z29</f>
        <v>76911.745525467937</v>
      </c>
      <c r="AB29" s="23"/>
      <c r="AC29" s="23"/>
      <c r="AD29" s="152"/>
      <c r="AE29" s="24"/>
      <c r="AF29" s="24"/>
      <c r="AG29" s="24"/>
      <c r="AH29" s="24"/>
      <c r="AI29" s="24"/>
      <c r="AJ29" s="24"/>
      <c r="AK29" s="24"/>
      <c r="AL29" s="24"/>
      <c r="AM29" s="153"/>
      <c r="AN29" s="24"/>
      <c r="AO29" s="104" t="s">
        <v>19</v>
      </c>
      <c r="AP29" s="24">
        <f t="shared" si="20"/>
        <v>83725.490196078434</v>
      </c>
      <c r="AQ29" s="24">
        <f t="shared" si="21"/>
        <v>81322.353437859143</v>
      </c>
      <c r="AR29" s="24">
        <f t="shared" si="22"/>
        <v>2403.1367582192906</v>
      </c>
      <c r="AV29" s="156">
        <f t="shared" si="14"/>
        <v>2.8702570180136725E-2</v>
      </c>
      <c r="AW29" s="157"/>
    </row>
    <row r="30" spans="1:49" x14ac:dyDescent="0.3">
      <c r="A30" s="29">
        <v>42430</v>
      </c>
      <c r="B30" s="112">
        <v>81844.660194174765</v>
      </c>
      <c r="C30" s="112">
        <v>658.53658536585374</v>
      </c>
      <c r="D30" s="112">
        <v>20555.555555555555</v>
      </c>
      <c r="E30" s="112">
        <v>1523.8095238095239</v>
      </c>
      <c r="F30" s="112">
        <v>0</v>
      </c>
      <c r="G30" s="113">
        <v>104582.56185890571</v>
      </c>
      <c r="I30" s="93"/>
      <c r="O30" s="11"/>
      <c r="P30" s="30"/>
      <c r="R30" s="126" t="s">
        <v>19</v>
      </c>
      <c r="S30" s="118">
        <f t="shared" si="15"/>
        <v>77884.61538461539</v>
      </c>
      <c r="T30" s="118">
        <f t="shared" si="16"/>
        <v>82871.287128712866</v>
      </c>
      <c r="U30" s="118">
        <f t="shared" si="17"/>
        <v>81844.660194174765</v>
      </c>
      <c r="V30" s="118">
        <f t="shared" si="18"/>
        <v>80285.71428571429</v>
      </c>
      <c r="W30" s="118">
        <f t="shared" si="19"/>
        <v>83725.490196078434</v>
      </c>
      <c r="X30" s="118">
        <f t="shared" si="23"/>
        <v>81322.353437859143</v>
      </c>
      <c r="Y30" s="118">
        <f t="shared" si="24"/>
        <v>72580.886795308514</v>
      </c>
      <c r="Z30" s="118">
        <f t="shared" si="25"/>
        <v>1.1204375838945475</v>
      </c>
      <c r="AA30" s="127">
        <f t="shared" si="26"/>
        <v>81322.353437859143</v>
      </c>
      <c r="AB30" s="23"/>
      <c r="AC30" s="23"/>
      <c r="AD30" s="152"/>
      <c r="AE30" s="24"/>
      <c r="AF30" s="24"/>
      <c r="AG30" s="24"/>
      <c r="AH30" s="24"/>
      <c r="AI30" s="24"/>
      <c r="AJ30" s="24"/>
      <c r="AK30" s="24"/>
      <c r="AL30" s="24"/>
      <c r="AM30" s="153"/>
      <c r="AN30" s="24"/>
      <c r="AO30" s="104" t="s">
        <v>20</v>
      </c>
      <c r="AP30" s="24">
        <f t="shared" si="20"/>
        <v>90297.029702970292</v>
      </c>
      <c r="AQ30" s="24">
        <f t="shared" si="21"/>
        <v>86525.355411683719</v>
      </c>
      <c r="AR30" s="24">
        <f t="shared" si="22"/>
        <v>3771.6742912865739</v>
      </c>
      <c r="AV30" s="156">
        <f t="shared" si="14"/>
        <v>4.1769638532888592E-2</v>
      </c>
      <c r="AW30" s="157"/>
    </row>
    <row r="31" spans="1:49" x14ac:dyDescent="0.3">
      <c r="A31" s="29">
        <v>42461</v>
      </c>
      <c r="B31" s="112">
        <v>86095.238095238092</v>
      </c>
      <c r="C31" s="112">
        <v>756.09756097560978</v>
      </c>
      <c r="D31" s="112">
        <v>26785.714285714286</v>
      </c>
      <c r="E31" s="112">
        <v>1574.0740740740741</v>
      </c>
      <c r="F31" s="112">
        <v>0</v>
      </c>
      <c r="G31" s="113">
        <v>115211.12401600207</v>
      </c>
      <c r="I31" s="93"/>
      <c r="O31" s="11"/>
      <c r="P31" s="30"/>
      <c r="R31" s="126" t="s">
        <v>20</v>
      </c>
      <c r="S31" s="118">
        <f t="shared" si="15"/>
        <v>86190.476190476198</v>
      </c>
      <c r="T31" s="118">
        <f t="shared" si="16"/>
        <v>84903.846153846156</v>
      </c>
      <c r="U31" s="118">
        <f t="shared" si="17"/>
        <v>86095.238095238092</v>
      </c>
      <c r="V31" s="118">
        <f t="shared" si="18"/>
        <v>85140.186915887854</v>
      </c>
      <c r="W31" s="118">
        <f t="shared" si="19"/>
        <v>90297.029702970292</v>
      </c>
      <c r="X31" s="118">
        <f t="shared" si="23"/>
        <v>86525.355411683719</v>
      </c>
      <c r="Y31" s="118">
        <f t="shared" si="24"/>
        <v>72580.886795308514</v>
      </c>
      <c r="Z31" s="118">
        <f t="shared" si="25"/>
        <v>1.192123150213102</v>
      </c>
      <c r="AA31" s="127">
        <f t="shared" si="26"/>
        <v>86525.355411683719</v>
      </c>
      <c r="AB31" s="23"/>
      <c r="AC31" s="23"/>
      <c r="AD31" s="152"/>
      <c r="AE31" s="24"/>
      <c r="AF31" s="24"/>
      <c r="AG31" s="24"/>
      <c r="AH31" s="24"/>
      <c r="AI31" s="24"/>
      <c r="AJ31" s="24"/>
      <c r="AK31" s="24"/>
      <c r="AL31" s="24"/>
      <c r="AM31" s="153"/>
      <c r="AN31" s="24"/>
      <c r="AO31" s="104" t="s">
        <v>21</v>
      </c>
      <c r="AP31" s="24">
        <f t="shared" si="20"/>
        <v>91142.857142857145</v>
      </c>
      <c r="AQ31" s="24">
        <f t="shared" si="21"/>
        <v>92445.531104879614</v>
      </c>
      <c r="AR31" s="24">
        <f t="shared" si="22"/>
        <v>1302.6739620224689</v>
      </c>
      <c r="AV31" s="156">
        <f t="shared" si="14"/>
        <v>1.4292661025324893E-2</v>
      </c>
      <c r="AW31" s="157"/>
    </row>
    <row r="32" spans="1:49" x14ac:dyDescent="0.3">
      <c r="A32" s="29">
        <v>42491</v>
      </c>
      <c r="B32" s="112">
        <v>91775.700934579436</v>
      </c>
      <c r="C32" s="112">
        <v>878.04878048780495</v>
      </c>
      <c r="D32" s="112">
        <v>24827.586206896551</v>
      </c>
      <c r="E32" s="112">
        <v>1467.8899082568807</v>
      </c>
      <c r="F32" s="112">
        <v>0</v>
      </c>
      <c r="G32" s="113">
        <v>118949.22583022068</v>
      </c>
      <c r="I32" s="93"/>
      <c r="O32" s="11"/>
      <c r="P32" s="30"/>
      <c r="R32" s="126" t="s">
        <v>21</v>
      </c>
      <c r="S32" s="118">
        <f t="shared" si="15"/>
        <v>96116.504854368934</v>
      </c>
      <c r="T32" s="118">
        <f t="shared" si="16"/>
        <v>93100</v>
      </c>
      <c r="U32" s="118">
        <f t="shared" si="17"/>
        <v>91775.700934579436</v>
      </c>
      <c r="V32" s="118">
        <f t="shared" si="18"/>
        <v>90092.592592592599</v>
      </c>
      <c r="W32" s="118">
        <f t="shared" si="19"/>
        <v>91142.857142857145</v>
      </c>
      <c r="X32" s="118">
        <f t="shared" si="23"/>
        <v>92445.531104879614</v>
      </c>
      <c r="Y32" s="118">
        <f t="shared" si="24"/>
        <v>72580.886795308514</v>
      </c>
      <c r="Z32" s="118">
        <f t="shared" si="25"/>
        <v>1.2736897437695003</v>
      </c>
      <c r="AA32" s="127">
        <f t="shared" si="26"/>
        <v>92445.531104879614</v>
      </c>
      <c r="AB32" s="23"/>
      <c r="AC32" s="23"/>
      <c r="AD32" s="152"/>
      <c r="AE32" s="24"/>
      <c r="AF32" s="24"/>
      <c r="AG32" s="24"/>
      <c r="AH32" s="24"/>
      <c r="AI32" s="24"/>
      <c r="AJ32" s="24"/>
      <c r="AK32" s="24"/>
      <c r="AL32" s="24"/>
      <c r="AM32" s="153"/>
      <c r="AN32" s="24"/>
      <c r="AO32" s="104" t="s">
        <v>22</v>
      </c>
      <c r="AP32" s="24">
        <f t="shared" si="20"/>
        <v>99320.388349514571</v>
      </c>
      <c r="AQ32" s="24">
        <f t="shared" si="21"/>
        <v>97122.911051212941</v>
      </c>
      <c r="AR32" s="24">
        <f t="shared" si="22"/>
        <v>2197.4772983016301</v>
      </c>
      <c r="AV32" s="156">
        <f t="shared" si="14"/>
        <v>2.2125137998540361E-2</v>
      </c>
      <c r="AW32" s="157"/>
    </row>
    <row r="33" spans="1:49" x14ac:dyDescent="0.3">
      <c r="A33" s="29">
        <v>42522</v>
      </c>
      <c r="B33" s="112">
        <v>100679.61165048544</v>
      </c>
      <c r="C33" s="112">
        <v>825</v>
      </c>
      <c r="D33" s="112">
        <v>24736.842105263157</v>
      </c>
      <c r="E33" s="112">
        <v>1559.6330275229359</v>
      </c>
      <c r="F33" s="112">
        <v>0</v>
      </c>
      <c r="G33" s="113">
        <v>127801.08678327154</v>
      </c>
      <c r="I33" s="93"/>
      <c r="O33" s="11"/>
      <c r="P33" s="30"/>
      <c r="R33" s="126" t="s">
        <v>22</v>
      </c>
      <c r="S33" s="118">
        <f t="shared" si="15"/>
        <v>97142.857142857145</v>
      </c>
      <c r="T33" s="118">
        <f t="shared" si="16"/>
        <v>93000</v>
      </c>
      <c r="U33" s="118">
        <f t="shared" si="17"/>
        <v>100679.61165048544</v>
      </c>
      <c r="V33" s="118">
        <f t="shared" si="18"/>
        <v>95471.698113207545</v>
      </c>
      <c r="W33" s="118">
        <f t="shared" si="19"/>
        <v>99320.388349514571</v>
      </c>
      <c r="X33" s="118">
        <f t="shared" si="23"/>
        <v>97122.911051212941</v>
      </c>
      <c r="Y33" s="118">
        <f t="shared" si="24"/>
        <v>72580.886795308514</v>
      </c>
      <c r="Z33" s="118">
        <f t="shared" si="25"/>
        <v>1.338133430707694</v>
      </c>
      <c r="AA33" s="127">
        <f t="shared" si="26"/>
        <v>97122.911051212941</v>
      </c>
      <c r="AB33" s="23"/>
      <c r="AC33" s="23"/>
      <c r="AD33" s="152"/>
      <c r="AE33" s="24"/>
      <c r="AF33" s="24"/>
      <c r="AG33" s="24"/>
      <c r="AH33" s="24"/>
      <c r="AI33" s="24"/>
      <c r="AJ33" s="24"/>
      <c r="AK33" s="24"/>
      <c r="AL33" s="24"/>
      <c r="AM33" s="153"/>
      <c r="AN33" s="24"/>
      <c r="AO33" s="104" t="s">
        <v>23</v>
      </c>
      <c r="AP33" s="24">
        <f t="shared" si="20"/>
        <v>93921.568627450994</v>
      </c>
      <c r="AQ33" s="24">
        <f t="shared" si="21"/>
        <v>87044.927545327315</v>
      </c>
      <c r="AR33" s="24">
        <f t="shared" si="22"/>
        <v>6876.6410821236786</v>
      </c>
      <c r="AV33" s="156">
        <f t="shared" si="14"/>
        <v>7.3216846594636231E-2</v>
      </c>
      <c r="AW33" s="157"/>
    </row>
    <row r="34" spans="1:49" x14ac:dyDescent="0.3">
      <c r="A34" s="29">
        <v>42552</v>
      </c>
      <c r="B34" s="112">
        <v>86190.476190476198</v>
      </c>
      <c r="C34" s="112">
        <v>756.09756097560978</v>
      </c>
      <c r="D34" s="112">
        <v>24827.586206896551</v>
      </c>
      <c r="E34" s="112">
        <v>1441.4414414414414</v>
      </c>
      <c r="F34" s="112">
        <v>0</v>
      </c>
      <c r="G34" s="113">
        <v>113215.6013997898</v>
      </c>
      <c r="I34" s="93"/>
      <c r="O34" s="11"/>
      <c r="P34" s="30"/>
      <c r="R34" s="126" t="s">
        <v>23</v>
      </c>
      <c r="S34" s="118">
        <f t="shared" si="15"/>
        <v>84757.281553398061</v>
      </c>
      <c r="T34" s="118">
        <f t="shared" si="16"/>
        <v>83047.619047619053</v>
      </c>
      <c r="U34" s="118">
        <f t="shared" si="17"/>
        <v>86190.476190476198</v>
      </c>
      <c r="V34" s="118">
        <f t="shared" si="18"/>
        <v>87307.692307692312</v>
      </c>
      <c r="W34" s="118">
        <f t="shared" si="19"/>
        <v>93921.568627450994</v>
      </c>
      <c r="X34" s="118">
        <f t="shared" si="23"/>
        <v>87044.927545327315</v>
      </c>
      <c r="Y34" s="118">
        <f t="shared" si="24"/>
        <v>72580.886795308514</v>
      </c>
      <c r="Z34" s="118">
        <f t="shared" si="25"/>
        <v>1.1992816757779505</v>
      </c>
      <c r="AA34" s="127">
        <f t="shared" si="26"/>
        <v>87044.927545327315</v>
      </c>
      <c r="AB34" s="23"/>
      <c r="AC34" s="23"/>
      <c r="AD34" s="152"/>
      <c r="AE34" s="24"/>
      <c r="AF34" s="24"/>
      <c r="AG34" s="24"/>
      <c r="AH34" s="24"/>
      <c r="AI34" s="24"/>
      <c r="AJ34" s="24"/>
      <c r="AK34" s="24"/>
      <c r="AL34" s="24"/>
      <c r="AM34" s="153"/>
      <c r="AN34" s="24"/>
      <c r="AO34" s="104" t="s">
        <v>24</v>
      </c>
      <c r="AP34" s="24">
        <f t="shared" si="20"/>
        <v>73142.857142857145</v>
      </c>
      <c r="AQ34" s="24">
        <f t="shared" si="21"/>
        <v>74832.826114508818</v>
      </c>
      <c r="AR34" s="24">
        <f t="shared" si="22"/>
        <v>1689.9689716516732</v>
      </c>
      <c r="AV34" s="156">
        <f t="shared" si="14"/>
        <v>2.310504453430022E-2</v>
      </c>
      <c r="AW34" s="157"/>
    </row>
    <row r="35" spans="1:49" x14ac:dyDescent="0.3">
      <c r="A35" s="29">
        <v>42583</v>
      </c>
      <c r="B35" s="112">
        <v>71886.792452830196</v>
      </c>
      <c r="C35" s="112">
        <v>714.28571428571433</v>
      </c>
      <c r="D35" s="112">
        <v>25178.571428571428</v>
      </c>
      <c r="E35" s="112">
        <v>1545.4545454545455</v>
      </c>
      <c r="F35" s="112">
        <v>0</v>
      </c>
      <c r="G35" s="113">
        <v>99325.104141141885</v>
      </c>
      <c r="I35" s="93"/>
      <c r="O35" s="11"/>
      <c r="P35" s="30"/>
      <c r="R35" s="126" t="s">
        <v>24</v>
      </c>
      <c r="S35" s="118">
        <f t="shared" si="15"/>
        <v>79803.921568627455</v>
      </c>
      <c r="T35" s="118">
        <f t="shared" si="16"/>
        <v>74854.368932038837</v>
      </c>
      <c r="U35" s="118">
        <f t="shared" si="17"/>
        <v>71886.792452830196</v>
      </c>
      <c r="V35" s="118">
        <f t="shared" si="18"/>
        <v>74476.190476190473</v>
      </c>
      <c r="W35" s="118">
        <f t="shared" si="19"/>
        <v>73142.857142857145</v>
      </c>
      <c r="X35" s="118">
        <f t="shared" si="23"/>
        <v>74832.826114508818</v>
      </c>
      <c r="Y35" s="118">
        <f t="shared" si="24"/>
        <v>72580.886795308514</v>
      </c>
      <c r="Z35" s="118">
        <f t="shared" si="25"/>
        <v>1.0310266162157977</v>
      </c>
      <c r="AA35" s="127">
        <f t="shared" si="26"/>
        <v>74832.826114508818</v>
      </c>
      <c r="AB35" s="23"/>
      <c r="AC35" s="23"/>
      <c r="AD35" s="152"/>
      <c r="AE35" s="24"/>
      <c r="AF35" s="24"/>
      <c r="AG35" s="24"/>
      <c r="AH35" s="24"/>
      <c r="AI35" s="24"/>
      <c r="AJ35" s="24"/>
      <c r="AK35" s="24"/>
      <c r="AL35" s="24"/>
      <c r="AM35" s="153"/>
      <c r="AN35" s="24"/>
      <c r="AO35" s="104" t="s">
        <v>25</v>
      </c>
      <c r="AP35" s="24">
        <f t="shared" si="20"/>
        <v>66699.029126213602</v>
      </c>
      <c r="AQ35" s="24">
        <f t="shared" si="21"/>
        <v>62793.274620598313</v>
      </c>
      <c r="AR35" s="24">
        <f t="shared" si="22"/>
        <v>3905.7545056152885</v>
      </c>
      <c r="AV35" s="156">
        <f t="shared" si="14"/>
        <v>5.8557891423344201E-2</v>
      </c>
      <c r="AW35" s="157"/>
    </row>
    <row r="36" spans="1:49" x14ac:dyDescent="0.3">
      <c r="A36" s="29">
        <v>42614</v>
      </c>
      <c r="B36" s="112">
        <v>60000</v>
      </c>
      <c r="C36" s="112">
        <v>651.16279069767438</v>
      </c>
      <c r="D36" s="112">
        <v>24545.454545454544</v>
      </c>
      <c r="E36" s="112">
        <v>1666.6666666666667</v>
      </c>
      <c r="F36" s="112">
        <v>0</v>
      </c>
      <c r="G36" s="113">
        <v>86863.28400281888</v>
      </c>
      <c r="I36" s="93"/>
      <c r="O36" s="11"/>
      <c r="P36" s="30"/>
      <c r="R36" s="126" t="s">
        <v>25</v>
      </c>
      <c r="S36" s="118">
        <f t="shared" si="15"/>
        <v>64800</v>
      </c>
      <c r="T36" s="118">
        <f t="shared" si="16"/>
        <v>60769.230769230773</v>
      </c>
      <c r="U36" s="118">
        <f t="shared" si="17"/>
        <v>60000</v>
      </c>
      <c r="V36" s="118">
        <f t="shared" si="18"/>
        <v>61698.113207547169</v>
      </c>
      <c r="W36" s="118">
        <f t="shared" si="19"/>
        <v>66699.029126213602</v>
      </c>
      <c r="X36" s="118">
        <f t="shared" si="23"/>
        <v>62793.274620598313</v>
      </c>
      <c r="Y36" s="118">
        <f t="shared" si="24"/>
        <v>72580.886795308514</v>
      </c>
      <c r="Z36" s="118">
        <f t="shared" si="25"/>
        <v>0.86514890342531814</v>
      </c>
      <c r="AA36" s="127">
        <f t="shared" si="26"/>
        <v>62793.274620598313</v>
      </c>
      <c r="AB36" s="23"/>
      <c r="AC36" s="23"/>
      <c r="AD36" s="152"/>
      <c r="AE36" s="24"/>
      <c r="AF36" s="24"/>
      <c r="AG36" s="24"/>
      <c r="AH36" s="24"/>
      <c r="AI36" s="24"/>
      <c r="AJ36" s="24"/>
      <c r="AK36" s="24"/>
      <c r="AL36" s="24"/>
      <c r="AM36" s="153"/>
      <c r="AN36" s="24"/>
      <c r="AO36" s="104" t="s">
        <v>26</v>
      </c>
      <c r="AP36" s="24">
        <f t="shared" si="20"/>
        <v>56476.190476190481</v>
      </c>
      <c r="AQ36" s="24">
        <f t="shared" si="21"/>
        <v>56841.260352450343</v>
      </c>
      <c r="AR36" s="24">
        <f t="shared" si="22"/>
        <v>365.06987625986221</v>
      </c>
      <c r="AV36" s="156">
        <f t="shared" si="14"/>
        <v>6.4641377752589421E-3</v>
      </c>
      <c r="AW36" s="157"/>
    </row>
    <row r="37" spans="1:49" x14ac:dyDescent="0.3">
      <c r="A37" s="29">
        <v>42644</v>
      </c>
      <c r="B37" s="112">
        <v>55566.037735849059</v>
      </c>
      <c r="C37" s="112">
        <v>642.85714285714289</v>
      </c>
      <c r="D37" s="112">
        <v>19285.714285714286</v>
      </c>
      <c r="E37" s="112">
        <v>1698.1132075471698</v>
      </c>
      <c r="F37" s="112">
        <v>0</v>
      </c>
      <c r="G37" s="113">
        <v>77192.722371967655</v>
      </c>
      <c r="I37" s="93"/>
      <c r="O37" s="11"/>
      <c r="P37" s="30"/>
      <c r="R37" s="126" t="s">
        <v>26</v>
      </c>
      <c r="S37" s="118">
        <f t="shared" si="15"/>
        <v>59306.930693069306</v>
      </c>
      <c r="T37" s="118">
        <f t="shared" si="16"/>
        <v>55619.047619047618</v>
      </c>
      <c r="U37" s="118">
        <f t="shared" si="17"/>
        <v>55566.037735849059</v>
      </c>
      <c r="V37" s="118">
        <f t="shared" si="18"/>
        <v>57238.095238095237</v>
      </c>
      <c r="W37" s="118">
        <f t="shared" si="19"/>
        <v>56476.190476190481</v>
      </c>
      <c r="X37" s="118">
        <f t="shared" si="23"/>
        <v>56841.260352450343</v>
      </c>
      <c r="Y37" s="118">
        <f t="shared" si="24"/>
        <v>72580.886795308514</v>
      </c>
      <c r="Z37" s="118">
        <f t="shared" si="25"/>
        <v>0.78314364651885804</v>
      </c>
      <c r="AA37" s="127">
        <f t="shared" si="26"/>
        <v>56841.260352450343</v>
      </c>
      <c r="AB37" s="23"/>
      <c r="AC37" s="23"/>
      <c r="AD37" s="152"/>
      <c r="AE37" s="24"/>
      <c r="AF37" s="24"/>
      <c r="AG37" s="24"/>
      <c r="AH37" s="24"/>
      <c r="AI37" s="24"/>
      <c r="AJ37" s="24"/>
      <c r="AK37" s="24"/>
      <c r="AL37" s="24"/>
      <c r="AM37" s="153"/>
      <c r="AN37" s="24"/>
      <c r="AO37" s="104" t="s">
        <v>27</v>
      </c>
      <c r="AP37" s="24">
        <f t="shared" si="20"/>
        <v>51067.961165048546</v>
      </c>
      <c r="AQ37" s="24">
        <f t="shared" si="21"/>
        <v>50582.076699238314</v>
      </c>
      <c r="AR37" s="24">
        <f t="shared" si="22"/>
        <v>485.88446581023163</v>
      </c>
      <c r="AV37" s="156">
        <f t="shared" si="14"/>
        <v>9.5144676765121401E-3</v>
      </c>
      <c r="AW37" s="157"/>
    </row>
    <row r="38" spans="1:49" x14ac:dyDescent="0.3">
      <c r="A38" s="29">
        <v>42675</v>
      </c>
      <c r="B38" s="112">
        <v>50857.142857142862</v>
      </c>
      <c r="C38" s="112">
        <v>619.04761904761904</v>
      </c>
      <c r="D38" s="112">
        <v>15272.727272727272</v>
      </c>
      <c r="E38" s="112">
        <v>1809.5238095238096</v>
      </c>
      <c r="F38" s="112">
        <v>0</v>
      </c>
      <c r="G38" s="113">
        <v>68558.441558441569</v>
      </c>
      <c r="I38" s="93"/>
      <c r="O38" s="11"/>
      <c r="P38" s="30"/>
      <c r="R38" s="126" t="s">
        <v>27</v>
      </c>
      <c r="S38" s="118">
        <f t="shared" si="15"/>
        <v>52156.862745098042</v>
      </c>
      <c r="T38" s="118">
        <f t="shared" si="16"/>
        <v>48155.339805825242</v>
      </c>
      <c r="U38" s="118">
        <f t="shared" si="17"/>
        <v>50857.142857142862</v>
      </c>
      <c r="V38" s="118">
        <f t="shared" si="18"/>
        <v>50673.076923076922</v>
      </c>
      <c r="W38" s="118">
        <f t="shared" si="19"/>
        <v>51067.961165048546</v>
      </c>
      <c r="X38" s="118">
        <f t="shared" si="23"/>
        <v>50582.076699238314</v>
      </c>
      <c r="Y38" s="118">
        <f t="shared" si="24"/>
        <v>72580.886795308514</v>
      </c>
      <c r="Z38" s="118">
        <f t="shared" si="25"/>
        <v>0.69690629217426203</v>
      </c>
      <c r="AA38" s="127">
        <f t="shared" si="26"/>
        <v>50582.076699238314</v>
      </c>
      <c r="AB38" s="23"/>
      <c r="AC38" s="23"/>
      <c r="AD38" s="152"/>
      <c r="AE38" s="24"/>
      <c r="AF38" s="24"/>
      <c r="AG38" s="24"/>
      <c r="AH38" s="24"/>
      <c r="AI38" s="24"/>
      <c r="AJ38" s="24"/>
      <c r="AK38" s="24"/>
      <c r="AL38" s="24"/>
      <c r="AM38" s="153"/>
      <c r="AN38" s="24"/>
      <c r="AO38" s="104" t="s">
        <v>28</v>
      </c>
      <c r="AP38" s="24">
        <f t="shared" si="20"/>
        <v>46893.203883495145</v>
      </c>
      <c r="AQ38" s="24">
        <f t="shared" si="21"/>
        <v>45684.61109611881</v>
      </c>
      <c r="AR38" s="24">
        <f t="shared" si="22"/>
        <v>1208.5927873763358</v>
      </c>
      <c r="AV38" s="156">
        <f t="shared" si="14"/>
        <v>2.5773303747362853E-2</v>
      </c>
      <c r="AW38" s="157"/>
    </row>
    <row r="39" spans="1:49" x14ac:dyDescent="0.3">
      <c r="A39" s="29">
        <v>42705</v>
      </c>
      <c r="B39" s="112">
        <v>42596.153846153851</v>
      </c>
      <c r="C39" s="112">
        <v>547.61904761904759</v>
      </c>
      <c r="D39" s="112">
        <v>9107.1428571428569</v>
      </c>
      <c r="E39" s="112">
        <v>1730.7692307692309</v>
      </c>
      <c r="F39" s="112">
        <v>0</v>
      </c>
      <c r="G39" s="113">
        <v>53981.684981684986</v>
      </c>
      <c r="I39" s="93"/>
      <c r="O39" s="11"/>
      <c r="P39" s="30"/>
      <c r="R39" s="126" t="s">
        <v>28</v>
      </c>
      <c r="S39" s="118">
        <f t="shared" si="15"/>
        <v>45048.543689320388</v>
      </c>
      <c r="T39" s="118">
        <f t="shared" si="16"/>
        <v>42647.058823529413</v>
      </c>
      <c r="U39" s="118">
        <f t="shared" si="17"/>
        <v>42596.153846153851</v>
      </c>
      <c r="V39" s="118">
        <f t="shared" si="18"/>
        <v>51238.095238095237</v>
      </c>
      <c r="W39" s="118">
        <f t="shared" si="19"/>
        <v>46893.203883495145</v>
      </c>
      <c r="X39" s="118">
        <f t="shared" si="23"/>
        <v>45684.61109611881</v>
      </c>
      <c r="Y39" s="118">
        <f t="shared" si="24"/>
        <v>72580.886795308514</v>
      </c>
      <c r="Z39" s="118">
        <f t="shared" si="25"/>
        <v>0.62943032405980159</v>
      </c>
      <c r="AA39" s="127">
        <f t="shared" si="26"/>
        <v>45684.61109611881</v>
      </c>
      <c r="AB39" s="23"/>
      <c r="AC39" s="23"/>
      <c r="AD39" s="152"/>
      <c r="AE39" s="24"/>
      <c r="AF39" s="24"/>
      <c r="AG39" s="24"/>
      <c r="AH39" s="24"/>
      <c r="AI39" s="24"/>
      <c r="AJ39" s="24"/>
      <c r="AK39" s="24"/>
      <c r="AL39" s="24"/>
      <c r="AM39" s="153"/>
      <c r="AN39" s="24"/>
      <c r="AO39" s="106"/>
      <c r="AP39" s="24" t="s">
        <v>63</v>
      </c>
      <c r="AQ39" s="24"/>
      <c r="AR39" s="24">
        <f>SUM(AR27:AR38)</f>
        <v>26104.063398924438</v>
      </c>
      <c r="AT39" s="2" t="s">
        <v>67</v>
      </c>
      <c r="AV39" s="156">
        <f>SUM(AV27:AV38)</f>
        <v>0.33118025425127906</v>
      </c>
      <c r="AW39" s="30"/>
    </row>
    <row r="40" spans="1:49" ht="18" x14ac:dyDescent="0.35">
      <c r="A40" s="29">
        <v>42736</v>
      </c>
      <c r="B40" s="112">
        <v>58095.238095238099</v>
      </c>
      <c r="C40" s="112">
        <v>581.39534883720933</v>
      </c>
      <c r="D40" s="112">
        <v>8571.4285714285706</v>
      </c>
      <c r="E40" s="112">
        <v>1886.7924528301887</v>
      </c>
      <c r="F40" s="112">
        <v>0</v>
      </c>
      <c r="G40" s="113">
        <v>69134.854468334073</v>
      </c>
      <c r="I40" s="93"/>
      <c r="O40" s="11"/>
      <c r="P40" s="30"/>
      <c r="R40" s="128"/>
      <c r="S40" s="118"/>
      <c r="T40" s="118"/>
      <c r="U40" s="118"/>
      <c r="V40" s="118"/>
      <c r="W40" s="118"/>
      <c r="X40" s="118"/>
      <c r="Y40" s="118"/>
      <c r="Z40" s="118"/>
      <c r="AA40" s="127"/>
      <c r="AB40" s="23"/>
      <c r="AC40" s="23"/>
      <c r="AD40" s="152"/>
      <c r="AE40" s="24"/>
      <c r="AF40" s="24"/>
      <c r="AG40" s="24"/>
      <c r="AH40" s="24"/>
      <c r="AI40" s="24"/>
      <c r="AJ40" s="24"/>
      <c r="AK40" s="24"/>
      <c r="AL40" s="24"/>
      <c r="AM40" s="153"/>
      <c r="AN40" s="24"/>
      <c r="AO40" s="106"/>
      <c r="AP40" s="24" t="s">
        <v>64</v>
      </c>
      <c r="AQ40" s="24"/>
      <c r="AR40" s="24">
        <f>AR39/12</f>
        <v>2175.3386165770366</v>
      </c>
      <c r="AT40" s="2" t="s">
        <v>68</v>
      </c>
      <c r="AV40" s="156">
        <f>AV39/12</f>
        <v>2.7598354520939922E-2</v>
      </c>
      <c r="AW40" s="30"/>
    </row>
    <row r="41" spans="1:49" ht="18" thickBot="1" x14ac:dyDescent="0.35">
      <c r="A41" s="29">
        <v>42767</v>
      </c>
      <c r="B41" s="112">
        <v>75566.037735849066</v>
      </c>
      <c r="C41" s="112">
        <v>613.63636363636363</v>
      </c>
      <c r="D41" s="112">
        <v>13157.894736842105</v>
      </c>
      <c r="E41" s="112">
        <v>1844.6601941747574</v>
      </c>
      <c r="F41" s="112">
        <v>0</v>
      </c>
      <c r="G41" s="113">
        <v>91182.229030502291</v>
      </c>
      <c r="I41" s="93"/>
      <c r="O41" s="11"/>
      <c r="P41" s="30"/>
      <c r="R41" s="129" t="s">
        <v>54</v>
      </c>
      <c r="S41" s="130">
        <f>SUM(S28:S39)</f>
        <v>880392.45984124858</v>
      </c>
      <c r="T41" s="130">
        <f t="shared" ref="T41:W41" si="27">SUM(T28:T39)</f>
        <v>853795.24926024198</v>
      </c>
      <c r="U41" s="130">
        <f t="shared" si="27"/>
        <v>863023.48816507473</v>
      </c>
      <c r="V41" s="130">
        <f t="shared" si="27"/>
        <v>867282.73112918681</v>
      </c>
      <c r="W41" s="130">
        <f t="shared" si="27"/>
        <v>890359.27932275867</v>
      </c>
      <c r="X41" s="130">
        <f>AVERAGE(S41:W41)</f>
        <v>870970.64154370222</v>
      </c>
      <c r="Y41" s="130"/>
      <c r="Z41" s="130"/>
      <c r="AA41" s="131"/>
      <c r="AB41" s="23"/>
      <c r="AC41" s="23"/>
      <c r="AD41" s="152"/>
      <c r="AE41" s="24"/>
      <c r="AF41" s="24"/>
      <c r="AG41" s="24"/>
      <c r="AH41" s="24"/>
      <c r="AI41" s="24"/>
      <c r="AJ41" s="24"/>
      <c r="AK41" s="24"/>
      <c r="AL41" s="24"/>
      <c r="AM41" s="153"/>
      <c r="AN41" s="24"/>
      <c r="AO41" s="107"/>
      <c r="AP41" s="108"/>
      <c r="AQ41" s="108"/>
      <c r="AR41" s="108"/>
      <c r="AS41" s="32"/>
      <c r="AT41" s="32"/>
      <c r="AU41" s="32"/>
      <c r="AV41" s="32"/>
      <c r="AW41" s="33"/>
    </row>
    <row r="42" spans="1:49" x14ac:dyDescent="0.3">
      <c r="A42" s="29">
        <v>42795</v>
      </c>
      <c r="B42" s="112">
        <v>80285.71428571429</v>
      </c>
      <c r="C42" s="112">
        <v>622.22222222222217</v>
      </c>
      <c r="D42" s="112">
        <v>19655.172413793101</v>
      </c>
      <c r="E42" s="112">
        <v>1923.0769230769231</v>
      </c>
      <c r="F42" s="112">
        <v>0</v>
      </c>
      <c r="G42" s="113">
        <v>102486.18584480653</v>
      </c>
      <c r="I42" s="115"/>
      <c r="N42" s="2"/>
      <c r="P42" s="30"/>
      <c r="R42" s="12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152"/>
      <c r="AE42" s="24"/>
      <c r="AF42" s="24"/>
      <c r="AG42" s="24"/>
      <c r="AH42" s="24"/>
      <c r="AI42" s="24"/>
      <c r="AJ42" s="24"/>
      <c r="AK42" s="24"/>
      <c r="AL42" s="24"/>
      <c r="AM42" s="153"/>
      <c r="AN42" s="24"/>
      <c r="AO42" s="24"/>
    </row>
    <row r="43" spans="1:49" x14ac:dyDescent="0.3">
      <c r="A43" s="29">
        <v>42826</v>
      </c>
      <c r="B43" s="112">
        <v>85140.186915887854</v>
      </c>
      <c r="C43" s="112">
        <v>727.27272727272725</v>
      </c>
      <c r="D43" s="112">
        <v>25178.571428571428</v>
      </c>
      <c r="E43" s="112">
        <v>1981.1320754716983</v>
      </c>
      <c r="F43" s="112">
        <v>125</v>
      </c>
      <c r="G43" s="113">
        <v>113027.1631472037</v>
      </c>
      <c r="I43" s="115"/>
      <c r="N43" s="2"/>
      <c r="P43" s="30"/>
      <c r="R43" s="12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152"/>
      <c r="AE43" s="24"/>
      <c r="AF43" s="24"/>
      <c r="AG43" s="24"/>
      <c r="AH43" s="24"/>
      <c r="AI43" s="24"/>
      <c r="AJ43" s="24"/>
      <c r="AK43" s="24"/>
      <c r="AL43" s="24"/>
      <c r="AM43" s="153"/>
      <c r="AN43" s="24"/>
      <c r="AO43" s="24"/>
      <c r="AP43" s="24"/>
      <c r="AQ43" s="24"/>
      <c r="AR43" s="24"/>
    </row>
    <row r="44" spans="1:49" x14ac:dyDescent="0.3">
      <c r="A44" s="29">
        <v>42856</v>
      </c>
      <c r="B44" s="112">
        <v>90092.592592592599</v>
      </c>
      <c r="C44" s="112">
        <v>826.08695652173913</v>
      </c>
      <c r="D44" s="112">
        <v>23103.448275862069</v>
      </c>
      <c r="E44" s="112">
        <v>1809.5238095238096</v>
      </c>
      <c r="F44" s="112">
        <v>142</v>
      </c>
      <c r="G44" s="113">
        <v>115831.65163450023</v>
      </c>
      <c r="I44" s="115"/>
      <c r="N44" s="2"/>
      <c r="P44" s="30"/>
      <c r="R44" s="12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152"/>
      <c r="AE44" s="24"/>
      <c r="AF44" s="24"/>
      <c r="AG44" s="24"/>
      <c r="AH44" s="24"/>
      <c r="AI44" s="24"/>
      <c r="AJ44" s="24"/>
      <c r="AK44" s="24"/>
      <c r="AL44" s="24"/>
      <c r="AM44" s="153"/>
      <c r="AN44" s="24"/>
      <c r="AO44" s="24"/>
      <c r="AP44" s="24"/>
      <c r="AQ44" s="24"/>
      <c r="AR44" s="24"/>
    </row>
    <row r="45" spans="1:49" x14ac:dyDescent="0.3">
      <c r="A45" s="29">
        <v>42887</v>
      </c>
      <c r="B45" s="112">
        <v>95471.698113207545</v>
      </c>
      <c r="C45" s="112">
        <v>782.60869565217388</v>
      </c>
      <c r="D45" s="112">
        <v>24285.714285714286</v>
      </c>
      <c r="E45" s="112">
        <v>1941.7475728155341</v>
      </c>
      <c r="F45" s="112">
        <v>226</v>
      </c>
      <c r="G45" s="113">
        <v>122481.76866738955</v>
      </c>
      <c r="I45" s="93"/>
      <c r="J45" s="41" t="s">
        <v>49</v>
      </c>
      <c r="M45" s="10" t="s">
        <v>51</v>
      </c>
      <c r="O45" s="11"/>
      <c r="P45" s="30"/>
      <c r="R45" s="17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152"/>
      <c r="AE45" s="24"/>
      <c r="AF45" s="24"/>
      <c r="AG45" s="24"/>
      <c r="AH45" s="24"/>
      <c r="AI45" s="24"/>
      <c r="AJ45" s="24"/>
      <c r="AK45" s="24"/>
      <c r="AL45" s="24"/>
      <c r="AM45" s="153"/>
      <c r="AN45" s="24"/>
      <c r="AO45" s="24"/>
      <c r="AP45" s="24"/>
      <c r="AQ45" s="24"/>
      <c r="AR45" s="24"/>
    </row>
    <row r="46" spans="1:49" ht="18" thickBot="1" x14ac:dyDescent="0.35">
      <c r="A46" s="29">
        <v>42917</v>
      </c>
      <c r="B46" s="112">
        <v>87307.692307692312</v>
      </c>
      <c r="C46" s="112">
        <v>680.85106382978722</v>
      </c>
      <c r="D46" s="112">
        <v>24736.842105263157</v>
      </c>
      <c r="E46" s="112">
        <v>1960.7843137254904</v>
      </c>
      <c r="F46" s="112">
        <v>230</v>
      </c>
      <c r="G46" s="113">
        <v>114686.16979051076</v>
      </c>
      <c r="I46" s="93"/>
      <c r="O46" s="11"/>
      <c r="P46" s="30"/>
      <c r="R46" s="12"/>
      <c r="S46" s="23"/>
      <c r="T46" s="23"/>
      <c r="U46" s="23"/>
      <c r="V46" s="25"/>
      <c r="W46" s="23"/>
      <c r="X46" s="23"/>
      <c r="Y46" s="23"/>
      <c r="Z46" s="23"/>
      <c r="AA46" s="23"/>
      <c r="AB46" s="23"/>
      <c r="AC46" s="23"/>
      <c r="AD46" s="152"/>
      <c r="AE46" s="24"/>
      <c r="AF46" s="24"/>
      <c r="AG46" s="24"/>
      <c r="AH46" s="24"/>
      <c r="AI46" s="24"/>
      <c r="AJ46" s="24"/>
      <c r="AK46" s="24"/>
      <c r="AL46" s="24"/>
      <c r="AM46" s="153"/>
      <c r="AN46" s="24"/>
      <c r="AO46" s="24"/>
      <c r="AP46" s="24"/>
      <c r="AQ46" s="24"/>
      <c r="AR46" s="24"/>
    </row>
    <row r="47" spans="1:49" x14ac:dyDescent="0.3">
      <c r="A47" s="29">
        <v>42948</v>
      </c>
      <c r="B47" s="112">
        <v>74476.190476190473</v>
      </c>
      <c r="C47" s="112">
        <v>645.83333333333337</v>
      </c>
      <c r="D47" s="112">
        <v>26607.142857142855</v>
      </c>
      <c r="E47" s="112">
        <v>2000</v>
      </c>
      <c r="F47" s="112">
        <v>122</v>
      </c>
      <c r="G47" s="113">
        <v>103729.16666666666</v>
      </c>
      <c r="I47" s="93"/>
      <c r="O47" s="11"/>
      <c r="P47" s="30"/>
      <c r="R47" s="121" t="s">
        <v>3</v>
      </c>
      <c r="S47" s="57" t="s">
        <v>16</v>
      </c>
      <c r="T47" s="122"/>
      <c r="U47" s="122"/>
      <c r="V47" s="122"/>
      <c r="W47" s="122"/>
      <c r="X47" s="122"/>
      <c r="Y47" s="122"/>
      <c r="Z47" s="122"/>
      <c r="AA47" s="123"/>
      <c r="AB47" s="23"/>
      <c r="AC47" s="23"/>
      <c r="AD47" s="152"/>
      <c r="AE47" s="24"/>
      <c r="AF47" s="24"/>
      <c r="AG47" s="24"/>
      <c r="AH47" s="24"/>
      <c r="AI47" s="24"/>
      <c r="AJ47" s="24"/>
      <c r="AK47" s="24"/>
      <c r="AL47" s="24"/>
      <c r="AM47" s="153"/>
      <c r="AN47" s="24"/>
      <c r="AO47" s="95"/>
      <c r="AP47" s="46" t="s">
        <v>60</v>
      </c>
      <c r="AQ47" s="96"/>
      <c r="AR47" s="96"/>
      <c r="AS47" s="91"/>
      <c r="AT47" s="97"/>
      <c r="AU47" s="91"/>
      <c r="AV47" s="97" t="s">
        <v>65</v>
      </c>
      <c r="AW47" s="92"/>
    </row>
    <row r="48" spans="1:49" x14ac:dyDescent="0.3">
      <c r="A48" s="29">
        <v>42979</v>
      </c>
      <c r="B48" s="112">
        <v>61698.113207547169</v>
      </c>
      <c r="C48" s="112">
        <v>625</v>
      </c>
      <c r="D48" s="112">
        <v>22982.456140350878</v>
      </c>
      <c r="E48" s="112">
        <v>2075.4716981132078</v>
      </c>
      <c r="F48" s="112">
        <v>56</v>
      </c>
      <c r="G48" s="113">
        <v>87381.041046011247</v>
      </c>
      <c r="I48" s="93"/>
      <c r="O48" s="11"/>
      <c r="P48" s="30"/>
      <c r="R48" s="124"/>
      <c r="S48" s="119" t="s">
        <v>31</v>
      </c>
      <c r="T48" s="119" t="s">
        <v>32</v>
      </c>
      <c r="U48" s="119" t="s">
        <v>33</v>
      </c>
      <c r="V48" s="119" t="s">
        <v>34</v>
      </c>
      <c r="W48" s="51" t="s">
        <v>35</v>
      </c>
      <c r="X48" s="120" t="s">
        <v>43</v>
      </c>
      <c r="Y48" s="120" t="s">
        <v>29</v>
      </c>
      <c r="Z48" s="120" t="s">
        <v>16</v>
      </c>
      <c r="AA48" s="125" t="s">
        <v>36</v>
      </c>
      <c r="AB48" s="23"/>
      <c r="AC48" s="23"/>
      <c r="AD48" s="152"/>
      <c r="AE48" s="24"/>
      <c r="AF48" s="24"/>
      <c r="AG48" s="24"/>
      <c r="AH48" s="24"/>
      <c r="AI48" s="24"/>
      <c r="AJ48" s="24"/>
      <c r="AK48" s="24"/>
      <c r="AL48" s="24"/>
      <c r="AM48" s="153"/>
      <c r="AN48" s="24"/>
      <c r="AO48" s="99"/>
      <c r="AP48" s="100" t="s">
        <v>61</v>
      </c>
      <c r="AQ48" s="101" t="s">
        <v>36</v>
      </c>
      <c r="AR48" s="102" t="s">
        <v>62</v>
      </c>
      <c r="AV48" s="5" t="s">
        <v>66</v>
      </c>
      <c r="AW48" s="47"/>
    </row>
    <row r="49" spans="1:49" x14ac:dyDescent="0.3">
      <c r="A49" s="29">
        <v>43009</v>
      </c>
      <c r="B49" s="112">
        <v>57238.095238095237</v>
      </c>
      <c r="C49" s="112">
        <v>617.02127659574467</v>
      </c>
      <c r="D49" s="112">
        <v>16896.551724137931</v>
      </c>
      <c r="E49" s="112">
        <v>2019.2307692307693</v>
      </c>
      <c r="F49" s="112">
        <v>10</v>
      </c>
      <c r="G49" s="113">
        <v>76770.899008059685</v>
      </c>
      <c r="I49" s="93"/>
      <c r="O49" s="11"/>
      <c r="P49" s="30"/>
      <c r="R49" s="126" t="s">
        <v>17</v>
      </c>
      <c r="S49" s="118">
        <f t="shared" ref="S49:S60" si="28">C4</f>
        <v>571.42857142857144</v>
      </c>
      <c r="T49" s="118">
        <f t="shared" ref="T49:T60" si="29">C16</f>
        <v>552.63157894736844</v>
      </c>
      <c r="U49" s="118">
        <f t="shared" ref="U49:U60" si="30">C28</f>
        <v>536.58536585365857</v>
      </c>
      <c r="V49" s="118">
        <f t="shared" ref="V49:V60" si="31">C40</f>
        <v>581.39534883720933</v>
      </c>
      <c r="W49" s="118">
        <f t="shared" ref="W49:W60" si="32">C52</f>
        <v>562.5</v>
      </c>
      <c r="X49" s="118">
        <f xml:space="preserve"> AVERAGE(S49:W49)</f>
        <v>560.90817301336153</v>
      </c>
      <c r="Y49" s="118">
        <f>$X$62/12</f>
        <v>675.84063053258581</v>
      </c>
      <c r="Z49" s="118">
        <f>X49/Y49</f>
        <v>0.82994147980026955</v>
      </c>
      <c r="AA49" s="127">
        <f>($X$62/12)*Z49</f>
        <v>560.90817301336153</v>
      </c>
      <c r="AB49" s="23"/>
      <c r="AC49" s="23"/>
      <c r="AD49" s="152"/>
      <c r="AE49" s="24"/>
      <c r="AF49" s="24"/>
      <c r="AG49" s="24"/>
      <c r="AH49" s="24"/>
      <c r="AI49" s="24"/>
      <c r="AJ49" s="24"/>
      <c r="AK49" s="24"/>
      <c r="AL49" s="24"/>
      <c r="AM49" s="153"/>
      <c r="AN49" s="24"/>
      <c r="AO49" s="104" t="s">
        <v>17</v>
      </c>
      <c r="AP49" s="24">
        <f>W49</f>
        <v>562.5</v>
      </c>
      <c r="AQ49" s="24">
        <f>AA49</f>
        <v>560.90817301336153</v>
      </c>
      <c r="AR49" s="24">
        <f>ABS(AP49-AQ49)</f>
        <v>1.5918269866384662</v>
      </c>
      <c r="AV49" s="156">
        <f t="shared" ref="AV49:AV60" si="33">(AR49/AP49)</f>
        <v>2.8299146429128287E-3</v>
      </c>
      <c r="AW49" s="157"/>
    </row>
    <row r="50" spans="1:49" x14ac:dyDescent="0.3">
      <c r="A50" s="29">
        <v>43040</v>
      </c>
      <c r="B50" s="112">
        <v>50673.076923076922</v>
      </c>
      <c r="C50" s="112">
        <v>586.95652173913038</v>
      </c>
      <c r="D50" s="112">
        <v>13750</v>
      </c>
      <c r="E50" s="112">
        <v>2095.2380952380954</v>
      </c>
      <c r="F50" s="112">
        <v>0</v>
      </c>
      <c r="G50" s="113">
        <v>67105.271540054149</v>
      </c>
      <c r="I50" s="93"/>
      <c r="O50" s="11"/>
      <c r="P50" s="30"/>
      <c r="R50" s="126" t="s">
        <v>18</v>
      </c>
      <c r="S50" s="118">
        <f t="shared" si="28"/>
        <v>611.11111111111109</v>
      </c>
      <c r="T50" s="118">
        <f t="shared" si="29"/>
        <v>615.38461538461536</v>
      </c>
      <c r="U50" s="118">
        <f t="shared" si="30"/>
        <v>595.2380952380953</v>
      </c>
      <c r="V50" s="118">
        <f t="shared" si="31"/>
        <v>613.63636363636363</v>
      </c>
      <c r="W50" s="118">
        <f t="shared" si="32"/>
        <v>571.42857142857144</v>
      </c>
      <c r="X50" s="118">
        <f t="shared" ref="X50:X60" si="34" xml:space="preserve"> AVERAGE(S50:W50)</f>
        <v>601.35975135975139</v>
      </c>
      <c r="Y50" s="118">
        <f t="shared" ref="Y50:Y60" si="35">$X$62/12</f>
        <v>675.84063053258581</v>
      </c>
      <c r="Z50" s="118">
        <f t="shared" ref="Z50:Z60" si="36">X50/Y50</f>
        <v>0.88979520347253926</v>
      </c>
      <c r="AA50" s="127">
        <f t="shared" ref="AA50:AA60" si="37">($X$62/12)*Z50</f>
        <v>601.35975135975139</v>
      </c>
      <c r="AB50" s="23"/>
      <c r="AC50" s="23"/>
      <c r="AD50" s="152"/>
      <c r="AE50" s="24"/>
      <c r="AF50" s="24"/>
      <c r="AG50" s="24"/>
      <c r="AH50" s="24"/>
      <c r="AI50" s="24"/>
      <c r="AJ50" s="24"/>
      <c r="AK50" s="24"/>
      <c r="AL50" s="24"/>
      <c r="AM50" s="153"/>
      <c r="AN50" s="24"/>
      <c r="AO50" s="104" t="s">
        <v>18</v>
      </c>
      <c r="AP50" s="24">
        <f t="shared" ref="AP50:AP60" si="38">W50</f>
        <v>571.42857142857144</v>
      </c>
      <c r="AQ50" s="24">
        <f t="shared" ref="AQ50:AQ60" si="39">AA50</f>
        <v>601.35975135975139</v>
      </c>
      <c r="AR50" s="24">
        <f t="shared" ref="AR50:AR60" si="40">ABS(AP50-AQ50)</f>
        <v>29.93117993117994</v>
      </c>
      <c r="AV50" s="156">
        <f t="shared" si="33"/>
        <v>5.2379564879564897E-2</v>
      </c>
      <c r="AW50" s="157"/>
    </row>
    <row r="51" spans="1:49" x14ac:dyDescent="0.3">
      <c r="A51" s="29">
        <v>43070</v>
      </c>
      <c r="B51" s="112">
        <v>51238.095238095237</v>
      </c>
      <c r="C51" s="112">
        <v>590.90909090909088</v>
      </c>
      <c r="D51" s="112">
        <v>7818.181818181818</v>
      </c>
      <c r="E51" s="112">
        <v>2149.532710280374</v>
      </c>
      <c r="F51" s="112">
        <v>0</v>
      </c>
      <c r="G51" s="113">
        <v>61796.718857466512</v>
      </c>
      <c r="I51" s="93"/>
      <c r="O51" s="11"/>
      <c r="P51" s="30"/>
      <c r="R51" s="126" t="s">
        <v>19</v>
      </c>
      <c r="S51" s="118">
        <f t="shared" si="28"/>
        <v>657.8947368421052</v>
      </c>
      <c r="T51" s="118">
        <f t="shared" si="29"/>
        <v>657.8947368421052</v>
      </c>
      <c r="U51" s="118">
        <f t="shared" si="30"/>
        <v>658.53658536585374</v>
      </c>
      <c r="V51" s="118">
        <f t="shared" si="31"/>
        <v>622.22222222222217</v>
      </c>
      <c r="W51" s="118">
        <f t="shared" si="32"/>
        <v>625</v>
      </c>
      <c r="X51" s="118">
        <f t="shared" si="34"/>
        <v>644.3096562544572</v>
      </c>
      <c r="Y51" s="118">
        <f t="shared" si="35"/>
        <v>675.84063053258581</v>
      </c>
      <c r="Z51" s="118">
        <f t="shared" si="36"/>
        <v>0.95334554796848914</v>
      </c>
      <c r="AA51" s="127">
        <f t="shared" si="37"/>
        <v>644.3096562544572</v>
      </c>
      <c r="AB51" s="23"/>
      <c r="AC51" s="23"/>
      <c r="AD51" s="152"/>
      <c r="AE51" s="24"/>
      <c r="AF51" s="24"/>
      <c r="AG51" s="24"/>
      <c r="AH51" s="24"/>
      <c r="AI51" s="24"/>
      <c r="AJ51" s="24"/>
      <c r="AK51" s="24"/>
      <c r="AL51" s="24"/>
      <c r="AM51" s="153"/>
      <c r="AN51" s="24"/>
      <c r="AO51" s="104" t="s">
        <v>19</v>
      </c>
      <c r="AP51" s="24">
        <f t="shared" si="38"/>
        <v>625</v>
      </c>
      <c r="AQ51" s="24">
        <f t="shared" si="39"/>
        <v>644.3096562544572</v>
      </c>
      <c r="AR51" s="24">
        <f t="shared" si="40"/>
        <v>19.309656254457195</v>
      </c>
      <c r="AV51" s="156">
        <f t="shared" si="33"/>
        <v>3.0895450007131512E-2</v>
      </c>
      <c r="AW51" s="157"/>
    </row>
    <row r="52" spans="1:49" x14ac:dyDescent="0.3">
      <c r="A52" s="29">
        <v>43101</v>
      </c>
      <c r="B52" s="112">
        <v>59711.538461538461</v>
      </c>
      <c r="C52" s="112">
        <v>562.5</v>
      </c>
      <c r="D52" s="112">
        <v>7547.1698113207549</v>
      </c>
      <c r="E52" s="112">
        <v>1851.851851851852</v>
      </c>
      <c r="F52" s="112">
        <v>0</v>
      </c>
      <c r="G52" s="113">
        <v>69673.060124711075</v>
      </c>
      <c r="I52" s="93"/>
      <c r="O52" s="11"/>
      <c r="P52" s="30"/>
      <c r="R52" s="126" t="s">
        <v>20</v>
      </c>
      <c r="S52" s="118">
        <f t="shared" si="28"/>
        <v>777.77777777777783</v>
      </c>
      <c r="T52" s="118">
        <f t="shared" si="29"/>
        <v>783.78378378378375</v>
      </c>
      <c r="U52" s="118">
        <f t="shared" si="30"/>
        <v>756.09756097560978</v>
      </c>
      <c r="V52" s="118">
        <f t="shared" si="31"/>
        <v>727.27272727272725</v>
      </c>
      <c r="W52" s="118">
        <f t="shared" si="32"/>
        <v>723.404255319149</v>
      </c>
      <c r="X52" s="118">
        <f t="shared" si="34"/>
        <v>753.66722102580945</v>
      </c>
      <c r="Y52" s="118">
        <f t="shared" si="35"/>
        <v>675.84063053258581</v>
      </c>
      <c r="Z52" s="118">
        <f t="shared" si="36"/>
        <v>1.1151552407139145</v>
      </c>
      <c r="AA52" s="127">
        <f t="shared" si="37"/>
        <v>753.66722102580945</v>
      </c>
      <c r="AB52" s="23"/>
      <c r="AC52" s="23"/>
      <c r="AD52" s="152"/>
      <c r="AE52" s="24"/>
      <c r="AF52" s="24"/>
      <c r="AG52" s="24"/>
      <c r="AH52" s="24"/>
      <c r="AI52" s="24"/>
      <c r="AJ52" s="24"/>
      <c r="AK52" s="24"/>
      <c r="AL52" s="24"/>
      <c r="AM52" s="153"/>
      <c r="AN52" s="24"/>
      <c r="AO52" s="104" t="s">
        <v>20</v>
      </c>
      <c r="AP52" s="24">
        <f t="shared" si="38"/>
        <v>723.404255319149</v>
      </c>
      <c r="AQ52" s="24">
        <f t="shared" si="39"/>
        <v>753.66722102580945</v>
      </c>
      <c r="AR52" s="24">
        <f t="shared" si="40"/>
        <v>30.262965706660452</v>
      </c>
      <c r="AV52" s="156">
        <f t="shared" si="33"/>
        <v>4.1834099653324741E-2</v>
      </c>
      <c r="AW52" s="157"/>
    </row>
    <row r="53" spans="1:49" x14ac:dyDescent="0.3">
      <c r="A53" s="29">
        <v>43132</v>
      </c>
      <c r="B53" s="112">
        <v>77961.165048543699</v>
      </c>
      <c r="C53" s="112">
        <v>571.42857142857144</v>
      </c>
      <c r="D53" s="112">
        <v>13888.888888888889</v>
      </c>
      <c r="E53" s="112">
        <v>1743.119266055046</v>
      </c>
      <c r="F53" s="112">
        <v>0</v>
      </c>
      <c r="G53" s="113">
        <v>94164.601774916198</v>
      </c>
      <c r="I53" s="93"/>
      <c r="O53" s="11"/>
      <c r="P53" s="30"/>
      <c r="R53" s="126" t="s">
        <v>21</v>
      </c>
      <c r="S53" s="118">
        <f t="shared" si="28"/>
        <v>885.71428571428578</v>
      </c>
      <c r="T53" s="118">
        <f t="shared" si="29"/>
        <v>846.15384615384608</v>
      </c>
      <c r="U53" s="118">
        <f t="shared" si="30"/>
        <v>878.04878048780495</v>
      </c>
      <c r="V53" s="118">
        <f t="shared" si="31"/>
        <v>826.08695652173913</v>
      </c>
      <c r="W53" s="118">
        <f t="shared" si="32"/>
        <v>847.82608695652175</v>
      </c>
      <c r="X53" s="118">
        <f t="shared" si="34"/>
        <v>856.76599116683951</v>
      </c>
      <c r="Y53" s="118">
        <f t="shared" si="35"/>
        <v>675.84063053258581</v>
      </c>
      <c r="Z53" s="118">
        <f t="shared" si="36"/>
        <v>1.2677041782641543</v>
      </c>
      <c r="AA53" s="127">
        <f t="shared" si="37"/>
        <v>856.76599116683963</v>
      </c>
      <c r="AB53" s="23"/>
      <c r="AC53" s="23"/>
      <c r="AD53" s="152"/>
      <c r="AE53" s="24"/>
      <c r="AF53" s="24"/>
      <c r="AG53" s="24"/>
      <c r="AH53" s="24"/>
      <c r="AI53" s="24"/>
      <c r="AJ53" s="24"/>
      <c r="AK53" s="24"/>
      <c r="AL53" s="24"/>
      <c r="AM53" s="153"/>
      <c r="AN53" s="24"/>
      <c r="AO53" s="104" t="s">
        <v>21</v>
      </c>
      <c r="AP53" s="24">
        <f t="shared" si="38"/>
        <v>847.82608695652175</v>
      </c>
      <c r="AQ53" s="24">
        <f t="shared" si="39"/>
        <v>856.76599116683963</v>
      </c>
      <c r="AR53" s="24">
        <f t="shared" si="40"/>
        <v>8.9399042103178772</v>
      </c>
      <c r="AV53" s="156">
        <f t="shared" si="33"/>
        <v>1.0544502401913394E-2</v>
      </c>
      <c r="AW53" s="157"/>
    </row>
    <row r="54" spans="1:49" x14ac:dyDescent="0.3">
      <c r="A54" s="29">
        <v>43160</v>
      </c>
      <c r="B54" s="112">
        <v>83725.490196078434</v>
      </c>
      <c r="C54" s="112">
        <v>625</v>
      </c>
      <c r="D54" s="112">
        <v>18301.886792452831</v>
      </c>
      <c r="E54" s="112">
        <v>1891.8918918918919</v>
      </c>
      <c r="F54" s="112">
        <v>0</v>
      </c>
      <c r="G54" s="113">
        <v>104544.26888042316</v>
      </c>
      <c r="I54" s="93"/>
      <c r="O54" s="11"/>
      <c r="P54" s="30"/>
      <c r="R54" s="126" t="s">
        <v>22</v>
      </c>
      <c r="S54" s="118">
        <f t="shared" si="28"/>
        <v>882.35294117647049</v>
      </c>
      <c r="T54" s="118">
        <f t="shared" si="29"/>
        <v>837.83783783783781</v>
      </c>
      <c r="U54" s="118">
        <f t="shared" si="30"/>
        <v>825</v>
      </c>
      <c r="V54" s="118">
        <f t="shared" si="31"/>
        <v>782.60869565217388</v>
      </c>
      <c r="W54" s="118">
        <f t="shared" si="32"/>
        <v>791.66666666666674</v>
      </c>
      <c r="X54" s="118">
        <f t="shared" si="34"/>
        <v>823.89322826662976</v>
      </c>
      <c r="Y54" s="118">
        <f t="shared" si="35"/>
        <v>675.84063053258581</v>
      </c>
      <c r="Z54" s="118">
        <f t="shared" si="36"/>
        <v>1.2190643637648322</v>
      </c>
      <c r="AA54" s="127">
        <f t="shared" si="37"/>
        <v>823.89322826662976</v>
      </c>
      <c r="AB54" s="23"/>
      <c r="AC54" s="23"/>
      <c r="AD54" s="152"/>
      <c r="AE54" s="24"/>
      <c r="AF54" s="24"/>
      <c r="AG54" s="24"/>
      <c r="AH54" s="24"/>
      <c r="AI54" s="24"/>
      <c r="AJ54" s="24"/>
      <c r="AK54" s="24"/>
      <c r="AL54" s="24"/>
      <c r="AM54" s="153"/>
      <c r="AN54" s="24"/>
      <c r="AO54" s="104" t="s">
        <v>22</v>
      </c>
      <c r="AP54" s="24">
        <f t="shared" si="38"/>
        <v>791.66666666666674</v>
      </c>
      <c r="AQ54" s="24">
        <f t="shared" si="39"/>
        <v>823.89322826662976</v>
      </c>
      <c r="AR54" s="24">
        <f t="shared" si="40"/>
        <v>32.22656159996302</v>
      </c>
      <c r="AV54" s="156">
        <f t="shared" si="33"/>
        <v>4.0707235705216442E-2</v>
      </c>
      <c r="AW54" s="157"/>
    </row>
    <row r="55" spans="1:49" x14ac:dyDescent="0.3">
      <c r="A55" s="29">
        <v>43191</v>
      </c>
      <c r="B55" s="112">
        <v>90297.029702970292</v>
      </c>
      <c r="C55" s="112">
        <v>723.404255319149</v>
      </c>
      <c r="D55" s="112">
        <v>25192.307692307695</v>
      </c>
      <c r="E55" s="112">
        <v>2037.037037037037</v>
      </c>
      <c r="F55" s="112">
        <v>236</v>
      </c>
      <c r="G55" s="113">
        <v>118249.77868763417</v>
      </c>
      <c r="I55" s="93"/>
      <c r="O55" s="11"/>
      <c r="P55" s="30"/>
      <c r="R55" s="126" t="s">
        <v>23</v>
      </c>
      <c r="S55" s="118">
        <f t="shared" si="28"/>
        <v>848.4848484848485</v>
      </c>
      <c r="T55" s="118">
        <f t="shared" si="29"/>
        <v>763.15789473684208</v>
      </c>
      <c r="U55" s="118">
        <f t="shared" si="30"/>
        <v>756.09756097560978</v>
      </c>
      <c r="V55" s="118">
        <f t="shared" si="31"/>
        <v>680.85106382978722</v>
      </c>
      <c r="W55" s="118">
        <f t="shared" si="32"/>
        <v>744.68085106382978</v>
      </c>
      <c r="X55" s="118">
        <f t="shared" si="34"/>
        <v>758.65444381818338</v>
      </c>
      <c r="Y55" s="118">
        <f t="shared" si="35"/>
        <v>675.84063053258581</v>
      </c>
      <c r="Z55" s="118">
        <f t="shared" si="36"/>
        <v>1.122534528917472</v>
      </c>
      <c r="AA55" s="127">
        <f t="shared" si="37"/>
        <v>758.65444381818338</v>
      </c>
      <c r="AB55" s="23"/>
      <c r="AC55" s="23"/>
      <c r="AD55" s="152"/>
      <c r="AE55" s="24"/>
      <c r="AF55" s="24"/>
      <c r="AG55" s="24"/>
      <c r="AH55" s="24"/>
      <c r="AI55" s="24"/>
      <c r="AJ55" s="24"/>
      <c r="AK55" s="24"/>
      <c r="AL55" s="24"/>
      <c r="AM55" s="153"/>
      <c r="AN55" s="24"/>
      <c r="AO55" s="104" t="s">
        <v>23</v>
      </c>
      <c r="AP55" s="24">
        <f t="shared" si="38"/>
        <v>744.68085106382978</v>
      </c>
      <c r="AQ55" s="24">
        <f t="shared" si="39"/>
        <v>758.65444381818338</v>
      </c>
      <c r="AR55" s="24">
        <f t="shared" si="40"/>
        <v>13.973592754353604</v>
      </c>
      <c r="AV55" s="156">
        <f t="shared" si="33"/>
        <v>1.8764538841560555E-2</v>
      </c>
      <c r="AW55" s="157"/>
    </row>
    <row r="56" spans="1:49" x14ac:dyDescent="0.3">
      <c r="A56" s="29">
        <v>43221</v>
      </c>
      <c r="B56" s="112">
        <v>91142.857142857145</v>
      </c>
      <c r="C56" s="112">
        <v>847.82608695652175</v>
      </c>
      <c r="D56" s="112">
        <v>24705.882352941178</v>
      </c>
      <c r="E56" s="112">
        <v>1886.7924528301887</v>
      </c>
      <c r="F56" s="112">
        <v>542</v>
      </c>
      <c r="G56" s="113">
        <v>118583.35803558504</v>
      </c>
      <c r="I56" s="93"/>
      <c r="O56" s="11"/>
      <c r="P56" s="30"/>
      <c r="R56" s="126" t="s">
        <v>24</v>
      </c>
      <c r="S56" s="118">
        <f t="shared" si="28"/>
        <v>735.29411764705878</v>
      </c>
      <c r="T56" s="118">
        <f t="shared" si="29"/>
        <v>694</v>
      </c>
      <c r="U56" s="118">
        <f t="shared" si="30"/>
        <v>714.28571428571433</v>
      </c>
      <c r="V56" s="118">
        <f t="shared" si="31"/>
        <v>645.83333333333337</v>
      </c>
      <c r="W56" s="118">
        <f t="shared" si="32"/>
        <v>739.13043478260863</v>
      </c>
      <c r="X56" s="118">
        <f t="shared" si="34"/>
        <v>705.70872000974305</v>
      </c>
      <c r="Y56" s="118">
        <f t="shared" si="35"/>
        <v>675.84063053258581</v>
      </c>
      <c r="Z56" s="118">
        <f t="shared" si="36"/>
        <v>1.0441939832081717</v>
      </c>
      <c r="AA56" s="127">
        <f t="shared" si="37"/>
        <v>705.70872000974305</v>
      </c>
      <c r="AB56" s="23"/>
      <c r="AC56" s="23"/>
      <c r="AD56" s="152"/>
      <c r="AE56" s="24"/>
      <c r="AF56" s="24"/>
      <c r="AG56" s="24"/>
      <c r="AH56" s="24"/>
      <c r="AI56" s="24"/>
      <c r="AJ56" s="24"/>
      <c r="AK56" s="24"/>
      <c r="AL56" s="24"/>
      <c r="AM56" s="153"/>
      <c r="AN56" s="24"/>
      <c r="AO56" s="104" t="s">
        <v>24</v>
      </c>
      <c r="AP56" s="24">
        <f t="shared" si="38"/>
        <v>739.13043478260863</v>
      </c>
      <c r="AQ56" s="24">
        <f t="shared" si="39"/>
        <v>705.70872000974305</v>
      </c>
      <c r="AR56" s="24">
        <f t="shared" si="40"/>
        <v>33.421714772865585</v>
      </c>
      <c r="AV56" s="156">
        <f t="shared" si="33"/>
        <v>4.5217614104465204E-2</v>
      </c>
      <c r="AW56" s="157"/>
    </row>
    <row r="57" spans="1:49" x14ac:dyDescent="0.3">
      <c r="A57" s="29">
        <v>43252</v>
      </c>
      <c r="B57" s="112">
        <v>99320.388349514571</v>
      </c>
      <c r="C57" s="112">
        <v>791.66666666666674</v>
      </c>
      <c r="D57" s="112">
        <v>25306.12244897959</v>
      </c>
      <c r="E57" s="112">
        <v>1944.4444444444446</v>
      </c>
      <c r="F57" s="112">
        <v>875</v>
      </c>
      <c r="G57" s="113">
        <v>127362.62190960527</v>
      </c>
      <c r="I57" s="93"/>
      <c r="O57" s="11"/>
      <c r="P57" s="30"/>
      <c r="R57" s="126" t="s">
        <v>25</v>
      </c>
      <c r="S57" s="118">
        <f t="shared" si="28"/>
        <v>657.14285714285722</v>
      </c>
      <c r="T57" s="118">
        <f t="shared" si="29"/>
        <v>625</v>
      </c>
      <c r="U57" s="118">
        <f t="shared" si="30"/>
        <v>651.16279069767438</v>
      </c>
      <c r="V57" s="118">
        <f t="shared" si="31"/>
        <v>625</v>
      </c>
      <c r="W57" s="118">
        <f t="shared" si="32"/>
        <v>666.66666666666674</v>
      </c>
      <c r="X57" s="118">
        <f t="shared" si="34"/>
        <v>644.99446290143965</v>
      </c>
      <c r="Y57" s="118">
        <f t="shared" si="35"/>
        <v>675.84063053258581</v>
      </c>
      <c r="Z57" s="118">
        <f t="shared" si="36"/>
        <v>0.95435881443405035</v>
      </c>
      <c r="AA57" s="127">
        <f t="shared" si="37"/>
        <v>644.99446290143965</v>
      </c>
      <c r="AB57" s="23"/>
      <c r="AC57" s="23"/>
      <c r="AD57" s="152"/>
      <c r="AE57" s="24"/>
      <c r="AF57" s="24"/>
      <c r="AG57" s="24"/>
      <c r="AH57" s="24"/>
      <c r="AI57" s="24"/>
      <c r="AJ57" s="24"/>
      <c r="AK57" s="24"/>
      <c r="AL57" s="24"/>
      <c r="AM57" s="153"/>
      <c r="AN57" s="24"/>
      <c r="AO57" s="104" t="s">
        <v>25</v>
      </c>
      <c r="AP57" s="24">
        <f t="shared" si="38"/>
        <v>666.66666666666674</v>
      </c>
      <c r="AQ57" s="24">
        <f t="shared" si="39"/>
        <v>644.99446290143965</v>
      </c>
      <c r="AR57" s="24">
        <f t="shared" si="40"/>
        <v>21.672203765227096</v>
      </c>
      <c r="AV57" s="156">
        <f t="shared" si="33"/>
        <v>3.2508305647840637E-2</v>
      </c>
      <c r="AW57" s="157"/>
    </row>
    <row r="58" spans="1:49" x14ac:dyDescent="0.3">
      <c r="A58" s="29">
        <v>43282</v>
      </c>
      <c r="B58" s="112">
        <v>93921.568627450994</v>
      </c>
      <c r="C58" s="112">
        <v>744.68085106382978</v>
      </c>
      <c r="D58" s="112">
        <v>27083.333333333332</v>
      </c>
      <c r="E58" s="112">
        <v>2169.8113207547171</v>
      </c>
      <c r="F58" s="112">
        <v>1386</v>
      </c>
      <c r="G58" s="113">
        <v>123919.39413260287</v>
      </c>
      <c r="I58" s="93"/>
      <c r="O58" s="11"/>
      <c r="P58" s="30"/>
      <c r="R58" s="126" t="s">
        <v>26</v>
      </c>
      <c r="S58" s="118">
        <f t="shared" si="28"/>
        <v>594.59459459459458</v>
      </c>
      <c r="T58" s="118">
        <f t="shared" si="29"/>
        <v>609.7560975609756</v>
      </c>
      <c r="U58" s="118">
        <f t="shared" si="30"/>
        <v>642.85714285714289</v>
      </c>
      <c r="V58" s="118">
        <f t="shared" si="31"/>
        <v>617.02127659574467</v>
      </c>
      <c r="W58" s="118">
        <f t="shared" si="32"/>
        <v>659.57446808510645</v>
      </c>
      <c r="X58" s="118">
        <f t="shared" si="34"/>
        <v>624.76071593871291</v>
      </c>
      <c r="Y58" s="118">
        <f t="shared" si="35"/>
        <v>675.84063053258581</v>
      </c>
      <c r="Z58" s="118">
        <f t="shared" si="36"/>
        <v>0.92442017794399223</v>
      </c>
      <c r="AA58" s="127">
        <f t="shared" si="37"/>
        <v>624.76071593871291</v>
      </c>
      <c r="AB58" s="23"/>
      <c r="AC58" s="23"/>
      <c r="AD58" s="152"/>
      <c r="AE58" s="24"/>
      <c r="AF58" s="24"/>
      <c r="AG58" s="24"/>
      <c r="AH58" s="24"/>
      <c r="AI58" s="24"/>
      <c r="AJ58" s="24"/>
      <c r="AK58" s="24"/>
      <c r="AL58" s="24"/>
      <c r="AM58" s="153"/>
      <c r="AN58" s="24"/>
      <c r="AO58" s="104" t="s">
        <v>26</v>
      </c>
      <c r="AP58" s="24">
        <f t="shared" si="38"/>
        <v>659.57446808510645</v>
      </c>
      <c r="AQ58" s="24">
        <f t="shared" si="39"/>
        <v>624.76071593871291</v>
      </c>
      <c r="AR58" s="24">
        <f t="shared" si="40"/>
        <v>34.81375214639354</v>
      </c>
      <c r="AV58" s="156">
        <f t="shared" si="33"/>
        <v>5.2782140350983747E-2</v>
      </c>
      <c r="AW58" s="157"/>
    </row>
    <row r="59" spans="1:49" x14ac:dyDescent="0.3">
      <c r="A59" s="29">
        <v>43313</v>
      </c>
      <c r="B59" s="112">
        <v>73142.857142857145</v>
      </c>
      <c r="C59" s="112">
        <v>739.13043478260863</v>
      </c>
      <c r="D59" s="112">
        <v>26041.666666666668</v>
      </c>
      <c r="E59" s="112">
        <v>2037.037037037037</v>
      </c>
      <c r="F59" s="112">
        <v>1193</v>
      </c>
      <c r="G59" s="113">
        <v>101960.69128134346</v>
      </c>
      <c r="I59" s="93"/>
      <c r="O59" s="11"/>
      <c r="P59" s="30"/>
      <c r="R59" s="126" t="s">
        <v>27</v>
      </c>
      <c r="S59" s="118">
        <f t="shared" si="28"/>
        <v>552.63157894736844</v>
      </c>
      <c r="T59" s="118">
        <f t="shared" si="29"/>
        <v>571.42857142857144</v>
      </c>
      <c r="U59" s="118">
        <f t="shared" si="30"/>
        <v>619.04761904761904</v>
      </c>
      <c r="V59" s="118">
        <f t="shared" si="31"/>
        <v>586.95652173913038</v>
      </c>
      <c r="W59" s="118">
        <f t="shared" si="32"/>
        <v>625</v>
      </c>
      <c r="X59" s="118">
        <f t="shared" si="34"/>
        <v>591.01285823253784</v>
      </c>
      <c r="Y59" s="118">
        <f t="shared" si="35"/>
        <v>675.84063053258581</v>
      </c>
      <c r="Z59" s="118">
        <f t="shared" si="36"/>
        <v>0.8744855392414026</v>
      </c>
      <c r="AA59" s="127">
        <f t="shared" si="37"/>
        <v>591.01285823253784</v>
      </c>
      <c r="AB59" s="23"/>
      <c r="AC59" s="23"/>
      <c r="AD59" s="152"/>
      <c r="AE59" s="24"/>
      <c r="AF59" s="24"/>
      <c r="AG59" s="24"/>
      <c r="AH59" s="24"/>
      <c r="AI59" s="24"/>
      <c r="AJ59" s="24"/>
      <c r="AK59" s="24"/>
      <c r="AL59" s="24"/>
      <c r="AM59" s="153"/>
      <c r="AN59" s="24"/>
      <c r="AO59" s="104" t="s">
        <v>27</v>
      </c>
      <c r="AP59" s="24">
        <f t="shared" si="38"/>
        <v>625</v>
      </c>
      <c r="AQ59" s="24">
        <f t="shared" si="39"/>
        <v>591.01285823253784</v>
      </c>
      <c r="AR59" s="24">
        <f t="shared" si="40"/>
        <v>33.987141767462163</v>
      </c>
      <c r="AV59" s="156">
        <f t="shared" si="33"/>
        <v>5.4379426827939462E-2</v>
      </c>
      <c r="AW59" s="157"/>
    </row>
    <row r="60" spans="1:49" x14ac:dyDescent="0.3">
      <c r="A60" s="29">
        <v>43344</v>
      </c>
      <c r="B60" s="112">
        <v>66699.029126213602</v>
      </c>
      <c r="C60" s="112">
        <v>666.66666666666674</v>
      </c>
      <c r="D60" s="112">
        <v>26304.347826086956</v>
      </c>
      <c r="E60" s="112">
        <v>2018.3486238532109</v>
      </c>
      <c r="F60" s="112">
        <v>421</v>
      </c>
      <c r="G60" s="113">
        <v>95688.392242820439</v>
      </c>
      <c r="I60" s="93"/>
      <c r="O60" s="11"/>
      <c r="P60" s="30"/>
      <c r="R60" s="126" t="s">
        <v>28</v>
      </c>
      <c r="S60" s="118">
        <f t="shared" si="28"/>
        <v>461.53846153846155</v>
      </c>
      <c r="T60" s="118">
        <f t="shared" si="29"/>
        <v>512.19512195121956</v>
      </c>
      <c r="U60" s="118">
        <f t="shared" si="30"/>
        <v>547.61904761904759</v>
      </c>
      <c r="V60" s="118">
        <f t="shared" si="31"/>
        <v>590.90909090909088</v>
      </c>
      <c r="W60" s="118">
        <f t="shared" si="32"/>
        <v>608</v>
      </c>
      <c r="X60" s="118">
        <f t="shared" si="34"/>
        <v>544.05234440356389</v>
      </c>
      <c r="Y60" s="118">
        <f t="shared" si="35"/>
        <v>675.84063053258581</v>
      </c>
      <c r="Z60" s="118">
        <f t="shared" si="36"/>
        <v>0.80500094227071228</v>
      </c>
      <c r="AA60" s="127">
        <f t="shared" si="37"/>
        <v>544.05234440356389</v>
      </c>
      <c r="AB60" s="23"/>
      <c r="AC60" s="23"/>
      <c r="AD60" s="152"/>
      <c r="AE60" s="24"/>
      <c r="AF60" s="24"/>
      <c r="AG60" s="24"/>
      <c r="AH60" s="24"/>
      <c r="AI60" s="24"/>
      <c r="AJ60" s="24"/>
      <c r="AK60" s="24"/>
      <c r="AL60" s="24"/>
      <c r="AM60" s="153"/>
      <c r="AN60" s="24"/>
      <c r="AO60" s="104" t="s">
        <v>28</v>
      </c>
      <c r="AP60" s="24">
        <f t="shared" si="38"/>
        <v>608</v>
      </c>
      <c r="AQ60" s="24">
        <f t="shared" si="39"/>
        <v>544.05234440356389</v>
      </c>
      <c r="AR60" s="24">
        <f t="shared" si="40"/>
        <v>63.947655596436107</v>
      </c>
      <c r="AV60" s="156">
        <f t="shared" si="33"/>
        <v>0.10517706512571728</v>
      </c>
      <c r="AW60" s="157"/>
    </row>
    <row r="61" spans="1:49" ht="18" x14ac:dyDescent="0.35">
      <c r="A61" s="29">
        <v>43374</v>
      </c>
      <c r="B61" s="112">
        <v>56476.190476190481</v>
      </c>
      <c r="C61" s="112">
        <v>659.57446808510645</v>
      </c>
      <c r="D61" s="112">
        <v>22558.139534883721</v>
      </c>
      <c r="E61" s="112">
        <v>2072.0720720720719</v>
      </c>
      <c r="F61" s="112">
        <v>56</v>
      </c>
      <c r="G61" s="113">
        <v>81765.976551231375</v>
      </c>
      <c r="I61" s="93"/>
      <c r="O61" s="11"/>
      <c r="P61" s="30"/>
      <c r="R61" s="128"/>
      <c r="S61" s="118"/>
      <c r="T61" s="118"/>
      <c r="U61" s="118"/>
      <c r="V61" s="118"/>
      <c r="W61" s="118"/>
      <c r="X61" s="118"/>
      <c r="Y61" s="118"/>
      <c r="Z61" s="118"/>
      <c r="AA61" s="127"/>
      <c r="AB61" s="23"/>
      <c r="AC61" s="23"/>
      <c r="AD61" s="152"/>
      <c r="AE61" s="24"/>
      <c r="AF61" s="24"/>
      <c r="AG61" s="24"/>
      <c r="AH61" s="24"/>
      <c r="AI61" s="24"/>
      <c r="AJ61" s="24"/>
      <c r="AK61" s="24"/>
      <c r="AL61" s="24"/>
      <c r="AM61" s="153"/>
      <c r="AN61" s="24"/>
      <c r="AO61" s="106"/>
      <c r="AP61" s="24" t="s">
        <v>63</v>
      </c>
      <c r="AQ61" s="24"/>
      <c r="AR61" s="24">
        <f>SUM(AR49:AR60)</f>
        <v>324.07815549195504</v>
      </c>
      <c r="AT61" s="2" t="s">
        <v>67</v>
      </c>
      <c r="AV61" s="156">
        <f>SUM(AV49:AV60)</f>
        <v>0.48801985818857074</v>
      </c>
      <c r="AW61" s="30"/>
    </row>
    <row r="62" spans="1:49" ht="18" thickBot="1" x14ac:dyDescent="0.35">
      <c r="A62" s="29">
        <v>43405</v>
      </c>
      <c r="B62" s="112">
        <v>51067.961165048546</v>
      </c>
      <c r="C62" s="112">
        <v>625</v>
      </c>
      <c r="D62" s="112">
        <v>14772.727272727274</v>
      </c>
      <c r="E62" s="112">
        <v>2181.818181818182</v>
      </c>
      <c r="F62" s="112">
        <v>0</v>
      </c>
      <c r="G62" s="113">
        <v>68647.506619594002</v>
      </c>
      <c r="I62" s="93"/>
      <c r="O62" s="11"/>
      <c r="P62" s="30"/>
      <c r="R62" s="129" t="s">
        <v>54</v>
      </c>
      <c r="S62" s="130">
        <f>SUM(S49:S60)</f>
        <v>8235.9658824055095</v>
      </c>
      <c r="T62" s="130">
        <f t="shared" ref="T62:W62" si="41">SUM(T49:T60)</f>
        <v>8069.2240846271661</v>
      </c>
      <c r="U62" s="130">
        <f t="shared" si="41"/>
        <v>8180.576263403831</v>
      </c>
      <c r="V62" s="130">
        <f t="shared" si="41"/>
        <v>7899.7936005495221</v>
      </c>
      <c r="W62" s="130">
        <f t="shared" si="41"/>
        <v>8164.8780009691209</v>
      </c>
      <c r="X62" s="130">
        <f>AVERAGE(S62:W62)</f>
        <v>8110.0875663910292</v>
      </c>
      <c r="Y62" s="130"/>
      <c r="Z62" s="130"/>
      <c r="AA62" s="131"/>
      <c r="AB62" s="23"/>
      <c r="AC62" s="23"/>
      <c r="AD62" s="152"/>
      <c r="AE62" s="24"/>
      <c r="AF62" s="24"/>
      <c r="AG62" s="24"/>
      <c r="AH62" s="24"/>
      <c r="AI62" s="24"/>
      <c r="AJ62" s="24"/>
      <c r="AK62" s="24"/>
      <c r="AL62" s="24"/>
      <c r="AM62" s="153"/>
      <c r="AN62" s="24"/>
      <c r="AO62" s="106"/>
      <c r="AP62" s="24" t="s">
        <v>64</v>
      </c>
      <c r="AQ62" s="24"/>
      <c r="AR62" s="24">
        <f>AR61/12</f>
        <v>27.00651295766292</v>
      </c>
      <c r="AT62" s="2" t="s">
        <v>68</v>
      </c>
      <c r="AV62" s="156">
        <f>AV61/12</f>
        <v>4.0668321515714229E-2</v>
      </c>
      <c r="AW62" s="30"/>
    </row>
    <row r="63" spans="1:49" ht="18" thickBot="1" x14ac:dyDescent="0.35">
      <c r="A63" s="29">
        <v>43435</v>
      </c>
      <c r="B63" s="112">
        <v>46893.203883495145</v>
      </c>
      <c r="C63" s="112">
        <v>608</v>
      </c>
      <c r="D63" s="112">
        <v>6976.7441860465124</v>
      </c>
      <c r="E63" s="112">
        <v>2035.3982300884954</v>
      </c>
      <c r="F63" s="112">
        <v>0</v>
      </c>
      <c r="G63" s="113">
        <v>56509.512966296817</v>
      </c>
      <c r="I63" s="93"/>
      <c r="J63" s="41" t="s">
        <v>49</v>
      </c>
      <c r="M63" s="10" t="s">
        <v>52</v>
      </c>
      <c r="O63" s="11"/>
      <c r="P63" s="30"/>
      <c r="R63" s="17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152"/>
      <c r="AE63" s="24"/>
      <c r="AF63" s="24"/>
      <c r="AG63" s="24"/>
      <c r="AH63" s="24"/>
      <c r="AI63" s="24"/>
      <c r="AJ63" s="24"/>
      <c r="AK63" s="24"/>
      <c r="AL63" s="24"/>
      <c r="AM63" s="153"/>
      <c r="AN63" s="24"/>
      <c r="AO63" s="107"/>
      <c r="AP63" s="108"/>
      <c r="AQ63" s="108"/>
      <c r="AR63" s="108"/>
      <c r="AS63" s="32"/>
      <c r="AT63" s="32"/>
      <c r="AU63" s="32"/>
      <c r="AV63" s="32"/>
      <c r="AW63" s="33"/>
    </row>
    <row r="64" spans="1:49" ht="18" thickBot="1" x14ac:dyDescent="0.35">
      <c r="A64" s="114"/>
      <c r="B64" s="32"/>
      <c r="C64" s="32"/>
      <c r="D64" s="32"/>
      <c r="E64" s="32"/>
      <c r="F64" s="32"/>
      <c r="G64" s="33"/>
      <c r="I64" s="93"/>
      <c r="O64" s="11"/>
      <c r="P64" s="30"/>
      <c r="R64" s="12"/>
      <c r="S64" s="23"/>
      <c r="T64" s="23"/>
      <c r="U64" s="23"/>
      <c r="V64" s="25"/>
      <c r="W64" s="23"/>
      <c r="X64" s="23"/>
      <c r="Y64" s="23"/>
      <c r="Z64" s="23"/>
      <c r="AA64" s="23"/>
      <c r="AB64" s="23"/>
      <c r="AC64" s="23"/>
      <c r="AD64" s="152"/>
      <c r="AE64" s="24"/>
      <c r="AF64" s="24"/>
      <c r="AG64" s="24"/>
      <c r="AH64" s="24"/>
      <c r="AI64" s="24"/>
      <c r="AJ64" s="24"/>
      <c r="AK64" s="24"/>
      <c r="AL64" s="24"/>
      <c r="AM64" s="153"/>
      <c r="AN64" s="24"/>
      <c r="AO64" s="24"/>
    </row>
    <row r="65" spans="9:49" x14ac:dyDescent="0.3">
      <c r="I65" s="93"/>
      <c r="O65" s="11"/>
      <c r="P65" s="30"/>
      <c r="R65" s="134" t="s">
        <v>4</v>
      </c>
      <c r="S65" s="57" t="s">
        <v>42</v>
      </c>
      <c r="T65" s="122"/>
      <c r="U65" s="122"/>
      <c r="V65" s="57"/>
      <c r="W65" s="57"/>
      <c r="X65" s="122"/>
      <c r="Y65" s="122"/>
      <c r="Z65" s="122"/>
      <c r="AA65" s="122"/>
      <c r="AB65" s="123"/>
      <c r="AC65" s="23"/>
      <c r="AD65" s="152"/>
      <c r="AE65" s="24"/>
      <c r="AF65" s="24"/>
      <c r="AG65" s="24"/>
      <c r="AH65" s="24"/>
      <c r="AI65" s="24"/>
      <c r="AJ65" s="24"/>
      <c r="AK65" s="24"/>
      <c r="AL65" s="24"/>
      <c r="AM65" s="153"/>
      <c r="AN65" s="24"/>
      <c r="AO65" s="95"/>
      <c r="AP65" s="46" t="s">
        <v>60</v>
      </c>
      <c r="AQ65" s="96"/>
      <c r="AR65" s="96"/>
      <c r="AS65" s="91"/>
      <c r="AT65" s="97"/>
      <c r="AU65" s="91"/>
      <c r="AV65" s="97" t="s">
        <v>65</v>
      </c>
      <c r="AW65" s="92"/>
    </row>
    <row r="66" spans="9:49" x14ac:dyDescent="0.3">
      <c r="I66" s="93"/>
      <c r="O66" s="11"/>
      <c r="P66" s="30"/>
      <c r="R66" s="124"/>
      <c r="S66" s="119" t="s">
        <v>31</v>
      </c>
      <c r="T66" s="119" t="s">
        <v>32</v>
      </c>
      <c r="U66" s="119" t="s">
        <v>33</v>
      </c>
      <c r="V66" s="119" t="s">
        <v>34</v>
      </c>
      <c r="W66" s="51" t="s">
        <v>35</v>
      </c>
      <c r="X66" s="132" t="s">
        <v>38</v>
      </c>
      <c r="Y66" s="132" t="s">
        <v>39</v>
      </c>
      <c r="Z66" s="120" t="s">
        <v>36</v>
      </c>
      <c r="AA66" s="132" t="s">
        <v>40</v>
      </c>
      <c r="AB66" s="135" t="s">
        <v>41</v>
      </c>
      <c r="AC66" s="148"/>
      <c r="AD66" s="154"/>
      <c r="AE66" s="24"/>
      <c r="AF66" s="24"/>
      <c r="AG66" s="24"/>
      <c r="AH66" s="24"/>
      <c r="AI66" s="24"/>
      <c r="AJ66" s="24"/>
      <c r="AK66" s="24"/>
      <c r="AL66" s="24"/>
      <c r="AM66" s="153"/>
      <c r="AN66" s="24"/>
      <c r="AO66" s="99"/>
      <c r="AP66" s="100" t="s">
        <v>61</v>
      </c>
      <c r="AQ66" s="101" t="s">
        <v>36</v>
      </c>
      <c r="AR66" s="102" t="s">
        <v>62</v>
      </c>
      <c r="AV66" s="5" t="s">
        <v>66</v>
      </c>
      <c r="AW66" s="30"/>
    </row>
    <row r="67" spans="9:49" x14ac:dyDescent="0.3">
      <c r="I67" s="93"/>
      <c r="O67" s="11"/>
      <c r="P67" s="30"/>
      <c r="R67" s="126" t="s">
        <v>17</v>
      </c>
      <c r="S67" s="118">
        <f t="shared" ref="S67:S78" si="42">D4</f>
        <v>13090.90909090909</v>
      </c>
      <c r="T67" s="118">
        <f t="shared" ref="T67:T78" si="43">D16</f>
        <v>12777.777777777777</v>
      </c>
      <c r="U67" s="118">
        <f t="shared" ref="U67:U78" si="44">D28</f>
        <v>10961.538461538463</v>
      </c>
      <c r="V67" s="118">
        <f t="shared" ref="V67:V78" si="45">D40</f>
        <v>8571.4285714285706</v>
      </c>
      <c r="W67" s="118">
        <f t="shared" ref="W67:W78" si="46">D52</f>
        <v>7547.1698113207549</v>
      </c>
      <c r="X67" s="118">
        <f>W78+Y67</f>
        <v>5590.8093661494286</v>
      </c>
      <c r="Y67" s="133">
        <f>((W67-V67)+(V67-U67)+(U67-T67)+(T67-S67))/4</f>
        <v>-1385.9348198970838</v>
      </c>
      <c r="Z67" s="118">
        <f>X67+Y67</f>
        <v>4204.8745462523448</v>
      </c>
      <c r="AA67" s="133">
        <v>0.4</v>
      </c>
      <c r="AB67" s="136">
        <v>0.45</v>
      </c>
      <c r="AC67" s="149"/>
      <c r="AD67" s="155"/>
      <c r="AE67" s="24"/>
      <c r="AF67" s="24"/>
      <c r="AG67" s="24"/>
      <c r="AH67" s="24"/>
      <c r="AI67" s="24"/>
      <c r="AJ67" s="24"/>
      <c r="AK67" s="24"/>
      <c r="AL67" s="24"/>
      <c r="AM67" s="153"/>
      <c r="AN67" s="24"/>
      <c r="AO67" s="104" t="s">
        <v>17</v>
      </c>
      <c r="AP67" s="24">
        <f>W67</f>
        <v>7547.1698113207549</v>
      </c>
      <c r="AQ67" s="24">
        <f>Z67</f>
        <v>4204.8745462523448</v>
      </c>
      <c r="AR67" s="24">
        <f>ABS(AP67-AQ67)</f>
        <v>3342.2952650684101</v>
      </c>
      <c r="AV67" s="156">
        <f t="shared" ref="AV67:AV78" si="47">(AR67/AP67)</f>
        <v>0.44285412262156432</v>
      </c>
      <c r="AW67" s="30"/>
    </row>
    <row r="68" spans="9:49" x14ac:dyDescent="0.3">
      <c r="I68" s="93"/>
      <c r="O68" s="11"/>
      <c r="P68" s="30"/>
      <c r="R68" s="126" t="s">
        <v>18</v>
      </c>
      <c r="S68" s="118">
        <f t="shared" si="42"/>
        <v>17678.571428571428</v>
      </c>
      <c r="T68" s="118">
        <f t="shared" si="43"/>
        <v>18214.285714285714</v>
      </c>
      <c r="U68" s="118">
        <f t="shared" si="44"/>
        <v>15272.727272727272</v>
      </c>
      <c r="V68" s="118">
        <f t="shared" si="45"/>
        <v>13157.894736842105</v>
      </c>
      <c r="W68" s="118">
        <f t="shared" si="46"/>
        <v>13888.888888888889</v>
      </c>
      <c r="X68" s="133">
        <f>($AA$67*W68)+(1-$AB$67)*(X67+Y67)</f>
        <v>7868.2365559943455</v>
      </c>
      <c r="Y68" s="133">
        <f>$AB$67*(X68-X67)+(1-$AB$67)*Y67</f>
        <v>262.57808448681646</v>
      </c>
      <c r="Z68" s="118">
        <f t="shared" ref="Z68:Z78" si="48">X68+Y68</f>
        <v>8130.8146404811623</v>
      </c>
      <c r="AA68" s="118"/>
      <c r="AB68" s="127"/>
      <c r="AC68" s="23"/>
      <c r="AD68" s="152"/>
      <c r="AE68" s="24"/>
      <c r="AF68" s="24"/>
      <c r="AG68" s="24"/>
      <c r="AH68" s="24"/>
      <c r="AI68" s="24"/>
      <c r="AJ68" s="24"/>
      <c r="AK68" s="24"/>
      <c r="AL68" s="24"/>
      <c r="AM68" s="153"/>
      <c r="AN68" s="24"/>
      <c r="AO68" s="104" t="s">
        <v>18</v>
      </c>
      <c r="AP68" s="24">
        <f t="shared" ref="AP68:AP78" si="49">W68</f>
        <v>13888.888888888889</v>
      </c>
      <c r="AQ68" s="24">
        <f t="shared" ref="AQ68:AQ78" si="50">Z68</f>
        <v>8130.8146404811623</v>
      </c>
      <c r="AR68" s="24">
        <f t="shared" ref="AR68:AR78" si="51">ABS(AP68-AQ68)</f>
        <v>5758.0742484077264</v>
      </c>
      <c r="AV68" s="156">
        <f t="shared" si="47"/>
        <v>0.41458134588535628</v>
      </c>
      <c r="AW68" s="30"/>
    </row>
    <row r="69" spans="9:49" x14ac:dyDescent="0.3">
      <c r="I69" s="93"/>
      <c r="O69" s="11"/>
      <c r="P69" s="30"/>
      <c r="R69" s="126" t="s">
        <v>19</v>
      </c>
      <c r="S69" s="118">
        <f t="shared" si="42"/>
        <v>22758.62068965517</v>
      </c>
      <c r="T69" s="118">
        <f t="shared" si="43"/>
        <v>23888.888888888891</v>
      </c>
      <c r="U69" s="118">
        <f t="shared" si="44"/>
        <v>20555.555555555555</v>
      </c>
      <c r="V69" s="118">
        <f t="shared" si="45"/>
        <v>19655.172413793101</v>
      </c>
      <c r="W69" s="118">
        <f t="shared" si="46"/>
        <v>18301.886792452831</v>
      </c>
      <c r="X69" s="133">
        <f t="shared" ref="X69:X78" si="52">($AA$67*W69)+(1-$AB$67)*(X68+Y68)</f>
        <v>11792.702769245774</v>
      </c>
      <c r="Y69" s="133">
        <f t="shared" ref="Y69:Y78" si="53">$AB$67*(X69-X68)+(1-$AB$67)*Y68</f>
        <v>1910.4277424308921</v>
      </c>
      <c r="Z69" s="118">
        <f t="shared" si="48"/>
        <v>13703.130511676667</v>
      </c>
      <c r="AA69" s="118"/>
      <c r="AB69" s="127"/>
      <c r="AC69" s="23"/>
      <c r="AD69" s="152"/>
      <c r="AE69" s="24"/>
      <c r="AF69" s="24"/>
      <c r="AG69" s="24"/>
      <c r="AH69" s="24"/>
      <c r="AI69" s="24"/>
      <c r="AJ69" s="24"/>
      <c r="AK69" s="24"/>
      <c r="AL69" s="24"/>
      <c r="AM69" s="153"/>
      <c r="AN69" s="24"/>
      <c r="AO69" s="104" t="s">
        <v>19</v>
      </c>
      <c r="AP69" s="24">
        <f t="shared" si="49"/>
        <v>18301.886792452831</v>
      </c>
      <c r="AQ69" s="24">
        <f t="shared" si="50"/>
        <v>13703.130511676667</v>
      </c>
      <c r="AR69" s="24">
        <f t="shared" si="51"/>
        <v>4598.7562807761642</v>
      </c>
      <c r="AV69" s="156">
        <f t="shared" si="47"/>
        <v>0.25127225039292445</v>
      </c>
      <c r="AW69" s="30"/>
    </row>
    <row r="70" spans="9:49" x14ac:dyDescent="0.3">
      <c r="I70" s="93"/>
      <c r="O70" s="11"/>
      <c r="P70" s="30"/>
      <c r="R70" s="126" t="s">
        <v>20</v>
      </c>
      <c r="S70" s="118">
        <f t="shared" si="42"/>
        <v>27966.101694915254</v>
      </c>
      <c r="T70" s="118">
        <f t="shared" si="43"/>
        <v>29454.545454545456</v>
      </c>
      <c r="U70" s="118">
        <f t="shared" si="44"/>
        <v>26785.714285714286</v>
      </c>
      <c r="V70" s="118">
        <f t="shared" si="45"/>
        <v>25178.571428571428</v>
      </c>
      <c r="W70" s="118">
        <f t="shared" si="46"/>
        <v>25192.307692307695</v>
      </c>
      <c r="X70" s="133">
        <f t="shared" si="52"/>
        <v>17613.644858345244</v>
      </c>
      <c r="Y70" s="133">
        <f t="shared" si="53"/>
        <v>3670.159198431752</v>
      </c>
      <c r="Z70" s="118">
        <f t="shared" si="48"/>
        <v>21283.804056776997</v>
      </c>
      <c r="AA70" s="118"/>
      <c r="AB70" s="127"/>
      <c r="AC70" s="23"/>
      <c r="AD70" s="152"/>
      <c r="AE70" s="24"/>
      <c r="AF70" s="24"/>
      <c r="AG70" s="24"/>
      <c r="AH70" s="24"/>
      <c r="AI70" s="24"/>
      <c r="AJ70" s="24"/>
      <c r="AK70" s="24"/>
      <c r="AL70" s="24"/>
      <c r="AM70" s="153"/>
      <c r="AN70" s="24"/>
      <c r="AO70" s="104" t="s">
        <v>20</v>
      </c>
      <c r="AP70" s="24">
        <f t="shared" si="49"/>
        <v>25192.307692307695</v>
      </c>
      <c r="AQ70" s="24">
        <f t="shared" si="50"/>
        <v>21283.804056776997</v>
      </c>
      <c r="AR70" s="24">
        <f t="shared" si="51"/>
        <v>3908.5036355306984</v>
      </c>
      <c r="AV70" s="156">
        <f t="shared" si="47"/>
        <v>0.15514670919663839</v>
      </c>
      <c r="AW70" s="30"/>
    </row>
    <row r="71" spans="9:49" x14ac:dyDescent="0.3">
      <c r="I71" s="93"/>
      <c r="O71" s="11"/>
      <c r="P71" s="30"/>
      <c r="R71" s="126" t="s">
        <v>21</v>
      </c>
      <c r="S71" s="118">
        <f t="shared" si="42"/>
        <v>27894.736842105263</v>
      </c>
      <c r="T71" s="118">
        <f t="shared" si="43"/>
        <v>29464.285714285714</v>
      </c>
      <c r="U71" s="118">
        <f t="shared" si="44"/>
        <v>24827.586206896551</v>
      </c>
      <c r="V71" s="118">
        <f t="shared" si="45"/>
        <v>23103.448275862069</v>
      </c>
      <c r="W71" s="118">
        <f t="shared" si="46"/>
        <v>24705.882352941178</v>
      </c>
      <c r="X71" s="133">
        <f t="shared" si="52"/>
        <v>21588.445172403823</v>
      </c>
      <c r="Y71" s="133">
        <f t="shared" si="53"/>
        <v>3807.247700463824</v>
      </c>
      <c r="Z71" s="118">
        <f t="shared" si="48"/>
        <v>25395.692872867647</v>
      </c>
      <c r="AA71" s="118"/>
      <c r="AB71" s="127"/>
      <c r="AC71" s="23"/>
      <c r="AD71" s="152"/>
      <c r="AE71" s="24"/>
      <c r="AF71" s="24"/>
      <c r="AG71" s="24"/>
      <c r="AH71" s="24"/>
      <c r="AI71" s="24"/>
      <c r="AJ71" s="24"/>
      <c r="AK71" s="24"/>
      <c r="AL71" s="24"/>
      <c r="AM71" s="153"/>
      <c r="AN71" s="24"/>
      <c r="AO71" s="104" t="s">
        <v>21</v>
      </c>
      <c r="AP71" s="24">
        <f t="shared" si="49"/>
        <v>24705.882352941178</v>
      </c>
      <c r="AQ71" s="24">
        <f t="shared" si="50"/>
        <v>25395.692872867647</v>
      </c>
      <c r="AR71" s="24">
        <f t="shared" si="51"/>
        <v>689.81051992646826</v>
      </c>
      <c r="AV71" s="156">
        <f t="shared" si="47"/>
        <v>2.7920901997023712E-2</v>
      </c>
      <c r="AW71" s="30"/>
    </row>
    <row r="72" spans="9:49" x14ac:dyDescent="0.3">
      <c r="I72" s="93"/>
      <c r="O72" s="11"/>
      <c r="P72" s="30"/>
      <c r="R72" s="126" t="s">
        <v>22</v>
      </c>
      <c r="S72" s="118">
        <f t="shared" si="42"/>
        <v>30566.037735849059</v>
      </c>
      <c r="T72" s="118">
        <f t="shared" si="43"/>
        <v>27413.793103448275</v>
      </c>
      <c r="U72" s="118">
        <f t="shared" si="44"/>
        <v>24736.842105263157</v>
      </c>
      <c r="V72" s="118">
        <f t="shared" si="45"/>
        <v>24285.714285714286</v>
      </c>
      <c r="W72" s="118">
        <f t="shared" si="46"/>
        <v>25306.12244897959</v>
      </c>
      <c r="X72" s="133">
        <f t="shared" si="52"/>
        <v>24090.080059669042</v>
      </c>
      <c r="Y72" s="133">
        <f t="shared" si="53"/>
        <v>3219.7219345244525</v>
      </c>
      <c r="Z72" s="118">
        <f t="shared" si="48"/>
        <v>27309.801994193494</v>
      </c>
      <c r="AA72" s="118"/>
      <c r="AB72" s="127"/>
      <c r="AC72" s="23"/>
      <c r="AD72" s="152"/>
      <c r="AE72" s="24"/>
      <c r="AF72" s="24"/>
      <c r="AG72" s="24"/>
      <c r="AH72" s="24"/>
      <c r="AI72" s="24"/>
      <c r="AJ72" s="24"/>
      <c r="AK72" s="24"/>
      <c r="AL72" s="24"/>
      <c r="AM72" s="153"/>
      <c r="AN72" s="24"/>
      <c r="AO72" s="104" t="s">
        <v>22</v>
      </c>
      <c r="AP72" s="24">
        <f t="shared" si="49"/>
        <v>25306.12244897959</v>
      </c>
      <c r="AQ72" s="24">
        <f t="shared" si="50"/>
        <v>27309.801994193494</v>
      </c>
      <c r="AR72" s="24">
        <f t="shared" si="51"/>
        <v>2003.6795452139049</v>
      </c>
      <c r="AV72" s="156">
        <f t="shared" si="47"/>
        <v>7.9177659447968826E-2</v>
      </c>
      <c r="AW72" s="30"/>
    </row>
    <row r="73" spans="9:49" x14ac:dyDescent="0.3">
      <c r="I73" s="93"/>
      <c r="O73" s="11"/>
      <c r="P73" s="30"/>
      <c r="R73" s="126" t="s">
        <v>23</v>
      </c>
      <c r="S73" s="118">
        <f t="shared" si="42"/>
        <v>29444.444444444445</v>
      </c>
      <c r="T73" s="118">
        <f t="shared" si="43"/>
        <v>27368.421052631576</v>
      </c>
      <c r="U73" s="118">
        <f t="shared" si="44"/>
        <v>24827.586206896551</v>
      </c>
      <c r="V73" s="118">
        <f t="shared" si="45"/>
        <v>24736.842105263157</v>
      </c>
      <c r="W73" s="118">
        <f t="shared" si="46"/>
        <v>27083.333333333332</v>
      </c>
      <c r="X73" s="133">
        <f t="shared" si="52"/>
        <v>25853.724430139759</v>
      </c>
      <c r="Y73" s="133">
        <f t="shared" si="53"/>
        <v>2564.4870307002711</v>
      </c>
      <c r="Z73" s="118">
        <f t="shared" si="48"/>
        <v>28418.21146084003</v>
      </c>
      <c r="AA73" s="118"/>
      <c r="AB73" s="127"/>
      <c r="AC73" s="23"/>
      <c r="AD73" s="152"/>
      <c r="AE73" s="24"/>
      <c r="AF73" s="24"/>
      <c r="AG73" s="24"/>
      <c r="AH73" s="24"/>
      <c r="AI73" s="24"/>
      <c r="AJ73" s="24"/>
      <c r="AK73" s="24"/>
      <c r="AL73" s="24"/>
      <c r="AM73" s="153"/>
      <c r="AN73" s="24"/>
      <c r="AO73" s="104" t="s">
        <v>23</v>
      </c>
      <c r="AP73" s="24">
        <f t="shared" si="49"/>
        <v>27083.333333333332</v>
      </c>
      <c r="AQ73" s="24">
        <f t="shared" si="50"/>
        <v>28418.21146084003</v>
      </c>
      <c r="AR73" s="24">
        <f t="shared" si="51"/>
        <v>1334.8781275066976</v>
      </c>
      <c r="AV73" s="156">
        <f t="shared" si="47"/>
        <v>4.9287807784862685E-2</v>
      </c>
      <c r="AW73" s="30"/>
    </row>
    <row r="74" spans="9:49" x14ac:dyDescent="0.3">
      <c r="I74" s="93"/>
      <c r="O74" s="11"/>
      <c r="P74" s="30"/>
      <c r="R74" s="126" t="s">
        <v>24</v>
      </c>
      <c r="S74" s="118">
        <f t="shared" si="42"/>
        <v>28363.636363636364</v>
      </c>
      <c r="T74" s="118">
        <f t="shared" si="43"/>
        <v>27321.428571428572</v>
      </c>
      <c r="U74" s="118">
        <f t="shared" si="44"/>
        <v>25178.571428571428</v>
      </c>
      <c r="V74" s="118">
        <f t="shared" si="45"/>
        <v>26607.142857142855</v>
      </c>
      <c r="W74" s="118">
        <f t="shared" si="46"/>
        <v>26041.666666666668</v>
      </c>
      <c r="X74" s="133">
        <f t="shared" si="52"/>
        <v>26046.682970128684</v>
      </c>
      <c r="Y74" s="133">
        <f t="shared" si="53"/>
        <v>1497.2992098801658</v>
      </c>
      <c r="Z74" s="118">
        <f t="shared" si="48"/>
        <v>27543.98218000885</v>
      </c>
      <c r="AA74" s="118"/>
      <c r="AB74" s="127"/>
      <c r="AC74" s="23"/>
      <c r="AD74" s="152"/>
      <c r="AE74" s="24"/>
      <c r="AF74" s="24"/>
      <c r="AG74" s="24"/>
      <c r="AH74" s="24"/>
      <c r="AI74" s="24"/>
      <c r="AJ74" s="24"/>
      <c r="AK74" s="24"/>
      <c r="AL74" s="24"/>
      <c r="AM74" s="153"/>
      <c r="AN74" s="24"/>
      <c r="AO74" s="104" t="s">
        <v>24</v>
      </c>
      <c r="AP74" s="24">
        <f t="shared" si="49"/>
        <v>26041.666666666668</v>
      </c>
      <c r="AQ74" s="24">
        <f t="shared" si="50"/>
        <v>27543.98218000885</v>
      </c>
      <c r="AR74" s="24">
        <f t="shared" si="51"/>
        <v>1502.3155133421824</v>
      </c>
      <c r="AV74" s="156">
        <f t="shared" si="47"/>
        <v>5.7688915712339799E-2</v>
      </c>
      <c r="AW74" s="30"/>
    </row>
    <row r="75" spans="9:49" x14ac:dyDescent="0.3">
      <c r="I75" s="93"/>
      <c r="O75" s="11"/>
      <c r="P75" s="30"/>
      <c r="R75" s="126" t="s">
        <v>25</v>
      </c>
      <c r="S75" s="118">
        <f t="shared" si="42"/>
        <v>28392.857142857141</v>
      </c>
      <c r="T75" s="118">
        <f t="shared" si="43"/>
        <v>29444.444444444445</v>
      </c>
      <c r="U75" s="118">
        <f t="shared" si="44"/>
        <v>24545.454545454544</v>
      </c>
      <c r="V75" s="118">
        <f t="shared" si="45"/>
        <v>22982.456140350878</v>
      </c>
      <c r="W75" s="118">
        <f t="shared" si="46"/>
        <v>26304.347826086956</v>
      </c>
      <c r="X75" s="133">
        <f t="shared" si="52"/>
        <v>25670.929329439652</v>
      </c>
      <c r="Y75" s="133">
        <f t="shared" si="53"/>
        <v>654.42542712402667</v>
      </c>
      <c r="Z75" s="118">
        <f t="shared" si="48"/>
        <v>26325.35475656368</v>
      </c>
      <c r="AA75" s="118"/>
      <c r="AB75" s="127"/>
      <c r="AC75" s="23"/>
      <c r="AD75" s="152"/>
      <c r="AE75" s="24"/>
      <c r="AF75" s="24"/>
      <c r="AG75" s="24"/>
      <c r="AH75" s="24"/>
      <c r="AI75" s="24"/>
      <c r="AJ75" s="24"/>
      <c r="AK75" s="24"/>
      <c r="AL75" s="24"/>
      <c r="AM75" s="153"/>
      <c r="AN75" s="24"/>
      <c r="AO75" s="104" t="s">
        <v>25</v>
      </c>
      <c r="AP75" s="24">
        <f t="shared" si="49"/>
        <v>26304.347826086956</v>
      </c>
      <c r="AQ75" s="24">
        <f t="shared" si="50"/>
        <v>26325.35475656368</v>
      </c>
      <c r="AR75" s="24">
        <f t="shared" si="51"/>
        <v>21.006930476723937</v>
      </c>
      <c r="AV75" s="156">
        <f t="shared" si="47"/>
        <v>7.9861058010686039E-4</v>
      </c>
      <c r="AW75" s="30"/>
    </row>
    <row r="76" spans="9:49" x14ac:dyDescent="0.3">
      <c r="I76" s="93"/>
      <c r="O76" s="11"/>
      <c r="P76" s="30"/>
      <c r="R76" s="126" t="s">
        <v>26</v>
      </c>
      <c r="S76" s="118">
        <f t="shared" si="42"/>
        <v>24444.444444444445</v>
      </c>
      <c r="T76" s="118">
        <f t="shared" si="43"/>
        <v>23773.584905660377</v>
      </c>
      <c r="U76" s="118">
        <f t="shared" si="44"/>
        <v>19285.714285714286</v>
      </c>
      <c r="V76" s="118">
        <f t="shared" si="45"/>
        <v>16896.551724137931</v>
      </c>
      <c r="W76" s="118">
        <f t="shared" si="46"/>
        <v>22558.139534883721</v>
      </c>
      <c r="X76" s="133">
        <f t="shared" si="52"/>
        <v>23502.200930063515</v>
      </c>
      <c r="Y76" s="133">
        <f t="shared" si="53"/>
        <v>-615.99379480104722</v>
      </c>
      <c r="Z76" s="118">
        <f t="shared" si="48"/>
        <v>22886.207135262466</v>
      </c>
      <c r="AA76" s="118"/>
      <c r="AB76" s="127"/>
      <c r="AC76" s="23"/>
      <c r="AD76" s="152"/>
      <c r="AE76" s="24"/>
      <c r="AF76" s="24"/>
      <c r="AG76" s="24"/>
      <c r="AH76" s="24"/>
      <c r="AI76" s="24"/>
      <c r="AJ76" s="24"/>
      <c r="AK76" s="24"/>
      <c r="AL76" s="24"/>
      <c r="AM76" s="153"/>
      <c r="AN76" s="24"/>
      <c r="AO76" s="104" t="s">
        <v>26</v>
      </c>
      <c r="AP76" s="24">
        <f t="shared" si="49"/>
        <v>22558.139534883721</v>
      </c>
      <c r="AQ76" s="24">
        <f t="shared" si="50"/>
        <v>22886.207135262466</v>
      </c>
      <c r="AR76" s="24">
        <f t="shared" si="51"/>
        <v>328.06760037874483</v>
      </c>
      <c r="AV76" s="156">
        <f t="shared" si="47"/>
        <v>1.4543202903387656E-2</v>
      </c>
      <c r="AW76" s="30"/>
    </row>
    <row r="77" spans="9:49" x14ac:dyDescent="0.3">
      <c r="I77" s="93"/>
      <c r="O77" s="11"/>
      <c r="P77" s="30"/>
      <c r="R77" s="126" t="s">
        <v>27</v>
      </c>
      <c r="S77" s="118">
        <f t="shared" si="42"/>
        <v>18000</v>
      </c>
      <c r="T77" s="118">
        <f t="shared" si="43"/>
        <v>17307.692307692309</v>
      </c>
      <c r="U77" s="118">
        <f t="shared" si="44"/>
        <v>15272.727272727272</v>
      </c>
      <c r="V77" s="118">
        <f t="shared" si="45"/>
        <v>13750</v>
      </c>
      <c r="W77" s="118">
        <f t="shared" si="46"/>
        <v>14772.727272727274</v>
      </c>
      <c r="X77" s="133">
        <f t="shared" si="52"/>
        <v>18496.504833485269</v>
      </c>
      <c r="Y77" s="133">
        <f t="shared" si="53"/>
        <v>-2591.3598306007866</v>
      </c>
      <c r="Z77" s="118">
        <f t="shared" si="48"/>
        <v>15905.145002884483</v>
      </c>
      <c r="AA77" s="118"/>
      <c r="AB77" s="127"/>
      <c r="AC77" s="23"/>
      <c r="AD77" s="152"/>
      <c r="AE77" s="24"/>
      <c r="AF77" s="24"/>
      <c r="AG77" s="24"/>
      <c r="AH77" s="24"/>
      <c r="AI77" s="24"/>
      <c r="AJ77" s="24"/>
      <c r="AK77" s="24"/>
      <c r="AL77" s="24"/>
      <c r="AM77" s="153"/>
      <c r="AN77" s="24"/>
      <c r="AO77" s="104" t="s">
        <v>27</v>
      </c>
      <c r="AP77" s="24">
        <f t="shared" si="49"/>
        <v>14772.727272727274</v>
      </c>
      <c r="AQ77" s="24">
        <f t="shared" si="50"/>
        <v>15905.145002884483</v>
      </c>
      <c r="AR77" s="24">
        <f t="shared" si="51"/>
        <v>1132.417730157209</v>
      </c>
      <c r="AV77" s="156">
        <f t="shared" si="47"/>
        <v>7.6655969426026455E-2</v>
      </c>
      <c r="AW77" s="30"/>
    </row>
    <row r="78" spans="9:49" x14ac:dyDescent="0.3">
      <c r="I78" s="93"/>
      <c r="O78" s="11"/>
      <c r="P78" s="30"/>
      <c r="R78" s="126" t="s">
        <v>28</v>
      </c>
      <c r="S78" s="118">
        <f t="shared" si="42"/>
        <v>12452.830188679245</v>
      </c>
      <c r="T78" s="118">
        <f t="shared" si="43"/>
        <v>12941.176470588236</v>
      </c>
      <c r="U78" s="118">
        <f t="shared" si="44"/>
        <v>9107.1428571428569</v>
      </c>
      <c r="V78" s="118">
        <f t="shared" si="45"/>
        <v>7818.181818181818</v>
      </c>
      <c r="W78" s="118">
        <f t="shared" si="46"/>
        <v>6976.7441860465124</v>
      </c>
      <c r="X78" s="133">
        <f t="shared" si="52"/>
        <v>11538.527426005072</v>
      </c>
      <c r="Y78" s="133">
        <f t="shared" si="53"/>
        <v>-4556.3377401965217</v>
      </c>
      <c r="Z78" s="118">
        <f t="shared" si="48"/>
        <v>6982.1896858085502</v>
      </c>
      <c r="AA78" s="118"/>
      <c r="AB78" s="127"/>
      <c r="AC78" s="23"/>
      <c r="AD78" s="152"/>
      <c r="AE78" s="24"/>
      <c r="AF78" s="24"/>
      <c r="AG78" s="24"/>
      <c r="AH78" s="24"/>
      <c r="AI78" s="24"/>
      <c r="AJ78" s="24"/>
      <c r="AK78" s="24"/>
      <c r="AL78" s="24"/>
      <c r="AM78" s="153"/>
      <c r="AN78" s="24"/>
      <c r="AO78" s="104" t="s">
        <v>28</v>
      </c>
      <c r="AP78" s="24">
        <f t="shared" si="49"/>
        <v>6976.7441860465124</v>
      </c>
      <c r="AQ78" s="24">
        <f t="shared" si="50"/>
        <v>6982.1896858085502</v>
      </c>
      <c r="AR78" s="24">
        <f t="shared" si="51"/>
        <v>5.4454997620377981</v>
      </c>
      <c r="AV78" s="156">
        <f t="shared" si="47"/>
        <v>7.8052163255875099E-4</v>
      </c>
      <c r="AW78" s="30"/>
    </row>
    <row r="79" spans="9:49" ht="18" thickBot="1" x14ac:dyDescent="0.35">
      <c r="I79" s="93"/>
      <c r="O79" s="11"/>
      <c r="P79" s="30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1"/>
      <c r="AC79" s="23"/>
      <c r="AD79" s="152"/>
      <c r="AE79" s="24"/>
      <c r="AF79" s="24"/>
      <c r="AG79" s="24"/>
      <c r="AH79" s="24"/>
      <c r="AI79" s="24"/>
      <c r="AJ79" s="24"/>
      <c r="AK79" s="24"/>
      <c r="AL79" s="24"/>
      <c r="AM79" s="153"/>
      <c r="AN79" s="24"/>
      <c r="AO79" s="106"/>
      <c r="AP79" s="24" t="s">
        <v>63</v>
      </c>
      <c r="AQ79" s="24"/>
      <c r="AR79" s="24">
        <f>SUM(AR67:AR78)</f>
        <v>24625.250896546968</v>
      </c>
      <c r="AT79" s="2" t="s">
        <v>67</v>
      </c>
      <c r="AV79" s="156">
        <f>SUM(AV67:AV78)</f>
        <v>1.5707080175807575</v>
      </c>
      <c r="AW79" s="30"/>
    </row>
    <row r="80" spans="9:49" x14ac:dyDescent="0.3">
      <c r="I80" s="93"/>
      <c r="O80" s="11"/>
      <c r="P80" s="30"/>
      <c r="R80" s="12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152"/>
      <c r="AE80" s="24"/>
      <c r="AF80" s="24"/>
      <c r="AG80" s="24"/>
      <c r="AH80" s="24"/>
      <c r="AI80" s="24"/>
      <c r="AJ80" s="24"/>
      <c r="AK80" s="24"/>
      <c r="AL80" s="24"/>
      <c r="AM80" s="153"/>
      <c r="AN80" s="24"/>
      <c r="AO80" s="106"/>
      <c r="AP80" s="24" t="s">
        <v>64</v>
      </c>
      <c r="AQ80" s="24"/>
      <c r="AR80" s="24">
        <f>AR79/12</f>
        <v>2052.1042413789141</v>
      </c>
      <c r="AT80" s="2" t="s">
        <v>68</v>
      </c>
      <c r="AV80" s="156">
        <f>AV79/12</f>
        <v>0.13089233479839646</v>
      </c>
      <c r="AW80" s="30"/>
    </row>
    <row r="81" spans="9:49" ht="18" thickBot="1" x14ac:dyDescent="0.35">
      <c r="I81" s="93"/>
      <c r="O81" s="11"/>
      <c r="P81" s="30"/>
      <c r="R81" s="12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152"/>
      <c r="AE81" s="24"/>
      <c r="AF81" s="24"/>
      <c r="AG81" s="24"/>
      <c r="AH81" s="24"/>
      <c r="AI81" s="24"/>
      <c r="AJ81" s="24"/>
      <c r="AK81" s="24"/>
      <c r="AL81" s="24"/>
      <c r="AM81" s="153"/>
      <c r="AN81" s="24"/>
      <c r="AO81" s="107"/>
      <c r="AP81" s="108"/>
      <c r="AQ81" s="108"/>
      <c r="AR81" s="108"/>
      <c r="AS81" s="32"/>
      <c r="AT81" s="32"/>
      <c r="AU81" s="32"/>
      <c r="AV81" s="32"/>
      <c r="AW81" s="33"/>
    </row>
    <row r="82" spans="9:49" ht="18" thickBot="1" x14ac:dyDescent="0.35">
      <c r="I82" s="93"/>
      <c r="J82" s="41" t="s">
        <v>49</v>
      </c>
      <c r="M82" s="11" t="s">
        <v>50</v>
      </c>
      <c r="O82" s="11"/>
      <c r="P82" s="30"/>
      <c r="R82" s="12"/>
      <c r="S82" s="23"/>
      <c r="T82" s="23"/>
      <c r="U82" s="23"/>
      <c r="V82" s="25"/>
      <c r="W82" s="23"/>
      <c r="X82" s="23"/>
      <c r="Y82" s="23"/>
      <c r="Z82" s="23"/>
      <c r="AA82" s="23"/>
      <c r="AB82" s="23"/>
      <c r="AC82" s="23"/>
      <c r="AD82" s="152"/>
      <c r="AE82" s="24"/>
      <c r="AF82" s="24"/>
      <c r="AG82" s="24"/>
      <c r="AH82" s="24"/>
      <c r="AI82" s="24"/>
      <c r="AJ82" s="24"/>
      <c r="AK82" s="24"/>
      <c r="AL82" s="24"/>
      <c r="AM82" s="153"/>
      <c r="AN82" s="24"/>
      <c r="AO82" s="24"/>
    </row>
    <row r="83" spans="9:49" x14ac:dyDescent="0.3">
      <c r="I83" s="93"/>
      <c r="O83" s="11"/>
      <c r="P83" s="30"/>
      <c r="R83" s="134" t="s">
        <v>5</v>
      </c>
      <c r="S83" s="57" t="s">
        <v>48</v>
      </c>
      <c r="T83" s="122"/>
      <c r="U83" s="122"/>
      <c r="V83" s="57"/>
      <c r="W83" s="57"/>
      <c r="X83" s="122"/>
      <c r="Y83" s="123"/>
      <c r="Z83" s="23"/>
      <c r="AA83" s="23"/>
      <c r="AB83" s="23"/>
      <c r="AC83" s="23"/>
      <c r="AD83" s="152"/>
      <c r="AE83" s="24"/>
      <c r="AF83" s="24"/>
      <c r="AG83" s="24"/>
      <c r="AH83" s="24"/>
      <c r="AI83" s="24"/>
      <c r="AJ83" s="24"/>
      <c r="AK83" s="24"/>
      <c r="AL83" s="24"/>
      <c r="AM83" s="153"/>
      <c r="AN83" s="24"/>
      <c r="AO83" s="95"/>
      <c r="AP83" s="46" t="s">
        <v>60</v>
      </c>
      <c r="AQ83" s="96"/>
      <c r="AR83" s="96"/>
      <c r="AS83" s="91"/>
      <c r="AT83" s="97"/>
      <c r="AU83" s="91"/>
      <c r="AV83" s="97" t="s">
        <v>65</v>
      </c>
      <c r="AW83" s="92"/>
    </row>
    <row r="84" spans="9:49" x14ac:dyDescent="0.3">
      <c r="I84" s="93"/>
      <c r="O84" s="11"/>
      <c r="P84" s="30"/>
      <c r="R84" s="124"/>
      <c r="S84" s="119" t="s">
        <v>31</v>
      </c>
      <c r="T84" s="119" t="s">
        <v>32</v>
      </c>
      <c r="U84" s="119" t="s">
        <v>33</v>
      </c>
      <c r="V84" s="119" t="s">
        <v>34</v>
      </c>
      <c r="W84" s="51" t="s">
        <v>35</v>
      </c>
      <c r="X84" s="120" t="s">
        <v>46</v>
      </c>
      <c r="Y84" s="125" t="s">
        <v>45</v>
      </c>
      <c r="Z84" s="23"/>
      <c r="AA84" s="23"/>
      <c r="AB84" s="23"/>
      <c r="AC84" s="23"/>
      <c r="AD84" s="152"/>
      <c r="AE84" s="24"/>
      <c r="AF84" s="24"/>
      <c r="AG84" s="24"/>
      <c r="AH84" s="24"/>
      <c r="AI84" s="24"/>
      <c r="AJ84" s="24"/>
      <c r="AK84" s="24"/>
      <c r="AL84" s="24"/>
      <c r="AM84" s="153"/>
      <c r="AN84" s="24"/>
      <c r="AO84" s="99"/>
      <c r="AP84" s="100" t="s">
        <v>61</v>
      </c>
      <c r="AQ84" s="101" t="s">
        <v>36</v>
      </c>
      <c r="AR84" s="102" t="s">
        <v>62</v>
      </c>
      <c r="AV84" s="5" t="s">
        <v>66</v>
      </c>
      <c r="AW84" s="30"/>
    </row>
    <row r="85" spans="9:49" x14ac:dyDescent="0.3">
      <c r="I85" s="93"/>
      <c r="O85" s="11"/>
      <c r="P85" s="30"/>
      <c r="R85" s="126" t="s">
        <v>17</v>
      </c>
      <c r="S85" s="118">
        <f t="shared" ref="S85:S96" si="54">E4</f>
        <v>1045</v>
      </c>
      <c r="T85" s="118">
        <f t="shared" ref="T85:T96" si="55">E16</f>
        <v>1443.2989690721649</v>
      </c>
      <c r="U85" s="118">
        <f t="shared" ref="U85:U96" si="56">E28</f>
        <v>1509.433962264151</v>
      </c>
      <c r="V85" s="118">
        <f t="shared" ref="V85:V96" si="57">E40</f>
        <v>1886.7924528301887</v>
      </c>
      <c r="W85" s="118">
        <f t="shared" ref="W85:W96" si="58">E52</f>
        <v>1851.851851851852</v>
      </c>
      <c r="X85" s="137">
        <v>13</v>
      </c>
      <c r="Y85" s="127">
        <f xml:space="preserve"> 27.312*(X85) + 1811.6</f>
        <v>2166.6559999999999</v>
      </c>
      <c r="Z85" s="23"/>
      <c r="AA85" s="23"/>
      <c r="AB85" s="23"/>
      <c r="AC85" s="23"/>
      <c r="AD85" s="152"/>
      <c r="AE85" s="24"/>
      <c r="AF85" s="24"/>
      <c r="AG85" s="24"/>
      <c r="AH85" s="24"/>
      <c r="AI85" s="24"/>
      <c r="AJ85" s="24"/>
      <c r="AK85" s="24"/>
      <c r="AL85" s="24"/>
      <c r="AM85" s="153"/>
      <c r="AN85" s="24"/>
      <c r="AO85" s="104" t="s">
        <v>17</v>
      </c>
      <c r="AP85" s="24">
        <f>W85</f>
        <v>1851.851851851852</v>
      </c>
      <c r="AQ85" s="24">
        <f>Y85</f>
        <v>2166.6559999999999</v>
      </c>
      <c r="AR85" s="24">
        <f>ABS(AP85-AQ85)</f>
        <v>314.80414814814799</v>
      </c>
      <c r="AV85" s="156">
        <f t="shared" ref="AV85:AV96" si="59">(AR85/AP85)</f>
        <v>0.16999423999999991</v>
      </c>
      <c r="AW85" s="30"/>
    </row>
    <row r="86" spans="9:49" x14ac:dyDescent="0.3">
      <c r="I86" s="93"/>
      <c r="O86" s="11"/>
      <c r="P86" s="30"/>
      <c r="R86" s="126" t="s">
        <v>18</v>
      </c>
      <c r="S86" s="118">
        <f t="shared" si="54"/>
        <v>1111.1111111111111</v>
      </c>
      <c r="T86" s="118">
        <f t="shared" si="55"/>
        <v>1515.151515151515</v>
      </c>
      <c r="U86" s="118">
        <f t="shared" si="56"/>
        <v>1401.8691588785048</v>
      </c>
      <c r="V86" s="118">
        <f t="shared" si="57"/>
        <v>1844.6601941747574</v>
      </c>
      <c r="W86" s="118">
        <f t="shared" si="58"/>
        <v>1743.119266055046</v>
      </c>
      <c r="X86" s="138">
        <v>14</v>
      </c>
      <c r="Y86" s="127">
        <f t="shared" ref="Y86:Y96" si="60" xml:space="preserve"> 27.312*(X86) + 1811.6</f>
        <v>2193.9679999999998</v>
      </c>
      <c r="Z86" s="23"/>
      <c r="AA86" s="23"/>
      <c r="AB86" s="23"/>
      <c r="AC86" s="23"/>
      <c r="AD86" s="152"/>
      <c r="AE86" s="24"/>
      <c r="AF86" s="24"/>
      <c r="AG86" s="24"/>
      <c r="AH86" s="24"/>
      <c r="AI86" s="24"/>
      <c r="AJ86" s="24"/>
      <c r="AK86" s="24"/>
      <c r="AL86" s="24"/>
      <c r="AM86" s="153"/>
      <c r="AN86" s="24"/>
      <c r="AO86" s="104" t="s">
        <v>18</v>
      </c>
      <c r="AP86" s="24">
        <f t="shared" ref="AP86:AP96" si="61">W86</f>
        <v>1743.119266055046</v>
      </c>
      <c r="AQ86" s="24">
        <f t="shared" ref="AQ86:AQ96" si="62">Y86</f>
        <v>2193.9679999999998</v>
      </c>
      <c r="AR86" s="24">
        <f t="shared" ref="AR86:AR96" si="63">ABS(AP86-AQ86)</f>
        <v>450.84873394495389</v>
      </c>
      <c r="AV86" s="156">
        <f t="shared" si="59"/>
        <v>0.25864479999999984</v>
      </c>
      <c r="AW86" s="30"/>
    </row>
    <row r="87" spans="9:49" x14ac:dyDescent="0.3">
      <c r="I87" s="93"/>
      <c r="O87" s="11"/>
      <c r="P87" s="30"/>
      <c r="R87" s="126" t="s">
        <v>19</v>
      </c>
      <c r="S87" s="118">
        <f t="shared" si="54"/>
        <v>1067.9611650485438</v>
      </c>
      <c r="T87" s="118">
        <f t="shared" si="55"/>
        <v>1372.5490196078433</v>
      </c>
      <c r="U87" s="118">
        <f t="shared" si="56"/>
        <v>1523.8095238095239</v>
      </c>
      <c r="V87" s="118">
        <f t="shared" si="57"/>
        <v>1923.0769230769231</v>
      </c>
      <c r="W87" s="118">
        <f t="shared" si="58"/>
        <v>1891.8918918918919</v>
      </c>
      <c r="X87" s="137">
        <v>15</v>
      </c>
      <c r="Y87" s="127">
        <f t="shared" si="60"/>
        <v>2221.2799999999997</v>
      </c>
      <c r="Z87" s="23"/>
      <c r="AA87" s="23"/>
      <c r="AB87" s="23"/>
      <c r="AC87" s="23"/>
      <c r="AD87" s="152"/>
      <c r="AE87" s="24"/>
      <c r="AF87" s="24"/>
      <c r="AG87" s="24"/>
      <c r="AH87" s="24"/>
      <c r="AI87" s="24"/>
      <c r="AJ87" s="24"/>
      <c r="AK87" s="24"/>
      <c r="AL87" s="24"/>
      <c r="AM87" s="153"/>
      <c r="AN87" s="24"/>
      <c r="AO87" s="104" t="s">
        <v>19</v>
      </c>
      <c r="AP87" s="24">
        <f t="shared" si="61"/>
        <v>1891.8918918918919</v>
      </c>
      <c r="AQ87" s="24">
        <f t="shared" si="62"/>
        <v>2221.2799999999997</v>
      </c>
      <c r="AR87" s="24">
        <f t="shared" si="63"/>
        <v>329.38810810810787</v>
      </c>
      <c r="AV87" s="156">
        <f t="shared" si="59"/>
        <v>0.17410514285714274</v>
      </c>
      <c r="AW87" s="30"/>
    </row>
    <row r="88" spans="9:49" x14ac:dyDescent="0.3">
      <c r="I88" s="93"/>
      <c r="O88" s="11"/>
      <c r="P88" s="30"/>
      <c r="R88" s="126" t="s">
        <v>20</v>
      </c>
      <c r="S88" s="118">
        <f t="shared" si="54"/>
        <v>1237.1134020618556</v>
      </c>
      <c r="T88" s="118">
        <f t="shared" si="55"/>
        <v>1442.3076923076924</v>
      </c>
      <c r="U88" s="118">
        <f t="shared" si="56"/>
        <v>1574.0740740740741</v>
      </c>
      <c r="V88" s="118">
        <f t="shared" si="57"/>
        <v>1981.1320754716983</v>
      </c>
      <c r="W88" s="118">
        <f t="shared" si="58"/>
        <v>2037.037037037037</v>
      </c>
      <c r="X88" s="138">
        <v>16</v>
      </c>
      <c r="Y88" s="127">
        <f t="shared" si="60"/>
        <v>2248.5920000000001</v>
      </c>
      <c r="Z88" s="23"/>
      <c r="AA88" s="23"/>
      <c r="AB88" s="23"/>
      <c r="AC88" s="23"/>
      <c r="AD88" s="152"/>
      <c r="AE88" s="24"/>
      <c r="AF88" s="24"/>
      <c r="AG88" s="24"/>
      <c r="AH88" s="24"/>
      <c r="AI88" s="24"/>
      <c r="AJ88" s="24"/>
      <c r="AK88" s="24"/>
      <c r="AL88" s="24"/>
      <c r="AM88" s="153"/>
      <c r="AN88" s="24"/>
      <c r="AO88" s="104" t="s">
        <v>20</v>
      </c>
      <c r="AP88" s="24">
        <f t="shared" si="61"/>
        <v>2037.037037037037</v>
      </c>
      <c r="AQ88" s="24">
        <f t="shared" si="62"/>
        <v>2248.5920000000001</v>
      </c>
      <c r="AR88" s="24">
        <f t="shared" si="63"/>
        <v>211.55496296296315</v>
      </c>
      <c r="AV88" s="156">
        <f t="shared" si="59"/>
        <v>0.10385425454545463</v>
      </c>
      <c r="AW88" s="30"/>
    </row>
    <row r="89" spans="9:49" x14ac:dyDescent="0.3">
      <c r="I89" s="93"/>
      <c r="O89" s="11"/>
      <c r="P89" s="30"/>
      <c r="R89" s="126" t="s">
        <v>21</v>
      </c>
      <c r="S89" s="118">
        <f t="shared" si="54"/>
        <v>1313.1313131313132</v>
      </c>
      <c r="T89" s="118">
        <f t="shared" si="55"/>
        <v>1214.9532710280373</v>
      </c>
      <c r="U89" s="118">
        <f t="shared" si="56"/>
        <v>1467.8899082568807</v>
      </c>
      <c r="V89" s="118">
        <f t="shared" si="57"/>
        <v>1809.5238095238096</v>
      </c>
      <c r="W89" s="118">
        <f t="shared" si="58"/>
        <v>1886.7924528301887</v>
      </c>
      <c r="X89" s="137">
        <v>17</v>
      </c>
      <c r="Y89" s="127">
        <f t="shared" si="60"/>
        <v>2275.904</v>
      </c>
      <c r="Z89" s="23"/>
      <c r="AA89" s="23"/>
      <c r="AB89" s="23"/>
      <c r="AC89" s="23"/>
      <c r="AD89" s="152"/>
      <c r="AE89" s="24"/>
      <c r="AF89" s="24"/>
      <c r="AG89" s="24"/>
      <c r="AH89" s="24"/>
      <c r="AI89" s="24"/>
      <c r="AJ89" s="24"/>
      <c r="AK89" s="24"/>
      <c r="AL89" s="24"/>
      <c r="AM89" s="153"/>
      <c r="AN89" s="24"/>
      <c r="AO89" s="104" t="s">
        <v>21</v>
      </c>
      <c r="AP89" s="24">
        <f t="shared" si="61"/>
        <v>1886.7924528301887</v>
      </c>
      <c r="AQ89" s="24">
        <f t="shared" si="62"/>
        <v>2275.904</v>
      </c>
      <c r="AR89" s="24">
        <f t="shared" si="63"/>
        <v>389.11154716981127</v>
      </c>
      <c r="AV89" s="156">
        <f t="shared" si="59"/>
        <v>0.20622911999999996</v>
      </c>
      <c r="AW89" s="30"/>
    </row>
    <row r="90" spans="9:49" x14ac:dyDescent="0.3">
      <c r="I90" s="93"/>
      <c r="O90" s="11"/>
      <c r="P90" s="30"/>
      <c r="R90" s="126" t="s">
        <v>22</v>
      </c>
      <c r="S90" s="118">
        <f t="shared" si="54"/>
        <v>1176.4705882352941</v>
      </c>
      <c r="T90" s="118">
        <f t="shared" si="55"/>
        <v>1333.3333333333335</v>
      </c>
      <c r="U90" s="118">
        <f t="shared" si="56"/>
        <v>1559.6330275229359</v>
      </c>
      <c r="V90" s="118">
        <f t="shared" si="57"/>
        <v>1941.7475728155341</v>
      </c>
      <c r="W90" s="118">
        <f t="shared" si="58"/>
        <v>1944.4444444444446</v>
      </c>
      <c r="X90" s="138">
        <v>18</v>
      </c>
      <c r="Y90" s="127">
        <f t="shared" si="60"/>
        <v>2303.2159999999999</v>
      </c>
      <c r="Z90" s="23"/>
      <c r="AA90" s="23"/>
      <c r="AB90" s="23"/>
      <c r="AC90" s="23"/>
      <c r="AD90" s="152"/>
      <c r="AE90" s="24"/>
      <c r="AF90" s="24"/>
      <c r="AG90" s="24"/>
      <c r="AH90" s="24"/>
      <c r="AI90" s="24"/>
      <c r="AJ90" s="24"/>
      <c r="AK90" s="24"/>
      <c r="AL90" s="24"/>
      <c r="AM90" s="153"/>
      <c r="AN90" s="24"/>
      <c r="AO90" s="104" t="s">
        <v>22</v>
      </c>
      <c r="AP90" s="24">
        <f t="shared" si="61"/>
        <v>1944.4444444444446</v>
      </c>
      <c r="AQ90" s="24">
        <f t="shared" si="62"/>
        <v>2303.2159999999999</v>
      </c>
      <c r="AR90" s="24">
        <f t="shared" si="63"/>
        <v>358.77155555555532</v>
      </c>
      <c r="AV90" s="156">
        <f t="shared" si="59"/>
        <v>0.18451108571428559</v>
      </c>
      <c r="AW90" s="30"/>
    </row>
    <row r="91" spans="9:49" x14ac:dyDescent="0.3">
      <c r="I91" s="93"/>
      <c r="O91" s="11"/>
      <c r="P91" s="30"/>
      <c r="R91" s="126" t="s">
        <v>23</v>
      </c>
      <c r="S91" s="118">
        <f t="shared" si="54"/>
        <v>1359.2233009708739</v>
      </c>
      <c r="T91" s="118">
        <f t="shared" si="55"/>
        <v>1415.0943396226417</v>
      </c>
      <c r="U91" s="118">
        <f t="shared" si="56"/>
        <v>1441.4414414414414</v>
      </c>
      <c r="V91" s="118">
        <f t="shared" si="57"/>
        <v>1960.7843137254904</v>
      </c>
      <c r="W91" s="118">
        <f t="shared" si="58"/>
        <v>2169.8113207547171</v>
      </c>
      <c r="X91" s="137">
        <v>19</v>
      </c>
      <c r="Y91" s="127">
        <f t="shared" si="60"/>
        <v>2330.5279999999998</v>
      </c>
      <c r="Z91" s="23"/>
      <c r="AA91" s="23"/>
      <c r="AB91" s="23"/>
      <c r="AC91" s="23"/>
      <c r="AD91" s="152"/>
      <c r="AE91" s="24"/>
      <c r="AF91" s="24"/>
      <c r="AG91" s="24"/>
      <c r="AH91" s="24"/>
      <c r="AI91" s="24"/>
      <c r="AJ91" s="24"/>
      <c r="AK91" s="24"/>
      <c r="AL91" s="24"/>
      <c r="AM91" s="153"/>
      <c r="AN91" s="24"/>
      <c r="AO91" s="104" t="s">
        <v>23</v>
      </c>
      <c r="AP91" s="24">
        <f t="shared" si="61"/>
        <v>2169.8113207547171</v>
      </c>
      <c r="AQ91" s="24">
        <f t="shared" si="62"/>
        <v>2330.5279999999998</v>
      </c>
      <c r="AR91" s="24">
        <f t="shared" si="63"/>
        <v>160.71667924528265</v>
      </c>
      <c r="AV91" s="156">
        <f t="shared" si="59"/>
        <v>7.4069426086956339E-2</v>
      </c>
      <c r="AW91" s="30"/>
    </row>
    <row r="92" spans="9:49" x14ac:dyDescent="0.3">
      <c r="I92" s="93"/>
      <c r="O92" s="11"/>
      <c r="P92" s="30"/>
      <c r="R92" s="126" t="s">
        <v>24</v>
      </c>
      <c r="S92" s="118">
        <f t="shared" si="54"/>
        <v>1238.0952380952381</v>
      </c>
      <c r="T92" s="118">
        <f t="shared" si="55"/>
        <v>1296.2962962962963</v>
      </c>
      <c r="U92" s="118">
        <f t="shared" si="56"/>
        <v>1545.4545454545455</v>
      </c>
      <c r="V92" s="118">
        <f t="shared" si="57"/>
        <v>2000</v>
      </c>
      <c r="W92" s="118">
        <f t="shared" si="58"/>
        <v>2037.037037037037</v>
      </c>
      <c r="X92" s="138">
        <v>20</v>
      </c>
      <c r="Y92" s="127">
        <f t="shared" si="60"/>
        <v>2357.84</v>
      </c>
      <c r="Z92" s="23"/>
      <c r="AA92" s="23"/>
      <c r="AB92" s="23"/>
      <c r="AC92" s="23"/>
      <c r="AD92" s="152"/>
      <c r="AE92" s="24"/>
      <c r="AF92" s="24"/>
      <c r="AG92" s="24"/>
      <c r="AH92" s="24"/>
      <c r="AI92" s="24"/>
      <c r="AJ92" s="24"/>
      <c r="AK92" s="24"/>
      <c r="AL92" s="24"/>
      <c r="AM92" s="153"/>
      <c r="AN92" s="24"/>
      <c r="AO92" s="104" t="s">
        <v>24</v>
      </c>
      <c r="AP92" s="24">
        <f t="shared" si="61"/>
        <v>2037.037037037037</v>
      </c>
      <c r="AQ92" s="24">
        <f t="shared" si="62"/>
        <v>2357.84</v>
      </c>
      <c r="AR92" s="24">
        <f t="shared" si="63"/>
        <v>320.80296296296319</v>
      </c>
      <c r="AV92" s="156">
        <f t="shared" si="59"/>
        <v>0.15748509090909102</v>
      </c>
      <c r="AW92" s="30"/>
    </row>
    <row r="93" spans="9:49" x14ac:dyDescent="0.3">
      <c r="I93" s="93"/>
      <c r="O93" s="11"/>
      <c r="P93" s="30"/>
      <c r="R93" s="126" t="s">
        <v>25</v>
      </c>
      <c r="S93" s="118">
        <f t="shared" si="54"/>
        <v>1214.9532710280373</v>
      </c>
      <c r="T93" s="118">
        <f t="shared" si="55"/>
        <v>1401.8691588785048</v>
      </c>
      <c r="U93" s="118">
        <f t="shared" si="56"/>
        <v>1666.6666666666667</v>
      </c>
      <c r="V93" s="118">
        <f t="shared" si="57"/>
        <v>2075.4716981132078</v>
      </c>
      <c r="W93" s="118">
        <f t="shared" si="58"/>
        <v>2018.3486238532109</v>
      </c>
      <c r="X93" s="137">
        <v>21</v>
      </c>
      <c r="Y93" s="127">
        <f t="shared" si="60"/>
        <v>2385.152</v>
      </c>
      <c r="Z93" s="23"/>
      <c r="AA93" s="23"/>
      <c r="AB93" s="23"/>
      <c r="AC93" s="23"/>
      <c r="AD93" s="152"/>
      <c r="AE93" s="24"/>
      <c r="AF93" s="24"/>
      <c r="AG93" s="24"/>
      <c r="AH93" s="24"/>
      <c r="AI93" s="24"/>
      <c r="AJ93" s="24"/>
      <c r="AK93" s="24"/>
      <c r="AL93" s="24"/>
      <c r="AM93" s="153"/>
      <c r="AN93" s="24"/>
      <c r="AO93" s="104" t="s">
        <v>25</v>
      </c>
      <c r="AP93" s="24">
        <f t="shared" si="61"/>
        <v>2018.3486238532109</v>
      </c>
      <c r="AQ93" s="24">
        <f t="shared" si="62"/>
        <v>2385.152</v>
      </c>
      <c r="AR93" s="24">
        <f t="shared" si="63"/>
        <v>366.80337614678911</v>
      </c>
      <c r="AV93" s="156">
        <f t="shared" si="59"/>
        <v>0.18173440000000007</v>
      </c>
      <c r="AW93" s="30"/>
    </row>
    <row r="94" spans="9:49" x14ac:dyDescent="0.3">
      <c r="I94" s="93"/>
      <c r="O94" s="11"/>
      <c r="P94" s="30"/>
      <c r="R94" s="126" t="s">
        <v>26</v>
      </c>
      <c r="S94" s="118">
        <f t="shared" si="54"/>
        <v>1153.8461538461538</v>
      </c>
      <c r="T94" s="118">
        <f t="shared" si="55"/>
        <v>1467.8899082568807</v>
      </c>
      <c r="U94" s="118">
        <f t="shared" si="56"/>
        <v>1698.1132075471698</v>
      </c>
      <c r="V94" s="118">
        <f t="shared" si="57"/>
        <v>2019.2307692307693</v>
      </c>
      <c r="W94" s="118">
        <f t="shared" si="58"/>
        <v>2072.0720720720719</v>
      </c>
      <c r="X94" s="138">
        <v>22</v>
      </c>
      <c r="Y94" s="127">
        <f t="shared" si="60"/>
        <v>2412.4639999999999</v>
      </c>
      <c r="Z94" s="23"/>
      <c r="AA94" s="23"/>
      <c r="AB94" s="23"/>
      <c r="AC94" s="23"/>
      <c r="AD94" s="152"/>
      <c r="AE94" s="24"/>
      <c r="AF94" s="24"/>
      <c r="AG94" s="24"/>
      <c r="AH94" s="24"/>
      <c r="AI94" s="24"/>
      <c r="AJ94" s="24"/>
      <c r="AK94" s="24"/>
      <c r="AL94" s="24"/>
      <c r="AM94" s="153"/>
      <c r="AN94" s="24"/>
      <c r="AO94" s="104" t="s">
        <v>26</v>
      </c>
      <c r="AP94" s="24">
        <f t="shared" si="61"/>
        <v>2072.0720720720719</v>
      </c>
      <c r="AQ94" s="24">
        <f t="shared" si="62"/>
        <v>2412.4639999999999</v>
      </c>
      <c r="AR94" s="24">
        <f t="shared" si="63"/>
        <v>340.39192792792801</v>
      </c>
      <c r="AV94" s="156">
        <f t="shared" si="59"/>
        <v>0.16427610434782614</v>
      </c>
      <c r="AW94" s="30"/>
    </row>
    <row r="95" spans="9:49" x14ac:dyDescent="0.3">
      <c r="I95" s="93"/>
      <c r="O95" s="11"/>
      <c r="P95" s="30"/>
      <c r="R95" s="126" t="s">
        <v>27</v>
      </c>
      <c r="S95" s="118">
        <f t="shared" si="54"/>
        <v>1262.1359223300972</v>
      </c>
      <c r="T95" s="118">
        <f t="shared" si="55"/>
        <v>1351.3513513513512</v>
      </c>
      <c r="U95" s="118">
        <f t="shared" si="56"/>
        <v>1809.5238095238096</v>
      </c>
      <c r="V95" s="118">
        <f t="shared" si="57"/>
        <v>2095.2380952380954</v>
      </c>
      <c r="W95" s="118">
        <f t="shared" si="58"/>
        <v>2181.818181818182</v>
      </c>
      <c r="X95" s="137">
        <v>23</v>
      </c>
      <c r="Y95" s="127">
        <f t="shared" si="60"/>
        <v>2439.7759999999998</v>
      </c>
      <c r="Z95" s="23"/>
      <c r="AA95" s="23"/>
      <c r="AB95" s="23"/>
      <c r="AC95" s="23"/>
      <c r="AD95" s="152"/>
      <c r="AE95" s="24"/>
      <c r="AF95" s="24"/>
      <c r="AG95" s="24"/>
      <c r="AH95" s="24"/>
      <c r="AI95" s="24"/>
      <c r="AJ95" s="24"/>
      <c r="AK95" s="24"/>
      <c r="AL95" s="24"/>
      <c r="AM95" s="153"/>
      <c r="AN95" s="24"/>
      <c r="AO95" s="104" t="s">
        <v>27</v>
      </c>
      <c r="AP95" s="24">
        <f t="shared" si="61"/>
        <v>2181.818181818182</v>
      </c>
      <c r="AQ95" s="24">
        <f t="shared" si="62"/>
        <v>2439.7759999999998</v>
      </c>
      <c r="AR95" s="24">
        <f t="shared" si="63"/>
        <v>257.95781818181786</v>
      </c>
      <c r="AV95" s="156">
        <f t="shared" si="59"/>
        <v>0.11823066666666651</v>
      </c>
      <c r="AW95" s="30"/>
    </row>
    <row r="96" spans="9:49" ht="18" thickBot="1" x14ac:dyDescent="0.35">
      <c r="I96" s="93"/>
      <c r="O96" s="11"/>
      <c r="P96" s="30"/>
      <c r="R96" s="139" t="s">
        <v>28</v>
      </c>
      <c r="S96" s="130">
        <f t="shared" si="54"/>
        <v>1386.1386138613861</v>
      </c>
      <c r="T96" s="130">
        <f t="shared" si="55"/>
        <v>1388.8888888888889</v>
      </c>
      <c r="U96" s="130">
        <f t="shared" si="56"/>
        <v>1730.7692307692309</v>
      </c>
      <c r="V96" s="130">
        <f t="shared" si="57"/>
        <v>2149.532710280374</v>
      </c>
      <c r="W96" s="130">
        <f t="shared" si="58"/>
        <v>2035.3982300884954</v>
      </c>
      <c r="X96" s="140">
        <v>24</v>
      </c>
      <c r="Y96" s="131">
        <f t="shared" si="60"/>
        <v>2467.0879999999997</v>
      </c>
      <c r="Z96" s="23"/>
      <c r="AA96" s="23"/>
      <c r="AB96" s="23"/>
      <c r="AC96" s="23"/>
      <c r="AD96" s="152"/>
      <c r="AE96" s="24"/>
      <c r="AF96" s="24"/>
      <c r="AG96" s="24"/>
      <c r="AH96" s="24"/>
      <c r="AI96" s="24"/>
      <c r="AJ96" s="24"/>
      <c r="AK96" s="24"/>
      <c r="AL96" s="24"/>
      <c r="AM96" s="153"/>
      <c r="AN96" s="24"/>
      <c r="AO96" s="104" t="s">
        <v>28</v>
      </c>
      <c r="AP96" s="24">
        <f t="shared" si="61"/>
        <v>2035.3982300884954</v>
      </c>
      <c r="AQ96" s="24">
        <f t="shared" si="62"/>
        <v>2467.0879999999997</v>
      </c>
      <c r="AR96" s="24">
        <f t="shared" si="63"/>
        <v>431.6897699115043</v>
      </c>
      <c r="AV96" s="156">
        <f t="shared" si="59"/>
        <v>0.21209106086956517</v>
      </c>
      <c r="AW96" s="30"/>
    </row>
    <row r="97" spans="9:49" x14ac:dyDescent="0.3">
      <c r="I97" s="93"/>
      <c r="O97" s="11"/>
      <c r="P97" s="30"/>
      <c r="R97" s="12"/>
      <c r="S97" s="23"/>
      <c r="T97" s="141"/>
      <c r="U97" s="142"/>
      <c r="V97" s="142"/>
      <c r="W97" s="143"/>
      <c r="X97" s="23"/>
      <c r="Y97" s="23"/>
      <c r="Z97" s="23"/>
      <c r="AA97" s="23"/>
      <c r="AB97" s="23"/>
      <c r="AC97" s="23"/>
      <c r="AD97" s="152"/>
      <c r="AE97" s="24"/>
      <c r="AF97" s="24"/>
      <c r="AG97" s="24"/>
      <c r="AH97" s="24"/>
      <c r="AI97" s="24"/>
      <c r="AJ97" s="24"/>
      <c r="AK97" s="24"/>
      <c r="AL97" s="24"/>
      <c r="AM97" s="153"/>
      <c r="AN97" s="24"/>
      <c r="AO97" s="106"/>
      <c r="AP97" s="24" t="s">
        <v>63</v>
      </c>
      <c r="AQ97" s="24"/>
      <c r="AR97" s="24">
        <f>SUM(AR85:AR96)</f>
        <v>3932.8415902658244</v>
      </c>
      <c r="AT97" s="2" t="s">
        <v>67</v>
      </c>
      <c r="AV97" s="156">
        <f>SUM(AV85:AV96)</f>
        <v>2.005225391996988</v>
      </c>
      <c r="AW97" s="30"/>
    </row>
    <row r="98" spans="9:49" ht="18" thickBot="1" x14ac:dyDescent="0.35">
      <c r="I98" s="93"/>
      <c r="O98" s="11"/>
      <c r="P98" s="30"/>
      <c r="R98" s="12"/>
      <c r="S98" s="23"/>
      <c r="T98" s="144"/>
      <c r="U98" s="145" t="s">
        <v>47</v>
      </c>
      <c r="V98" s="146" t="s">
        <v>55</v>
      </c>
      <c r="W98" s="147"/>
      <c r="X98" s="23"/>
      <c r="Y98" s="23"/>
      <c r="Z98" s="23"/>
      <c r="AA98" s="23"/>
      <c r="AB98" s="23"/>
      <c r="AC98" s="23"/>
      <c r="AD98" s="152"/>
      <c r="AE98" s="24"/>
      <c r="AF98" s="24"/>
      <c r="AG98" s="24"/>
      <c r="AH98" s="24"/>
      <c r="AI98" s="24"/>
      <c r="AJ98" s="24"/>
      <c r="AK98" s="24"/>
      <c r="AL98" s="24"/>
      <c r="AM98" s="153"/>
      <c r="AN98" s="24"/>
      <c r="AO98" s="106"/>
      <c r="AP98" s="24" t="s">
        <v>64</v>
      </c>
      <c r="AQ98" s="24"/>
      <c r="AR98" s="24">
        <f>AR97/12</f>
        <v>327.73679918881868</v>
      </c>
      <c r="AT98" s="2" t="s">
        <v>68</v>
      </c>
      <c r="AV98" s="156">
        <f>AV97/12</f>
        <v>0.167102115999749</v>
      </c>
      <c r="AW98" s="30"/>
    </row>
    <row r="99" spans="9:49" ht="18" thickBot="1" x14ac:dyDescent="0.35">
      <c r="I99" s="93"/>
      <c r="O99" s="11"/>
      <c r="P99" s="30"/>
      <c r="R99" s="1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152"/>
      <c r="AE99" s="24"/>
      <c r="AF99" s="24"/>
      <c r="AG99" s="24"/>
      <c r="AH99" s="24"/>
      <c r="AI99" s="24"/>
      <c r="AJ99" s="24"/>
      <c r="AK99" s="24"/>
      <c r="AL99" s="24"/>
      <c r="AM99" s="153"/>
      <c r="AN99" s="24"/>
      <c r="AO99" s="107"/>
      <c r="AP99" s="108"/>
      <c r="AQ99" s="108"/>
      <c r="AR99" s="108"/>
      <c r="AS99" s="32"/>
      <c r="AT99" s="32"/>
      <c r="AU99" s="32"/>
      <c r="AV99" s="32"/>
      <c r="AW99" s="33"/>
    </row>
    <row r="100" spans="9:49" ht="18" thickBot="1" x14ac:dyDescent="0.35">
      <c r="I100" s="93"/>
      <c r="J100" s="41" t="s">
        <v>49</v>
      </c>
      <c r="M100" s="10" t="s">
        <v>52</v>
      </c>
      <c r="O100" s="11"/>
      <c r="P100" s="30"/>
      <c r="R100" s="12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152"/>
      <c r="AE100" s="24"/>
      <c r="AF100" s="24"/>
      <c r="AG100" s="24"/>
      <c r="AH100" s="24"/>
      <c r="AI100" s="24"/>
      <c r="AJ100" s="24"/>
      <c r="AK100" s="24"/>
      <c r="AL100" s="24"/>
      <c r="AM100" s="153"/>
      <c r="AN100" s="24"/>
      <c r="AO100" s="24"/>
    </row>
    <row r="101" spans="9:49" x14ac:dyDescent="0.3">
      <c r="I101" s="93"/>
      <c r="O101" s="11"/>
      <c r="P101" s="30"/>
      <c r="R101" s="134" t="s">
        <v>6</v>
      </c>
      <c r="S101" s="57" t="s">
        <v>42</v>
      </c>
      <c r="T101" s="122"/>
      <c r="U101" s="122"/>
      <c r="V101" s="57"/>
      <c r="W101" s="57"/>
      <c r="X101" s="122"/>
      <c r="Y101" s="122"/>
      <c r="Z101" s="122"/>
      <c r="AA101" s="122"/>
      <c r="AB101" s="123"/>
      <c r="AC101" s="23"/>
      <c r="AD101" s="152"/>
      <c r="AE101" s="24"/>
      <c r="AF101" s="24"/>
      <c r="AG101" s="24"/>
      <c r="AH101" s="24"/>
      <c r="AI101" s="24"/>
      <c r="AJ101" s="24"/>
      <c r="AK101" s="24"/>
      <c r="AL101" s="24"/>
      <c r="AM101" s="153"/>
      <c r="AN101" s="24"/>
      <c r="AO101" s="95"/>
      <c r="AP101" s="46" t="s">
        <v>60</v>
      </c>
      <c r="AQ101" s="96"/>
      <c r="AR101" s="96"/>
      <c r="AS101" s="91"/>
      <c r="AT101" s="97"/>
      <c r="AU101" s="91"/>
      <c r="AV101" s="97" t="s">
        <v>65</v>
      </c>
      <c r="AW101" s="92"/>
    </row>
    <row r="102" spans="9:49" x14ac:dyDescent="0.3">
      <c r="I102" s="93"/>
      <c r="O102" s="11"/>
      <c r="P102" s="30"/>
      <c r="R102" s="124"/>
      <c r="S102" s="119" t="s">
        <v>31</v>
      </c>
      <c r="T102" s="119" t="s">
        <v>32</v>
      </c>
      <c r="U102" s="119" t="s">
        <v>33</v>
      </c>
      <c r="V102" s="119" t="s">
        <v>34</v>
      </c>
      <c r="W102" s="51" t="s">
        <v>35</v>
      </c>
      <c r="X102" s="132" t="s">
        <v>38</v>
      </c>
      <c r="Y102" s="132" t="s">
        <v>39</v>
      </c>
      <c r="Z102" s="120" t="s">
        <v>36</v>
      </c>
      <c r="AA102" s="132" t="s">
        <v>40</v>
      </c>
      <c r="AB102" s="135" t="s">
        <v>41</v>
      </c>
      <c r="AC102" s="148"/>
      <c r="AD102" s="154"/>
      <c r="AE102" s="24"/>
      <c r="AF102" s="24"/>
      <c r="AG102" s="24"/>
      <c r="AH102" s="24"/>
      <c r="AI102" s="24"/>
      <c r="AJ102" s="24"/>
      <c r="AK102" s="24"/>
      <c r="AL102" s="24"/>
      <c r="AM102" s="153"/>
      <c r="AN102" s="24"/>
      <c r="AO102" s="99"/>
      <c r="AP102" s="100" t="s">
        <v>61</v>
      </c>
      <c r="AQ102" s="101" t="s">
        <v>36</v>
      </c>
      <c r="AR102" s="102" t="s">
        <v>62</v>
      </c>
      <c r="AV102" s="5" t="s">
        <v>66</v>
      </c>
      <c r="AW102" s="30"/>
    </row>
    <row r="103" spans="9:49" x14ac:dyDescent="0.3">
      <c r="I103" s="93"/>
      <c r="O103" s="11"/>
      <c r="P103" s="30"/>
      <c r="R103" s="126" t="s">
        <v>17</v>
      </c>
      <c r="S103" s="118">
        <f t="shared" ref="S103:S114" si="64">F4</f>
        <v>0</v>
      </c>
      <c r="T103" s="118">
        <f t="shared" ref="T103:T114" si="65">F16</f>
        <v>0</v>
      </c>
      <c r="U103" s="118">
        <f t="shared" ref="U103:U114" si="66">F28</f>
        <v>0</v>
      </c>
      <c r="V103" s="118">
        <f t="shared" ref="V103:V114" si="67">F40</f>
        <v>0</v>
      </c>
      <c r="W103" s="118">
        <f t="shared" ref="W103:W114" si="68">F52</f>
        <v>0</v>
      </c>
      <c r="X103" s="118">
        <f>W114+Y103</f>
        <v>0</v>
      </c>
      <c r="Y103" s="133">
        <f>((W103-V103)+(V103-U103)+(U103-T103)+(T103-S103))/4</f>
        <v>0</v>
      </c>
      <c r="Z103" s="118">
        <f>X103+Y103</f>
        <v>0</v>
      </c>
      <c r="AA103" s="133">
        <v>0.3</v>
      </c>
      <c r="AB103" s="136">
        <v>0.35</v>
      </c>
      <c r="AC103" s="149"/>
      <c r="AD103" s="155"/>
      <c r="AE103" s="24"/>
      <c r="AF103" s="24"/>
      <c r="AG103" s="24"/>
      <c r="AH103" s="24"/>
      <c r="AI103" s="24"/>
      <c r="AJ103" s="24"/>
      <c r="AK103" s="24"/>
      <c r="AL103" s="24"/>
      <c r="AM103" s="153"/>
      <c r="AN103" s="24"/>
      <c r="AO103" s="104" t="s">
        <v>17</v>
      </c>
      <c r="AP103" s="24">
        <f>W103</f>
        <v>0</v>
      </c>
      <c r="AQ103" s="24">
        <f>Z103</f>
        <v>0</v>
      </c>
      <c r="AR103" s="24">
        <f>ABS(AP103-AQ103)</f>
        <v>0</v>
      </c>
      <c r="AV103" s="156">
        <v>0</v>
      </c>
      <c r="AW103" s="30"/>
    </row>
    <row r="104" spans="9:49" x14ac:dyDescent="0.3">
      <c r="I104" s="93"/>
      <c r="O104" s="11"/>
      <c r="P104" s="30"/>
      <c r="R104" s="126" t="s">
        <v>18</v>
      </c>
      <c r="S104" s="118">
        <f t="shared" si="64"/>
        <v>0</v>
      </c>
      <c r="T104" s="118">
        <f t="shared" si="65"/>
        <v>0</v>
      </c>
      <c r="U104" s="118">
        <f t="shared" si="66"/>
        <v>0</v>
      </c>
      <c r="V104" s="118">
        <f t="shared" si="67"/>
        <v>0</v>
      </c>
      <c r="W104" s="118">
        <f t="shared" si="68"/>
        <v>0</v>
      </c>
      <c r="X104" s="133">
        <f>($AA$103*W104)+(1-$AB$103)*(X103+Y103)</f>
        <v>0</v>
      </c>
      <c r="Y104" s="133">
        <f>$AB$103*(X104-X103)+(1-$AB$103)*Y103</f>
        <v>0</v>
      </c>
      <c r="Z104" s="118">
        <f t="shared" ref="Z104:Z114" si="69">X104+Y104</f>
        <v>0</v>
      </c>
      <c r="AA104" s="118"/>
      <c r="AB104" s="127"/>
      <c r="AC104" s="23"/>
      <c r="AD104" s="152"/>
      <c r="AE104" s="24"/>
      <c r="AF104" s="24"/>
      <c r="AG104" s="24"/>
      <c r="AH104" s="24"/>
      <c r="AI104" s="24"/>
      <c r="AJ104" s="24"/>
      <c r="AK104" s="24"/>
      <c r="AL104" s="24"/>
      <c r="AM104" s="153"/>
      <c r="AN104" s="24"/>
      <c r="AO104" s="104" t="s">
        <v>18</v>
      </c>
      <c r="AP104" s="24">
        <f t="shared" ref="AP104:AP114" si="70">W104</f>
        <v>0</v>
      </c>
      <c r="AQ104" s="24">
        <f t="shared" ref="AQ104:AQ114" si="71">Z104</f>
        <v>0</v>
      </c>
      <c r="AR104" s="24">
        <f t="shared" ref="AR104:AR114" si="72">ABS(AP104-AQ104)</f>
        <v>0</v>
      </c>
      <c r="AV104" s="156">
        <v>0</v>
      </c>
      <c r="AW104" s="30"/>
    </row>
    <row r="105" spans="9:49" x14ac:dyDescent="0.3">
      <c r="I105" s="93"/>
      <c r="O105" s="11"/>
      <c r="P105" s="30"/>
      <c r="R105" s="126" t="s">
        <v>19</v>
      </c>
      <c r="S105" s="118">
        <f t="shared" si="64"/>
        <v>0</v>
      </c>
      <c r="T105" s="118">
        <f t="shared" si="65"/>
        <v>0</v>
      </c>
      <c r="U105" s="118">
        <f t="shared" si="66"/>
        <v>0</v>
      </c>
      <c r="V105" s="118">
        <f t="shared" si="67"/>
        <v>0</v>
      </c>
      <c r="W105" s="118">
        <f t="shared" si="68"/>
        <v>0</v>
      </c>
      <c r="X105" s="133">
        <f t="shared" ref="X105:X114" si="73">($AA$103*W105)+(1-$AB$103)*(X104+Y104)</f>
        <v>0</v>
      </c>
      <c r="Y105" s="133">
        <f t="shared" ref="Y105:Y114" si="74">$AB$103*(X105-X104)+(1-$AB$103)*Y104</f>
        <v>0</v>
      </c>
      <c r="Z105" s="118">
        <f t="shared" si="69"/>
        <v>0</v>
      </c>
      <c r="AA105" s="118"/>
      <c r="AB105" s="127"/>
      <c r="AC105" s="23"/>
      <c r="AD105" s="152"/>
      <c r="AE105" s="24"/>
      <c r="AF105" s="24"/>
      <c r="AG105" s="24"/>
      <c r="AH105" s="24"/>
      <c r="AI105" s="24"/>
      <c r="AJ105" s="24"/>
      <c r="AK105" s="24"/>
      <c r="AL105" s="24"/>
      <c r="AM105" s="153"/>
      <c r="AN105" s="24"/>
      <c r="AO105" s="104" t="s">
        <v>19</v>
      </c>
      <c r="AP105" s="24">
        <f t="shared" si="70"/>
        <v>0</v>
      </c>
      <c r="AQ105" s="24">
        <f t="shared" si="71"/>
        <v>0</v>
      </c>
      <c r="AR105" s="24">
        <f t="shared" si="72"/>
        <v>0</v>
      </c>
      <c r="AV105" s="156">
        <v>0</v>
      </c>
      <c r="AW105" s="30"/>
    </row>
    <row r="106" spans="9:49" x14ac:dyDescent="0.3">
      <c r="I106" s="93"/>
      <c r="O106" s="11"/>
      <c r="P106" s="30"/>
      <c r="R106" s="126" t="s">
        <v>20</v>
      </c>
      <c r="S106" s="118">
        <f t="shared" si="64"/>
        <v>0</v>
      </c>
      <c r="T106" s="118">
        <f t="shared" si="65"/>
        <v>0</v>
      </c>
      <c r="U106" s="118">
        <f t="shared" si="66"/>
        <v>0</v>
      </c>
      <c r="V106" s="118">
        <f t="shared" si="67"/>
        <v>125</v>
      </c>
      <c r="W106" s="118">
        <f t="shared" si="68"/>
        <v>236</v>
      </c>
      <c r="X106" s="133">
        <f t="shared" si="73"/>
        <v>70.8</v>
      </c>
      <c r="Y106" s="133">
        <f t="shared" si="74"/>
        <v>24.779999999999998</v>
      </c>
      <c r="Z106" s="118">
        <f t="shared" si="69"/>
        <v>95.58</v>
      </c>
      <c r="AA106" s="118"/>
      <c r="AB106" s="127"/>
      <c r="AC106" s="23"/>
      <c r="AD106" s="152"/>
      <c r="AE106" s="24"/>
      <c r="AF106" s="24"/>
      <c r="AG106" s="24"/>
      <c r="AH106" s="24"/>
      <c r="AI106" s="24"/>
      <c r="AJ106" s="24"/>
      <c r="AK106" s="24"/>
      <c r="AL106" s="24"/>
      <c r="AM106" s="153"/>
      <c r="AN106" s="24"/>
      <c r="AO106" s="104" t="s">
        <v>20</v>
      </c>
      <c r="AP106" s="24">
        <f t="shared" si="70"/>
        <v>236</v>
      </c>
      <c r="AQ106" s="24">
        <f t="shared" si="71"/>
        <v>95.58</v>
      </c>
      <c r="AR106" s="24">
        <f t="shared" si="72"/>
        <v>140.42000000000002</v>
      </c>
      <c r="AV106" s="156">
        <f t="shared" ref="AV106:AV112" si="75">(AR106/AP106)</f>
        <v>0.59500000000000008</v>
      </c>
      <c r="AW106" s="30"/>
    </row>
    <row r="107" spans="9:49" x14ac:dyDescent="0.3">
      <c r="I107" s="93"/>
      <c r="O107" s="11"/>
      <c r="P107" s="30"/>
      <c r="R107" s="126" t="s">
        <v>21</v>
      </c>
      <c r="S107" s="118">
        <f t="shared" si="64"/>
        <v>0</v>
      </c>
      <c r="T107" s="118">
        <f t="shared" si="65"/>
        <v>0</v>
      </c>
      <c r="U107" s="118">
        <f t="shared" si="66"/>
        <v>0</v>
      </c>
      <c r="V107" s="118">
        <f t="shared" si="67"/>
        <v>142</v>
      </c>
      <c r="W107" s="118">
        <f t="shared" si="68"/>
        <v>542</v>
      </c>
      <c r="X107" s="133">
        <f t="shared" si="73"/>
        <v>224.727</v>
      </c>
      <c r="Y107" s="133">
        <f t="shared" si="74"/>
        <v>69.981449999999995</v>
      </c>
      <c r="Z107" s="118">
        <f t="shared" si="69"/>
        <v>294.70844999999997</v>
      </c>
      <c r="AA107" s="118"/>
      <c r="AB107" s="127"/>
      <c r="AC107" s="23"/>
      <c r="AD107" s="152"/>
      <c r="AE107" s="24"/>
      <c r="AF107" s="24"/>
      <c r="AG107" s="24"/>
      <c r="AH107" s="24"/>
      <c r="AI107" s="24"/>
      <c r="AJ107" s="24"/>
      <c r="AK107" s="24"/>
      <c r="AL107" s="24"/>
      <c r="AM107" s="153"/>
      <c r="AN107" s="24"/>
      <c r="AO107" s="104" t="s">
        <v>21</v>
      </c>
      <c r="AP107" s="24">
        <f t="shared" si="70"/>
        <v>542</v>
      </c>
      <c r="AQ107" s="24">
        <f t="shared" si="71"/>
        <v>294.70844999999997</v>
      </c>
      <c r="AR107" s="24">
        <f t="shared" si="72"/>
        <v>247.29155000000003</v>
      </c>
      <c r="AV107" s="156">
        <f t="shared" si="75"/>
        <v>0.4562574723247233</v>
      </c>
      <c r="AW107" s="30"/>
    </row>
    <row r="108" spans="9:49" x14ac:dyDescent="0.3">
      <c r="I108" s="93"/>
      <c r="O108" s="11"/>
      <c r="P108" s="30"/>
      <c r="R108" s="126" t="s">
        <v>22</v>
      </c>
      <c r="S108" s="118">
        <f t="shared" si="64"/>
        <v>0</v>
      </c>
      <c r="T108" s="118">
        <f t="shared" si="65"/>
        <v>0</v>
      </c>
      <c r="U108" s="118">
        <f t="shared" si="66"/>
        <v>0</v>
      </c>
      <c r="V108" s="118">
        <f t="shared" si="67"/>
        <v>226</v>
      </c>
      <c r="W108" s="118">
        <f t="shared" si="68"/>
        <v>875</v>
      </c>
      <c r="X108" s="133">
        <f t="shared" si="73"/>
        <v>454.06049250000001</v>
      </c>
      <c r="Y108" s="133">
        <f t="shared" si="74"/>
        <v>125.754664875</v>
      </c>
      <c r="Z108" s="118">
        <f t="shared" si="69"/>
        <v>579.81515737500001</v>
      </c>
      <c r="AA108" s="118"/>
      <c r="AB108" s="127"/>
      <c r="AC108" s="23"/>
      <c r="AD108" s="152"/>
      <c r="AE108" s="24"/>
      <c r="AF108" s="24"/>
      <c r="AG108" s="24"/>
      <c r="AH108" s="24"/>
      <c r="AI108" s="24"/>
      <c r="AJ108" s="24"/>
      <c r="AK108" s="24"/>
      <c r="AL108" s="24"/>
      <c r="AM108" s="153"/>
      <c r="AN108" s="24"/>
      <c r="AO108" s="104" t="s">
        <v>22</v>
      </c>
      <c r="AP108" s="24">
        <f t="shared" si="70"/>
        <v>875</v>
      </c>
      <c r="AQ108" s="24">
        <f t="shared" si="71"/>
        <v>579.81515737500001</v>
      </c>
      <c r="AR108" s="24">
        <f t="shared" si="72"/>
        <v>295.18484262499999</v>
      </c>
      <c r="AV108" s="156">
        <f t="shared" si="75"/>
        <v>0.33735410585714282</v>
      </c>
      <c r="AW108" s="30"/>
    </row>
    <row r="109" spans="9:49" x14ac:dyDescent="0.3">
      <c r="I109" s="93"/>
      <c r="O109" s="11"/>
      <c r="P109" s="30"/>
      <c r="R109" s="126" t="s">
        <v>23</v>
      </c>
      <c r="S109" s="118">
        <f t="shared" si="64"/>
        <v>0</v>
      </c>
      <c r="T109" s="118">
        <f t="shared" si="65"/>
        <v>0</v>
      </c>
      <c r="U109" s="118">
        <f t="shared" si="66"/>
        <v>0</v>
      </c>
      <c r="V109" s="118">
        <f t="shared" si="67"/>
        <v>230</v>
      </c>
      <c r="W109" s="118">
        <f t="shared" si="68"/>
        <v>1386</v>
      </c>
      <c r="X109" s="133">
        <f t="shared" si="73"/>
        <v>792.67985229375006</v>
      </c>
      <c r="Y109" s="133">
        <f t="shared" si="74"/>
        <v>200.2573080965625</v>
      </c>
      <c r="Z109" s="118">
        <f t="shared" si="69"/>
        <v>992.93716039031256</v>
      </c>
      <c r="AA109" s="118"/>
      <c r="AB109" s="127"/>
      <c r="AC109" s="23"/>
      <c r="AD109" s="152"/>
      <c r="AE109" s="24"/>
      <c r="AF109" s="24"/>
      <c r="AG109" s="24"/>
      <c r="AH109" s="24"/>
      <c r="AI109" s="24"/>
      <c r="AJ109" s="24"/>
      <c r="AK109" s="24"/>
      <c r="AL109" s="24"/>
      <c r="AM109" s="153"/>
      <c r="AN109" s="24"/>
      <c r="AO109" s="104" t="s">
        <v>23</v>
      </c>
      <c r="AP109" s="24">
        <f t="shared" si="70"/>
        <v>1386</v>
      </c>
      <c r="AQ109" s="24">
        <f t="shared" si="71"/>
        <v>992.93716039031256</v>
      </c>
      <c r="AR109" s="24">
        <f t="shared" si="72"/>
        <v>393.06283960968744</v>
      </c>
      <c r="AV109" s="156">
        <f t="shared" si="75"/>
        <v>0.28359512237351187</v>
      </c>
      <c r="AW109" s="30"/>
    </row>
    <row r="110" spans="9:49" x14ac:dyDescent="0.3">
      <c r="I110" s="93"/>
      <c r="O110" s="11"/>
      <c r="P110" s="30"/>
      <c r="R110" s="126" t="s">
        <v>24</v>
      </c>
      <c r="S110" s="118">
        <f t="shared" si="64"/>
        <v>0</v>
      </c>
      <c r="T110" s="118">
        <f t="shared" si="65"/>
        <v>0</v>
      </c>
      <c r="U110" s="118">
        <f t="shared" si="66"/>
        <v>0</v>
      </c>
      <c r="V110" s="118">
        <f t="shared" si="67"/>
        <v>122</v>
      </c>
      <c r="W110" s="118">
        <f t="shared" si="68"/>
        <v>1193</v>
      </c>
      <c r="X110" s="133">
        <f t="shared" si="73"/>
        <v>1003.3091542537031</v>
      </c>
      <c r="Y110" s="133">
        <f t="shared" si="74"/>
        <v>203.88750594874921</v>
      </c>
      <c r="Z110" s="118">
        <f t="shared" si="69"/>
        <v>1207.1966602024522</v>
      </c>
      <c r="AA110" s="118"/>
      <c r="AB110" s="127"/>
      <c r="AC110" s="23"/>
      <c r="AD110" s="152"/>
      <c r="AE110" s="24"/>
      <c r="AF110" s="24"/>
      <c r="AG110" s="24"/>
      <c r="AH110" s="24"/>
      <c r="AI110" s="24"/>
      <c r="AJ110" s="24"/>
      <c r="AK110" s="24"/>
      <c r="AL110" s="24"/>
      <c r="AM110" s="153"/>
      <c r="AN110" s="24"/>
      <c r="AO110" s="104" t="s">
        <v>24</v>
      </c>
      <c r="AP110" s="24">
        <f t="shared" si="70"/>
        <v>1193</v>
      </c>
      <c r="AQ110" s="24">
        <f t="shared" si="71"/>
        <v>1207.1966602024522</v>
      </c>
      <c r="AR110" s="24">
        <f t="shared" si="72"/>
        <v>14.196660202452222</v>
      </c>
      <c r="AV110" s="156">
        <f t="shared" si="75"/>
        <v>1.189996664078141E-2</v>
      </c>
      <c r="AW110" s="30"/>
    </row>
    <row r="111" spans="9:49" x14ac:dyDescent="0.3">
      <c r="I111" s="93"/>
      <c r="O111" s="11"/>
      <c r="P111" s="30"/>
      <c r="R111" s="126" t="s">
        <v>25</v>
      </c>
      <c r="S111" s="118">
        <f t="shared" si="64"/>
        <v>0</v>
      </c>
      <c r="T111" s="118">
        <f t="shared" si="65"/>
        <v>0</v>
      </c>
      <c r="U111" s="118">
        <f t="shared" si="66"/>
        <v>0</v>
      </c>
      <c r="V111" s="118">
        <f t="shared" si="67"/>
        <v>56</v>
      </c>
      <c r="W111" s="118">
        <f t="shared" si="68"/>
        <v>421</v>
      </c>
      <c r="X111" s="133">
        <f t="shared" si="73"/>
        <v>910.97782913159392</v>
      </c>
      <c r="Y111" s="133">
        <f t="shared" si="74"/>
        <v>100.21091507394877</v>
      </c>
      <c r="Z111" s="118">
        <f t="shared" si="69"/>
        <v>1011.1887442055427</v>
      </c>
      <c r="AA111" s="118"/>
      <c r="AB111" s="127"/>
      <c r="AC111" s="23"/>
      <c r="AD111" s="152"/>
      <c r="AE111" s="24"/>
      <c r="AF111" s="24"/>
      <c r="AG111" s="24"/>
      <c r="AH111" s="24"/>
      <c r="AI111" s="24"/>
      <c r="AJ111" s="24"/>
      <c r="AK111" s="24"/>
      <c r="AL111" s="24"/>
      <c r="AM111" s="153"/>
      <c r="AN111" s="24"/>
      <c r="AO111" s="104" t="s">
        <v>25</v>
      </c>
      <c r="AP111" s="24">
        <f t="shared" si="70"/>
        <v>421</v>
      </c>
      <c r="AQ111" s="24">
        <f t="shared" si="71"/>
        <v>1011.1887442055427</v>
      </c>
      <c r="AR111" s="24">
        <f t="shared" si="72"/>
        <v>590.18874420554266</v>
      </c>
      <c r="AV111" s="156">
        <f t="shared" si="75"/>
        <v>1.4018735016758732</v>
      </c>
      <c r="AW111" s="30"/>
    </row>
    <row r="112" spans="9:49" x14ac:dyDescent="0.3">
      <c r="I112" s="93"/>
      <c r="O112" s="11"/>
      <c r="P112" s="30"/>
      <c r="R112" s="126" t="s">
        <v>26</v>
      </c>
      <c r="S112" s="118">
        <f t="shared" si="64"/>
        <v>0</v>
      </c>
      <c r="T112" s="118">
        <f t="shared" si="65"/>
        <v>0</v>
      </c>
      <c r="U112" s="118">
        <f t="shared" si="66"/>
        <v>0</v>
      </c>
      <c r="V112" s="118">
        <f t="shared" si="67"/>
        <v>10</v>
      </c>
      <c r="W112" s="118">
        <f t="shared" si="68"/>
        <v>56</v>
      </c>
      <c r="X112" s="133">
        <f t="shared" si="73"/>
        <v>674.07268373360273</v>
      </c>
      <c r="Y112" s="133">
        <f t="shared" si="74"/>
        <v>-17.77970609123021</v>
      </c>
      <c r="Z112" s="118">
        <f t="shared" si="69"/>
        <v>656.29297764237253</v>
      </c>
      <c r="AA112" s="118"/>
      <c r="AB112" s="127"/>
      <c r="AC112" s="23"/>
      <c r="AD112" s="152"/>
      <c r="AE112" s="24"/>
      <c r="AF112" s="24"/>
      <c r="AG112" s="24"/>
      <c r="AH112" s="24"/>
      <c r="AI112" s="24"/>
      <c r="AJ112" s="24"/>
      <c r="AK112" s="24"/>
      <c r="AL112" s="24"/>
      <c r="AM112" s="153"/>
      <c r="AN112" s="24"/>
      <c r="AO112" s="104" t="s">
        <v>26</v>
      </c>
      <c r="AP112" s="24">
        <f t="shared" si="70"/>
        <v>56</v>
      </c>
      <c r="AQ112" s="24">
        <f t="shared" si="71"/>
        <v>656.29297764237253</v>
      </c>
      <c r="AR112" s="24">
        <f t="shared" si="72"/>
        <v>600.29297764237253</v>
      </c>
      <c r="AV112" s="156">
        <f t="shared" si="75"/>
        <v>10.71951745789951</v>
      </c>
      <c r="AW112" s="30"/>
    </row>
    <row r="113" spans="9:49" x14ac:dyDescent="0.3">
      <c r="I113" s="93"/>
      <c r="O113" s="11"/>
      <c r="P113" s="30"/>
      <c r="R113" s="126" t="s">
        <v>27</v>
      </c>
      <c r="S113" s="118">
        <f t="shared" si="64"/>
        <v>0</v>
      </c>
      <c r="T113" s="118">
        <f t="shared" si="65"/>
        <v>0</v>
      </c>
      <c r="U113" s="118">
        <f t="shared" si="66"/>
        <v>0</v>
      </c>
      <c r="V113" s="118">
        <f t="shared" si="67"/>
        <v>0</v>
      </c>
      <c r="W113" s="118">
        <f t="shared" si="68"/>
        <v>0</v>
      </c>
      <c r="X113" s="133">
        <f t="shared" si="73"/>
        <v>426.59043546754214</v>
      </c>
      <c r="Y113" s="133">
        <f t="shared" si="74"/>
        <v>-98.175595852420827</v>
      </c>
      <c r="Z113" s="118">
        <f t="shared" si="69"/>
        <v>328.41483961512131</v>
      </c>
      <c r="AA113" s="118"/>
      <c r="AB113" s="127"/>
      <c r="AC113" s="23"/>
      <c r="AD113" s="152"/>
      <c r="AE113" s="24"/>
      <c r="AF113" s="24"/>
      <c r="AG113" s="24"/>
      <c r="AH113" s="24"/>
      <c r="AI113" s="24"/>
      <c r="AJ113" s="24"/>
      <c r="AK113" s="24"/>
      <c r="AL113" s="24"/>
      <c r="AM113" s="153"/>
      <c r="AN113" s="24"/>
      <c r="AO113" s="104" t="s">
        <v>27</v>
      </c>
      <c r="AP113" s="24">
        <f t="shared" si="70"/>
        <v>0</v>
      </c>
      <c r="AQ113" s="24">
        <f t="shared" si="71"/>
        <v>328.41483961512131</v>
      </c>
      <c r="AR113" s="24">
        <f t="shared" si="72"/>
        <v>328.41483961512131</v>
      </c>
      <c r="AV113" s="156">
        <f>100%</f>
        <v>1</v>
      </c>
      <c r="AW113" s="30"/>
    </row>
    <row r="114" spans="9:49" x14ac:dyDescent="0.3">
      <c r="I114" s="93"/>
      <c r="O114" s="11"/>
      <c r="P114" s="30"/>
      <c r="R114" s="126" t="s">
        <v>28</v>
      </c>
      <c r="S114" s="118">
        <f t="shared" si="64"/>
        <v>0</v>
      </c>
      <c r="T114" s="118">
        <f t="shared" si="65"/>
        <v>0</v>
      </c>
      <c r="U114" s="118">
        <f t="shared" si="66"/>
        <v>0</v>
      </c>
      <c r="V114" s="118">
        <f t="shared" si="67"/>
        <v>0</v>
      </c>
      <c r="W114" s="118">
        <f t="shared" si="68"/>
        <v>0</v>
      </c>
      <c r="X114" s="133">
        <f t="shared" si="73"/>
        <v>213.46964574982886</v>
      </c>
      <c r="Y114" s="133">
        <f t="shared" si="74"/>
        <v>-138.40641370527317</v>
      </c>
      <c r="Z114" s="118">
        <f t="shared" si="69"/>
        <v>75.06323204455569</v>
      </c>
      <c r="AA114" s="118"/>
      <c r="AB114" s="127"/>
      <c r="AC114" s="23"/>
      <c r="AD114" s="152"/>
      <c r="AE114" s="24"/>
      <c r="AF114" s="24"/>
      <c r="AG114" s="24"/>
      <c r="AH114" s="24"/>
      <c r="AI114" s="24"/>
      <c r="AJ114" s="24"/>
      <c r="AK114" s="24"/>
      <c r="AL114" s="24"/>
      <c r="AM114" s="153"/>
      <c r="AN114" s="24"/>
      <c r="AO114" s="104" t="s">
        <v>28</v>
      </c>
      <c r="AP114" s="24">
        <f t="shared" si="70"/>
        <v>0</v>
      </c>
      <c r="AQ114" s="24">
        <f t="shared" si="71"/>
        <v>75.06323204455569</v>
      </c>
      <c r="AR114" s="24">
        <f t="shared" si="72"/>
        <v>75.06323204455569</v>
      </c>
      <c r="AV114" s="156">
        <v>1</v>
      </c>
      <c r="AW114" s="30"/>
    </row>
    <row r="115" spans="9:49" ht="18" thickBot="1" x14ac:dyDescent="0.35">
      <c r="I115" s="115"/>
      <c r="N115" s="2"/>
      <c r="P115" s="30"/>
      <c r="R115" s="129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1"/>
      <c r="AC115" s="23"/>
      <c r="AD115" s="152"/>
      <c r="AE115" s="24"/>
      <c r="AF115" s="24"/>
      <c r="AG115" s="24"/>
      <c r="AH115" s="24"/>
      <c r="AI115" s="24"/>
      <c r="AJ115" s="24"/>
      <c r="AK115" s="24"/>
      <c r="AL115" s="24"/>
      <c r="AM115" s="153"/>
      <c r="AN115" s="24"/>
      <c r="AO115" s="106"/>
      <c r="AP115" s="24" t="s">
        <v>63</v>
      </c>
      <c r="AQ115" s="24"/>
      <c r="AR115" s="24">
        <f>SUM(AR103:AR114)</f>
        <v>2684.1156859447319</v>
      </c>
      <c r="AT115" s="2" t="s">
        <v>67</v>
      </c>
      <c r="AV115" s="156">
        <f>SUM(AV103:AV114)</f>
        <v>15.805497626771542</v>
      </c>
      <c r="AW115" s="30"/>
    </row>
    <row r="116" spans="9:49" x14ac:dyDescent="0.3">
      <c r="I116" s="115"/>
      <c r="N116" s="2"/>
      <c r="P116" s="30"/>
      <c r="R116" s="12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152"/>
      <c r="AE116" s="24"/>
      <c r="AF116" s="24"/>
      <c r="AG116" s="24"/>
      <c r="AH116" s="24"/>
      <c r="AI116" s="24"/>
      <c r="AJ116" s="24"/>
      <c r="AK116" s="24"/>
      <c r="AL116" s="24"/>
      <c r="AM116" s="153"/>
      <c r="AN116" s="24"/>
      <c r="AO116" s="106"/>
      <c r="AP116" s="24" t="s">
        <v>64</v>
      </c>
      <c r="AQ116" s="24"/>
      <c r="AR116" s="24">
        <f>AR115/12</f>
        <v>223.67630716206099</v>
      </c>
      <c r="AT116" s="2" t="s">
        <v>68</v>
      </c>
      <c r="AV116" s="156">
        <f>AV115/12</f>
        <v>1.3171248022309618</v>
      </c>
      <c r="AW116" s="30"/>
    </row>
    <row r="117" spans="9:49" ht="18" thickBot="1" x14ac:dyDescent="0.35">
      <c r="I117" s="115"/>
      <c r="N117" s="2"/>
      <c r="P117" s="30"/>
      <c r="R117" s="12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152"/>
      <c r="AE117" s="24"/>
      <c r="AF117" s="24"/>
      <c r="AG117" s="24"/>
      <c r="AH117" s="24"/>
      <c r="AI117" s="24"/>
      <c r="AJ117" s="24"/>
      <c r="AK117" s="24"/>
      <c r="AL117" s="24"/>
      <c r="AM117" s="153"/>
      <c r="AN117" s="24"/>
      <c r="AO117" s="107"/>
      <c r="AP117" s="108"/>
      <c r="AQ117" s="108"/>
      <c r="AR117" s="108"/>
      <c r="AS117" s="32"/>
      <c r="AT117" s="32"/>
      <c r="AU117" s="32"/>
      <c r="AV117" s="32"/>
      <c r="AW117" s="33"/>
    </row>
    <row r="118" spans="9:49" x14ac:dyDescent="0.3">
      <c r="I118" s="115"/>
      <c r="N118" s="2"/>
      <c r="P118" s="30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106"/>
      <c r="AE118" s="24"/>
      <c r="AF118" s="24"/>
      <c r="AG118" s="24"/>
      <c r="AH118" s="24"/>
      <c r="AI118" s="24"/>
      <c r="AJ118" s="24"/>
      <c r="AK118" s="24"/>
      <c r="AL118" s="24"/>
      <c r="AM118" s="153"/>
      <c r="AN118" s="24"/>
      <c r="AO118" s="24"/>
    </row>
    <row r="119" spans="9:49" x14ac:dyDescent="0.3">
      <c r="I119" s="115"/>
      <c r="N119" s="2"/>
      <c r="P119" s="30"/>
      <c r="AD119" s="93"/>
      <c r="AM119" s="30"/>
    </row>
    <row r="120" spans="9:49" ht="18" thickBot="1" x14ac:dyDescent="0.35">
      <c r="I120" s="116"/>
      <c r="J120" s="44"/>
      <c r="K120" s="44"/>
      <c r="L120" s="44"/>
      <c r="M120" s="44"/>
      <c r="N120" s="32"/>
      <c r="O120" s="32"/>
      <c r="P120" s="33"/>
      <c r="AD120" s="94"/>
      <c r="AE120" s="32"/>
      <c r="AF120" s="32"/>
      <c r="AG120" s="32"/>
      <c r="AH120" s="32"/>
      <c r="AI120" s="32"/>
      <c r="AJ120" s="32"/>
      <c r="AK120" s="32"/>
      <c r="AL120" s="32"/>
      <c r="AM120" s="33"/>
    </row>
    <row r="121" spans="9:49" x14ac:dyDescent="0.3">
      <c r="N121" s="2"/>
    </row>
    <row r="122" spans="9:49" x14ac:dyDescent="0.3">
      <c r="N122" s="2"/>
    </row>
    <row r="123" spans="9:49" x14ac:dyDescent="0.3">
      <c r="N123" s="2"/>
    </row>
  </sheetData>
  <pageMargins left="0.75" right="0.75" top="1" bottom="1" header="0.5" footer="0.5"/>
  <pageSetup scale="79" orientation="portrait" horizontalDpi="4294967292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X114"/>
  <sheetViews>
    <sheetView showGridLines="0" topLeftCell="Z1" zoomScale="60" zoomScaleNormal="60" workbookViewId="0">
      <selection activeCell="Q24" sqref="Q24"/>
    </sheetView>
  </sheetViews>
  <sheetFormatPr defaultColWidth="8.8984375" defaultRowHeight="17.399999999999999" x14ac:dyDescent="0.3"/>
  <cols>
    <col min="1" max="1" width="8.8984375" style="5"/>
    <col min="2" max="9" width="8.8984375" style="2"/>
    <col min="10" max="10" width="29.69921875" style="11" bestFit="1" customWidth="1"/>
    <col min="11" max="12" width="8.8984375" style="11"/>
    <col min="13" max="13" width="11.8984375" style="11" bestFit="1" customWidth="1"/>
    <col min="14" max="15" width="8.8984375" style="11"/>
    <col min="16" max="18" width="8.8984375" style="2"/>
    <col min="19" max="19" width="8.3984375" style="2" bestFit="1" customWidth="1"/>
    <col min="20" max="20" width="15.3984375" style="2" customWidth="1"/>
    <col min="21" max="21" width="8.8984375" style="2"/>
    <col min="22" max="22" width="18.09765625" style="2" bestFit="1" customWidth="1"/>
    <col min="23" max="24" width="8.8984375" style="2"/>
    <col min="25" max="25" width="35.19921875" style="2" bestFit="1" customWidth="1"/>
    <col min="26" max="26" width="23.5" style="2" bestFit="1" customWidth="1"/>
    <col min="27" max="27" width="17.69921875" style="2" bestFit="1" customWidth="1"/>
    <col min="28" max="28" width="9.59765625" style="2" customWidth="1"/>
    <col min="29" max="41" width="8.8984375" style="2"/>
    <col min="42" max="42" width="25.3984375" style="2" bestFit="1" customWidth="1"/>
    <col min="43" max="43" width="17.69921875" style="2" bestFit="1" customWidth="1"/>
    <col min="44" max="44" width="20.5" style="2" bestFit="1" customWidth="1"/>
    <col min="45" max="45" width="8.8984375" style="2"/>
    <col min="46" max="46" width="19.59765625" style="2" customWidth="1"/>
    <col min="47" max="47" width="8.8984375" style="2"/>
    <col min="48" max="48" width="10.5" style="2" customWidth="1"/>
    <col min="49" max="16384" width="8.8984375" style="2"/>
  </cols>
  <sheetData>
    <row r="1" spans="1:50" ht="18" thickBot="1" x14ac:dyDescent="0.35"/>
    <row r="2" spans="1:50" ht="18" thickBot="1" x14ac:dyDescent="0.35">
      <c r="A2" s="6" t="s">
        <v>8</v>
      </c>
      <c r="B2" s="6"/>
      <c r="I2" s="90"/>
      <c r="J2" s="36"/>
      <c r="K2" s="36"/>
      <c r="L2" s="36"/>
      <c r="M2" s="36"/>
      <c r="N2" s="36"/>
      <c r="O2" s="36"/>
      <c r="P2" s="159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O2" s="24"/>
      <c r="AP2" s="24"/>
      <c r="AQ2" s="24"/>
      <c r="AR2" s="24"/>
    </row>
    <row r="3" spans="1:50" ht="18" thickBot="1" x14ac:dyDescent="0.35">
      <c r="A3" s="158"/>
      <c r="B3" s="91"/>
      <c r="C3" s="91"/>
      <c r="D3" s="91"/>
      <c r="E3" s="91"/>
      <c r="F3" s="91"/>
      <c r="G3" s="92"/>
      <c r="I3" s="93"/>
      <c r="J3" s="41" t="s">
        <v>49</v>
      </c>
      <c r="M3" s="10" t="s">
        <v>52</v>
      </c>
      <c r="P3" s="157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O3" s="24"/>
      <c r="AP3" s="24"/>
      <c r="AQ3" s="24"/>
      <c r="AR3" s="24"/>
    </row>
    <row r="4" spans="1:50" ht="18" thickBot="1" x14ac:dyDescent="0.35">
      <c r="A4" s="110" t="s">
        <v>1</v>
      </c>
      <c r="B4" s="4" t="s">
        <v>2</v>
      </c>
      <c r="C4" s="4" t="s">
        <v>3</v>
      </c>
      <c r="D4" s="4" t="s">
        <v>9</v>
      </c>
      <c r="E4" s="4" t="s">
        <v>5</v>
      </c>
      <c r="F4" s="4" t="s">
        <v>6</v>
      </c>
      <c r="G4" s="111" t="s">
        <v>7</v>
      </c>
      <c r="H4" s="5"/>
      <c r="I4" s="93"/>
      <c r="P4" s="157"/>
      <c r="Q4" s="12"/>
      <c r="R4" s="12"/>
      <c r="S4" s="56" t="s">
        <v>7</v>
      </c>
      <c r="T4" s="72" t="s">
        <v>71</v>
      </c>
      <c r="U4" s="58"/>
      <c r="V4" s="58"/>
      <c r="W4" s="58"/>
      <c r="X4" s="58"/>
      <c r="Y4" s="163"/>
      <c r="Z4" s="163"/>
      <c r="AA4" s="163"/>
      <c r="AB4" s="163"/>
      <c r="AC4" s="164"/>
      <c r="AD4" s="12"/>
      <c r="AE4" s="166"/>
      <c r="AF4" s="91"/>
      <c r="AG4" s="91"/>
      <c r="AH4" s="91"/>
      <c r="AI4" s="91"/>
      <c r="AJ4" s="91"/>
      <c r="AK4" s="91"/>
      <c r="AL4" s="91"/>
      <c r="AM4" s="92"/>
      <c r="AO4" s="95"/>
      <c r="AP4" s="46" t="s">
        <v>60</v>
      </c>
      <c r="AQ4" s="96"/>
      <c r="AR4" s="96"/>
      <c r="AS4" s="91"/>
      <c r="AT4" s="97"/>
      <c r="AU4" s="91"/>
      <c r="AV4" s="97" t="s">
        <v>65</v>
      </c>
      <c r="AW4" s="91"/>
      <c r="AX4" s="92"/>
    </row>
    <row r="5" spans="1:50" ht="18" thickTop="1" x14ac:dyDescent="0.3">
      <c r="A5" s="29">
        <v>41640</v>
      </c>
      <c r="B5" s="2">
        <v>570</v>
      </c>
      <c r="C5" s="2">
        <v>250</v>
      </c>
      <c r="D5" s="2">
        <v>560</v>
      </c>
      <c r="E5" s="2">
        <v>212</v>
      </c>
      <c r="F5" s="2">
        <v>0</v>
      </c>
      <c r="G5" s="30">
        <f t="shared" ref="G5:G64" si="0">SUM(B5:F5)</f>
        <v>1592</v>
      </c>
      <c r="I5" s="93"/>
      <c r="P5" s="157"/>
      <c r="Q5" s="12"/>
      <c r="R5" s="12"/>
      <c r="S5" s="60"/>
      <c r="T5" s="50" t="s">
        <v>31</v>
      </c>
      <c r="U5" s="50" t="s">
        <v>32</v>
      </c>
      <c r="V5" s="50" t="s">
        <v>33</v>
      </c>
      <c r="W5" s="50" t="s">
        <v>34</v>
      </c>
      <c r="X5" s="50" t="s">
        <v>35</v>
      </c>
      <c r="Y5" s="55" t="s">
        <v>38</v>
      </c>
      <c r="Z5" s="55" t="s">
        <v>39</v>
      </c>
      <c r="AA5" s="50" t="s">
        <v>36</v>
      </c>
      <c r="AB5" s="55" t="s">
        <v>40</v>
      </c>
      <c r="AC5" s="73" t="s">
        <v>41</v>
      </c>
      <c r="AD5" s="12"/>
      <c r="AE5" s="167"/>
      <c r="AM5" s="30"/>
      <c r="AO5" s="99"/>
      <c r="AP5" s="100" t="s">
        <v>61</v>
      </c>
      <c r="AQ5" s="101" t="s">
        <v>36</v>
      </c>
      <c r="AR5" s="102" t="s">
        <v>62</v>
      </c>
      <c r="AV5" s="5" t="s">
        <v>66</v>
      </c>
      <c r="AX5" s="30"/>
    </row>
    <row r="6" spans="1:50" x14ac:dyDescent="0.3">
      <c r="A6" s="29">
        <v>41671</v>
      </c>
      <c r="B6" s="2">
        <v>611</v>
      </c>
      <c r="C6" s="2">
        <v>270</v>
      </c>
      <c r="D6" s="2">
        <v>600</v>
      </c>
      <c r="E6" s="2">
        <v>230</v>
      </c>
      <c r="F6" s="2">
        <v>0</v>
      </c>
      <c r="G6" s="30">
        <f t="shared" si="0"/>
        <v>1711</v>
      </c>
      <c r="I6" s="93"/>
      <c r="P6" s="157"/>
      <c r="Q6" s="12"/>
      <c r="R6" s="12"/>
      <c r="S6" s="62" t="s">
        <v>17</v>
      </c>
      <c r="T6" s="71">
        <f>G5</f>
        <v>1592</v>
      </c>
      <c r="U6" s="52">
        <f>G17</f>
        <v>1761</v>
      </c>
      <c r="V6" s="52">
        <f>G29</f>
        <v>2000</v>
      </c>
      <c r="W6" s="52">
        <f>G41</f>
        <v>2202</v>
      </c>
      <c r="X6" s="52">
        <f>G53</f>
        <v>2821</v>
      </c>
      <c r="Y6" s="84">
        <f>X17+Z6</f>
        <v>4024.25</v>
      </c>
      <c r="Z6" s="54">
        <f>((X6-W6)+(W6-V6)+(V6-U6)+(U6-T6))/4</f>
        <v>307.25</v>
      </c>
      <c r="AA6" s="84">
        <f>Y6+Z6</f>
        <v>4331.5</v>
      </c>
      <c r="AB6" s="54">
        <v>0.2</v>
      </c>
      <c r="AC6" s="74">
        <v>0.25</v>
      </c>
      <c r="AD6" s="12"/>
      <c r="AE6" s="167"/>
      <c r="AM6" s="30"/>
      <c r="AO6" s="104" t="s">
        <v>17</v>
      </c>
      <c r="AP6" s="24">
        <f>X6</f>
        <v>2821</v>
      </c>
      <c r="AQ6" s="24">
        <f>AA6</f>
        <v>4331.5</v>
      </c>
      <c r="AR6" s="24">
        <f>ABS(AP6-AQ6)</f>
        <v>1510.5</v>
      </c>
      <c r="AV6" s="156">
        <f t="shared" ref="AV6:AV17" si="1">(AR6/AP6)</f>
        <v>0.53544842254519676</v>
      </c>
      <c r="AX6" s="30"/>
    </row>
    <row r="7" spans="1:50" x14ac:dyDescent="0.3">
      <c r="A7" s="29">
        <v>41699</v>
      </c>
      <c r="B7" s="2">
        <v>630</v>
      </c>
      <c r="C7" s="2">
        <v>260</v>
      </c>
      <c r="D7" s="2">
        <v>680</v>
      </c>
      <c r="E7" s="2">
        <v>240</v>
      </c>
      <c r="F7" s="2">
        <v>0</v>
      </c>
      <c r="G7" s="30">
        <f t="shared" si="0"/>
        <v>1810</v>
      </c>
      <c r="I7" s="93"/>
      <c r="P7" s="157"/>
      <c r="Q7" s="12"/>
      <c r="R7" s="12"/>
      <c r="S7" s="62" t="s">
        <v>18</v>
      </c>
      <c r="T7" s="52">
        <f t="shared" ref="T7:T17" si="2">G6</f>
        <v>1711</v>
      </c>
      <c r="U7" s="52">
        <f t="shared" ref="U7:U17" si="3">G18</f>
        <v>2035</v>
      </c>
      <c r="V7" s="52">
        <f t="shared" ref="V7:V17" si="4">G30</f>
        <v>2324</v>
      </c>
      <c r="W7" s="52">
        <f t="shared" ref="W7:W17" si="5">G42</f>
        <v>2540</v>
      </c>
      <c r="X7" s="52">
        <f t="shared" ref="X7:X17" si="6">G54</f>
        <v>3209</v>
      </c>
      <c r="Y7" s="53">
        <f>($AB$6*X7)+(1-$AC$6)*(Y6+Z6)</f>
        <v>3890.4250000000002</v>
      </c>
      <c r="Z7" s="54">
        <f>$AC$6*(Y7-Y6)+(1-$AC$6)*Z6</f>
        <v>196.98125000000005</v>
      </c>
      <c r="AA7" s="84">
        <f t="shared" ref="AA7:AA17" si="7">Y7+Z7</f>
        <v>4087.40625</v>
      </c>
      <c r="AB7" s="84"/>
      <c r="AC7" s="86"/>
      <c r="AD7" s="12"/>
      <c r="AE7" s="167"/>
      <c r="AM7" s="30"/>
      <c r="AO7" s="104" t="s">
        <v>18</v>
      </c>
      <c r="AP7" s="24">
        <f t="shared" ref="AP7:AP17" si="8">X7</f>
        <v>3209</v>
      </c>
      <c r="AQ7" s="24">
        <f t="shared" ref="AQ7:AQ17" si="9">AA7</f>
        <v>4087.40625</v>
      </c>
      <c r="AR7" s="24">
        <f t="shared" ref="AR7:AR17" si="10">ABS(AP7-AQ7)</f>
        <v>878.40625</v>
      </c>
      <c r="AV7" s="156">
        <f t="shared" si="1"/>
        <v>0.27373208164537238</v>
      </c>
      <c r="AX7" s="30"/>
    </row>
    <row r="8" spans="1:50" x14ac:dyDescent="0.3">
      <c r="A8" s="29">
        <v>41730</v>
      </c>
      <c r="B8" s="2">
        <v>684</v>
      </c>
      <c r="C8" s="2">
        <v>270</v>
      </c>
      <c r="D8" s="2">
        <v>650</v>
      </c>
      <c r="E8" s="2">
        <v>263</v>
      </c>
      <c r="F8" s="2">
        <v>0</v>
      </c>
      <c r="G8" s="30">
        <f t="shared" si="0"/>
        <v>1867</v>
      </c>
      <c r="I8" s="93"/>
      <c r="P8" s="157"/>
      <c r="Q8" s="12"/>
      <c r="R8" s="12"/>
      <c r="S8" s="62" t="s">
        <v>19</v>
      </c>
      <c r="T8" s="52">
        <f t="shared" si="2"/>
        <v>1810</v>
      </c>
      <c r="U8" s="52">
        <f t="shared" si="3"/>
        <v>2142</v>
      </c>
      <c r="V8" s="52">
        <f t="shared" si="4"/>
        <v>2510</v>
      </c>
      <c r="W8" s="52">
        <f t="shared" si="5"/>
        <v>2867</v>
      </c>
      <c r="X8" s="52">
        <f t="shared" si="6"/>
        <v>3553</v>
      </c>
      <c r="Y8" s="53">
        <f t="shared" ref="Y8:Y17" si="11">($AB$6*X8)+(1-$AC$6)*(Y7+Z7)</f>
        <v>3776.1546874999999</v>
      </c>
      <c r="Z8" s="54">
        <f t="shared" ref="Z8:Z17" si="12">$AC$6*(Y8-Y7)+(1-$AC$6)*Z7</f>
        <v>119.16835937499997</v>
      </c>
      <c r="AA8" s="84">
        <f t="shared" si="7"/>
        <v>3895.3230468749998</v>
      </c>
      <c r="AB8" s="84"/>
      <c r="AC8" s="86"/>
      <c r="AD8" s="12"/>
      <c r="AE8" s="167"/>
      <c r="AM8" s="30"/>
      <c r="AO8" s="104" t="s">
        <v>19</v>
      </c>
      <c r="AP8" s="24">
        <f t="shared" si="8"/>
        <v>3553</v>
      </c>
      <c r="AQ8" s="24">
        <f t="shared" si="9"/>
        <v>3895.3230468749998</v>
      </c>
      <c r="AR8" s="24">
        <f t="shared" si="10"/>
        <v>342.32304687499982</v>
      </c>
      <c r="AV8" s="156">
        <f t="shared" si="1"/>
        <v>9.634760677596392E-2</v>
      </c>
      <c r="AX8" s="30"/>
    </row>
    <row r="9" spans="1:50" x14ac:dyDescent="0.3">
      <c r="A9" s="29">
        <v>41760</v>
      </c>
      <c r="B9" s="2">
        <v>650</v>
      </c>
      <c r="C9" s="2">
        <v>280</v>
      </c>
      <c r="D9" s="2">
        <v>580</v>
      </c>
      <c r="E9" s="2">
        <v>269</v>
      </c>
      <c r="F9" s="2">
        <v>0</v>
      </c>
      <c r="G9" s="30">
        <f t="shared" si="0"/>
        <v>1779</v>
      </c>
      <c r="I9" s="93"/>
      <c r="P9" s="157"/>
      <c r="Q9" s="12"/>
      <c r="R9" s="12"/>
      <c r="S9" s="62" t="s">
        <v>20</v>
      </c>
      <c r="T9" s="52">
        <f t="shared" si="2"/>
        <v>1867</v>
      </c>
      <c r="U9" s="52">
        <f t="shared" si="3"/>
        <v>2340</v>
      </c>
      <c r="V9" s="52">
        <f t="shared" si="4"/>
        <v>2672</v>
      </c>
      <c r="W9" s="52">
        <f t="shared" si="5"/>
        <v>3348</v>
      </c>
      <c r="X9" s="52">
        <f t="shared" si="6"/>
        <v>3820</v>
      </c>
      <c r="Y9" s="53">
        <f t="shared" si="11"/>
        <v>3685.4922851562496</v>
      </c>
      <c r="Z9" s="54">
        <f t="shared" si="12"/>
        <v>66.710668945312406</v>
      </c>
      <c r="AA9" s="84">
        <f t="shared" si="7"/>
        <v>3752.2029541015622</v>
      </c>
      <c r="AB9" s="84"/>
      <c r="AC9" s="86"/>
      <c r="AD9" s="12"/>
      <c r="AE9" s="167"/>
      <c r="AM9" s="30"/>
      <c r="AO9" s="104" t="s">
        <v>20</v>
      </c>
      <c r="AP9" s="24">
        <f t="shared" si="8"/>
        <v>3820</v>
      </c>
      <c r="AQ9" s="24">
        <f t="shared" si="9"/>
        <v>3752.2029541015622</v>
      </c>
      <c r="AR9" s="24">
        <f t="shared" si="10"/>
        <v>67.797045898437773</v>
      </c>
      <c r="AV9" s="156">
        <f t="shared" si="1"/>
        <v>1.7747917774460151E-2</v>
      </c>
      <c r="AX9" s="30"/>
    </row>
    <row r="10" spans="1:50" x14ac:dyDescent="0.3">
      <c r="A10" s="29">
        <v>41791</v>
      </c>
      <c r="B10" s="2">
        <v>600</v>
      </c>
      <c r="C10" s="2">
        <v>270</v>
      </c>
      <c r="D10" s="2">
        <v>590</v>
      </c>
      <c r="E10" s="2">
        <v>280</v>
      </c>
      <c r="F10" s="2">
        <v>0</v>
      </c>
      <c r="G10" s="30">
        <f t="shared" si="0"/>
        <v>1740</v>
      </c>
      <c r="I10" s="93"/>
      <c r="P10" s="157"/>
      <c r="Q10" s="12"/>
      <c r="R10" s="12"/>
      <c r="S10" s="62" t="s">
        <v>21</v>
      </c>
      <c r="T10" s="52">
        <f t="shared" si="2"/>
        <v>1779</v>
      </c>
      <c r="U10" s="52">
        <f t="shared" si="3"/>
        <v>2280</v>
      </c>
      <c r="V10" s="52">
        <f t="shared" si="4"/>
        <v>2780</v>
      </c>
      <c r="W10" s="52">
        <f t="shared" si="5"/>
        <v>3550</v>
      </c>
      <c r="X10" s="52">
        <f t="shared" si="6"/>
        <v>4133</v>
      </c>
      <c r="Y10" s="53">
        <f t="shared" si="11"/>
        <v>3640.7522155761717</v>
      </c>
      <c r="Z10" s="54">
        <f t="shared" si="12"/>
        <v>38.847984313964815</v>
      </c>
      <c r="AA10" s="84">
        <f t="shared" si="7"/>
        <v>3679.6001998901365</v>
      </c>
      <c r="AB10" s="84"/>
      <c r="AC10" s="86"/>
      <c r="AD10" s="12"/>
      <c r="AE10" s="167"/>
      <c r="AM10" s="30"/>
      <c r="AO10" s="104" t="s">
        <v>21</v>
      </c>
      <c r="AP10" s="24">
        <f t="shared" si="8"/>
        <v>4133</v>
      </c>
      <c r="AQ10" s="24">
        <f t="shared" si="9"/>
        <v>3679.6001998901365</v>
      </c>
      <c r="AR10" s="24">
        <f t="shared" si="10"/>
        <v>453.39980010986346</v>
      </c>
      <c r="AV10" s="156">
        <f t="shared" si="1"/>
        <v>0.10970234699004681</v>
      </c>
      <c r="AX10" s="30"/>
    </row>
    <row r="11" spans="1:50" x14ac:dyDescent="0.3">
      <c r="A11" s="29">
        <v>41821</v>
      </c>
      <c r="B11" s="2">
        <v>512</v>
      </c>
      <c r="C11" s="2">
        <v>264</v>
      </c>
      <c r="D11" s="2">
        <v>760</v>
      </c>
      <c r="E11" s="2">
        <v>290</v>
      </c>
      <c r="F11" s="2">
        <v>0</v>
      </c>
      <c r="G11" s="30">
        <f t="shared" si="0"/>
        <v>1826</v>
      </c>
      <c r="I11" s="93"/>
      <c r="P11" s="157"/>
      <c r="Q11" s="12"/>
      <c r="R11" s="12"/>
      <c r="S11" s="62" t="s">
        <v>22</v>
      </c>
      <c r="T11" s="52">
        <f t="shared" si="2"/>
        <v>1740</v>
      </c>
      <c r="U11" s="52">
        <f t="shared" si="3"/>
        <v>2271</v>
      </c>
      <c r="V11" s="52">
        <f t="shared" si="4"/>
        <v>2813</v>
      </c>
      <c r="W11" s="52">
        <f t="shared" si="5"/>
        <v>3432</v>
      </c>
      <c r="X11" s="52">
        <f t="shared" si="6"/>
        <v>4476</v>
      </c>
      <c r="Y11" s="53">
        <f t="shared" si="11"/>
        <v>3654.900149917602</v>
      </c>
      <c r="Z11" s="54">
        <f t="shared" si="12"/>
        <v>32.672971820831187</v>
      </c>
      <c r="AA11" s="84">
        <f t="shared" si="7"/>
        <v>3687.5731217384332</v>
      </c>
      <c r="AB11" s="84"/>
      <c r="AC11" s="86"/>
      <c r="AD11" s="12"/>
      <c r="AE11" s="167"/>
      <c r="AM11" s="30"/>
      <c r="AO11" s="104" t="s">
        <v>22</v>
      </c>
      <c r="AP11" s="24">
        <f t="shared" si="8"/>
        <v>4476</v>
      </c>
      <c r="AQ11" s="24">
        <f t="shared" si="9"/>
        <v>3687.5731217384332</v>
      </c>
      <c r="AR11" s="24">
        <f t="shared" si="10"/>
        <v>788.4268782615668</v>
      </c>
      <c r="AV11" s="156">
        <f t="shared" si="1"/>
        <v>0.17614541516120796</v>
      </c>
      <c r="AX11" s="30"/>
    </row>
    <row r="12" spans="1:50" x14ac:dyDescent="0.3">
      <c r="A12" s="29">
        <v>41852</v>
      </c>
      <c r="B12" s="2">
        <v>500</v>
      </c>
      <c r="C12" s="2">
        <v>280</v>
      </c>
      <c r="D12" s="2">
        <v>645</v>
      </c>
      <c r="E12" s="2">
        <v>270</v>
      </c>
      <c r="F12" s="2">
        <v>0</v>
      </c>
      <c r="G12" s="30">
        <f t="shared" si="0"/>
        <v>1695</v>
      </c>
      <c r="I12" s="93"/>
      <c r="P12" s="157"/>
      <c r="Q12" s="12"/>
      <c r="R12" s="12"/>
      <c r="S12" s="62" t="s">
        <v>23</v>
      </c>
      <c r="T12" s="52">
        <f t="shared" si="2"/>
        <v>1826</v>
      </c>
      <c r="U12" s="52">
        <f t="shared" si="3"/>
        <v>2154</v>
      </c>
      <c r="V12" s="52">
        <f t="shared" si="4"/>
        <v>2716</v>
      </c>
      <c r="W12" s="52">
        <f t="shared" si="5"/>
        <v>3400</v>
      </c>
      <c r="X12" s="52">
        <f t="shared" si="6"/>
        <v>4436</v>
      </c>
      <c r="Y12" s="53">
        <f t="shared" si="11"/>
        <v>3652.8798413038248</v>
      </c>
      <c r="Z12" s="54">
        <f t="shared" si="12"/>
        <v>23.999651712179102</v>
      </c>
      <c r="AA12" s="84">
        <f t="shared" si="7"/>
        <v>3676.8794930160038</v>
      </c>
      <c r="AB12" s="84"/>
      <c r="AC12" s="86"/>
      <c r="AD12" s="12"/>
      <c r="AE12" s="167"/>
      <c r="AM12" s="30"/>
      <c r="AO12" s="104" t="s">
        <v>23</v>
      </c>
      <c r="AP12" s="24">
        <f t="shared" si="8"/>
        <v>4436</v>
      </c>
      <c r="AQ12" s="24">
        <f t="shared" si="9"/>
        <v>3676.8794930160038</v>
      </c>
      <c r="AR12" s="24">
        <f t="shared" si="10"/>
        <v>759.12050698399617</v>
      </c>
      <c r="AV12" s="156">
        <f t="shared" si="1"/>
        <v>0.17112725585752844</v>
      </c>
      <c r="AX12" s="30"/>
    </row>
    <row r="13" spans="1:50" x14ac:dyDescent="0.3">
      <c r="A13" s="29">
        <v>41883</v>
      </c>
      <c r="B13" s="2">
        <v>478</v>
      </c>
      <c r="C13" s="2">
        <v>290</v>
      </c>
      <c r="D13" s="2">
        <v>650</v>
      </c>
      <c r="E13" s="2">
        <v>263</v>
      </c>
      <c r="F13" s="2">
        <v>0</v>
      </c>
      <c r="G13" s="30">
        <f t="shared" si="0"/>
        <v>1681</v>
      </c>
      <c r="I13" s="93"/>
      <c r="P13" s="157"/>
      <c r="Q13" s="12"/>
      <c r="R13" s="12"/>
      <c r="S13" s="62" t="s">
        <v>24</v>
      </c>
      <c r="T13" s="52">
        <f t="shared" si="2"/>
        <v>1695</v>
      </c>
      <c r="U13" s="52">
        <f t="shared" si="3"/>
        <v>2146</v>
      </c>
      <c r="V13" s="52">
        <f t="shared" si="4"/>
        <v>2581</v>
      </c>
      <c r="W13" s="52">
        <f t="shared" si="5"/>
        <v>3261</v>
      </c>
      <c r="X13" s="52">
        <f t="shared" si="6"/>
        <v>4256</v>
      </c>
      <c r="Y13" s="53">
        <f t="shared" si="11"/>
        <v>3608.8596197620027</v>
      </c>
      <c r="Z13" s="54">
        <f t="shared" si="12"/>
        <v>6.9946833986787915</v>
      </c>
      <c r="AA13" s="84">
        <f t="shared" si="7"/>
        <v>3615.8543031606814</v>
      </c>
      <c r="AB13" s="84"/>
      <c r="AC13" s="86"/>
      <c r="AD13" s="12"/>
      <c r="AE13" s="167"/>
      <c r="AM13" s="30"/>
      <c r="AO13" s="104" t="s">
        <v>24</v>
      </c>
      <c r="AP13" s="24">
        <f t="shared" si="8"/>
        <v>4256</v>
      </c>
      <c r="AQ13" s="24">
        <f t="shared" si="9"/>
        <v>3615.8543031606814</v>
      </c>
      <c r="AR13" s="24">
        <f t="shared" si="10"/>
        <v>640.14569683931859</v>
      </c>
      <c r="AV13" s="156">
        <f t="shared" si="1"/>
        <v>0.15041017312953914</v>
      </c>
      <c r="AX13" s="30"/>
    </row>
    <row r="14" spans="1:50" x14ac:dyDescent="0.3">
      <c r="A14" s="29">
        <v>41913</v>
      </c>
      <c r="B14" s="2">
        <v>455</v>
      </c>
      <c r="C14" s="2">
        <v>280</v>
      </c>
      <c r="D14" s="2">
        <v>670</v>
      </c>
      <c r="E14" s="2">
        <v>258</v>
      </c>
      <c r="F14" s="2">
        <v>0</v>
      </c>
      <c r="G14" s="30">
        <f t="shared" si="0"/>
        <v>1663</v>
      </c>
      <c r="I14" s="93"/>
      <c r="P14" s="157"/>
      <c r="Q14" s="12"/>
      <c r="R14" s="12"/>
      <c r="S14" s="62" t="s">
        <v>25</v>
      </c>
      <c r="T14" s="52">
        <f t="shared" si="2"/>
        <v>1681</v>
      </c>
      <c r="U14" s="52">
        <f t="shared" si="3"/>
        <v>2085</v>
      </c>
      <c r="V14" s="52">
        <f t="shared" si="4"/>
        <v>2476</v>
      </c>
      <c r="W14" s="52">
        <f t="shared" si="5"/>
        <v>3209</v>
      </c>
      <c r="X14" s="52">
        <f t="shared" si="6"/>
        <v>4067</v>
      </c>
      <c r="Y14" s="53">
        <f>($AB$6*X14)+(1-$AC$6)*(Y13+Z13)</f>
        <v>3525.2907273705109</v>
      </c>
      <c r="Z14" s="54">
        <f t="shared" si="12"/>
        <v>-15.646210548863849</v>
      </c>
      <c r="AA14" s="84">
        <f t="shared" si="7"/>
        <v>3509.6445168216469</v>
      </c>
      <c r="AB14" s="84"/>
      <c r="AC14" s="86"/>
      <c r="AD14" s="12"/>
      <c r="AE14" s="167"/>
      <c r="AM14" s="30"/>
      <c r="AO14" s="104" t="s">
        <v>25</v>
      </c>
      <c r="AP14" s="24">
        <f t="shared" si="8"/>
        <v>4067</v>
      </c>
      <c r="AQ14" s="24">
        <f t="shared" si="9"/>
        <v>3509.6445168216469</v>
      </c>
      <c r="AR14" s="24">
        <f t="shared" si="10"/>
        <v>557.3554831783531</v>
      </c>
      <c r="AV14" s="156">
        <f t="shared" si="1"/>
        <v>0.13704339394599288</v>
      </c>
      <c r="AX14" s="30"/>
    </row>
    <row r="15" spans="1:50" x14ac:dyDescent="0.3">
      <c r="A15" s="29">
        <v>41944</v>
      </c>
      <c r="B15" s="2">
        <v>407</v>
      </c>
      <c r="C15" s="2">
        <v>290</v>
      </c>
      <c r="D15" s="2">
        <v>888</v>
      </c>
      <c r="E15" s="2">
        <v>240</v>
      </c>
      <c r="F15" s="2">
        <v>0</v>
      </c>
      <c r="G15" s="30">
        <f t="shared" si="0"/>
        <v>1825</v>
      </c>
      <c r="I15" s="93"/>
      <c r="P15" s="157"/>
      <c r="Q15" s="12"/>
      <c r="R15" s="12"/>
      <c r="S15" s="62" t="s">
        <v>26</v>
      </c>
      <c r="T15" s="52">
        <f t="shared" si="2"/>
        <v>1663</v>
      </c>
      <c r="U15" s="52">
        <f t="shared" si="3"/>
        <v>1970</v>
      </c>
      <c r="V15" s="52">
        <f t="shared" si="4"/>
        <v>2317</v>
      </c>
      <c r="W15" s="52">
        <f t="shared" si="5"/>
        <v>3132</v>
      </c>
      <c r="X15" s="52">
        <f t="shared" si="6"/>
        <v>3890</v>
      </c>
      <c r="Y15" s="53">
        <f t="shared" si="11"/>
        <v>3410.2333876162352</v>
      </c>
      <c r="Z15" s="54">
        <f t="shared" si="12"/>
        <v>-40.498992850216823</v>
      </c>
      <c r="AA15" s="84">
        <f t="shared" si="7"/>
        <v>3369.7343947660183</v>
      </c>
      <c r="AB15" s="84"/>
      <c r="AC15" s="86"/>
      <c r="AD15" s="12"/>
      <c r="AE15" s="167"/>
      <c r="AM15" s="30"/>
      <c r="AO15" s="104" t="s">
        <v>26</v>
      </c>
      <c r="AP15" s="24">
        <f t="shared" si="8"/>
        <v>3890</v>
      </c>
      <c r="AQ15" s="24">
        <f t="shared" si="9"/>
        <v>3369.7343947660183</v>
      </c>
      <c r="AR15" s="24">
        <f t="shared" si="10"/>
        <v>520.26560523398166</v>
      </c>
      <c r="AV15" s="156">
        <f t="shared" si="1"/>
        <v>0.13374437152544516</v>
      </c>
      <c r="AX15" s="30"/>
    </row>
    <row r="16" spans="1:50" x14ac:dyDescent="0.3">
      <c r="A16" s="29">
        <v>41974</v>
      </c>
      <c r="B16" s="2">
        <v>360</v>
      </c>
      <c r="C16" s="2">
        <v>280</v>
      </c>
      <c r="D16" s="2">
        <v>850</v>
      </c>
      <c r="E16" s="2">
        <v>230</v>
      </c>
      <c r="F16" s="2">
        <v>0</v>
      </c>
      <c r="G16" s="30">
        <f t="shared" si="0"/>
        <v>1720</v>
      </c>
      <c r="I16" s="93"/>
      <c r="P16" s="157"/>
      <c r="Q16" s="12"/>
      <c r="R16" s="12"/>
      <c r="S16" s="62" t="s">
        <v>27</v>
      </c>
      <c r="T16" s="52">
        <f t="shared" si="2"/>
        <v>1825</v>
      </c>
      <c r="U16" s="52">
        <f t="shared" si="3"/>
        <v>1936</v>
      </c>
      <c r="V16" s="52">
        <f t="shared" si="4"/>
        <v>2324</v>
      </c>
      <c r="W16" s="52">
        <f t="shared" si="5"/>
        <v>3027</v>
      </c>
      <c r="X16" s="52">
        <f t="shared" si="6"/>
        <v>3816</v>
      </c>
      <c r="Y16" s="53">
        <f t="shared" si="11"/>
        <v>3290.5007960745133</v>
      </c>
      <c r="Z16" s="54">
        <f t="shared" si="12"/>
        <v>-60.307392523093071</v>
      </c>
      <c r="AA16" s="84">
        <f t="shared" si="7"/>
        <v>3230.1934035514205</v>
      </c>
      <c r="AB16" s="84"/>
      <c r="AC16" s="86"/>
      <c r="AD16" s="12"/>
      <c r="AE16" s="167"/>
      <c r="AM16" s="30"/>
      <c r="AO16" s="104" t="s">
        <v>27</v>
      </c>
      <c r="AP16" s="24">
        <f t="shared" si="8"/>
        <v>3816</v>
      </c>
      <c r="AQ16" s="24">
        <f t="shared" si="9"/>
        <v>3230.1934035514205</v>
      </c>
      <c r="AR16" s="24">
        <f t="shared" si="10"/>
        <v>585.80659644857951</v>
      </c>
      <c r="AV16" s="156">
        <f t="shared" si="1"/>
        <v>0.15351325902740554</v>
      </c>
      <c r="AX16" s="30"/>
    </row>
    <row r="17" spans="1:50" x14ac:dyDescent="0.3">
      <c r="A17" s="29">
        <v>42005</v>
      </c>
      <c r="B17" s="2">
        <v>571</v>
      </c>
      <c r="C17" s="2">
        <v>320</v>
      </c>
      <c r="D17" s="2">
        <v>620</v>
      </c>
      <c r="E17" s="2">
        <v>250</v>
      </c>
      <c r="F17" s="2">
        <v>0</v>
      </c>
      <c r="G17" s="30">
        <f t="shared" si="0"/>
        <v>1761</v>
      </c>
      <c r="I17" s="93"/>
      <c r="P17" s="157"/>
      <c r="Q17" s="12"/>
      <c r="R17" s="12"/>
      <c r="S17" s="62" t="s">
        <v>28</v>
      </c>
      <c r="T17" s="52">
        <f t="shared" si="2"/>
        <v>1720</v>
      </c>
      <c r="U17" s="52">
        <f t="shared" si="3"/>
        <v>1850</v>
      </c>
      <c r="V17" s="52">
        <f t="shared" si="4"/>
        <v>2080</v>
      </c>
      <c r="W17" s="52">
        <f t="shared" si="5"/>
        <v>2777</v>
      </c>
      <c r="X17" s="52">
        <f t="shared" si="6"/>
        <v>3717</v>
      </c>
      <c r="Y17" s="53">
        <f t="shared" si="11"/>
        <v>3166.0450526635655</v>
      </c>
      <c r="Z17" s="54">
        <f t="shared" si="12"/>
        <v>-76.344480245056772</v>
      </c>
      <c r="AA17" s="84">
        <f t="shared" si="7"/>
        <v>3089.7005724185087</v>
      </c>
      <c r="AB17" s="84"/>
      <c r="AC17" s="86"/>
      <c r="AD17" s="12"/>
      <c r="AE17" s="167"/>
      <c r="AM17" s="30"/>
      <c r="AO17" s="104" t="s">
        <v>28</v>
      </c>
      <c r="AP17" s="24">
        <f t="shared" si="8"/>
        <v>3717</v>
      </c>
      <c r="AQ17" s="24">
        <f t="shared" si="9"/>
        <v>3089.7005724185087</v>
      </c>
      <c r="AR17" s="24">
        <f t="shared" si="10"/>
        <v>627.29942758149127</v>
      </c>
      <c r="AV17" s="156">
        <f t="shared" si="1"/>
        <v>0.16876497917177596</v>
      </c>
      <c r="AX17" s="30"/>
    </row>
    <row r="18" spans="1:50" x14ac:dyDescent="0.3">
      <c r="A18" s="29">
        <v>42036</v>
      </c>
      <c r="B18" s="2">
        <v>650</v>
      </c>
      <c r="C18" s="2">
        <v>350</v>
      </c>
      <c r="D18" s="2">
        <v>760</v>
      </c>
      <c r="E18" s="2">
        <v>275</v>
      </c>
      <c r="F18" s="2">
        <v>0</v>
      </c>
      <c r="G18" s="30">
        <f t="shared" si="0"/>
        <v>2035</v>
      </c>
      <c r="I18" s="93"/>
      <c r="P18" s="157"/>
      <c r="Q18" s="12"/>
      <c r="R18" s="12"/>
      <c r="S18" s="64"/>
      <c r="T18" s="52"/>
      <c r="U18" s="52"/>
      <c r="V18" s="52"/>
      <c r="W18" s="52"/>
      <c r="X18" s="52"/>
      <c r="Y18" s="84"/>
      <c r="Z18" s="84"/>
      <c r="AA18" s="84"/>
      <c r="AB18" s="84"/>
      <c r="AC18" s="86"/>
      <c r="AD18" s="12"/>
      <c r="AE18" s="167"/>
      <c r="AM18" s="30"/>
      <c r="AO18" s="106"/>
      <c r="AP18" s="24" t="s">
        <v>63</v>
      </c>
      <c r="AQ18" s="24"/>
      <c r="AR18" s="24">
        <f>SUM(AR6:AR17)</f>
        <v>7730.8463374105886</v>
      </c>
      <c r="AT18" s="2" t="s">
        <v>67</v>
      </c>
      <c r="AV18" s="156">
        <f>SUM(AV6:AV17)</f>
        <v>2.1237272235499352</v>
      </c>
      <c r="AX18" s="30"/>
    </row>
    <row r="19" spans="1:50" ht="18" thickBot="1" x14ac:dyDescent="0.35">
      <c r="A19" s="29">
        <v>42064</v>
      </c>
      <c r="B19" s="2">
        <v>740</v>
      </c>
      <c r="C19" s="2">
        <v>390</v>
      </c>
      <c r="D19" s="2">
        <v>742</v>
      </c>
      <c r="E19" s="2">
        <v>270</v>
      </c>
      <c r="F19" s="2">
        <v>0</v>
      </c>
      <c r="G19" s="30">
        <f t="shared" si="0"/>
        <v>2142</v>
      </c>
      <c r="I19" s="93"/>
      <c r="P19" s="157"/>
      <c r="Q19" s="12"/>
      <c r="R19" s="12"/>
      <c r="S19" s="65"/>
      <c r="T19" s="66"/>
      <c r="U19" s="66"/>
      <c r="V19" s="66"/>
      <c r="W19" s="66"/>
      <c r="X19" s="66"/>
      <c r="Y19" s="88"/>
      <c r="Z19" s="88"/>
      <c r="AA19" s="88"/>
      <c r="AB19" s="88"/>
      <c r="AC19" s="89"/>
      <c r="AD19" s="12"/>
      <c r="AE19" s="167"/>
      <c r="AM19" s="30"/>
      <c r="AO19" s="107"/>
      <c r="AP19" s="108" t="s">
        <v>64</v>
      </c>
      <c r="AQ19" s="108"/>
      <c r="AR19" s="108">
        <f>AR18/12</f>
        <v>644.23719478421572</v>
      </c>
      <c r="AS19" s="32"/>
      <c r="AT19" s="32" t="s">
        <v>68</v>
      </c>
      <c r="AU19" s="32"/>
      <c r="AV19" s="168">
        <f>AV18/12</f>
        <v>0.17697726862916127</v>
      </c>
      <c r="AW19" s="32"/>
      <c r="AX19" s="33"/>
    </row>
    <row r="20" spans="1:50" ht="18" thickBot="1" x14ac:dyDescent="0.35">
      <c r="A20" s="29">
        <v>42095</v>
      </c>
      <c r="B20" s="2">
        <v>840</v>
      </c>
      <c r="C20" s="2">
        <v>440</v>
      </c>
      <c r="D20" s="2">
        <v>780</v>
      </c>
      <c r="E20" s="2">
        <v>280</v>
      </c>
      <c r="F20" s="2">
        <v>0</v>
      </c>
      <c r="G20" s="30">
        <f t="shared" si="0"/>
        <v>2340</v>
      </c>
      <c r="I20" s="93"/>
      <c r="J20" s="41" t="s">
        <v>49</v>
      </c>
      <c r="M20" s="10" t="s">
        <v>52</v>
      </c>
      <c r="P20" s="157"/>
      <c r="Q20" s="12"/>
      <c r="R20" s="12"/>
      <c r="S20" s="21"/>
      <c r="T20" s="20"/>
      <c r="U20" s="20"/>
      <c r="V20" s="20"/>
      <c r="W20" s="20"/>
      <c r="X20" s="20"/>
      <c r="Y20" s="12"/>
      <c r="Z20" s="12"/>
      <c r="AA20" s="12"/>
      <c r="AB20" s="12"/>
      <c r="AC20" s="12"/>
      <c r="AD20" s="12"/>
      <c r="AE20" s="167"/>
      <c r="AM20" s="30"/>
    </row>
    <row r="21" spans="1:50" x14ac:dyDescent="0.3">
      <c r="A21" s="29">
        <v>42125</v>
      </c>
      <c r="B21" s="2">
        <v>830</v>
      </c>
      <c r="C21" s="2">
        <v>470</v>
      </c>
      <c r="D21" s="2">
        <v>690</v>
      </c>
      <c r="E21" s="2">
        <v>290</v>
      </c>
      <c r="F21" s="2">
        <v>0</v>
      </c>
      <c r="G21" s="30">
        <f t="shared" si="0"/>
        <v>2280</v>
      </c>
      <c r="I21" s="93"/>
      <c r="P21" s="157"/>
      <c r="Q21" s="12"/>
      <c r="R21" s="12"/>
      <c r="S21" s="56" t="s">
        <v>2</v>
      </c>
      <c r="T21" s="72" t="s">
        <v>71</v>
      </c>
      <c r="U21" s="58"/>
      <c r="V21" s="58"/>
      <c r="W21" s="58"/>
      <c r="X21" s="58"/>
      <c r="Y21" s="163"/>
      <c r="Z21" s="163"/>
      <c r="AA21" s="163"/>
      <c r="AB21" s="163"/>
      <c r="AC21" s="164"/>
      <c r="AD21" s="12"/>
      <c r="AE21" s="167"/>
      <c r="AM21" s="30"/>
      <c r="AO21" s="95"/>
      <c r="AP21" s="46" t="s">
        <v>60</v>
      </c>
      <c r="AQ21" s="96"/>
      <c r="AR21" s="96"/>
      <c r="AS21" s="91"/>
      <c r="AT21" s="97"/>
      <c r="AU21" s="91"/>
      <c r="AV21" s="97" t="s">
        <v>65</v>
      </c>
      <c r="AW21" s="91"/>
      <c r="AX21" s="92"/>
    </row>
    <row r="22" spans="1:50" x14ac:dyDescent="0.3">
      <c r="A22" s="29">
        <v>42156</v>
      </c>
      <c r="B22" s="2">
        <v>760</v>
      </c>
      <c r="C22" s="2">
        <v>490</v>
      </c>
      <c r="D22" s="2">
        <v>721</v>
      </c>
      <c r="E22" s="2">
        <v>300</v>
      </c>
      <c r="F22" s="2">
        <v>0</v>
      </c>
      <c r="G22" s="30">
        <f t="shared" si="0"/>
        <v>2271</v>
      </c>
      <c r="I22" s="93"/>
      <c r="P22" s="157"/>
      <c r="Q22" s="12"/>
      <c r="R22" s="12"/>
      <c r="S22" s="60"/>
      <c r="T22" s="50" t="s">
        <v>31</v>
      </c>
      <c r="U22" s="50" t="s">
        <v>32</v>
      </c>
      <c r="V22" s="50" t="s">
        <v>33</v>
      </c>
      <c r="W22" s="50" t="s">
        <v>34</v>
      </c>
      <c r="X22" s="50" t="s">
        <v>35</v>
      </c>
      <c r="Y22" s="55" t="s">
        <v>38</v>
      </c>
      <c r="Z22" s="55" t="s">
        <v>39</v>
      </c>
      <c r="AA22" s="50" t="s">
        <v>36</v>
      </c>
      <c r="AB22" s="55" t="s">
        <v>40</v>
      </c>
      <c r="AC22" s="73" t="s">
        <v>41</v>
      </c>
      <c r="AD22" s="12"/>
      <c r="AE22" s="167"/>
      <c r="AM22" s="30"/>
      <c r="AO22" s="99"/>
      <c r="AP22" s="100" t="s">
        <v>61</v>
      </c>
      <c r="AQ22" s="101" t="s">
        <v>36</v>
      </c>
      <c r="AR22" s="102" t="s">
        <v>62</v>
      </c>
      <c r="AV22" s="5" t="s">
        <v>66</v>
      </c>
      <c r="AX22" s="30"/>
    </row>
    <row r="23" spans="1:50" x14ac:dyDescent="0.3">
      <c r="A23" s="29">
        <v>42186</v>
      </c>
      <c r="B23" s="2">
        <v>681</v>
      </c>
      <c r="C23" s="2">
        <v>481</v>
      </c>
      <c r="D23" s="2">
        <v>680</v>
      </c>
      <c r="E23" s="2">
        <v>312</v>
      </c>
      <c r="F23" s="2">
        <v>0</v>
      </c>
      <c r="G23" s="30">
        <f t="shared" si="0"/>
        <v>2154</v>
      </c>
      <c r="I23" s="93"/>
      <c r="P23" s="157"/>
      <c r="Q23" s="12"/>
      <c r="R23" s="12"/>
      <c r="S23" s="62" t="s">
        <v>17</v>
      </c>
      <c r="T23" s="71">
        <f>B5</f>
        <v>570</v>
      </c>
      <c r="U23" s="52">
        <f>B17</f>
        <v>571</v>
      </c>
      <c r="V23" s="52">
        <f>B29</f>
        <v>620</v>
      </c>
      <c r="W23" s="52">
        <f>B41</f>
        <v>730</v>
      </c>
      <c r="X23" s="52">
        <f>B53</f>
        <v>1250</v>
      </c>
      <c r="Y23" s="84">
        <f>X34+Z23</f>
        <v>2174</v>
      </c>
      <c r="Z23" s="54">
        <f>((X23-W23)+(W23-V23)+(V23-U23)+(U23-T23))/4</f>
        <v>170</v>
      </c>
      <c r="AA23" s="84">
        <f>Y23+Z23</f>
        <v>2344</v>
      </c>
      <c r="AB23" s="54">
        <v>0.5</v>
      </c>
      <c r="AC23" s="74">
        <v>0.45</v>
      </c>
      <c r="AD23" s="12"/>
      <c r="AE23" s="167"/>
      <c r="AM23" s="30"/>
      <c r="AO23" s="104" t="s">
        <v>17</v>
      </c>
      <c r="AP23" s="24">
        <f>X23</f>
        <v>1250</v>
      </c>
      <c r="AQ23" s="24">
        <f>AA23</f>
        <v>2344</v>
      </c>
      <c r="AR23" s="24">
        <f>ABS(AP23-AQ23)</f>
        <v>1094</v>
      </c>
      <c r="AV23" s="156">
        <f t="shared" ref="AV23:AV34" si="13">(AR23/AP23)</f>
        <v>0.87519999999999998</v>
      </c>
      <c r="AX23" s="30"/>
    </row>
    <row r="24" spans="1:50" x14ac:dyDescent="0.3">
      <c r="A24" s="29">
        <v>42217</v>
      </c>
      <c r="B24" s="2">
        <v>670</v>
      </c>
      <c r="C24" s="2">
        <v>460</v>
      </c>
      <c r="D24" s="2">
        <v>711</v>
      </c>
      <c r="E24" s="2">
        <v>305</v>
      </c>
      <c r="F24" s="2">
        <v>0</v>
      </c>
      <c r="G24" s="30">
        <f t="shared" si="0"/>
        <v>2146</v>
      </c>
      <c r="I24" s="93"/>
      <c r="P24" s="157"/>
      <c r="Q24" s="12"/>
      <c r="R24" s="12"/>
      <c r="S24" s="62" t="s">
        <v>18</v>
      </c>
      <c r="T24" s="52">
        <f t="shared" ref="T24:T34" si="14">B6</f>
        <v>611</v>
      </c>
      <c r="U24" s="52">
        <f t="shared" ref="U24:U34" si="15">B18</f>
        <v>650</v>
      </c>
      <c r="V24" s="52">
        <f t="shared" ref="V24:V34" si="16">B30</f>
        <v>792</v>
      </c>
      <c r="W24" s="52">
        <f t="shared" ref="W24:W34" si="17">B42</f>
        <v>930</v>
      </c>
      <c r="X24" s="52">
        <f t="shared" ref="X24:X34" si="18">B54</f>
        <v>1550</v>
      </c>
      <c r="Y24" s="53">
        <f>($AB$23*X24)+(1-$AC$23)*(Y23+Z23)</f>
        <v>2064.1999999999998</v>
      </c>
      <c r="Z24" s="54">
        <f>$AC$23*(Y24-Y23)+(1-$AC$23)*Z23</f>
        <v>44.089999999999932</v>
      </c>
      <c r="AA24" s="84">
        <f t="shared" ref="AA24:AA34" si="19">Y24+Z24</f>
        <v>2108.29</v>
      </c>
      <c r="AB24" s="84"/>
      <c r="AC24" s="86"/>
      <c r="AD24" s="12"/>
      <c r="AE24" s="167"/>
      <c r="AM24" s="30"/>
      <c r="AO24" s="104" t="s">
        <v>18</v>
      </c>
      <c r="AP24" s="24">
        <f t="shared" ref="AP24:AP34" si="20">X24</f>
        <v>1550</v>
      </c>
      <c r="AQ24" s="24">
        <f t="shared" ref="AQ24:AQ34" si="21">AA24</f>
        <v>2108.29</v>
      </c>
      <c r="AR24" s="24">
        <f t="shared" ref="AR24:AR34" si="22">ABS(AP24-AQ24)</f>
        <v>558.29</v>
      </c>
      <c r="AV24" s="156">
        <f t="shared" si="13"/>
        <v>0.36018709677419353</v>
      </c>
      <c r="AX24" s="30"/>
    </row>
    <row r="25" spans="1:50" x14ac:dyDescent="0.3">
      <c r="A25" s="29">
        <v>42248</v>
      </c>
      <c r="B25" s="2">
        <v>640</v>
      </c>
      <c r="C25" s="2">
        <v>460</v>
      </c>
      <c r="D25" s="2">
        <v>695</v>
      </c>
      <c r="E25" s="2">
        <v>290</v>
      </c>
      <c r="F25" s="2">
        <v>0</v>
      </c>
      <c r="G25" s="30">
        <f t="shared" si="0"/>
        <v>2085</v>
      </c>
      <c r="I25" s="93"/>
      <c r="P25" s="157"/>
      <c r="Q25" s="12"/>
      <c r="R25" s="12"/>
      <c r="S25" s="62" t="s">
        <v>19</v>
      </c>
      <c r="T25" s="52">
        <f t="shared" si="14"/>
        <v>630</v>
      </c>
      <c r="U25" s="52">
        <f t="shared" si="15"/>
        <v>740</v>
      </c>
      <c r="V25" s="52">
        <f t="shared" si="16"/>
        <v>890</v>
      </c>
      <c r="W25" s="52">
        <f t="shared" si="17"/>
        <v>1160</v>
      </c>
      <c r="X25" s="52">
        <f t="shared" si="18"/>
        <v>1820</v>
      </c>
      <c r="Y25" s="53">
        <f t="shared" ref="Y25:Y34" si="23">($AB$23*X25)+(1-$AC$23)*(Y24+Z24)</f>
        <v>2069.5595000000003</v>
      </c>
      <c r="Z25" s="54">
        <f t="shared" ref="Z25:Z34" si="24">$AC$23*(Y25-Y24)+(1-$AC$23)*Z24</f>
        <v>26.661275000000181</v>
      </c>
      <c r="AA25" s="84">
        <f t="shared" si="19"/>
        <v>2096.2207750000007</v>
      </c>
      <c r="AB25" s="84"/>
      <c r="AC25" s="86"/>
      <c r="AD25" s="12"/>
      <c r="AE25" s="167"/>
      <c r="AM25" s="30"/>
      <c r="AO25" s="104" t="s">
        <v>19</v>
      </c>
      <c r="AP25" s="24">
        <f t="shared" si="20"/>
        <v>1820</v>
      </c>
      <c r="AQ25" s="24">
        <f t="shared" si="21"/>
        <v>2096.2207750000007</v>
      </c>
      <c r="AR25" s="24">
        <f t="shared" si="22"/>
        <v>276.22077500000069</v>
      </c>
      <c r="AV25" s="156">
        <f t="shared" si="13"/>
        <v>0.15176965659340697</v>
      </c>
      <c r="AX25" s="30"/>
    </row>
    <row r="26" spans="1:50" x14ac:dyDescent="0.3">
      <c r="A26" s="29">
        <v>42278</v>
      </c>
      <c r="B26" s="2">
        <v>620</v>
      </c>
      <c r="C26" s="2">
        <v>440</v>
      </c>
      <c r="D26" s="2">
        <v>650</v>
      </c>
      <c r="E26" s="2">
        <v>260</v>
      </c>
      <c r="F26" s="2">
        <v>0</v>
      </c>
      <c r="G26" s="30">
        <f t="shared" si="0"/>
        <v>1970</v>
      </c>
      <c r="I26" s="93"/>
      <c r="P26" s="157"/>
      <c r="Q26" s="12"/>
      <c r="R26" s="12"/>
      <c r="S26" s="62" t="s">
        <v>20</v>
      </c>
      <c r="T26" s="52">
        <f t="shared" si="14"/>
        <v>684</v>
      </c>
      <c r="U26" s="52">
        <f t="shared" si="15"/>
        <v>840</v>
      </c>
      <c r="V26" s="52">
        <f>B32</f>
        <v>960</v>
      </c>
      <c r="W26" s="52">
        <f t="shared" si="17"/>
        <v>1510</v>
      </c>
      <c r="X26" s="52">
        <f t="shared" si="18"/>
        <v>2010</v>
      </c>
      <c r="Y26" s="53">
        <f t="shared" si="23"/>
        <v>2157.9214262500004</v>
      </c>
      <c r="Z26" s="54">
        <f t="shared" si="24"/>
        <v>54.426568062500159</v>
      </c>
      <c r="AA26" s="84">
        <f t="shared" si="19"/>
        <v>2212.3479943125008</v>
      </c>
      <c r="AB26" s="84"/>
      <c r="AC26" s="86"/>
      <c r="AD26" s="12"/>
      <c r="AE26" s="167"/>
      <c r="AM26" s="30"/>
      <c r="AO26" s="104" t="s">
        <v>20</v>
      </c>
      <c r="AP26" s="24">
        <f t="shared" si="20"/>
        <v>2010</v>
      </c>
      <c r="AQ26" s="24">
        <f t="shared" si="21"/>
        <v>2212.3479943125008</v>
      </c>
      <c r="AR26" s="24">
        <f t="shared" si="22"/>
        <v>202.34799431250076</v>
      </c>
      <c r="AV26" s="156">
        <f t="shared" si="13"/>
        <v>0.10067064393656754</v>
      </c>
      <c r="AX26" s="30"/>
    </row>
    <row r="27" spans="1:50" x14ac:dyDescent="0.3">
      <c r="A27" s="29">
        <v>42309</v>
      </c>
      <c r="B27" s="2">
        <v>570</v>
      </c>
      <c r="C27" s="2">
        <v>436</v>
      </c>
      <c r="D27" s="2">
        <v>680</v>
      </c>
      <c r="E27" s="2">
        <v>250</v>
      </c>
      <c r="F27" s="2">
        <v>0</v>
      </c>
      <c r="G27" s="30">
        <f t="shared" si="0"/>
        <v>1936</v>
      </c>
      <c r="I27" s="93"/>
      <c r="P27" s="157"/>
      <c r="Q27" s="12"/>
      <c r="R27" s="12"/>
      <c r="S27" s="62" t="s">
        <v>21</v>
      </c>
      <c r="T27" s="52">
        <f t="shared" si="14"/>
        <v>650</v>
      </c>
      <c r="U27" s="52">
        <f t="shared" si="15"/>
        <v>830</v>
      </c>
      <c r="V27" s="52">
        <f t="shared" si="16"/>
        <v>1040</v>
      </c>
      <c r="W27" s="52">
        <f t="shared" si="17"/>
        <v>1650</v>
      </c>
      <c r="X27" s="52">
        <f t="shared" si="18"/>
        <v>2230</v>
      </c>
      <c r="Y27" s="53">
        <f t="shared" si="23"/>
        <v>2331.7913968718758</v>
      </c>
      <c r="Z27" s="54">
        <f t="shared" si="24"/>
        <v>108.17609921421902</v>
      </c>
      <c r="AA27" s="84">
        <f t="shared" si="19"/>
        <v>2439.9674960860948</v>
      </c>
      <c r="AB27" s="84"/>
      <c r="AC27" s="86"/>
      <c r="AD27" s="12"/>
      <c r="AE27" s="167"/>
      <c r="AM27" s="30"/>
      <c r="AO27" s="104" t="s">
        <v>21</v>
      </c>
      <c r="AP27" s="24">
        <f t="shared" si="20"/>
        <v>2230</v>
      </c>
      <c r="AQ27" s="24">
        <f t="shared" si="21"/>
        <v>2439.9674960860948</v>
      </c>
      <c r="AR27" s="24">
        <f t="shared" si="22"/>
        <v>209.9674960860948</v>
      </c>
      <c r="AV27" s="156">
        <f t="shared" si="13"/>
        <v>9.4155827841298112E-2</v>
      </c>
      <c r="AX27" s="30"/>
    </row>
    <row r="28" spans="1:50" x14ac:dyDescent="0.3">
      <c r="A28" s="29">
        <v>42339</v>
      </c>
      <c r="B28" s="2">
        <v>533</v>
      </c>
      <c r="C28" s="2">
        <v>420</v>
      </c>
      <c r="D28" s="2">
        <v>657</v>
      </c>
      <c r="E28" s="2">
        <v>240</v>
      </c>
      <c r="F28" s="2">
        <v>0</v>
      </c>
      <c r="G28" s="30">
        <f t="shared" si="0"/>
        <v>1850</v>
      </c>
      <c r="I28" s="93"/>
      <c r="P28" s="157"/>
      <c r="Q28" s="12"/>
      <c r="R28" s="12"/>
      <c r="S28" s="62" t="s">
        <v>22</v>
      </c>
      <c r="T28" s="52">
        <f t="shared" si="14"/>
        <v>600</v>
      </c>
      <c r="U28" s="52">
        <f t="shared" si="15"/>
        <v>760</v>
      </c>
      <c r="V28" s="52">
        <f t="shared" si="16"/>
        <v>1032</v>
      </c>
      <c r="W28" s="52">
        <f t="shared" si="17"/>
        <v>1490</v>
      </c>
      <c r="X28" s="52">
        <f t="shared" si="18"/>
        <v>2490</v>
      </c>
      <c r="Y28" s="53">
        <f t="shared" si="23"/>
        <v>2586.982122847352</v>
      </c>
      <c r="Z28" s="54">
        <f t="shared" si="24"/>
        <v>174.33268125678475</v>
      </c>
      <c r="AA28" s="84">
        <f t="shared" si="19"/>
        <v>2761.3148041041368</v>
      </c>
      <c r="AB28" s="84"/>
      <c r="AC28" s="86"/>
      <c r="AD28" s="12"/>
      <c r="AE28" s="167"/>
      <c r="AM28" s="30"/>
      <c r="AO28" s="104" t="s">
        <v>22</v>
      </c>
      <c r="AP28" s="24">
        <f t="shared" si="20"/>
        <v>2490</v>
      </c>
      <c r="AQ28" s="24">
        <f t="shared" si="21"/>
        <v>2761.3148041041368</v>
      </c>
      <c r="AR28" s="24">
        <f t="shared" si="22"/>
        <v>271.31480410413678</v>
      </c>
      <c r="AV28" s="156">
        <f t="shared" si="13"/>
        <v>0.1089617687165208</v>
      </c>
      <c r="AX28" s="30"/>
    </row>
    <row r="29" spans="1:50" x14ac:dyDescent="0.3">
      <c r="A29" s="29">
        <v>42370</v>
      </c>
      <c r="B29" s="2">
        <v>620</v>
      </c>
      <c r="C29" s="2">
        <v>510</v>
      </c>
      <c r="D29" s="2">
        <v>610</v>
      </c>
      <c r="E29" s="2">
        <v>250</v>
      </c>
      <c r="F29" s="2">
        <v>10</v>
      </c>
      <c r="G29" s="30">
        <f t="shared" si="0"/>
        <v>2000</v>
      </c>
      <c r="I29" s="93"/>
      <c r="P29" s="157"/>
      <c r="Q29" s="12"/>
      <c r="R29" s="12"/>
      <c r="S29" s="62" t="s">
        <v>23</v>
      </c>
      <c r="T29" s="52">
        <f t="shared" si="14"/>
        <v>512</v>
      </c>
      <c r="U29" s="52">
        <f t="shared" si="15"/>
        <v>681</v>
      </c>
      <c r="V29" s="52">
        <f t="shared" si="16"/>
        <v>1006</v>
      </c>
      <c r="W29" s="52">
        <f t="shared" si="17"/>
        <v>1460</v>
      </c>
      <c r="X29" s="52">
        <f t="shared" si="18"/>
        <v>2440</v>
      </c>
      <c r="Y29" s="53">
        <f t="shared" si="23"/>
        <v>2738.7231422572754</v>
      </c>
      <c r="Z29" s="54">
        <f t="shared" si="24"/>
        <v>164.16643342569716</v>
      </c>
      <c r="AA29" s="84">
        <f t="shared" si="19"/>
        <v>2902.8895756829725</v>
      </c>
      <c r="AB29" s="84"/>
      <c r="AC29" s="86"/>
      <c r="AD29" s="12"/>
      <c r="AE29" s="167"/>
      <c r="AM29" s="30"/>
      <c r="AO29" s="104" t="s">
        <v>23</v>
      </c>
      <c r="AP29" s="24">
        <f t="shared" si="20"/>
        <v>2440</v>
      </c>
      <c r="AQ29" s="24">
        <f t="shared" si="21"/>
        <v>2902.8895756829725</v>
      </c>
      <c r="AR29" s="24">
        <f t="shared" si="22"/>
        <v>462.88957568297246</v>
      </c>
      <c r="AV29" s="156">
        <f t="shared" si="13"/>
        <v>0.1897088424930215</v>
      </c>
      <c r="AX29" s="30"/>
    </row>
    <row r="30" spans="1:50" x14ac:dyDescent="0.3">
      <c r="A30" s="29">
        <v>42401</v>
      </c>
      <c r="B30" s="2">
        <v>792</v>
      </c>
      <c r="C30" s="2">
        <v>590</v>
      </c>
      <c r="D30" s="2">
        <v>680</v>
      </c>
      <c r="E30" s="2">
        <v>250</v>
      </c>
      <c r="F30" s="2">
        <v>12</v>
      </c>
      <c r="G30" s="30">
        <f t="shared" si="0"/>
        <v>2324</v>
      </c>
      <c r="I30" s="93"/>
      <c r="P30" s="157"/>
      <c r="Q30" s="12"/>
      <c r="R30" s="12"/>
      <c r="S30" s="62" t="s">
        <v>24</v>
      </c>
      <c r="T30" s="52">
        <f t="shared" si="14"/>
        <v>500</v>
      </c>
      <c r="U30" s="52">
        <f t="shared" si="15"/>
        <v>670</v>
      </c>
      <c r="V30" s="52">
        <f t="shared" si="16"/>
        <v>910</v>
      </c>
      <c r="W30" s="52">
        <f t="shared" si="17"/>
        <v>1390</v>
      </c>
      <c r="X30" s="52">
        <f t="shared" si="18"/>
        <v>2334</v>
      </c>
      <c r="Y30" s="53">
        <f t="shared" si="23"/>
        <v>2763.589266625635</v>
      </c>
      <c r="Z30" s="54">
        <f t="shared" si="24"/>
        <v>101.48129434989525</v>
      </c>
      <c r="AA30" s="84">
        <f t="shared" si="19"/>
        <v>2865.07056097553</v>
      </c>
      <c r="AB30" s="84"/>
      <c r="AC30" s="86"/>
      <c r="AD30" s="12"/>
      <c r="AE30" s="167"/>
      <c r="AM30" s="30"/>
      <c r="AO30" s="104" t="s">
        <v>24</v>
      </c>
      <c r="AP30" s="24">
        <f t="shared" si="20"/>
        <v>2334</v>
      </c>
      <c r="AQ30" s="24">
        <f t="shared" si="21"/>
        <v>2865.07056097553</v>
      </c>
      <c r="AR30" s="24">
        <f t="shared" si="22"/>
        <v>531.07056097553004</v>
      </c>
      <c r="AV30" s="156">
        <f t="shared" si="13"/>
        <v>0.22753665851565127</v>
      </c>
      <c r="AX30" s="30"/>
    </row>
    <row r="31" spans="1:50" x14ac:dyDescent="0.3">
      <c r="A31" s="29">
        <v>42430</v>
      </c>
      <c r="B31" s="2">
        <v>890</v>
      </c>
      <c r="C31" s="2">
        <v>610</v>
      </c>
      <c r="D31" s="2">
        <v>730</v>
      </c>
      <c r="E31" s="2">
        <v>260</v>
      </c>
      <c r="F31" s="2">
        <v>20</v>
      </c>
      <c r="G31" s="30">
        <f t="shared" si="0"/>
        <v>2510</v>
      </c>
      <c r="I31" s="93"/>
      <c r="P31" s="157"/>
      <c r="Q31" s="12"/>
      <c r="R31" s="12"/>
      <c r="S31" s="62" t="s">
        <v>25</v>
      </c>
      <c r="T31" s="52">
        <f t="shared" si="14"/>
        <v>478</v>
      </c>
      <c r="U31" s="52">
        <f t="shared" si="15"/>
        <v>640</v>
      </c>
      <c r="V31" s="52">
        <f t="shared" si="16"/>
        <v>803</v>
      </c>
      <c r="W31" s="52">
        <f t="shared" si="17"/>
        <v>1360</v>
      </c>
      <c r="X31" s="52">
        <f t="shared" si="18"/>
        <v>2190</v>
      </c>
      <c r="Y31" s="53">
        <f t="shared" si="23"/>
        <v>2670.7888085365416</v>
      </c>
      <c r="Z31" s="54">
        <f t="shared" si="24"/>
        <v>14.05450575235038</v>
      </c>
      <c r="AA31" s="84">
        <f t="shared" si="19"/>
        <v>2684.8433142888921</v>
      </c>
      <c r="AB31" s="84"/>
      <c r="AC31" s="86"/>
      <c r="AD31" s="12"/>
      <c r="AE31" s="167"/>
      <c r="AM31" s="30"/>
      <c r="AO31" s="104" t="s">
        <v>25</v>
      </c>
      <c r="AP31" s="24">
        <f t="shared" si="20"/>
        <v>2190</v>
      </c>
      <c r="AQ31" s="24">
        <f t="shared" si="21"/>
        <v>2684.8433142888921</v>
      </c>
      <c r="AR31" s="24">
        <f t="shared" si="22"/>
        <v>494.84331428889209</v>
      </c>
      <c r="AV31" s="156">
        <f t="shared" si="13"/>
        <v>0.22595585127346671</v>
      </c>
      <c r="AX31" s="30"/>
    </row>
    <row r="32" spans="1:50" x14ac:dyDescent="0.3">
      <c r="A32" s="29">
        <v>42461</v>
      </c>
      <c r="B32" s="2">
        <v>960</v>
      </c>
      <c r="C32" s="2">
        <v>600</v>
      </c>
      <c r="D32" s="2">
        <v>820</v>
      </c>
      <c r="E32" s="2">
        <v>270</v>
      </c>
      <c r="F32" s="2">
        <v>22</v>
      </c>
      <c r="G32" s="30">
        <f t="shared" si="0"/>
        <v>2672</v>
      </c>
      <c r="I32" s="93"/>
      <c r="P32" s="157"/>
      <c r="Q32" s="12"/>
      <c r="R32" s="12"/>
      <c r="S32" s="62" t="s">
        <v>26</v>
      </c>
      <c r="T32" s="52">
        <f t="shared" si="14"/>
        <v>455</v>
      </c>
      <c r="U32" s="52">
        <f t="shared" si="15"/>
        <v>620</v>
      </c>
      <c r="V32" s="52">
        <f t="shared" si="16"/>
        <v>730</v>
      </c>
      <c r="W32" s="52">
        <f t="shared" si="17"/>
        <v>1340</v>
      </c>
      <c r="X32" s="52">
        <f t="shared" si="18"/>
        <v>2080</v>
      </c>
      <c r="Y32" s="53">
        <f t="shared" si="23"/>
        <v>2516.6638228588909</v>
      </c>
      <c r="Z32" s="54">
        <f t="shared" si="24"/>
        <v>-61.626265391150142</v>
      </c>
      <c r="AA32" s="84">
        <f t="shared" si="19"/>
        <v>2455.0375574677405</v>
      </c>
      <c r="AB32" s="84"/>
      <c r="AC32" s="86"/>
      <c r="AD32" s="12"/>
      <c r="AE32" s="167"/>
      <c r="AM32" s="30"/>
      <c r="AO32" s="104" t="s">
        <v>26</v>
      </c>
      <c r="AP32" s="24">
        <f t="shared" si="20"/>
        <v>2080</v>
      </c>
      <c r="AQ32" s="24">
        <f t="shared" si="21"/>
        <v>2455.0375574677405</v>
      </c>
      <c r="AR32" s="24">
        <f t="shared" si="22"/>
        <v>375.0375574677405</v>
      </c>
      <c r="AV32" s="156">
        <f t="shared" si="13"/>
        <v>0.18030651801333678</v>
      </c>
      <c r="AX32" s="30"/>
    </row>
    <row r="33" spans="1:50" x14ac:dyDescent="0.3">
      <c r="A33" s="29">
        <v>42491</v>
      </c>
      <c r="B33" s="2">
        <v>1040</v>
      </c>
      <c r="C33" s="2">
        <v>620</v>
      </c>
      <c r="D33" s="2">
        <v>810</v>
      </c>
      <c r="E33" s="2">
        <v>290</v>
      </c>
      <c r="F33" s="2">
        <v>20</v>
      </c>
      <c r="G33" s="30">
        <f t="shared" si="0"/>
        <v>2780</v>
      </c>
      <c r="I33" s="93"/>
      <c r="P33" s="157"/>
      <c r="Q33" s="12"/>
      <c r="R33" s="12"/>
      <c r="S33" s="62" t="s">
        <v>27</v>
      </c>
      <c r="T33" s="52">
        <f t="shared" si="14"/>
        <v>407</v>
      </c>
      <c r="U33" s="52">
        <f t="shared" si="15"/>
        <v>570</v>
      </c>
      <c r="V33" s="52">
        <f t="shared" si="16"/>
        <v>699</v>
      </c>
      <c r="W33" s="52">
        <f t="shared" si="17"/>
        <v>1240</v>
      </c>
      <c r="X33" s="52">
        <f t="shared" si="18"/>
        <v>2050</v>
      </c>
      <c r="Y33" s="53">
        <f t="shared" si="23"/>
        <v>2375.2706566072575</v>
      </c>
      <c r="Z33" s="54">
        <f t="shared" si="24"/>
        <v>-97.521370778367611</v>
      </c>
      <c r="AA33" s="84">
        <f t="shared" si="19"/>
        <v>2277.7492858288897</v>
      </c>
      <c r="AB33" s="84"/>
      <c r="AC33" s="86"/>
      <c r="AD33" s="12"/>
      <c r="AE33" s="167"/>
      <c r="AM33" s="30"/>
      <c r="AO33" s="104" t="s">
        <v>27</v>
      </c>
      <c r="AP33" s="24">
        <f t="shared" si="20"/>
        <v>2050</v>
      </c>
      <c r="AQ33" s="24">
        <f t="shared" si="21"/>
        <v>2277.7492858288897</v>
      </c>
      <c r="AR33" s="24">
        <f t="shared" si="22"/>
        <v>227.7492858288897</v>
      </c>
      <c r="AV33" s="156">
        <f t="shared" si="13"/>
        <v>0.11109721259945839</v>
      </c>
      <c r="AX33" s="30"/>
    </row>
    <row r="34" spans="1:50" x14ac:dyDescent="0.3">
      <c r="A34" s="29">
        <v>42522</v>
      </c>
      <c r="B34" s="2">
        <v>1032</v>
      </c>
      <c r="C34" s="2">
        <v>640</v>
      </c>
      <c r="D34" s="2">
        <v>807</v>
      </c>
      <c r="E34" s="2">
        <v>310</v>
      </c>
      <c r="F34" s="2">
        <v>24</v>
      </c>
      <c r="G34" s="30">
        <f t="shared" si="0"/>
        <v>2813</v>
      </c>
      <c r="I34" s="93"/>
      <c r="P34" s="157"/>
      <c r="Q34" s="12"/>
      <c r="R34" s="12"/>
      <c r="S34" s="62" t="s">
        <v>28</v>
      </c>
      <c r="T34" s="52">
        <f t="shared" si="14"/>
        <v>360</v>
      </c>
      <c r="U34" s="52">
        <f t="shared" si="15"/>
        <v>533</v>
      </c>
      <c r="V34" s="52">
        <f t="shared" si="16"/>
        <v>647</v>
      </c>
      <c r="W34" s="52">
        <f t="shared" si="17"/>
        <v>1103</v>
      </c>
      <c r="X34" s="52">
        <f t="shared" si="18"/>
        <v>2004</v>
      </c>
      <c r="Y34" s="53">
        <f t="shared" si="23"/>
        <v>2254.7621072058892</v>
      </c>
      <c r="Z34" s="54">
        <f t="shared" si="24"/>
        <v>-107.86560115871794</v>
      </c>
      <c r="AA34" s="84">
        <f t="shared" si="19"/>
        <v>2146.896506047171</v>
      </c>
      <c r="AB34" s="84"/>
      <c r="AC34" s="86"/>
      <c r="AD34" s="12"/>
      <c r="AE34" s="167"/>
      <c r="AM34" s="30"/>
      <c r="AO34" s="104" t="s">
        <v>28</v>
      </c>
      <c r="AP34" s="24">
        <f t="shared" si="20"/>
        <v>2004</v>
      </c>
      <c r="AQ34" s="24">
        <f t="shared" si="21"/>
        <v>2146.896506047171</v>
      </c>
      <c r="AR34" s="24">
        <f t="shared" si="22"/>
        <v>142.89650604717099</v>
      </c>
      <c r="AV34" s="156">
        <f t="shared" si="13"/>
        <v>7.1305641740105286E-2</v>
      </c>
      <c r="AX34" s="30"/>
    </row>
    <row r="35" spans="1:50" ht="18" thickBot="1" x14ac:dyDescent="0.35">
      <c r="A35" s="29">
        <v>42552</v>
      </c>
      <c r="B35" s="2">
        <v>1006</v>
      </c>
      <c r="C35" s="2">
        <v>590</v>
      </c>
      <c r="D35" s="2">
        <v>760</v>
      </c>
      <c r="E35" s="2">
        <v>340</v>
      </c>
      <c r="F35" s="2">
        <v>20</v>
      </c>
      <c r="G35" s="30">
        <f t="shared" si="0"/>
        <v>2716</v>
      </c>
      <c r="I35" s="93"/>
      <c r="P35" s="157"/>
      <c r="Q35" s="12"/>
      <c r="R35" s="12"/>
      <c r="S35" s="75"/>
      <c r="T35" s="66"/>
      <c r="U35" s="66"/>
      <c r="V35" s="66"/>
      <c r="W35" s="66"/>
      <c r="X35" s="66"/>
      <c r="Y35" s="88"/>
      <c r="Z35" s="88"/>
      <c r="AA35" s="88"/>
      <c r="AB35" s="88"/>
      <c r="AC35" s="89"/>
      <c r="AD35" s="12"/>
      <c r="AE35" s="167"/>
      <c r="AM35" s="30"/>
      <c r="AO35" s="106"/>
      <c r="AP35" s="24" t="s">
        <v>63</v>
      </c>
      <c r="AQ35" s="24"/>
      <c r="AR35" s="24">
        <f>SUM(AR23:AR34)</f>
        <v>4846.6278697939288</v>
      </c>
      <c r="AT35" s="2" t="s">
        <v>67</v>
      </c>
      <c r="AV35" s="156">
        <f>SUM(AV23:AV34)</f>
        <v>2.696855718497027</v>
      </c>
      <c r="AX35" s="30"/>
    </row>
    <row r="36" spans="1:50" ht="18" thickBot="1" x14ac:dyDescent="0.35">
      <c r="A36" s="29">
        <v>42583</v>
      </c>
      <c r="B36" s="2">
        <v>910</v>
      </c>
      <c r="C36" s="2">
        <v>600</v>
      </c>
      <c r="D36" s="2">
        <v>720</v>
      </c>
      <c r="E36" s="2">
        <v>320</v>
      </c>
      <c r="F36" s="2">
        <v>31</v>
      </c>
      <c r="G36" s="30">
        <f t="shared" si="0"/>
        <v>2581</v>
      </c>
      <c r="I36" s="93"/>
      <c r="P36" s="157"/>
      <c r="Q36" s="12"/>
      <c r="R36" s="12"/>
      <c r="S36" s="18"/>
      <c r="T36" s="20"/>
      <c r="U36" s="20"/>
      <c r="V36" s="20"/>
      <c r="W36" s="20"/>
      <c r="X36" s="20"/>
      <c r="Y36" s="12"/>
      <c r="Z36" s="12"/>
      <c r="AA36" s="12"/>
      <c r="AB36" s="12"/>
      <c r="AC36" s="12"/>
      <c r="AD36" s="12"/>
      <c r="AE36" s="167"/>
      <c r="AM36" s="30"/>
      <c r="AO36" s="107"/>
      <c r="AP36" s="108" t="s">
        <v>64</v>
      </c>
      <c r="AQ36" s="108"/>
      <c r="AR36" s="108">
        <f>AR35/12</f>
        <v>403.88565581616075</v>
      </c>
      <c r="AS36" s="32"/>
      <c r="AT36" s="32" t="s">
        <v>68</v>
      </c>
      <c r="AU36" s="32"/>
      <c r="AV36" s="168">
        <f>AV35/12</f>
        <v>0.22473797654141892</v>
      </c>
      <c r="AW36" s="32"/>
      <c r="AX36" s="33"/>
    </row>
    <row r="37" spans="1:50" x14ac:dyDescent="0.3">
      <c r="A37" s="29">
        <v>42614</v>
      </c>
      <c r="B37" s="2">
        <v>803</v>
      </c>
      <c r="C37" s="2">
        <v>670</v>
      </c>
      <c r="D37" s="2">
        <v>660</v>
      </c>
      <c r="E37" s="2">
        <v>313</v>
      </c>
      <c r="F37" s="2">
        <v>30</v>
      </c>
      <c r="G37" s="30">
        <f t="shared" si="0"/>
        <v>2476</v>
      </c>
      <c r="I37" s="93"/>
      <c r="J37" s="41" t="s">
        <v>49</v>
      </c>
      <c r="M37" s="10" t="s">
        <v>52</v>
      </c>
      <c r="P37" s="157"/>
      <c r="Q37" s="12"/>
      <c r="R37" s="12"/>
      <c r="S37" s="21"/>
      <c r="T37" s="20"/>
      <c r="U37" s="20"/>
      <c r="V37" s="20"/>
      <c r="W37" s="20"/>
      <c r="X37" s="20"/>
      <c r="Y37" s="12"/>
      <c r="Z37" s="12"/>
      <c r="AA37" s="12"/>
      <c r="AB37" s="12"/>
      <c r="AC37" s="12"/>
      <c r="AD37" s="12"/>
      <c r="AE37" s="167"/>
      <c r="AM37" s="30"/>
    </row>
    <row r="38" spans="1:50" ht="18" thickBot="1" x14ac:dyDescent="0.35">
      <c r="A38" s="29">
        <v>42644</v>
      </c>
      <c r="B38" s="2">
        <v>730</v>
      </c>
      <c r="C38" s="2">
        <v>630</v>
      </c>
      <c r="D38" s="2">
        <v>630</v>
      </c>
      <c r="E38" s="2">
        <v>290</v>
      </c>
      <c r="F38" s="2">
        <v>37</v>
      </c>
      <c r="G38" s="30">
        <f t="shared" si="0"/>
        <v>2317</v>
      </c>
      <c r="I38" s="93"/>
      <c r="P38" s="157"/>
      <c r="Q38" s="12"/>
      <c r="R38" s="12"/>
      <c r="S38" s="20"/>
      <c r="T38" s="20"/>
      <c r="U38" s="20"/>
      <c r="V38" s="20"/>
      <c r="W38" s="14"/>
      <c r="X38" s="20"/>
      <c r="Y38" s="12"/>
      <c r="Z38" s="12"/>
      <c r="AA38" s="12"/>
      <c r="AB38" s="12"/>
      <c r="AC38" s="12"/>
      <c r="AD38" s="12"/>
      <c r="AE38" s="167"/>
      <c r="AM38" s="30"/>
    </row>
    <row r="39" spans="1:50" x14ac:dyDescent="0.3">
      <c r="A39" s="29">
        <v>42675</v>
      </c>
      <c r="B39" s="2">
        <v>699</v>
      </c>
      <c r="C39" s="2">
        <v>710</v>
      </c>
      <c r="D39" s="2">
        <v>603</v>
      </c>
      <c r="E39" s="2">
        <v>280</v>
      </c>
      <c r="F39" s="2">
        <v>32</v>
      </c>
      <c r="G39" s="30">
        <f t="shared" si="0"/>
        <v>2324</v>
      </c>
      <c r="I39" s="93"/>
      <c r="P39" s="157"/>
      <c r="Q39" s="12"/>
      <c r="R39" s="12"/>
      <c r="S39" s="56" t="s">
        <v>3</v>
      </c>
      <c r="T39" s="72" t="s">
        <v>71</v>
      </c>
      <c r="U39" s="58"/>
      <c r="V39" s="58"/>
      <c r="W39" s="58"/>
      <c r="X39" s="58"/>
      <c r="Y39" s="163"/>
      <c r="Z39" s="163"/>
      <c r="AA39" s="163"/>
      <c r="AB39" s="163"/>
      <c r="AC39" s="164"/>
      <c r="AD39" s="12"/>
      <c r="AE39" s="167"/>
      <c r="AM39" s="30"/>
      <c r="AO39" s="95"/>
      <c r="AP39" s="46" t="s">
        <v>60</v>
      </c>
      <c r="AQ39" s="96"/>
      <c r="AR39" s="96"/>
      <c r="AS39" s="91"/>
      <c r="AT39" s="97"/>
      <c r="AU39" s="91"/>
      <c r="AV39" s="97" t="s">
        <v>65</v>
      </c>
      <c r="AW39" s="91"/>
      <c r="AX39" s="92"/>
    </row>
    <row r="40" spans="1:50" x14ac:dyDescent="0.3">
      <c r="A40" s="29">
        <v>42705</v>
      </c>
      <c r="B40" s="2">
        <v>647</v>
      </c>
      <c r="C40" s="2">
        <v>570</v>
      </c>
      <c r="D40" s="2">
        <v>570</v>
      </c>
      <c r="E40" s="2">
        <v>260</v>
      </c>
      <c r="F40" s="2">
        <v>33</v>
      </c>
      <c r="G40" s="30">
        <f t="shared" si="0"/>
        <v>2080</v>
      </c>
      <c r="I40" s="93"/>
      <c r="P40" s="157"/>
      <c r="Q40" s="12"/>
      <c r="R40" s="12"/>
      <c r="S40" s="60"/>
      <c r="T40" s="50" t="s">
        <v>31</v>
      </c>
      <c r="U40" s="50" t="s">
        <v>32</v>
      </c>
      <c r="V40" s="50" t="s">
        <v>33</v>
      </c>
      <c r="W40" s="50" t="s">
        <v>34</v>
      </c>
      <c r="X40" s="50" t="s">
        <v>35</v>
      </c>
      <c r="Y40" s="55" t="s">
        <v>38</v>
      </c>
      <c r="Z40" s="55" t="s">
        <v>39</v>
      </c>
      <c r="AA40" s="50" t="s">
        <v>36</v>
      </c>
      <c r="AB40" s="55" t="s">
        <v>40</v>
      </c>
      <c r="AC40" s="73" t="s">
        <v>41</v>
      </c>
      <c r="AD40" s="12"/>
      <c r="AE40" s="167"/>
      <c r="AM40" s="30"/>
      <c r="AO40" s="99"/>
      <c r="AP40" s="100" t="s">
        <v>61</v>
      </c>
      <c r="AQ40" s="101" t="s">
        <v>36</v>
      </c>
      <c r="AR40" s="102" t="s">
        <v>62</v>
      </c>
      <c r="AV40" s="5" t="s">
        <v>66</v>
      </c>
      <c r="AX40" s="30"/>
    </row>
    <row r="41" spans="1:50" x14ac:dyDescent="0.3">
      <c r="A41" s="29">
        <v>42736</v>
      </c>
      <c r="B41" s="2">
        <v>730</v>
      </c>
      <c r="C41" s="2">
        <v>650</v>
      </c>
      <c r="D41" s="2">
        <v>500</v>
      </c>
      <c r="E41" s="2">
        <v>287</v>
      </c>
      <c r="F41" s="2">
        <v>35</v>
      </c>
      <c r="G41" s="30">
        <f t="shared" si="0"/>
        <v>2202</v>
      </c>
      <c r="I41" s="93"/>
      <c r="P41" s="157"/>
      <c r="Q41" s="12"/>
      <c r="R41" s="12"/>
      <c r="S41" s="62" t="s">
        <v>17</v>
      </c>
      <c r="T41" s="71">
        <f>C5</f>
        <v>250</v>
      </c>
      <c r="U41" s="52">
        <f>C17</f>
        <v>320</v>
      </c>
      <c r="V41" s="52">
        <f>C29</f>
        <v>510</v>
      </c>
      <c r="W41" s="52">
        <f>C41</f>
        <v>650</v>
      </c>
      <c r="X41" s="52">
        <f>C53</f>
        <v>780</v>
      </c>
      <c r="Y41" s="84">
        <f>X52+Z41</f>
        <v>1034.5</v>
      </c>
      <c r="Z41" s="54">
        <f>((X41-W41)+(W41-V41)+(V41-U41)+(U41-T41))/4</f>
        <v>132.5</v>
      </c>
      <c r="AA41" s="84">
        <f>Y41+Z41</f>
        <v>1167</v>
      </c>
      <c r="AB41" s="54">
        <v>0.4</v>
      </c>
      <c r="AC41" s="74">
        <v>0.35</v>
      </c>
      <c r="AD41" s="12"/>
      <c r="AE41" s="167"/>
      <c r="AM41" s="30"/>
      <c r="AO41" s="104" t="s">
        <v>17</v>
      </c>
      <c r="AP41" s="24">
        <f>X41</f>
        <v>780</v>
      </c>
      <c r="AQ41" s="24">
        <f>AA41</f>
        <v>1167</v>
      </c>
      <c r="AR41" s="24">
        <f>ABS(AP41-AQ41)</f>
        <v>387</v>
      </c>
      <c r="AV41" s="156">
        <f t="shared" ref="AV41:AV52" si="25">(AR41/AP41)</f>
        <v>0.49615384615384617</v>
      </c>
      <c r="AX41" s="30"/>
    </row>
    <row r="42" spans="1:50" x14ac:dyDescent="0.3">
      <c r="A42" s="29">
        <v>42767</v>
      </c>
      <c r="B42" s="2">
        <v>930</v>
      </c>
      <c r="C42" s="2">
        <v>680</v>
      </c>
      <c r="D42" s="2">
        <v>590</v>
      </c>
      <c r="E42" s="2">
        <v>290</v>
      </c>
      <c r="F42" s="2">
        <v>50</v>
      </c>
      <c r="G42" s="30">
        <f t="shared" si="0"/>
        <v>2540</v>
      </c>
      <c r="I42" s="93"/>
      <c r="P42" s="157"/>
      <c r="Q42" s="12"/>
      <c r="R42" s="12"/>
      <c r="S42" s="62" t="s">
        <v>18</v>
      </c>
      <c r="T42" s="52">
        <f t="shared" ref="T42:T52" si="26">C6</f>
        <v>270</v>
      </c>
      <c r="U42" s="52">
        <f t="shared" ref="U42:U52" si="27">C18</f>
        <v>350</v>
      </c>
      <c r="V42" s="52">
        <f t="shared" ref="V42:V52" si="28">C30</f>
        <v>590</v>
      </c>
      <c r="W42" s="52">
        <f t="shared" ref="W42:W52" si="29">C42</f>
        <v>680</v>
      </c>
      <c r="X42" s="52">
        <f t="shared" ref="X42:X52" si="30">C54</f>
        <v>805</v>
      </c>
      <c r="Y42" s="53">
        <f>($AB$41*X42)+(1-$AC$41)*(Y41+Z41)</f>
        <v>1080.5500000000002</v>
      </c>
      <c r="Z42" s="54">
        <f>$AC$41*(Y42-Y41)+(1-$AC$41)*Z41</f>
        <v>102.24250000000006</v>
      </c>
      <c r="AA42" s="84">
        <f t="shared" ref="AA42:AA52" si="31">Y42+Z42</f>
        <v>1182.7925000000002</v>
      </c>
      <c r="AB42" s="84"/>
      <c r="AC42" s="86"/>
      <c r="AD42" s="12"/>
      <c r="AE42" s="167"/>
      <c r="AM42" s="30"/>
      <c r="AO42" s="104" t="s">
        <v>18</v>
      </c>
      <c r="AP42" s="24">
        <f t="shared" ref="AP42:AP52" si="32">X42</f>
        <v>805</v>
      </c>
      <c r="AQ42" s="24">
        <f t="shared" ref="AQ42:AQ52" si="33">AA42</f>
        <v>1182.7925000000002</v>
      </c>
      <c r="AR42" s="24">
        <f t="shared" ref="AR42:AR52" si="34">ABS(AP42-AQ42)</f>
        <v>377.79250000000025</v>
      </c>
      <c r="AV42" s="156">
        <f t="shared" si="25"/>
        <v>0.46930745341614938</v>
      </c>
      <c r="AX42" s="30"/>
    </row>
    <row r="43" spans="1:50" x14ac:dyDescent="0.3">
      <c r="A43" s="29">
        <v>42795</v>
      </c>
      <c r="B43" s="2">
        <v>1160</v>
      </c>
      <c r="C43" s="2">
        <v>724</v>
      </c>
      <c r="D43" s="2">
        <v>620</v>
      </c>
      <c r="E43" s="2">
        <v>300</v>
      </c>
      <c r="F43" s="2">
        <v>63</v>
      </c>
      <c r="G43" s="30">
        <f t="shared" si="0"/>
        <v>2867</v>
      </c>
      <c r="I43" s="93"/>
      <c r="P43" s="157"/>
      <c r="Q43" s="12"/>
      <c r="R43" s="12"/>
      <c r="S43" s="62" t="s">
        <v>19</v>
      </c>
      <c r="T43" s="52">
        <f t="shared" si="26"/>
        <v>260</v>
      </c>
      <c r="U43" s="52">
        <f t="shared" si="27"/>
        <v>390</v>
      </c>
      <c r="V43" s="52">
        <f t="shared" si="28"/>
        <v>610</v>
      </c>
      <c r="W43" s="52">
        <f t="shared" si="29"/>
        <v>724</v>
      </c>
      <c r="X43" s="52">
        <f t="shared" si="30"/>
        <v>830</v>
      </c>
      <c r="Y43" s="53">
        <f t="shared" ref="Y43:Y52" si="35">($AB$41*X43)+(1-$AC$41)*(Y42+Z42)</f>
        <v>1100.8151250000001</v>
      </c>
      <c r="Z43" s="54">
        <f t="shared" ref="Z43:Z52" si="36">$AC$41*(Y43-Y42)+(1-$AC$41)*Z42</f>
        <v>73.55041875000002</v>
      </c>
      <c r="AA43" s="84">
        <f t="shared" si="31"/>
        <v>1174.3655437500001</v>
      </c>
      <c r="AB43" s="84"/>
      <c r="AC43" s="86"/>
      <c r="AD43" s="12"/>
      <c r="AE43" s="167"/>
      <c r="AM43" s="30"/>
      <c r="AO43" s="104" t="s">
        <v>19</v>
      </c>
      <c r="AP43" s="24">
        <f t="shared" si="32"/>
        <v>830</v>
      </c>
      <c r="AQ43" s="24">
        <f t="shared" si="33"/>
        <v>1174.3655437500001</v>
      </c>
      <c r="AR43" s="24">
        <f t="shared" si="34"/>
        <v>344.36554375000014</v>
      </c>
      <c r="AV43" s="156">
        <f t="shared" si="25"/>
        <v>0.41489824548192789</v>
      </c>
      <c r="AX43" s="30"/>
    </row>
    <row r="44" spans="1:50" x14ac:dyDescent="0.3">
      <c r="A44" s="29">
        <v>42826</v>
      </c>
      <c r="B44" s="2">
        <v>1510</v>
      </c>
      <c r="C44" s="2">
        <v>730</v>
      </c>
      <c r="D44" s="2">
        <v>730</v>
      </c>
      <c r="E44" s="2">
        <v>310</v>
      </c>
      <c r="F44" s="2">
        <v>68</v>
      </c>
      <c r="G44" s="30">
        <f t="shared" si="0"/>
        <v>3348</v>
      </c>
      <c r="I44" s="93"/>
      <c r="P44" s="157"/>
      <c r="Q44" s="12"/>
      <c r="R44" s="12"/>
      <c r="S44" s="62" t="s">
        <v>20</v>
      </c>
      <c r="T44" s="52">
        <f t="shared" si="26"/>
        <v>270</v>
      </c>
      <c r="U44" s="52">
        <f t="shared" si="27"/>
        <v>440</v>
      </c>
      <c r="V44" s="52">
        <f t="shared" si="28"/>
        <v>600</v>
      </c>
      <c r="W44" s="52">
        <f t="shared" si="29"/>
        <v>730</v>
      </c>
      <c r="X44" s="52">
        <f t="shared" si="30"/>
        <v>890</v>
      </c>
      <c r="Y44" s="53">
        <f t="shared" si="35"/>
        <v>1119.3376034375001</v>
      </c>
      <c r="Z44" s="54">
        <f t="shared" si="36"/>
        <v>54.290639640625017</v>
      </c>
      <c r="AA44" s="84">
        <f t="shared" si="31"/>
        <v>1173.628243078125</v>
      </c>
      <c r="AB44" s="84"/>
      <c r="AC44" s="86"/>
      <c r="AD44" s="12"/>
      <c r="AE44" s="167"/>
      <c r="AM44" s="30"/>
      <c r="AO44" s="104" t="s">
        <v>20</v>
      </c>
      <c r="AP44" s="24">
        <f t="shared" si="32"/>
        <v>890</v>
      </c>
      <c r="AQ44" s="24">
        <f t="shared" si="33"/>
        <v>1173.628243078125</v>
      </c>
      <c r="AR44" s="24">
        <f t="shared" si="34"/>
        <v>283.62824307812502</v>
      </c>
      <c r="AV44" s="156">
        <f t="shared" si="25"/>
        <v>0.31868341918890453</v>
      </c>
      <c r="AX44" s="30"/>
    </row>
    <row r="45" spans="1:50" x14ac:dyDescent="0.3">
      <c r="A45" s="29">
        <v>42856</v>
      </c>
      <c r="B45" s="2">
        <v>1650</v>
      </c>
      <c r="C45" s="2">
        <v>760</v>
      </c>
      <c r="D45" s="2">
        <v>740</v>
      </c>
      <c r="E45" s="2">
        <v>330</v>
      </c>
      <c r="F45" s="2">
        <v>70</v>
      </c>
      <c r="G45" s="30">
        <f t="shared" si="0"/>
        <v>3550</v>
      </c>
      <c r="I45" s="93"/>
      <c r="P45" s="157"/>
      <c r="Q45" s="12"/>
      <c r="R45" s="12"/>
      <c r="S45" s="62" t="s">
        <v>21</v>
      </c>
      <c r="T45" s="52">
        <f t="shared" si="26"/>
        <v>280</v>
      </c>
      <c r="U45" s="52">
        <f t="shared" si="27"/>
        <v>470</v>
      </c>
      <c r="V45" s="52">
        <f t="shared" si="28"/>
        <v>620</v>
      </c>
      <c r="W45" s="52">
        <f t="shared" si="29"/>
        <v>760</v>
      </c>
      <c r="X45" s="52">
        <f t="shared" si="30"/>
        <v>930</v>
      </c>
      <c r="Y45" s="53">
        <f t="shared" si="35"/>
        <v>1134.8583580007812</v>
      </c>
      <c r="Z45" s="54">
        <f t="shared" si="36"/>
        <v>40.721179863554653</v>
      </c>
      <c r="AA45" s="84">
        <f t="shared" si="31"/>
        <v>1175.5795378643359</v>
      </c>
      <c r="AB45" s="84"/>
      <c r="AC45" s="86"/>
      <c r="AD45" s="12"/>
      <c r="AE45" s="167"/>
      <c r="AM45" s="30"/>
      <c r="AO45" s="104" t="s">
        <v>21</v>
      </c>
      <c r="AP45" s="24">
        <f t="shared" si="32"/>
        <v>930</v>
      </c>
      <c r="AQ45" s="24">
        <f t="shared" si="33"/>
        <v>1175.5795378643359</v>
      </c>
      <c r="AR45" s="24">
        <f t="shared" si="34"/>
        <v>245.57953786433586</v>
      </c>
      <c r="AV45" s="156">
        <f t="shared" si="25"/>
        <v>0.26406401920896327</v>
      </c>
      <c r="AX45" s="30"/>
    </row>
    <row r="46" spans="1:50" x14ac:dyDescent="0.3">
      <c r="A46" s="29">
        <v>42887</v>
      </c>
      <c r="B46" s="2">
        <v>1490</v>
      </c>
      <c r="C46" s="2">
        <v>800</v>
      </c>
      <c r="D46" s="2">
        <v>720</v>
      </c>
      <c r="E46" s="2">
        <v>340</v>
      </c>
      <c r="F46" s="2">
        <v>82</v>
      </c>
      <c r="G46" s="30">
        <f t="shared" si="0"/>
        <v>3432</v>
      </c>
      <c r="I46" s="93"/>
      <c r="P46" s="157"/>
      <c r="Q46" s="12"/>
      <c r="R46" s="12"/>
      <c r="S46" s="62" t="s">
        <v>22</v>
      </c>
      <c r="T46" s="52">
        <f t="shared" si="26"/>
        <v>270</v>
      </c>
      <c r="U46" s="52">
        <f t="shared" si="27"/>
        <v>490</v>
      </c>
      <c r="V46" s="52">
        <f t="shared" si="28"/>
        <v>640</v>
      </c>
      <c r="W46" s="52">
        <f t="shared" si="29"/>
        <v>800</v>
      </c>
      <c r="X46" s="52">
        <f t="shared" si="30"/>
        <v>980</v>
      </c>
      <c r="Y46" s="53">
        <f t="shared" si="35"/>
        <v>1156.1266996118184</v>
      </c>
      <c r="Z46" s="54">
        <f t="shared" si="36"/>
        <v>33.91268647517353</v>
      </c>
      <c r="AA46" s="84">
        <f t="shared" si="31"/>
        <v>1190.039386086992</v>
      </c>
      <c r="AB46" s="84"/>
      <c r="AC46" s="86"/>
      <c r="AD46" s="12"/>
      <c r="AE46" s="167"/>
      <c r="AM46" s="30"/>
      <c r="AO46" s="104" t="s">
        <v>22</v>
      </c>
      <c r="AP46" s="24">
        <f t="shared" si="32"/>
        <v>980</v>
      </c>
      <c r="AQ46" s="24">
        <f t="shared" si="33"/>
        <v>1190.039386086992</v>
      </c>
      <c r="AR46" s="24">
        <f t="shared" si="34"/>
        <v>210.03938608699195</v>
      </c>
      <c r="AV46" s="156">
        <f t="shared" si="25"/>
        <v>0.21432590417039996</v>
      </c>
      <c r="AX46" s="30"/>
    </row>
    <row r="47" spans="1:50" x14ac:dyDescent="0.3">
      <c r="A47" s="29">
        <v>42917</v>
      </c>
      <c r="B47" s="2">
        <v>1460</v>
      </c>
      <c r="C47" s="2">
        <v>840</v>
      </c>
      <c r="D47" s="2">
        <v>670</v>
      </c>
      <c r="E47" s="2">
        <v>350</v>
      </c>
      <c r="F47" s="2">
        <v>80</v>
      </c>
      <c r="G47" s="30">
        <f t="shared" si="0"/>
        <v>3400</v>
      </c>
      <c r="I47" s="93"/>
      <c r="P47" s="157"/>
      <c r="Q47" s="12"/>
      <c r="R47" s="12"/>
      <c r="S47" s="62" t="s">
        <v>23</v>
      </c>
      <c r="T47" s="52">
        <f t="shared" si="26"/>
        <v>264</v>
      </c>
      <c r="U47" s="52">
        <f t="shared" si="27"/>
        <v>481</v>
      </c>
      <c r="V47" s="52">
        <f t="shared" si="28"/>
        <v>590</v>
      </c>
      <c r="W47" s="52">
        <f t="shared" si="29"/>
        <v>840</v>
      </c>
      <c r="X47" s="52">
        <f t="shared" si="30"/>
        <v>1002</v>
      </c>
      <c r="Y47" s="53">
        <f t="shared" si="35"/>
        <v>1174.3256009565448</v>
      </c>
      <c r="Z47" s="54">
        <f t="shared" si="36"/>
        <v>28.412861679517047</v>
      </c>
      <c r="AA47" s="84">
        <f t="shared" si="31"/>
        <v>1202.7384626360617</v>
      </c>
      <c r="AB47" s="84"/>
      <c r="AC47" s="86"/>
      <c r="AD47" s="12"/>
      <c r="AE47" s="167"/>
      <c r="AM47" s="30"/>
      <c r="AO47" s="104" t="s">
        <v>23</v>
      </c>
      <c r="AP47" s="24">
        <f t="shared" si="32"/>
        <v>1002</v>
      </c>
      <c r="AQ47" s="24">
        <f t="shared" si="33"/>
        <v>1202.7384626360617</v>
      </c>
      <c r="AR47" s="24">
        <f t="shared" si="34"/>
        <v>200.73846263606174</v>
      </c>
      <c r="AV47" s="156">
        <f t="shared" si="25"/>
        <v>0.20033778706193786</v>
      </c>
      <c r="AX47" s="30"/>
    </row>
    <row r="48" spans="1:50" x14ac:dyDescent="0.3">
      <c r="A48" s="29">
        <v>42948</v>
      </c>
      <c r="B48" s="2">
        <v>1390</v>
      </c>
      <c r="C48" s="2">
        <v>830</v>
      </c>
      <c r="D48" s="2">
        <v>610</v>
      </c>
      <c r="E48" s="2">
        <v>341</v>
      </c>
      <c r="F48" s="2">
        <v>90</v>
      </c>
      <c r="G48" s="30">
        <f t="shared" si="0"/>
        <v>3261</v>
      </c>
      <c r="I48" s="93"/>
      <c r="P48" s="157"/>
      <c r="Q48" s="12"/>
      <c r="R48" s="12"/>
      <c r="S48" s="62" t="s">
        <v>24</v>
      </c>
      <c r="T48" s="52">
        <f t="shared" si="26"/>
        <v>280</v>
      </c>
      <c r="U48" s="52">
        <f t="shared" si="27"/>
        <v>460</v>
      </c>
      <c r="V48" s="52">
        <f t="shared" si="28"/>
        <v>600</v>
      </c>
      <c r="W48" s="52">
        <f t="shared" si="29"/>
        <v>830</v>
      </c>
      <c r="X48" s="52">
        <f t="shared" si="30"/>
        <v>970</v>
      </c>
      <c r="Y48" s="53">
        <f t="shared" si="35"/>
        <v>1169.7800007134401</v>
      </c>
      <c r="Z48" s="54">
        <f t="shared" si="36"/>
        <v>16.877400006599444</v>
      </c>
      <c r="AA48" s="84">
        <f t="shared" si="31"/>
        <v>1186.6574007200395</v>
      </c>
      <c r="AB48" s="84"/>
      <c r="AC48" s="86"/>
      <c r="AD48" s="12"/>
      <c r="AE48" s="167"/>
      <c r="AM48" s="30"/>
      <c r="AO48" s="104" t="s">
        <v>24</v>
      </c>
      <c r="AP48" s="24">
        <f t="shared" si="32"/>
        <v>970</v>
      </c>
      <c r="AQ48" s="24">
        <f t="shared" si="33"/>
        <v>1186.6574007200395</v>
      </c>
      <c r="AR48" s="24">
        <f t="shared" si="34"/>
        <v>216.6574007200395</v>
      </c>
      <c r="AV48" s="156">
        <f t="shared" si="25"/>
        <v>0.22335814507220567</v>
      </c>
      <c r="AX48" s="30"/>
    </row>
    <row r="49" spans="1:50" x14ac:dyDescent="0.3">
      <c r="A49" s="29">
        <v>42979</v>
      </c>
      <c r="B49" s="2">
        <v>1360</v>
      </c>
      <c r="C49" s="2">
        <v>820</v>
      </c>
      <c r="D49" s="2">
        <v>599</v>
      </c>
      <c r="E49" s="2">
        <v>330</v>
      </c>
      <c r="F49" s="2">
        <v>100</v>
      </c>
      <c r="G49" s="30">
        <f t="shared" si="0"/>
        <v>3209</v>
      </c>
      <c r="I49" s="93"/>
      <c r="P49" s="157"/>
      <c r="Q49" s="12"/>
      <c r="R49" s="12"/>
      <c r="S49" s="62" t="s">
        <v>25</v>
      </c>
      <c r="T49" s="52">
        <f t="shared" si="26"/>
        <v>290</v>
      </c>
      <c r="U49" s="52">
        <f t="shared" si="27"/>
        <v>460</v>
      </c>
      <c r="V49" s="52">
        <f t="shared" si="28"/>
        <v>670</v>
      </c>
      <c r="W49" s="52">
        <f t="shared" si="29"/>
        <v>820</v>
      </c>
      <c r="X49" s="52">
        <f t="shared" si="30"/>
        <v>960</v>
      </c>
      <c r="Y49" s="53">
        <f t="shared" si="35"/>
        <v>1155.3273104680256</v>
      </c>
      <c r="Z49" s="54">
        <f t="shared" si="36"/>
        <v>5.911868418394568</v>
      </c>
      <c r="AA49" s="84">
        <f t="shared" si="31"/>
        <v>1161.2391788864202</v>
      </c>
      <c r="AB49" s="84"/>
      <c r="AC49" s="86"/>
      <c r="AD49" s="12"/>
      <c r="AE49" s="167"/>
      <c r="AM49" s="30"/>
      <c r="AO49" s="104" t="s">
        <v>25</v>
      </c>
      <c r="AP49" s="24">
        <f t="shared" si="32"/>
        <v>960</v>
      </c>
      <c r="AQ49" s="24">
        <f t="shared" si="33"/>
        <v>1161.2391788864202</v>
      </c>
      <c r="AR49" s="24">
        <f t="shared" si="34"/>
        <v>201.23917888642018</v>
      </c>
      <c r="AV49" s="156">
        <f t="shared" si="25"/>
        <v>0.20962414467335436</v>
      </c>
      <c r="AX49" s="30"/>
    </row>
    <row r="50" spans="1:50" x14ac:dyDescent="0.3">
      <c r="A50" s="29">
        <v>43009</v>
      </c>
      <c r="B50" s="2">
        <v>1340</v>
      </c>
      <c r="C50" s="2">
        <v>810</v>
      </c>
      <c r="D50" s="2">
        <v>560</v>
      </c>
      <c r="E50" s="2">
        <v>320</v>
      </c>
      <c r="F50" s="2">
        <v>102</v>
      </c>
      <c r="G50" s="30">
        <f t="shared" si="0"/>
        <v>3132</v>
      </c>
      <c r="I50" s="93"/>
      <c r="P50" s="157"/>
      <c r="Q50" s="12"/>
      <c r="R50" s="12"/>
      <c r="S50" s="62" t="s">
        <v>26</v>
      </c>
      <c r="T50" s="52">
        <f t="shared" si="26"/>
        <v>280</v>
      </c>
      <c r="U50" s="52">
        <f t="shared" si="27"/>
        <v>440</v>
      </c>
      <c r="V50" s="52">
        <f t="shared" si="28"/>
        <v>630</v>
      </c>
      <c r="W50" s="52">
        <f t="shared" si="29"/>
        <v>810</v>
      </c>
      <c r="X50" s="52">
        <f t="shared" si="30"/>
        <v>930</v>
      </c>
      <c r="Y50" s="53">
        <f t="shared" si="35"/>
        <v>1126.8054662761731</v>
      </c>
      <c r="Z50" s="54">
        <f t="shared" si="36"/>
        <v>-6.1399309951919232</v>
      </c>
      <c r="AA50" s="84">
        <f t="shared" si="31"/>
        <v>1120.6655352809812</v>
      </c>
      <c r="AB50" s="84"/>
      <c r="AC50" s="86"/>
      <c r="AD50" s="12"/>
      <c r="AE50" s="167"/>
      <c r="AM50" s="30"/>
      <c r="AO50" s="104" t="s">
        <v>26</v>
      </c>
      <c r="AP50" s="24">
        <f t="shared" si="32"/>
        <v>930</v>
      </c>
      <c r="AQ50" s="24">
        <f t="shared" si="33"/>
        <v>1120.6655352809812</v>
      </c>
      <c r="AR50" s="24">
        <f t="shared" si="34"/>
        <v>190.6655352809812</v>
      </c>
      <c r="AV50" s="156">
        <f t="shared" si="25"/>
        <v>0.20501670460320559</v>
      </c>
      <c r="AX50" s="30"/>
    </row>
    <row r="51" spans="1:50" x14ac:dyDescent="0.3">
      <c r="A51" s="29">
        <v>43040</v>
      </c>
      <c r="B51" s="2">
        <v>1240</v>
      </c>
      <c r="C51" s="2">
        <v>827</v>
      </c>
      <c r="D51" s="2">
        <v>550</v>
      </c>
      <c r="E51" s="2">
        <v>300</v>
      </c>
      <c r="F51" s="2">
        <v>110</v>
      </c>
      <c r="G51" s="30">
        <f t="shared" si="0"/>
        <v>3027</v>
      </c>
      <c r="I51" s="93"/>
      <c r="P51" s="157"/>
      <c r="Q51" s="12"/>
      <c r="R51" s="12"/>
      <c r="S51" s="62" t="s">
        <v>27</v>
      </c>
      <c r="T51" s="52">
        <f t="shared" si="26"/>
        <v>290</v>
      </c>
      <c r="U51" s="52">
        <f t="shared" si="27"/>
        <v>436</v>
      </c>
      <c r="V51" s="52">
        <f t="shared" si="28"/>
        <v>710</v>
      </c>
      <c r="W51" s="52">
        <f t="shared" si="29"/>
        <v>827</v>
      </c>
      <c r="X51" s="52">
        <f t="shared" si="30"/>
        <v>920</v>
      </c>
      <c r="Y51" s="53">
        <f t="shared" si="35"/>
        <v>1096.4325979326377</v>
      </c>
      <c r="Z51" s="54">
        <f t="shared" si="36"/>
        <v>-14.62145906711214</v>
      </c>
      <c r="AA51" s="84">
        <f t="shared" si="31"/>
        <v>1081.8111388655257</v>
      </c>
      <c r="AB51" s="84"/>
      <c r="AC51" s="86"/>
      <c r="AD51" s="12"/>
      <c r="AE51" s="167"/>
      <c r="AM51" s="30"/>
      <c r="AO51" s="104" t="s">
        <v>27</v>
      </c>
      <c r="AP51" s="24">
        <f t="shared" si="32"/>
        <v>920</v>
      </c>
      <c r="AQ51" s="24">
        <f t="shared" si="33"/>
        <v>1081.8111388655257</v>
      </c>
      <c r="AR51" s="24">
        <f t="shared" si="34"/>
        <v>161.81113886552566</v>
      </c>
      <c r="AV51" s="156">
        <f t="shared" si="25"/>
        <v>0.17588167267991919</v>
      </c>
      <c r="AX51" s="30"/>
    </row>
    <row r="52" spans="1:50" x14ac:dyDescent="0.3">
      <c r="A52" s="29">
        <v>43070</v>
      </c>
      <c r="B52" s="2">
        <v>1103</v>
      </c>
      <c r="C52" s="2">
        <v>750</v>
      </c>
      <c r="D52" s="2">
        <v>520</v>
      </c>
      <c r="E52" s="2">
        <v>290</v>
      </c>
      <c r="F52" s="2">
        <v>114</v>
      </c>
      <c r="G52" s="30">
        <f t="shared" si="0"/>
        <v>2777</v>
      </c>
      <c r="I52" s="93"/>
      <c r="P52" s="157"/>
      <c r="Q52" s="12"/>
      <c r="R52" s="12"/>
      <c r="S52" s="62" t="s">
        <v>28</v>
      </c>
      <c r="T52" s="52">
        <f t="shared" si="26"/>
        <v>280</v>
      </c>
      <c r="U52" s="52">
        <f t="shared" si="27"/>
        <v>420</v>
      </c>
      <c r="V52" s="52">
        <f t="shared" si="28"/>
        <v>570</v>
      </c>
      <c r="W52" s="52">
        <f t="shared" si="29"/>
        <v>750</v>
      </c>
      <c r="X52" s="52">
        <f t="shared" si="30"/>
        <v>902</v>
      </c>
      <c r="Y52" s="53">
        <f t="shared" si="35"/>
        <v>1063.9772402625917</v>
      </c>
      <c r="Z52" s="54">
        <f t="shared" si="36"/>
        <v>-20.863323578138971</v>
      </c>
      <c r="AA52" s="84">
        <f t="shared" si="31"/>
        <v>1043.1139166844528</v>
      </c>
      <c r="AB52" s="84"/>
      <c r="AC52" s="86"/>
      <c r="AD52" s="12"/>
      <c r="AE52" s="167"/>
      <c r="AM52" s="30"/>
      <c r="AO52" s="104" t="s">
        <v>28</v>
      </c>
      <c r="AP52" s="24">
        <f t="shared" si="32"/>
        <v>902</v>
      </c>
      <c r="AQ52" s="24">
        <f t="shared" si="33"/>
        <v>1043.1139166844528</v>
      </c>
      <c r="AR52" s="24">
        <f t="shared" si="34"/>
        <v>141.11391668445276</v>
      </c>
      <c r="AV52" s="156">
        <f t="shared" si="25"/>
        <v>0.15644558390737556</v>
      </c>
      <c r="AX52" s="30"/>
    </row>
    <row r="53" spans="1:50" ht="18" thickBot="1" x14ac:dyDescent="0.35">
      <c r="A53" s="29">
        <v>43101</v>
      </c>
      <c r="B53" s="2">
        <v>1250</v>
      </c>
      <c r="C53" s="2">
        <v>780</v>
      </c>
      <c r="D53" s="2">
        <v>480</v>
      </c>
      <c r="E53" s="2">
        <v>200</v>
      </c>
      <c r="F53" s="2">
        <v>111</v>
      </c>
      <c r="G53" s="30">
        <f t="shared" si="0"/>
        <v>2821</v>
      </c>
      <c r="I53" s="93"/>
      <c r="P53" s="157"/>
      <c r="Q53" s="12"/>
      <c r="R53" s="12"/>
      <c r="S53" s="75"/>
      <c r="T53" s="66"/>
      <c r="U53" s="66"/>
      <c r="V53" s="66"/>
      <c r="W53" s="66"/>
      <c r="X53" s="66"/>
      <c r="Y53" s="88"/>
      <c r="Z53" s="88"/>
      <c r="AA53" s="88"/>
      <c r="AB53" s="88"/>
      <c r="AC53" s="89"/>
      <c r="AD53" s="12"/>
      <c r="AE53" s="167"/>
      <c r="AM53" s="30"/>
      <c r="AO53" s="106"/>
      <c r="AP53" s="24" t="s">
        <v>63</v>
      </c>
      <c r="AQ53" s="24"/>
      <c r="AR53" s="24">
        <f>SUM(AR41:AR52)</f>
        <v>2960.6308438529345</v>
      </c>
      <c r="AT53" s="2" t="s">
        <v>67</v>
      </c>
      <c r="AV53" s="156">
        <f>SUM(AV41:AV52)</f>
        <v>3.3480969256181896</v>
      </c>
      <c r="AX53" s="30"/>
    </row>
    <row r="54" spans="1:50" ht="18" thickBot="1" x14ac:dyDescent="0.35">
      <c r="A54" s="29">
        <v>43132</v>
      </c>
      <c r="B54" s="2">
        <v>1550</v>
      </c>
      <c r="C54" s="2">
        <v>805</v>
      </c>
      <c r="D54" s="2">
        <v>523</v>
      </c>
      <c r="E54" s="2">
        <v>210</v>
      </c>
      <c r="F54" s="2">
        <v>121</v>
      </c>
      <c r="G54" s="30">
        <f t="shared" si="0"/>
        <v>3209</v>
      </c>
      <c r="I54" s="93"/>
      <c r="P54" s="157"/>
      <c r="Q54" s="12"/>
      <c r="R54" s="12"/>
      <c r="S54" s="18"/>
      <c r="T54" s="20"/>
      <c r="U54" s="20"/>
      <c r="V54" s="20"/>
      <c r="W54" s="20"/>
      <c r="X54" s="20"/>
      <c r="Y54" s="12"/>
      <c r="Z54" s="12"/>
      <c r="AA54" s="12"/>
      <c r="AB54" s="12"/>
      <c r="AC54" s="12"/>
      <c r="AD54" s="12"/>
      <c r="AE54" s="167"/>
      <c r="AM54" s="30"/>
      <c r="AO54" s="107"/>
      <c r="AP54" s="108" t="s">
        <v>64</v>
      </c>
      <c r="AQ54" s="108"/>
      <c r="AR54" s="108">
        <f>AR53/12</f>
        <v>246.71923698774455</v>
      </c>
      <c r="AS54" s="32"/>
      <c r="AT54" s="32" t="s">
        <v>68</v>
      </c>
      <c r="AU54" s="32"/>
      <c r="AV54" s="168">
        <f>AV53/12</f>
        <v>0.27900807713484915</v>
      </c>
      <c r="AW54" s="32"/>
      <c r="AX54" s="33"/>
    </row>
    <row r="55" spans="1:50" x14ac:dyDescent="0.3">
      <c r="A55" s="29">
        <v>43160</v>
      </c>
      <c r="B55" s="2">
        <v>1820</v>
      </c>
      <c r="C55" s="2">
        <v>830</v>
      </c>
      <c r="D55" s="2">
        <v>560</v>
      </c>
      <c r="E55" s="2">
        <v>220</v>
      </c>
      <c r="F55" s="2">
        <v>123</v>
      </c>
      <c r="G55" s="30">
        <f t="shared" si="0"/>
        <v>3553</v>
      </c>
      <c r="I55" s="93"/>
      <c r="J55" s="41" t="s">
        <v>49</v>
      </c>
      <c r="M55" s="10" t="s">
        <v>52</v>
      </c>
      <c r="P55" s="157"/>
      <c r="Q55" s="12"/>
      <c r="R55" s="12"/>
      <c r="S55" s="21"/>
      <c r="T55" s="20"/>
      <c r="U55" s="20"/>
      <c r="V55" s="20"/>
      <c r="W55" s="20"/>
      <c r="X55" s="20"/>
      <c r="Y55" s="12"/>
      <c r="Z55" s="12"/>
      <c r="AA55" s="12"/>
      <c r="AB55" s="12"/>
      <c r="AC55" s="12"/>
      <c r="AD55" s="12"/>
      <c r="AE55" s="167"/>
      <c r="AM55" s="30"/>
    </row>
    <row r="56" spans="1:50" ht="18" thickBot="1" x14ac:dyDescent="0.35">
      <c r="A56" s="29">
        <v>43191</v>
      </c>
      <c r="B56" s="2">
        <v>2010</v>
      </c>
      <c r="C56" s="2">
        <v>890</v>
      </c>
      <c r="D56" s="2">
        <v>570</v>
      </c>
      <c r="E56" s="2">
        <v>230</v>
      </c>
      <c r="F56" s="2">
        <v>120</v>
      </c>
      <c r="G56" s="30">
        <f t="shared" si="0"/>
        <v>3820</v>
      </c>
      <c r="I56" s="93"/>
      <c r="P56" s="157"/>
      <c r="Q56" s="12"/>
      <c r="R56" s="12"/>
      <c r="S56" s="20"/>
      <c r="T56" s="20"/>
      <c r="U56" s="20"/>
      <c r="V56" s="20"/>
      <c r="W56" s="14"/>
      <c r="X56" s="20"/>
      <c r="Y56" s="12"/>
      <c r="Z56" s="12"/>
      <c r="AA56" s="12"/>
      <c r="AB56" s="12"/>
      <c r="AC56" s="12"/>
      <c r="AD56" s="12"/>
      <c r="AE56" s="167"/>
      <c r="AM56" s="30"/>
    </row>
    <row r="57" spans="1:50" x14ac:dyDescent="0.3">
      <c r="A57" s="29">
        <v>43221</v>
      </c>
      <c r="B57" s="2">
        <v>2230</v>
      </c>
      <c r="C57" s="2">
        <v>930</v>
      </c>
      <c r="D57" s="2">
        <v>590</v>
      </c>
      <c r="E57" s="2">
        <v>253</v>
      </c>
      <c r="F57" s="2">
        <v>130</v>
      </c>
      <c r="G57" s="30">
        <f t="shared" si="0"/>
        <v>4133</v>
      </c>
      <c r="I57" s="93"/>
      <c r="P57" s="157"/>
      <c r="Q57" s="12"/>
      <c r="R57" s="12"/>
      <c r="S57" s="56" t="s">
        <v>4</v>
      </c>
      <c r="T57" s="72" t="s">
        <v>71</v>
      </c>
      <c r="U57" s="58"/>
      <c r="V57" s="58"/>
      <c r="W57" s="58"/>
      <c r="X57" s="58"/>
      <c r="Y57" s="163"/>
      <c r="Z57" s="163"/>
      <c r="AA57" s="163"/>
      <c r="AB57" s="163"/>
      <c r="AC57" s="164"/>
      <c r="AD57" s="12"/>
      <c r="AE57" s="167"/>
      <c r="AM57" s="30"/>
      <c r="AO57" s="95"/>
      <c r="AP57" s="46" t="s">
        <v>60</v>
      </c>
      <c r="AQ57" s="96"/>
      <c r="AR57" s="96"/>
      <c r="AS57" s="91"/>
      <c r="AT57" s="97"/>
      <c r="AU57" s="91"/>
      <c r="AV57" s="97" t="s">
        <v>65</v>
      </c>
      <c r="AW57" s="91"/>
      <c r="AX57" s="92"/>
    </row>
    <row r="58" spans="1:50" x14ac:dyDescent="0.3">
      <c r="A58" s="29">
        <v>43252</v>
      </c>
      <c r="B58" s="2">
        <v>2490</v>
      </c>
      <c r="C58" s="2">
        <v>980</v>
      </c>
      <c r="D58" s="2">
        <v>600</v>
      </c>
      <c r="E58" s="2">
        <v>270</v>
      </c>
      <c r="F58" s="2">
        <v>136</v>
      </c>
      <c r="G58" s="30">
        <f t="shared" si="0"/>
        <v>4476</v>
      </c>
      <c r="I58" s="93"/>
      <c r="P58" s="157"/>
      <c r="Q58" s="12"/>
      <c r="R58" s="12"/>
      <c r="S58" s="60"/>
      <c r="T58" s="50" t="s">
        <v>31</v>
      </c>
      <c r="U58" s="50" t="s">
        <v>32</v>
      </c>
      <c r="V58" s="50" t="s">
        <v>33</v>
      </c>
      <c r="W58" s="50" t="s">
        <v>34</v>
      </c>
      <c r="X58" s="50" t="s">
        <v>35</v>
      </c>
      <c r="Y58" s="55" t="s">
        <v>38</v>
      </c>
      <c r="Z58" s="55" t="s">
        <v>39</v>
      </c>
      <c r="AA58" s="50" t="s">
        <v>36</v>
      </c>
      <c r="AB58" s="55" t="s">
        <v>40</v>
      </c>
      <c r="AC58" s="73" t="s">
        <v>41</v>
      </c>
      <c r="AD58" s="12"/>
      <c r="AE58" s="167"/>
      <c r="AM58" s="30"/>
      <c r="AO58" s="99"/>
      <c r="AP58" s="100" t="s">
        <v>61</v>
      </c>
      <c r="AQ58" s="101" t="s">
        <v>36</v>
      </c>
      <c r="AR58" s="102" t="s">
        <v>62</v>
      </c>
      <c r="AV58" s="5" t="s">
        <v>66</v>
      </c>
      <c r="AX58" s="30"/>
    </row>
    <row r="59" spans="1:50" x14ac:dyDescent="0.3">
      <c r="A59" s="29">
        <v>43282</v>
      </c>
      <c r="B59" s="2">
        <v>2440</v>
      </c>
      <c r="C59" s="2">
        <v>1002</v>
      </c>
      <c r="D59" s="2">
        <v>580</v>
      </c>
      <c r="E59" s="2">
        <v>280</v>
      </c>
      <c r="F59" s="2">
        <v>134</v>
      </c>
      <c r="G59" s="30">
        <f t="shared" si="0"/>
        <v>4436</v>
      </c>
      <c r="I59" s="93"/>
      <c r="P59" s="157"/>
      <c r="Q59" s="12"/>
      <c r="R59" s="12"/>
      <c r="S59" s="62" t="s">
        <v>17</v>
      </c>
      <c r="T59" s="71">
        <f t="shared" ref="T59:T70" si="37">D5</f>
        <v>560</v>
      </c>
      <c r="U59" s="52">
        <f t="shared" ref="U59:U70" si="38">D17</f>
        <v>620</v>
      </c>
      <c r="V59" s="52">
        <f t="shared" ref="V59:V70" si="39">D29</f>
        <v>610</v>
      </c>
      <c r="W59" s="52">
        <f t="shared" ref="W59:W70" si="40">D41</f>
        <v>500</v>
      </c>
      <c r="X59" s="52">
        <f t="shared" ref="X59:X70" si="41">D53</f>
        <v>480</v>
      </c>
      <c r="Y59" s="84">
        <f>X70+Z59</f>
        <v>470</v>
      </c>
      <c r="Z59" s="54">
        <f>((X59-W59)+(W59-V59)+(V59-U59)+(U59-T59))/4</f>
        <v>-20</v>
      </c>
      <c r="AA59" s="84">
        <f>Y59+Z59</f>
        <v>450</v>
      </c>
      <c r="AB59" s="54">
        <v>0.4</v>
      </c>
      <c r="AC59" s="74">
        <v>0.45</v>
      </c>
      <c r="AD59" s="12"/>
      <c r="AE59" s="167"/>
      <c r="AM59" s="30"/>
      <c r="AO59" s="104" t="s">
        <v>17</v>
      </c>
      <c r="AP59" s="24">
        <f>X59</f>
        <v>480</v>
      </c>
      <c r="AQ59" s="24">
        <f>AA59</f>
        <v>450</v>
      </c>
      <c r="AR59" s="24">
        <f>ABS(AP59-AQ59)</f>
        <v>30</v>
      </c>
      <c r="AV59" s="156">
        <f t="shared" ref="AV59:AV70" si="42">(AR59/AP59)</f>
        <v>6.25E-2</v>
      </c>
      <c r="AX59" s="30"/>
    </row>
    <row r="60" spans="1:50" x14ac:dyDescent="0.3">
      <c r="A60" s="29">
        <v>43313</v>
      </c>
      <c r="B60" s="2">
        <v>2334</v>
      </c>
      <c r="C60" s="2">
        <v>970</v>
      </c>
      <c r="D60" s="2">
        <v>570</v>
      </c>
      <c r="E60" s="2">
        <v>250</v>
      </c>
      <c r="F60" s="2">
        <v>132</v>
      </c>
      <c r="G60" s="30">
        <f t="shared" si="0"/>
        <v>4256</v>
      </c>
      <c r="I60" s="93"/>
      <c r="P60" s="157"/>
      <c r="Q60" s="12"/>
      <c r="R60" s="12"/>
      <c r="S60" s="62" t="s">
        <v>18</v>
      </c>
      <c r="T60" s="52">
        <f t="shared" si="37"/>
        <v>600</v>
      </c>
      <c r="U60" s="52">
        <f t="shared" si="38"/>
        <v>760</v>
      </c>
      <c r="V60" s="52">
        <f t="shared" si="39"/>
        <v>680</v>
      </c>
      <c r="W60" s="52">
        <f t="shared" si="40"/>
        <v>590</v>
      </c>
      <c r="X60" s="52">
        <f t="shared" si="41"/>
        <v>523</v>
      </c>
      <c r="Y60" s="53">
        <f>($AB$59*X60)+(1-$AC$59)*(Y59+Z59)</f>
        <v>456.70000000000005</v>
      </c>
      <c r="Z60" s="54">
        <f>$AC$59*(Y60-Y59)+(1-$AC$59)*Z59</f>
        <v>-16.984999999999978</v>
      </c>
      <c r="AA60" s="84">
        <f t="shared" ref="AA60:AA70" si="43">Y60+Z60</f>
        <v>439.71500000000009</v>
      </c>
      <c r="AB60" s="84"/>
      <c r="AC60" s="86"/>
      <c r="AD60" s="12"/>
      <c r="AE60" s="167"/>
      <c r="AM60" s="30"/>
      <c r="AO60" s="104" t="s">
        <v>18</v>
      </c>
      <c r="AP60" s="24">
        <f t="shared" ref="AP60:AP70" si="44">X60</f>
        <v>523</v>
      </c>
      <c r="AQ60" s="24">
        <f t="shared" ref="AQ60:AQ70" si="45">AA60</f>
        <v>439.71500000000009</v>
      </c>
      <c r="AR60" s="24">
        <f t="shared" ref="AR60:AR70" si="46">ABS(AP60-AQ60)</f>
        <v>83.284999999999911</v>
      </c>
      <c r="AV60" s="156">
        <f t="shared" si="42"/>
        <v>0.1592447418738048</v>
      </c>
      <c r="AX60" s="30"/>
    </row>
    <row r="61" spans="1:50" x14ac:dyDescent="0.3">
      <c r="A61" s="29">
        <v>43344</v>
      </c>
      <c r="B61" s="2">
        <v>2190</v>
      </c>
      <c r="C61" s="2">
        <v>960</v>
      </c>
      <c r="D61" s="2">
        <v>550</v>
      </c>
      <c r="E61" s="2">
        <v>230</v>
      </c>
      <c r="F61" s="2">
        <v>137</v>
      </c>
      <c r="G61" s="30">
        <f t="shared" si="0"/>
        <v>4067</v>
      </c>
      <c r="I61" s="93"/>
      <c r="P61" s="157"/>
      <c r="Q61" s="12"/>
      <c r="R61" s="12"/>
      <c r="S61" s="62" t="s">
        <v>19</v>
      </c>
      <c r="T61" s="52">
        <f t="shared" si="37"/>
        <v>680</v>
      </c>
      <c r="U61" s="52">
        <f t="shared" si="38"/>
        <v>742</v>
      </c>
      <c r="V61" s="52">
        <f t="shared" si="39"/>
        <v>730</v>
      </c>
      <c r="W61" s="52">
        <f t="shared" si="40"/>
        <v>620</v>
      </c>
      <c r="X61" s="52">
        <f t="shared" si="41"/>
        <v>560</v>
      </c>
      <c r="Y61" s="53">
        <f t="shared" ref="Y61:Y70" si="47">($AB$59*X61)+(1-$AC$59)*(Y60+Z60)</f>
        <v>465.84325000000007</v>
      </c>
      <c r="Z61" s="54">
        <f t="shared" ref="Z61:Z70" si="48">$AC$59*(Y61-Y60)+(1-$AC$59)*Z60</f>
        <v>-5.2272874999999779</v>
      </c>
      <c r="AA61" s="84">
        <f t="shared" si="43"/>
        <v>460.61596250000008</v>
      </c>
      <c r="AB61" s="84"/>
      <c r="AC61" s="86"/>
      <c r="AD61" s="12"/>
      <c r="AE61" s="167"/>
      <c r="AM61" s="30"/>
      <c r="AO61" s="104" t="s">
        <v>19</v>
      </c>
      <c r="AP61" s="24">
        <f t="shared" si="44"/>
        <v>560</v>
      </c>
      <c r="AQ61" s="24">
        <f t="shared" si="45"/>
        <v>460.61596250000008</v>
      </c>
      <c r="AR61" s="24">
        <f t="shared" si="46"/>
        <v>99.38403749999992</v>
      </c>
      <c r="AV61" s="156">
        <f t="shared" si="42"/>
        <v>0.17747149553571415</v>
      </c>
      <c r="AX61" s="30"/>
    </row>
    <row r="62" spans="1:50" x14ac:dyDescent="0.3">
      <c r="A62" s="29">
        <v>43374</v>
      </c>
      <c r="B62" s="2">
        <v>2080</v>
      </c>
      <c r="C62" s="2">
        <v>930</v>
      </c>
      <c r="D62" s="2">
        <v>530</v>
      </c>
      <c r="E62" s="2">
        <v>220</v>
      </c>
      <c r="F62" s="2">
        <v>130</v>
      </c>
      <c r="G62" s="30">
        <f t="shared" si="0"/>
        <v>3890</v>
      </c>
      <c r="I62" s="93"/>
      <c r="P62" s="157"/>
      <c r="Q62" s="12"/>
      <c r="R62" s="12"/>
      <c r="S62" s="62" t="s">
        <v>20</v>
      </c>
      <c r="T62" s="52">
        <f t="shared" si="37"/>
        <v>650</v>
      </c>
      <c r="U62" s="52">
        <f t="shared" si="38"/>
        <v>780</v>
      </c>
      <c r="V62" s="52">
        <f t="shared" si="39"/>
        <v>820</v>
      </c>
      <c r="W62" s="52">
        <f t="shared" si="40"/>
        <v>730</v>
      </c>
      <c r="X62" s="52">
        <f t="shared" si="41"/>
        <v>570</v>
      </c>
      <c r="Y62" s="53">
        <f t="shared" si="47"/>
        <v>481.33877937500006</v>
      </c>
      <c r="Z62" s="54">
        <f t="shared" si="48"/>
        <v>4.0979800937500084</v>
      </c>
      <c r="AA62" s="84">
        <f t="shared" si="43"/>
        <v>485.43675946875004</v>
      </c>
      <c r="AB62" s="84"/>
      <c r="AC62" s="86"/>
      <c r="AD62" s="12"/>
      <c r="AE62" s="167"/>
      <c r="AM62" s="30"/>
      <c r="AO62" s="104" t="s">
        <v>20</v>
      </c>
      <c r="AP62" s="24">
        <f t="shared" si="44"/>
        <v>570</v>
      </c>
      <c r="AQ62" s="24">
        <f t="shared" si="45"/>
        <v>485.43675946875004</v>
      </c>
      <c r="AR62" s="24">
        <f t="shared" si="46"/>
        <v>84.56324053124996</v>
      </c>
      <c r="AV62" s="156">
        <f t="shared" si="42"/>
        <v>0.14835656233552624</v>
      </c>
      <c r="AX62" s="30"/>
    </row>
    <row r="63" spans="1:50" x14ac:dyDescent="0.3">
      <c r="A63" s="29">
        <v>43405</v>
      </c>
      <c r="B63" s="2">
        <v>2050</v>
      </c>
      <c r="C63" s="2">
        <v>920</v>
      </c>
      <c r="D63" s="2">
        <v>517</v>
      </c>
      <c r="E63" s="2">
        <v>190</v>
      </c>
      <c r="F63" s="2">
        <v>139</v>
      </c>
      <c r="G63" s="30">
        <f t="shared" si="0"/>
        <v>3816</v>
      </c>
      <c r="I63" s="93"/>
      <c r="P63" s="157"/>
      <c r="Q63" s="12"/>
      <c r="R63" s="12"/>
      <c r="S63" s="62" t="s">
        <v>21</v>
      </c>
      <c r="T63" s="52">
        <f t="shared" si="37"/>
        <v>580</v>
      </c>
      <c r="U63" s="52">
        <f t="shared" si="38"/>
        <v>690</v>
      </c>
      <c r="V63" s="52">
        <f t="shared" si="39"/>
        <v>810</v>
      </c>
      <c r="W63" s="52">
        <f t="shared" si="40"/>
        <v>740</v>
      </c>
      <c r="X63" s="52">
        <f t="shared" si="41"/>
        <v>590</v>
      </c>
      <c r="Y63" s="53">
        <f t="shared" si="47"/>
        <v>502.99021770781252</v>
      </c>
      <c r="Z63" s="54">
        <f t="shared" si="48"/>
        <v>11.997036301328112</v>
      </c>
      <c r="AA63" s="84">
        <f t="shared" si="43"/>
        <v>514.98725400914066</v>
      </c>
      <c r="AB63" s="84"/>
      <c r="AC63" s="86"/>
      <c r="AD63" s="12"/>
      <c r="AE63" s="167"/>
      <c r="AM63" s="30"/>
      <c r="AO63" s="104" t="s">
        <v>21</v>
      </c>
      <c r="AP63" s="24">
        <f t="shared" si="44"/>
        <v>590</v>
      </c>
      <c r="AQ63" s="24">
        <f t="shared" si="45"/>
        <v>514.98725400914066</v>
      </c>
      <c r="AR63" s="24">
        <f t="shared" si="46"/>
        <v>75.012745990859344</v>
      </c>
      <c r="AV63" s="156">
        <f t="shared" si="42"/>
        <v>0.12714024744213448</v>
      </c>
      <c r="AX63" s="30"/>
    </row>
    <row r="64" spans="1:50" ht="18" thickBot="1" x14ac:dyDescent="0.35">
      <c r="A64" s="31">
        <v>43435</v>
      </c>
      <c r="B64" s="32">
        <v>2004</v>
      </c>
      <c r="C64" s="32">
        <v>902</v>
      </c>
      <c r="D64" s="32">
        <v>490</v>
      </c>
      <c r="E64" s="32">
        <v>190</v>
      </c>
      <c r="F64" s="32">
        <v>131</v>
      </c>
      <c r="G64" s="33">
        <f t="shared" si="0"/>
        <v>3717</v>
      </c>
      <c r="I64" s="93"/>
      <c r="P64" s="157"/>
      <c r="Q64" s="12"/>
      <c r="R64" s="12"/>
      <c r="S64" s="62" t="s">
        <v>22</v>
      </c>
      <c r="T64" s="52">
        <f t="shared" si="37"/>
        <v>590</v>
      </c>
      <c r="U64" s="52">
        <f t="shared" si="38"/>
        <v>721</v>
      </c>
      <c r="V64" s="52">
        <f t="shared" si="39"/>
        <v>807</v>
      </c>
      <c r="W64" s="52">
        <f t="shared" si="40"/>
        <v>720</v>
      </c>
      <c r="X64" s="52">
        <f t="shared" si="41"/>
        <v>600</v>
      </c>
      <c r="Y64" s="53">
        <f t="shared" si="47"/>
        <v>523.24298970502741</v>
      </c>
      <c r="Z64" s="54">
        <f t="shared" si="48"/>
        <v>15.712117364477164</v>
      </c>
      <c r="AA64" s="84">
        <f t="shared" si="43"/>
        <v>538.95510706950461</v>
      </c>
      <c r="AB64" s="84"/>
      <c r="AC64" s="86"/>
      <c r="AD64" s="12"/>
      <c r="AE64" s="167"/>
      <c r="AM64" s="30"/>
      <c r="AO64" s="104" t="s">
        <v>22</v>
      </c>
      <c r="AP64" s="24">
        <f t="shared" si="44"/>
        <v>600</v>
      </c>
      <c r="AQ64" s="24">
        <f t="shared" si="45"/>
        <v>538.95510706950461</v>
      </c>
      <c r="AR64" s="24">
        <f t="shared" si="46"/>
        <v>61.044892930495394</v>
      </c>
      <c r="AV64" s="156">
        <f t="shared" si="42"/>
        <v>0.10174148821749232</v>
      </c>
      <c r="AX64" s="30"/>
    </row>
    <row r="65" spans="9:50" x14ac:dyDescent="0.3">
      <c r="I65" s="93"/>
      <c r="P65" s="157"/>
      <c r="Q65" s="12"/>
      <c r="R65" s="12"/>
      <c r="S65" s="62" t="s">
        <v>23</v>
      </c>
      <c r="T65" s="52">
        <f t="shared" si="37"/>
        <v>760</v>
      </c>
      <c r="U65" s="52">
        <f t="shared" si="38"/>
        <v>680</v>
      </c>
      <c r="V65" s="52">
        <f t="shared" si="39"/>
        <v>760</v>
      </c>
      <c r="W65" s="52">
        <f t="shared" si="40"/>
        <v>670</v>
      </c>
      <c r="X65" s="52">
        <f t="shared" si="41"/>
        <v>580</v>
      </c>
      <c r="Y65" s="53">
        <f t="shared" si="47"/>
        <v>528.42530888822762</v>
      </c>
      <c r="Z65" s="54">
        <f t="shared" si="48"/>
        <v>10.973708182902534</v>
      </c>
      <c r="AA65" s="84">
        <f t="shared" si="43"/>
        <v>539.39901707113017</v>
      </c>
      <c r="AB65" s="84"/>
      <c r="AC65" s="86"/>
      <c r="AD65" s="12"/>
      <c r="AE65" s="167"/>
      <c r="AM65" s="30"/>
      <c r="AO65" s="104" t="s">
        <v>23</v>
      </c>
      <c r="AP65" s="24">
        <f t="shared" si="44"/>
        <v>580</v>
      </c>
      <c r="AQ65" s="24">
        <f t="shared" si="45"/>
        <v>539.39901707113017</v>
      </c>
      <c r="AR65" s="24">
        <f t="shared" si="46"/>
        <v>40.600982928869826</v>
      </c>
      <c r="AV65" s="156">
        <f t="shared" si="42"/>
        <v>7.0001694704947978E-2</v>
      </c>
      <c r="AX65" s="30"/>
    </row>
    <row r="66" spans="9:50" x14ac:dyDescent="0.3">
      <c r="I66" s="93"/>
      <c r="P66" s="157"/>
      <c r="Q66" s="12"/>
      <c r="R66" s="12"/>
      <c r="S66" s="62" t="s">
        <v>24</v>
      </c>
      <c r="T66" s="52">
        <f t="shared" si="37"/>
        <v>645</v>
      </c>
      <c r="U66" s="52">
        <f t="shared" si="38"/>
        <v>711</v>
      </c>
      <c r="V66" s="52">
        <f t="shared" si="39"/>
        <v>720</v>
      </c>
      <c r="W66" s="52">
        <f t="shared" si="40"/>
        <v>610</v>
      </c>
      <c r="X66" s="52">
        <f t="shared" si="41"/>
        <v>570</v>
      </c>
      <c r="Y66" s="53">
        <f t="shared" si="47"/>
        <v>524.66945938912158</v>
      </c>
      <c r="Z66" s="54">
        <f t="shared" si="48"/>
        <v>4.3454072259986791</v>
      </c>
      <c r="AA66" s="84">
        <f t="shared" si="43"/>
        <v>529.01486661512024</v>
      </c>
      <c r="AB66" s="84"/>
      <c r="AC66" s="86"/>
      <c r="AD66" s="12"/>
      <c r="AE66" s="167"/>
      <c r="AM66" s="30"/>
      <c r="AO66" s="104" t="s">
        <v>24</v>
      </c>
      <c r="AP66" s="24">
        <f t="shared" si="44"/>
        <v>570</v>
      </c>
      <c r="AQ66" s="24">
        <f t="shared" si="45"/>
        <v>529.01486661512024</v>
      </c>
      <c r="AR66" s="24">
        <f t="shared" si="46"/>
        <v>40.985133384879759</v>
      </c>
      <c r="AV66" s="156">
        <f t="shared" si="42"/>
        <v>7.1903742780490804E-2</v>
      </c>
      <c r="AX66" s="30"/>
    </row>
    <row r="67" spans="9:50" x14ac:dyDescent="0.3">
      <c r="I67" s="93"/>
      <c r="P67" s="157"/>
      <c r="Q67" s="12"/>
      <c r="R67" s="12"/>
      <c r="S67" s="62" t="s">
        <v>25</v>
      </c>
      <c r="T67" s="52">
        <f t="shared" si="37"/>
        <v>650</v>
      </c>
      <c r="U67" s="52">
        <f t="shared" si="38"/>
        <v>695</v>
      </c>
      <c r="V67" s="52">
        <f t="shared" si="39"/>
        <v>660</v>
      </c>
      <c r="W67" s="52">
        <f t="shared" si="40"/>
        <v>599</v>
      </c>
      <c r="X67" s="52">
        <f t="shared" si="41"/>
        <v>550</v>
      </c>
      <c r="Y67" s="53">
        <f t="shared" si="47"/>
        <v>510.95817663831616</v>
      </c>
      <c r="Z67" s="54">
        <f t="shared" si="48"/>
        <v>-3.7801032635631673</v>
      </c>
      <c r="AA67" s="84">
        <f t="shared" si="43"/>
        <v>507.17807337475301</v>
      </c>
      <c r="AB67" s="84"/>
      <c r="AC67" s="86"/>
      <c r="AD67" s="12"/>
      <c r="AE67" s="167"/>
      <c r="AM67" s="30"/>
      <c r="AO67" s="104" t="s">
        <v>25</v>
      </c>
      <c r="AP67" s="24">
        <f t="shared" si="44"/>
        <v>550</v>
      </c>
      <c r="AQ67" s="24">
        <f t="shared" si="45"/>
        <v>507.17807337475301</v>
      </c>
      <c r="AR67" s="24">
        <f t="shared" si="46"/>
        <v>42.821926625246988</v>
      </c>
      <c r="AV67" s="156">
        <f t="shared" si="42"/>
        <v>7.7858048409539984E-2</v>
      </c>
      <c r="AX67" s="30"/>
    </row>
    <row r="68" spans="9:50" x14ac:dyDescent="0.3">
      <c r="I68" s="93"/>
      <c r="P68" s="157"/>
      <c r="Q68" s="12"/>
      <c r="R68" s="12"/>
      <c r="S68" s="62" t="s">
        <v>26</v>
      </c>
      <c r="T68" s="52">
        <f t="shared" si="37"/>
        <v>670</v>
      </c>
      <c r="U68" s="52">
        <f t="shared" si="38"/>
        <v>650</v>
      </c>
      <c r="V68" s="52">
        <f t="shared" si="39"/>
        <v>630</v>
      </c>
      <c r="W68" s="52">
        <f t="shared" si="40"/>
        <v>560</v>
      </c>
      <c r="X68" s="52">
        <f t="shared" si="41"/>
        <v>530</v>
      </c>
      <c r="Y68" s="53">
        <f t="shared" si="47"/>
        <v>490.9479403561142</v>
      </c>
      <c r="Z68" s="54">
        <f t="shared" si="48"/>
        <v>-11.083663121950623</v>
      </c>
      <c r="AA68" s="84">
        <f t="shared" si="43"/>
        <v>479.86427723416358</v>
      </c>
      <c r="AB68" s="84"/>
      <c r="AC68" s="86"/>
      <c r="AD68" s="12"/>
      <c r="AE68" s="167"/>
      <c r="AM68" s="30"/>
      <c r="AO68" s="104" t="s">
        <v>26</v>
      </c>
      <c r="AP68" s="24">
        <f t="shared" si="44"/>
        <v>530</v>
      </c>
      <c r="AQ68" s="24">
        <f t="shared" si="45"/>
        <v>479.86427723416358</v>
      </c>
      <c r="AR68" s="24">
        <f t="shared" si="46"/>
        <v>50.13572276583642</v>
      </c>
      <c r="AV68" s="156">
        <f t="shared" si="42"/>
        <v>9.4595703331766826E-2</v>
      </c>
      <c r="AX68" s="30"/>
    </row>
    <row r="69" spans="9:50" x14ac:dyDescent="0.3">
      <c r="I69" s="93"/>
      <c r="P69" s="157"/>
      <c r="Q69" s="12"/>
      <c r="R69" s="12"/>
      <c r="S69" s="62" t="s">
        <v>27</v>
      </c>
      <c r="T69" s="52">
        <f t="shared" si="37"/>
        <v>888</v>
      </c>
      <c r="U69" s="52">
        <f t="shared" si="38"/>
        <v>680</v>
      </c>
      <c r="V69" s="52">
        <f t="shared" si="39"/>
        <v>603</v>
      </c>
      <c r="W69" s="52">
        <f t="shared" si="40"/>
        <v>550</v>
      </c>
      <c r="X69" s="52">
        <f t="shared" si="41"/>
        <v>517</v>
      </c>
      <c r="Y69" s="53">
        <f t="shared" si="47"/>
        <v>470.72535247879</v>
      </c>
      <c r="Z69" s="54">
        <f t="shared" si="48"/>
        <v>-15.196179261868735</v>
      </c>
      <c r="AA69" s="84">
        <f t="shared" si="43"/>
        <v>455.52917321692127</v>
      </c>
      <c r="AB69" s="84"/>
      <c r="AC69" s="86"/>
      <c r="AD69" s="12"/>
      <c r="AE69" s="167"/>
      <c r="AM69" s="30"/>
      <c r="AO69" s="104" t="s">
        <v>27</v>
      </c>
      <c r="AP69" s="24">
        <f t="shared" si="44"/>
        <v>517</v>
      </c>
      <c r="AQ69" s="24">
        <f t="shared" si="45"/>
        <v>455.52917321692127</v>
      </c>
      <c r="AR69" s="24">
        <f t="shared" si="46"/>
        <v>61.470826783078735</v>
      </c>
      <c r="AV69" s="156">
        <f t="shared" si="42"/>
        <v>0.11889908468680606</v>
      </c>
      <c r="AX69" s="30"/>
    </row>
    <row r="70" spans="9:50" x14ac:dyDescent="0.3">
      <c r="I70" s="93"/>
      <c r="P70" s="157"/>
      <c r="Q70" s="12"/>
      <c r="R70" s="12"/>
      <c r="S70" s="62" t="s">
        <v>28</v>
      </c>
      <c r="T70" s="52">
        <f t="shared" si="37"/>
        <v>850</v>
      </c>
      <c r="U70" s="52">
        <f t="shared" si="38"/>
        <v>657</v>
      </c>
      <c r="V70" s="52">
        <f t="shared" si="39"/>
        <v>570</v>
      </c>
      <c r="W70" s="52">
        <f t="shared" si="40"/>
        <v>520</v>
      </c>
      <c r="X70" s="52">
        <f t="shared" si="41"/>
        <v>490</v>
      </c>
      <c r="Y70" s="53">
        <f t="shared" si="47"/>
        <v>446.54104526930672</v>
      </c>
      <c r="Z70" s="54">
        <f t="shared" si="48"/>
        <v>-19.24083683829528</v>
      </c>
      <c r="AA70" s="84">
        <f t="shared" si="43"/>
        <v>427.30020843101147</v>
      </c>
      <c r="AB70" s="84"/>
      <c r="AC70" s="86"/>
      <c r="AD70" s="12"/>
      <c r="AE70" s="167"/>
      <c r="AM70" s="30"/>
      <c r="AO70" s="104" t="s">
        <v>28</v>
      </c>
      <c r="AP70" s="24">
        <f t="shared" si="44"/>
        <v>490</v>
      </c>
      <c r="AQ70" s="24">
        <f t="shared" si="45"/>
        <v>427.30020843101147</v>
      </c>
      <c r="AR70" s="24">
        <f t="shared" si="46"/>
        <v>62.69979156898853</v>
      </c>
      <c r="AV70" s="156">
        <f t="shared" si="42"/>
        <v>0.12795875830405823</v>
      </c>
      <c r="AX70" s="30"/>
    </row>
    <row r="71" spans="9:50" ht="18" thickBot="1" x14ac:dyDescent="0.35">
      <c r="I71" s="93"/>
      <c r="P71" s="157"/>
      <c r="Q71" s="12"/>
      <c r="R71" s="12"/>
      <c r="S71" s="75"/>
      <c r="T71" s="66"/>
      <c r="U71" s="66"/>
      <c r="V71" s="66"/>
      <c r="W71" s="66"/>
      <c r="X71" s="66"/>
      <c r="Y71" s="88"/>
      <c r="Z71" s="88"/>
      <c r="AA71" s="88"/>
      <c r="AB71" s="88"/>
      <c r="AC71" s="89"/>
      <c r="AD71" s="12"/>
      <c r="AE71" s="167"/>
      <c r="AM71" s="30"/>
      <c r="AO71" s="106"/>
      <c r="AP71" s="24" t="s">
        <v>63</v>
      </c>
      <c r="AQ71" s="24"/>
      <c r="AR71" s="24">
        <f>SUM(AR59:AR70)</f>
        <v>732.00430100950484</v>
      </c>
      <c r="AT71" s="2" t="s">
        <v>67</v>
      </c>
      <c r="AV71" s="156">
        <f>SUM(AV59:AV70)</f>
        <v>1.3376715676222821</v>
      </c>
      <c r="AX71" s="30"/>
    </row>
    <row r="72" spans="9:50" ht="18" thickBot="1" x14ac:dyDescent="0.35">
      <c r="I72" s="93"/>
      <c r="P72" s="157"/>
      <c r="Q72" s="12"/>
      <c r="R72" s="12"/>
      <c r="S72" s="20"/>
      <c r="T72" s="20"/>
      <c r="U72" s="20"/>
      <c r="V72" s="20"/>
      <c r="W72" s="20"/>
      <c r="X72" s="20"/>
      <c r="Y72" s="12"/>
      <c r="Z72" s="12"/>
      <c r="AA72" s="12"/>
      <c r="AB72" s="12"/>
      <c r="AC72" s="12"/>
      <c r="AD72" s="12"/>
      <c r="AE72" s="167"/>
      <c r="AM72" s="30"/>
      <c r="AO72" s="107"/>
      <c r="AP72" s="108" t="s">
        <v>64</v>
      </c>
      <c r="AQ72" s="108"/>
      <c r="AR72" s="108">
        <f>AR71/12</f>
        <v>61.000358417458735</v>
      </c>
      <c r="AS72" s="32"/>
      <c r="AT72" s="32" t="s">
        <v>68</v>
      </c>
      <c r="AU72" s="32"/>
      <c r="AV72" s="168">
        <f>AV71/12</f>
        <v>0.11147263063519018</v>
      </c>
      <c r="AW72" s="32"/>
      <c r="AX72" s="33"/>
    </row>
    <row r="73" spans="9:50" x14ac:dyDescent="0.3">
      <c r="I73" s="93"/>
      <c r="J73" s="41" t="s">
        <v>49</v>
      </c>
      <c r="M73" s="11" t="s">
        <v>51</v>
      </c>
      <c r="P73" s="157"/>
      <c r="Q73" s="12"/>
      <c r="R73" s="12"/>
      <c r="S73" s="20"/>
      <c r="T73" s="20"/>
      <c r="U73" s="20"/>
      <c r="V73" s="20"/>
      <c r="W73" s="20"/>
      <c r="X73" s="20"/>
      <c r="Y73" s="12"/>
      <c r="Z73" s="12"/>
      <c r="AA73" s="12"/>
      <c r="AB73" s="12"/>
      <c r="AC73" s="12"/>
      <c r="AD73" s="12"/>
      <c r="AE73" s="167"/>
      <c r="AM73" s="30"/>
    </row>
    <row r="74" spans="9:50" ht="18" thickBot="1" x14ac:dyDescent="0.35">
      <c r="I74" s="93"/>
      <c r="P74" s="157"/>
      <c r="Q74" s="12"/>
      <c r="R74" s="12"/>
      <c r="S74" s="20"/>
      <c r="T74" s="20"/>
      <c r="U74" s="20"/>
      <c r="V74" s="20"/>
      <c r="W74" s="14"/>
      <c r="X74" s="20"/>
      <c r="Y74" s="12"/>
      <c r="Z74" s="12"/>
      <c r="AA74" s="12"/>
      <c r="AB74" s="12"/>
      <c r="AC74" s="12"/>
      <c r="AD74" s="12"/>
      <c r="AE74" s="167"/>
      <c r="AM74" s="30"/>
    </row>
    <row r="75" spans="9:50" x14ac:dyDescent="0.3">
      <c r="I75" s="93"/>
      <c r="P75" s="157"/>
      <c r="Q75" s="12"/>
      <c r="R75" s="12"/>
      <c r="S75" s="70" t="s">
        <v>5</v>
      </c>
      <c r="T75" s="72" t="s">
        <v>37</v>
      </c>
      <c r="U75" s="58"/>
      <c r="V75" s="58"/>
      <c r="W75" s="72"/>
      <c r="X75" s="72"/>
      <c r="Y75" s="163"/>
      <c r="Z75" s="163"/>
      <c r="AA75" s="163"/>
      <c r="AB75" s="163"/>
      <c r="AC75" s="164"/>
      <c r="AD75" s="12"/>
      <c r="AE75" s="167"/>
      <c r="AM75" s="30"/>
      <c r="AO75" s="95"/>
      <c r="AP75" s="46" t="s">
        <v>60</v>
      </c>
      <c r="AQ75" s="96"/>
      <c r="AR75" s="96"/>
      <c r="AS75" s="91"/>
      <c r="AT75" s="97"/>
      <c r="AU75" s="91"/>
      <c r="AV75" s="97" t="s">
        <v>65</v>
      </c>
      <c r="AW75" s="91"/>
      <c r="AX75" s="92"/>
    </row>
    <row r="76" spans="9:50" x14ac:dyDescent="0.3">
      <c r="I76" s="93"/>
      <c r="P76" s="157"/>
      <c r="Q76" s="12"/>
      <c r="R76" s="12"/>
      <c r="S76" s="60"/>
      <c r="T76" s="50" t="s">
        <v>31</v>
      </c>
      <c r="U76" s="50" t="s">
        <v>32</v>
      </c>
      <c r="V76" s="50" t="s">
        <v>33</v>
      </c>
      <c r="W76" s="50" t="s">
        <v>34</v>
      </c>
      <c r="X76" s="50" t="s">
        <v>35</v>
      </c>
      <c r="Y76" s="50" t="s">
        <v>43</v>
      </c>
      <c r="Z76" s="50" t="s">
        <v>29</v>
      </c>
      <c r="AA76" s="50" t="s">
        <v>16</v>
      </c>
      <c r="AB76" s="50" t="s">
        <v>36</v>
      </c>
      <c r="AC76" s="86"/>
      <c r="AD76" s="12"/>
      <c r="AE76" s="167"/>
      <c r="AM76" s="30"/>
      <c r="AO76" s="99"/>
      <c r="AP76" s="100" t="s">
        <v>61</v>
      </c>
      <c r="AQ76" s="101" t="s">
        <v>36</v>
      </c>
      <c r="AR76" s="102" t="s">
        <v>62</v>
      </c>
      <c r="AV76" s="5" t="s">
        <v>66</v>
      </c>
      <c r="AX76" s="30"/>
    </row>
    <row r="77" spans="9:50" x14ac:dyDescent="0.3">
      <c r="I77" s="93"/>
      <c r="P77" s="157"/>
      <c r="Q77" s="12"/>
      <c r="R77" s="12"/>
      <c r="S77" s="62" t="s">
        <v>17</v>
      </c>
      <c r="T77" s="52">
        <f t="shared" ref="T77:T88" si="49">E5</f>
        <v>212</v>
      </c>
      <c r="U77" s="52">
        <f t="shared" ref="U77:U88" si="50">E17</f>
        <v>250</v>
      </c>
      <c r="V77" s="52">
        <f t="shared" ref="V77:V88" si="51">E29</f>
        <v>250</v>
      </c>
      <c r="W77" s="52">
        <f t="shared" ref="W77:W88" si="52">E41</f>
        <v>287</v>
      </c>
      <c r="X77" s="52">
        <f t="shared" ref="X77:X88" si="53">E53</f>
        <v>200</v>
      </c>
      <c r="Y77" s="84">
        <f xml:space="preserve"> AVERAGE(T77:X77)</f>
        <v>239.8</v>
      </c>
      <c r="Z77" s="84">
        <f>$Y$90/12</f>
        <v>272.18333333333334</v>
      </c>
      <c r="AA77" s="84">
        <f>Y77/Z77</f>
        <v>0.88102381972934907</v>
      </c>
      <c r="AB77" s="84">
        <f>($Y$90/12)*AA77</f>
        <v>239.79999999999998</v>
      </c>
      <c r="AC77" s="86"/>
      <c r="AD77" s="12"/>
      <c r="AE77" s="167"/>
      <c r="AM77" s="30"/>
      <c r="AO77" s="104" t="s">
        <v>17</v>
      </c>
      <c r="AP77" s="24">
        <f>X77</f>
        <v>200</v>
      </c>
      <c r="AQ77" s="24">
        <f>AB77</f>
        <v>239.79999999999998</v>
      </c>
      <c r="AR77" s="24">
        <f>ABS(AP77-AQ77)</f>
        <v>39.799999999999983</v>
      </c>
      <c r="AV77" s="156">
        <f t="shared" ref="AV77:AV88" si="54">(AR77/AP77)</f>
        <v>0.19899999999999993</v>
      </c>
      <c r="AX77" s="30"/>
    </row>
    <row r="78" spans="9:50" x14ac:dyDescent="0.3">
      <c r="I78" s="93"/>
      <c r="P78" s="157"/>
      <c r="Q78" s="12"/>
      <c r="R78" s="12"/>
      <c r="S78" s="62" t="s">
        <v>18</v>
      </c>
      <c r="T78" s="52">
        <f t="shared" si="49"/>
        <v>230</v>
      </c>
      <c r="U78" s="52">
        <f t="shared" si="50"/>
        <v>275</v>
      </c>
      <c r="V78" s="52">
        <f t="shared" si="51"/>
        <v>250</v>
      </c>
      <c r="W78" s="52">
        <f t="shared" si="52"/>
        <v>290</v>
      </c>
      <c r="X78" s="52">
        <f t="shared" si="53"/>
        <v>210</v>
      </c>
      <c r="Y78" s="84">
        <f t="shared" ref="Y78:Y88" si="55" xml:space="preserve"> AVERAGE(T78:X78)</f>
        <v>251</v>
      </c>
      <c r="Z78" s="84">
        <f t="shared" ref="Z78:Z88" si="56">$Y$90/12</f>
        <v>272.18333333333334</v>
      </c>
      <c r="AA78" s="84">
        <f t="shared" ref="AA78:AA88" si="57">Y78/Z78</f>
        <v>0.9221725552629968</v>
      </c>
      <c r="AB78" s="84">
        <f t="shared" ref="AB78:AB88" si="58">($Y$90/12)*AA78</f>
        <v>251.00000000000003</v>
      </c>
      <c r="AC78" s="86"/>
      <c r="AD78" s="12"/>
      <c r="AE78" s="167"/>
      <c r="AM78" s="30"/>
      <c r="AO78" s="104" t="s">
        <v>18</v>
      </c>
      <c r="AP78" s="24">
        <f t="shared" ref="AP78:AP88" si="59">X78</f>
        <v>210</v>
      </c>
      <c r="AQ78" s="24">
        <f t="shared" ref="AQ78:AQ88" si="60">AB78</f>
        <v>251.00000000000003</v>
      </c>
      <c r="AR78" s="24">
        <f t="shared" ref="AR78:AR88" si="61">ABS(AP78-AQ78)</f>
        <v>41.000000000000028</v>
      </c>
      <c r="AV78" s="156">
        <f t="shared" si="54"/>
        <v>0.19523809523809538</v>
      </c>
      <c r="AX78" s="30"/>
    </row>
    <row r="79" spans="9:50" x14ac:dyDescent="0.3">
      <c r="I79" s="93"/>
      <c r="P79" s="157"/>
      <c r="Q79" s="12"/>
      <c r="R79" s="12"/>
      <c r="S79" s="62" t="s">
        <v>19</v>
      </c>
      <c r="T79" s="52">
        <f t="shared" si="49"/>
        <v>240</v>
      </c>
      <c r="U79" s="52">
        <f t="shared" si="50"/>
        <v>270</v>
      </c>
      <c r="V79" s="52">
        <f t="shared" si="51"/>
        <v>260</v>
      </c>
      <c r="W79" s="52">
        <f t="shared" si="52"/>
        <v>300</v>
      </c>
      <c r="X79" s="52">
        <f t="shared" si="53"/>
        <v>220</v>
      </c>
      <c r="Y79" s="84">
        <f t="shared" si="55"/>
        <v>258</v>
      </c>
      <c r="Z79" s="84">
        <f t="shared" si="56"/>
        <v>272.18333333333334</v>
      </c>
      <c r="AA79" s="84">
        <f t="shared" si="57"/>
        <v>0.94789051497152654</v>
      </c>
      <c r="AB79" s="84">
        <f t="shared" si="58"/>
        <v>258</v>
      </c>
      <c r="AC79" s="86"/>
      <c r="AD79" s="12"/>
      <c r="AE79" s="167"/>
      <c r="AM79" s="30"/>
      <c r="AO79" s="104" t="s">
        <v>19</v>
      </c>
      <c r="AP79" s="24">
        <f t="shared" si="59"/>
        <v>220</v>
      </c>
      <c r="AQ79" s="24">
        <f t="shared" si="60"/>
        <v>258</v>
      </c>
      <c r="AR79" s="24">
        <f t="shared" si="61"/>
        <v>38</v>
      </c>
      <c r="AV79" s="156">
        <f t="shared" si="54"/>
        <v>0.17272727272727273</v>
      </c>
      <c r="AX79" s="30"/>
    </row>
    <row r="80" spans="9:50" x14ac:dyDescent="0.3">
      <c r="I80" s="93"/>
      <c r="P80" s="157"/>
      <c r="Q80" s="12"/>
      <c r="R80" s="12"/>
      <c r="S80" s="62" t="s">
        <v>20</v>
      </c>
      <c r="T80" s="52">
        <f t="shared" si="49"/>
        <v>263</v>
      </c>
      <c r="U80" s="52">
        <f t="shared" si="50"/>
        <v>280</v>
      </c>
      <c r="V80" s="52">
        <f t="shared" si="51"/>
        <v>270</v>
      </c>
      <c r="W80" s="52">
        <f t="shared" si="52"/>
        <v>310</v>
      </c>
      <c r="X80" s="52">
        <f t="shared" si="53"/>
        <v>230</v>
      </c>
      <c r="Y80" s="84">
        <f t="shared" si="55"/>
        <v>270.60000000000002</v>
      </c>
      <c r="Z80" s="84">
        <f t="shared" si="56"/>
        <v>272.18333333333334</v>
      </c>
      <c r="AA80" s="84">
        <f t="shared" si="57"/>
        <v>0.99418284244688027</v>
      </c>
      <c r="AB80" s="84">
        <f t="shared" si="58"/>
        <v>270.60000000000002</v>
      </c>
      <c r="AC80" s="86"/>
      <c r="AD80" s="12"/>
      <c r="AE80" s="167"/>
      <c r="AM80" s="30"/>
      <c r="AO80" s="104" t="s">
        <v>20</v>
      </c>
      <c r="AP80" s="24">
        <f t="shared" si="59"/>
        <v>230</v>
      </c>
      <c r="AQ80" s="24">
        <f t="shared" si="60"/>
        <v>270.60000000000002</v>
      </c>
      <c r="AR80" s="24">
        <f t="shared" si="61"/>
        <v>40.600000000000023</v>
      </c>
      <c r="AV80" s="156">
        <f t="shared" si="54"/>
        <v>0.17652173913043487</v>
      </c>
      <c r="AX80" s="30"/>
    </row>
    <row r="81" spans="9:50" x14ac:dyDescent="0.3">
      <c r="I81" s="93"/>
      <c r="P81" s="157"/>
      <c r="Q81" s="12"/>
      <c r="R81" s="12"/>
      <c r="S81" s="62" t="s">
        <v>21</v>
      </c>
      <c r="T81" s="52">
        <f t="shared" si="49"/>
        <v>269</v>
      </c>
      <c r="U81" s="52">
        <f t="shared" si="50"/>
        <v>290</v>
      </c>
      <c r="V81" s="52">
        <f t="shared" si="51"/>
        <v>290</v>
      </c>
      <c r="W81" s="52">
        <f t="shared" si="52"/>
        <v>330</v>
      </c>
      <c r="X81" s="52">
        <f t="shared" si="53"/>
        <v>253</v>
      </c>
      <c r="Y81" s="84">
        <f t="shared" si="55"/>
        <v>286.39999999999998</v>
      </c>
      <c r="Z81" s="84">
        <f t="shared" si="56"/>
        <v>272.18333333333334</v>
      </c>
      <c r="AA81" s="84">
        <f t="shared" si="57"/>
        <v>1.0522319515032759</v>
      </c>
      <c r="AB81" s="84">
        <f t="shared" si="58"/>
        <v>286.39999999999998</v>
      </c>
      <c r="AC81" s="86"/>
      <c r="AD81" s="12"/>
      <c r="AE81" s="167"/>
      <c r="AM81" s="30"/>
      <c r="AO81" s="104" t="s">
        <v>21</v>
      </c>
      <c r="AP81" s="24">
        <f t="shared" si="59"/>
        <v>253</v>
      </c>
      <c r="AQ81" s="24">
        <f t="shared" si="60"/>
        <v>286.39999999999998</v>
      </c>
      <c r="AR81" s="24">
        <f t="shared" si="61"/>
        <v>33.399999999999977</v>
      </c>
      <c r="AV81" s="156">
        <f t="shared" si="54"/>
        <v>0.13201581027667975</v>
      </c>
      <c r="AX81" s="30"/>
    </row>
    <row r="82" spans="9:50" x14ac:dyDescent="0.3">
      <c r="I82" s="93"/>
      <c r="P82" s="157"/>
      <c r="Q82" s="12"/>
      <c r="R82" s="12"/>
      <c r="S82" s="62" t="s">
        <v>22</v>
      </c>
      <c r="T82" s="52">
        <f t="shared" si="49"/>
        <v>280</v>
      </c>
      <c r="U82" s="52">
        <f t="shared" si="50"/>
        <v>300</v>
      </c>
      <c r="V82" s="52">
        <f t="shared" si="51"/>
        <v>310</v>
      </c>
      <c r="W82" s="52">
        <f t="shared" si="52"/>
        <v>340</v>
      </c>
      <c r="X82" s="52">
        <f t="shared" si="53"/>
        <v>270</v>
      </c>
      <c r="Y82" s="84">
        <f t="shared" si="55"/>
        <v>300</v>
      </c>
      <c r="Z82" s="84">
        <f t="shared" si="56"/>
        <v>272.18333333333334</v>
      </c>
      <c r="AA82" s="84">
        <f t="shared" si="57"/>
        <v>1.1021982732227054</v>
      </c>
      <c r="AB82" s="84">
        <f t="shared" si="58"/>
        <v>300</v>
      </c>
      <c r="AC82" s="86"/>
      <c r="AD82" s="12"/>
      <c r="AE82" s="167"/>
      <c r="AM82" s="30"/>
      <c r="AO82" s="104" t="s">
        <v>22</v>
      </c>
      <c r="AP82" s="24">
        <f t="shared" si="59"/>
        <v>270</v>
      </c>
      <c r="AQ82" s="24">
        <f t="shared" si="60"/>
        <v>300</v>
      </c>
      <c r="AR82" s="24">
        <f t="shared" si="61"/>
        <v>30</v>
      </c>
      <c r="AV82" s="156">
        <f t="shared" si="54"/>
        <v>0.1111111111111111</v>
      </c>
      <c r="AX82" s="30"/>
    </row>
    <row r="83" spans="9:50" x14ac:dyDescent="0.3">
      <c r="I83" s="93"/>
      <c r="P83" s="157"/>
      <c r="Q83" s="12"/>
      <c r="R83" s="12"/>
      <c r="S83" s="62" t="s">
        <v>23</v>
      </c>
      <c r="T83" s="52">
        <f t="shared" si="49"/>
        <v>290</v>
      </c>
      <c r="U83" s="52">
        <f t="shared" si="50"/>
        <v>312</v>
      </c>
      <c r="V83" s="52">
        <f t="shared" si="51"/>
        <v>340</v>
      </c>
      <c r="W83" s="52">
        <f t="shared" si="52"/>
        <v>350</v>
      </c>
      <c r="X83" s="52">
        <f t="shared" si="53"/>
        <v>280</v>
      </c>
      <c r="Y83" s="84">
        <f t="shared" si="55"/>
        <v>314.39999999999998</v>
      </c>
      <c r="Z83" s="84">
        <f t="shared" si="56"/>
        <v>272.18333333333334</v>
      </c>
      <c r="AA83" s="84">
        <f t="shared" si="57"/>
        <v>1.1551037903373951</v>
      </c>
      <c r="AB83" s="84">
        <f t="shared" si="58"/>
        <v>314.39999999999998</v>
      </c>
      <c r="AC83" s="86"/>
      <c r="AD83" s="12"/>
      <c r="AE83" s="167"/>
      <c r="AM83" s="30"/>
      <c r="AO83" s="104" t="s">
        <v>23</v>
      </c>
      <c r="AP83" s="24">
        <f t="shared" si="59"/>
        <v>280</v>
      </c>
      <c r="AQ83" s="24">
        <f t="shared" si="60"/>
        <v>314.39999999999998</v>
      </c>
      <c r="AR83" s="24">
        <f t="shared" si="61"/>
        <v>34.399999999999977</v>
      </c>
      <c r="AV83" s="156">
        <f t="shared" si="54"/>
        <v>0.12285714285714278</v>
      </c>
      <c r="AX83" s="30"/>
    </row>
    <row r="84" spans="9:50" x14ac:dyDescent="0.3">
      <c r="I84" s="93"/>
      <c r="P84" s="157"/>
      <c r="Q84" s="12"/>
      <c r="R84" s="12"/>
      <c r="S84" s="62" t="s">
        <v>24</v>
      </c>
      <c r="T84" s="52">
        <f t="shared" si="49"/>
        <v>270</v>
      </c>
      <c r="U84" s="52">
        <f t="shared" si="50"/>
        <v>305</v>
      </c>
      <c r="V84" s="52">
        <f t="shared" si="51"/>
        <v>320</v>
      </c>
      <c r="W84" s="52">
        <f t="shared" si="52"/>
        <v>341</v>
      </c>
      <c r="X84" s="52">
        <f t="shared" si="53"/>
        <v>250</v>
      </c>
      <c r="Y84" s="84">
        <f t="shared" si="55"/>
        <v>297.2</v>
      </c>
      <c r="Z84" s="84">
        <f t="shared" si="56"/>
        <v>272.18333333333334</v>
      </c>
      <c r="AA84" s="84">
        <f t="shared" si="57"/>
        <v>1.0919110893392934</v>
      </c>
      <c r="AB84" s="84">
        <f t="shared" si="58"/>
        <v>297.2</v>
      </c>
      <c r="AC84" s="86"/>
      <c r="AD84" s="12"/>
      <c r="AE84" s="167"/>
      <c r="AM84" s="30"/>
      <c r="AO84" s="104" t="s">
        <v>24</v>
      </c>
      <c r="AP84" s="24">
        <f t="shared" si="59"/>
        <v>250</v>
      </c>
      <c r="AQ84" s="24">
        <f t="shared" si="60"/>
        <v>297.2</v>
      </c>
      <c r="AR84" s="24">
        <f t="shared" si="61"/>
        <v>47.199999999999989</v>
      </c>
      <c r="AV84" s="156">
        <f t="shared" si="54"/>
        <v>0.18879999999999997</v>
      </c>
      <c r="AX84" s="30"/>
    </row>
    <row r="85" spans="9:50" x14ac:dyDescent="0.3">
      <c r="I85" s="93"/>
      <c r="P85" s="157"/>
      <c r="Q85" s="12"/>
      <c r="R85" s="12"/>
      <c r="S85" s="62" t="s">
        <v>25</v>
      </c>
      <c r="T85" s="52">
        <f t="shared" si="49"/>
        <v>263</v>
      </c>
      <c r="U85" s="52">
        <f t="shared" si="50"/>
        <v>290</v>
      </c>
      <c r="V85" s="52">
        <f t="shared" si="51"/>
        <v>313</v>
      </c>
      <c r="W85" s="52">
        <f t="shared" si="52"/>
        <v>330</v>
      </c>
      <c r="X85" s="52">
        <f t="shared" si="53"/>
        <v>230</v>
      </c>
      <c r="Y85" s="84">
        <f t="shared" si="55"/>
        <v>285.2</v>
      </c>
      <c r="Z85" s="84">
        <f t="shared" si="56"/>
        <v>272.18333333333334</v>
      </c>
      <c r="AA85" s="84">
        <f t="shared" si="57"/>
        <v>1.0478231584103852</v>
      </c>
      <c r="AB85" s="84">
        <f t="shared" si="58"/>
        <v>285.2</v>
      </c>
      <c r="AC85" s="86"/>
      <c r="AD85" s="12"/>
      <c r="AE85" s="167"/>
      <c r="AM85" s="30"/>
      <c r="AO85" s="104" t="s">
        <v>25</v>
      </c>
      <c r="AP85" s="24">
        <f t="shared" si="59"/>
        <v>230</v>
      </c>
      <c r="AQ85" s="24">
        <f t="shared" si="60"/>
        <v>285.2</v>
      </c>
      <c r="AR85" s="24">
        <f t="shared" si="61"/>
        <v>55.199999999999989</v>
      </c>
      <c r="AV85" s="156">
        <f t="shared" si="54"/>
        <v>0.23999999999999996</v>
      </c>
      <c r="AX85" s="30"/>
    </row>
    <row r="86" spans="9:50" x14ac:dyDescent="0.3">
      <c r="I86" s="93"/>
      <c r="P86" s="157"/>
      <c r="Q86" s="12"/>
      <c r="R86" s="12"/>
      <c r="S86" s="62" t="s">
        <v>26</v>
      </c>
      <c r="T86" s="52">
        <f t="shared" si="49"/>
        <v>258</v>
      </c>
      <c r="U86" s="52">
        <f t="shared" si="50"/>
        <v>260</v>
      </c>
      <c r="V86" s="52">
        <f t="shared" si="51"/>
        <v>290</v>
      </c>
      <c r="W86" s="52">
        <f t="shared" si="52"/>
        <v>320</v>
      </c>
      <c r="X86" s="52">
        <f t="shared" si="53"/>
        <v>220</v>
      </c>
      <c r="Y86" s="84">
        <f t="shared" si="55"/>
        <v>269.60000000000002</v>
      </c>
      <c r="Z86" s="84">
        <f t="shared" si="56"/>
        <v>272.18333333333334</v>
      </c>
      <c r="AA86" s="84">
        <f t="shared" si="57"/>
        <v>0.9905088482028046</v>
      </c>
      <c r="AB86" s="84">
        <f t="shared" si="58"/>
        <v>269.60000000000002</v>
      </c>
      <c r="AC86" s="86"/>
      <c r="AD86" s="12"/>
      <c r="AE86" s="167"/>
      <c r="AM86" s="30"/>
      <c r="AO86" s="104" t="s">
        <v>26</v>
      </c>
      <c r="AP86" s="24">
        <f t="shared" si="59"/>
        <v>220</v>
      </c>
      <c r="AQ86" s="24">
        <f t="shared" si="60"/>
        <v>269.60000000000002</v>
      </c>
      <c r="AR86" s="24">
        <f t="shared" si="61"/>
        <v>49.600000000000023</v>
      </c>
      <c r="AV86" s="156">
        <f t="shared" si="54"/>
        <v>0.22545454545454555</v>
      </c>
      <c r="AX86" s="30"/>
    </row>
    <row r="87" spans="9:50" x14ac:dyDescent="0.3">
      <c r="I87" s="93"/>
      <c r="P87" s="157"/>
      <c r="Q87" s="12"/>
      <c r="R87" s="12"/>
      <c r="S87" s="62" t="s">
        <v>27</v>
      </c>
      <c r="T87" s="52">
        <f t="shared" si="49"/>
        <v>240</v>
      </c>
      <c r="U87" s="52">
        <f t="shared" si="50"/>
        <v>250</v>
      </c>
      <c r="V87" s="52">
        <f t="shared" si="51"/>
        <v>280</v>
      </c>
      <c r="W87" s="52">
        <f t="shared" si="52"/>
        <v>300</v>
      </c>
      <c r="X87" s="52">
        <f t="shared" si="53"/>
        <v>190</v>
      </c>
      <c r="Y87" s="84">
        <f t="shared" si="55"/>
        <v>252</v>
      </c>
      <c r="Z87" s="84">
        <f t="shared" si="56"/>
        <v>272.18333333333334</v>
      </c>
      <c r="AA87" s="84">
        <f t="shared" si="57"/>
        <v>0.92584654950707246</v>
      </c>
      <c r="AB87" s="84">
        <f t="shared" si="58"/>
        <v>252</v>
      </c>
      <c r="AC87" s="86"/>
      <c r="AD87" s="12"/>
      <c r="AE87" s="167"/>
      <c r="AM87" s="30"/>
      <c r="AO87" s="104" t="s">
        <v>27</v>
      </c>
      <c r="AP87" s="24">
        <f t="shared" si="59"/>
        <v>190</v>
      </c>
      <c r="AQ87" s="24">
        <f t="shared" si="60"/>
        <v>252</v>
      </c>
      <c r="AR87" s="24">
        <f t="shared" si="61"/>
        <v>62</v>
      </c>
      <c r="AV87" s="156">
        <f t="shared" si="54"/>
        <v>0.32631578947368423</v>
      </c>
      <c r="AX87" s="30"/>
    </row>
    <row r="88" spans="9:50" x14ac:dyDescent="0.3">
      <c r="I88" s="93"/>
      <c r="P88" s="157"/>
      <c r="Q88" s="12"/>
      <c r="R88" s="12"/>
      <c r="S88" s="62" t="s">
        <v>28</v>
      </c>
      <c r="T88" s="52">
        <f t="shared" si="49"/>
        <v>230</v>
      </c>
      <c r="U88" s="52">
        <f t="shared" si="50"/>
        <v>240</v>
      </c>
      <c r="V88" s="52">
        <f t="shared" si="51"/>
        <v>260</v>
      </c>
      <c r="W88" s="52">
        <f t="shared" si="52"/>
        <v>290</v>
      </c>
      <c r="X88" s="52">
        <f t="shared" si="53"/>
        <v>190</v>
      </c>
      <c r="Y88" s="84">
        <f t="shared" si="55"/>
        <v>242</v>
      </c>
      <c r="Z88" s="84">
        <f t="shared" si="56"/>
        <v>272.18333333333334</v>
      </c>
      <c r="AA88" s="84">
        <f t="shared" si="57"/>
        <v>0.88910660706631561</v>
      </c>
      <c r="AB88" s="84">
        <f t="shared" si="58"/>
        <v>242</v>
      </c>
      <c r="AC88" s="86"/>
      <c r="AD88" s="12"/>
      <c r="AE88" s="167"/>
      <c r="AM88" s="30"/>
      <c r="AO88" s="104" t="s">
        <v>28</v>
      </c>
      <c r="AP88" s="24">
        <f t="shared" si="59"/>
        <v>190</v>
      </c>
      <c r="AQ88" s="24">
        <f t="shared" si="60"/>
        <v>242</v>
      </c>
      <c r="AR88" s="24">
        <f t="shared" si="61"/>
        <v>52</v>
      </c>
      <c r="AV88" s="156">
        <f t="shared" si="54"/>
        <v>0.27368421052631581</v>
      </c>
      <c r="AX88" s="30"/>
    </row>
    <row r="89" spans="9:50" x14ac:dyDescent="0.3">
      <c r="I89" s="93"/>
      <c r="P89" s="157"/>
      <c r="Q89" s="12"/>
      <c r="R89" s="12"/>
      <c r="S89" s="60"/>
      <c r="T89" s="52"/>
      <c r="U89" s="52"/>
      <c r="V89" s="52"/>
      <c r="W89" s="52"/>
      <c r="X89" s="52"/>
      <c r="Y89" s="84"/>
      <c r="Z89" s="84"/>
      <c r="AA89" s="84"/>
      <c r="AB89" s="84"/>
      <c r="AC89" s="86"/>
      <c r="AD89" s="12"/>
      <c r="AE89" s="167"/>
      <c r="AM89" s="30"/>
      <c r="AO89" s="106"/>
      <c r="AP89" s="24" t="s">
        <v>63</v>
      </c>
      <c r="AQ89" s="24"/>
      <c r="AR89" s="24">
        <f>SUM(AR77:AR88)</f>
        <v>523.20000000000005</v>
      </c>
      <c r="AT89" s="2" t="s">
        <v>67</v>
      </c>
      <c r="AV89" s="156">
        <f>SUM(AV77:AV88)</f>
        <v>2.3637257167952819</v>
      </c>
      <c r="AX89" s="30"/>
    </row>
    <row r="90" spans="9:50" ht="18" thickBot="1" x14ac:dyDescent="0.35">
      <c r="I90" s="93"/>
      <c r="P90" s="157"/>
      <c r="Q90" s="12"/>
      <c r="R90" s="12"/>
      <c r="S90" s="129" t="s">
        <v>54</v>
      </c>
      <c r="T90" s="88">
        <f>SUM(T77:T88)</f>
        <v>3045</v>
      </c>
      <c r="U90" s="88">
        <f t="shared" ref="U90:X90" si="62">SUM(U77:U88)</f>
        <v>3322</v>
      </c>
      <c r="V90" s="88">
        <f t="shared" si="62"/>
        <v>3433</v>
      </c>
      <c r="W90" s="88">
        <f t="shared" si="62"/>
        <v>3788</v>
      </c>
      <c r="X90" s="88">
        <f t="shared" si="62"/>
        <v>2743</v>
      </c>
      <c r="Y90" s="88">
        <f>AVERAGE(T90:X90)</f>
        <v>3266.2</v>
      </c>
      <c r="Z90" s="88"/>
      <c r="AA90" s="88"/>
      <c r="AB90" s="88"/>
      <c r="AC90" s="89"/>
      <c r="AD90" s="12"/>
      <c r="AE90" s="167"/>
      <c r="AM90" s="30"/>
      <c r="AO90" s="107"/>
      <c r="AP90" s="108" t="s">
        <v>64</v>
      </c>
      <c r="AQ90" s="108"/>
      <c r="AR90" s="108">
        <f>AR89/12</f>
        <v>43.6</v>
      </c>
      <c r="AS90" s="32"/>
      <c r="AT90" s="32" t="s">
        <v>68</v>
      </c>
      <c r="AU90" s="32"/>
      <c r="AV90" s="168">
        <f>AV89/12</f>
        <v>0.19697714306627348</v>
      </c>
      <c r="AW90" s="32"/>
      <c r="AX90" s="33"/>
    </row>
    <row r="91" spans="9:50" x14ac:dyDescent="0.3">
      <c r="I91" s="93"/>
      <c r="P91" s="157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67"/>
      <c r="AM91" s="30"/>
    </row>
    <row r="92" spans="9:50" x14ac:dyDescent="0.3">
      <c r="I92" s="93"/>
      <c r="P92" s="157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67"/>
      <c r="AM92" s="30"/>
    </row>
    <row r="93" spans="9:50" x14ac:dyDescent="0.3">
      <c r="I93" s="93"/>
      <c r="P93" s="157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67"/>
      <c r="AM93" s="30"/>
    </row>
    <row r="94" spans="9:50" x14ac:dyDescent="0.3">
      <c r="I94" s="93"/>
      <c r="J94" s="41" t="s">
        <v>49</v>
      </c>
      <c r="M94" s="11" t="s">
        <v>53</v>
      </c>
      <c r="P94" s="157"/>
      <c r="Q94" s="12"/>
      <c r="R94" s="12"/>
      <c r="S94" s="20"/>
      <c r="T94" s="20"/>
      <c r="U94" s="20"/>
      <c r="V94" s="20"/>
      <c r="W94" s="20"/>
      <c r="X94" s="20"/>
      <c r="Y94" s="12"/>
      <c r="Z94" s="12"/>
      <c r="AA94" s="12"/>
      <c r="AB94" s="12"/>
      <c r="AC94" s="12"/>
      <c r="AD94" s="12"/>
      <c r="AE94" s="167"/>
      <c r="AM94" s="30"/>
    </row>
    <row r="95" spans="9:50" ht="18" thickBot="1" x14ac:dyDescent="0.35">
      <c r="I95" s="93"/>
      <c r="P95" s="157"/>
      <c r="Q95" s="12"/>
      <c r="R95" s="12"/>
      <c r="S95" s="20"/>
      <c r="T95" s="20"/>
      <c r="U95" s="20"/>
      <c r="V95" s="20"/>
      <c r="W95" s="20"/>
      <c r="X95" s="20"/>
      <c r="Y95" s="12"/>
      <c r="Z95" s="12"/>
      <c r="AA95" s="12"/>
      <c r="AB95" s="12"/>
      <c r="AC95" s="12"/>
      <c r="AD95" s="12"/>
      <c r="AE95" s="167"/>
      <c r="AM95" s="30"/>
    </row>
    <row r="96" spans="9:50" x14ac:dyDescent="0.3">
      <c r="I96" s="93"/>
      <c r="P96" s="157"/>
      <c r="Q96" s="12"/>
      <c r="R96" s="12"/>
      <c r="S96" s="70" t="s">
        <v>6</v>
      </c>
      <c r="T96" s="72" t="s">
        <v>48</v>
      </c>
      <c r="U96" s="58"/>
      <c r="V96" s="58"/>
      <c r="W96" s="72"/>
      <c r="X96" s="72"/>
      <c r="Y96" s="163"/>
      <c r="Z96" s="164"/>
      <c r="AA96" s="12"/>
      <c r="AB96" s="12"/>
      <c r="AC96" s="12"/>
      <c r="AD96" s="12"/>
      <c r="AE96" s="167"/>
      <c r="AM96" s="30"/>
      <c r="AO96" s="95"/>
      <c r="AP96" s="46" t="s">
        <v>60</v>
      </c>
      <c r="AQ96" s="96"/>
      <c r="AR96" s="96"/>
      <c r="AS96" s="91"/>
      <c r="AT96" s="97"/>
      <c r="AU96" s="91"/>
      <c r="AV96" s="97" t="s">
        <v>65</v>
      </c>
      <c r="AW96" s="91"/>
      <c r="AX96" s="92"/>
    </row>
    <row r="97" spans="9:50" x14ac:dyDescent="0.3">
      <c r="I97" s="93"/>
      <c r="P97" s="157"/>
      <c r="Q97" s="12"/>
      <c r="R97" s="12"/>
      <c r="S97" s="60"/>
      <c r="T97" s="50" t="s">
        <v>31</v>
      </c>
      <c r="U97" s="50" t="s">
        <v>32</v>
      </c>
      <c r="V97" s="50" t="s">
        <v>33</v>
      </c>
      <c r="W97" s="50" t="s">
        <v>34</v>
      </c>
      <c r="X97" s="50" t="s">
        <v>35</v>
      </c>
      <c r="Y97" s="50" t="s">
        <v>46</v>
      </c>
      <c r="Z97" s="61" t="s">
        <v>45</v>
      </c>
      <c r="AA97" s="12"/>
      <c r="AB97" s="12"/>
      <c r="AC97" s="12"/>
      <c r="AD97" s="12"/>
      <c r="AE97" s="167"/>
      <c r="AM97" s="30"/>
      <c r="AO97" s="99"/>
      <c r="AP97" s="100" t="s">
        <v>61</v>
      </c>
      <c r="AQ97" s="101" t="s">
        <v>36</v>
      </c>
      <c r="AR97" s="102" t="s">
        <v>62</v>
      </c>
      <c r="AV97" s="5" t="s">
        <v>66</v>
      </c>
      <c r="AX97" s="30"/>
    </row>
    <row r="98" spans="9:50" x14ac:dyDescent="0.3">
      <c r="I98" s="93"/>
      <c r="P98" s="157"/>
      <c r="Q98" s="12"/>
      <c r="R98" s="12"/>
      <c r="S98" s="62" t="s">
        <v>17</v>
      </c>
      <c r="T98" s="52">
        <f t="shared" ref="T98:T109" si="63">F5</f>
        <v>0</v>
      </c>
      <c r="U98" s="52">
        <f t="shared" ref="U98:U109" si="64">F17</f>
        <v>0</v>
      </c>
      <c r="V98" s="52">
        <f t="shared" ref="V98:V109" si="65">F29</f>
        <v>10</v>
      </c>
      <c r="W98" s="52">
        <f t="shared" ref="W98:W109" si="66">F41</f>
        <v>35</v>
      </c>
      <c r="X98" s="52">
        <f t="shared" ref="X98:X109" si="67">F53</f>
        <v>111</v>
      </c>
      <c r="Y98" s="52">
        <v>13</v>
      </c>
      <c r="Z98" s="86">
        <f xml:space="preserve"> 1.8182*(Y98) + 116.85</f>
        <v>140.48660000000001</v>
      </c>
      <c r="AA98" s="12"/>
      <c r="AB98" s="12"/>
      <c r="AC98" s="12"/>
      <c r="AD98" s="12"/>
      <c r="AE98" s="167"/>
      <c r="AM98" s="30"/>
      <c r="AO98" s="104" t="s">
        <v>17</v>
      </c>
      <c r="AP98" s="24">
        <f>X98</f>
        <v>111</v>
      </c>
      <c r="AQ98" s="24">
        <f>Z98</f>
        <v>140.48660000000001</v>
      </c>
      <c r="AR98" s="24">
        <f>ABS(AP98-AQ98)</f>
        <v>29.48660000000001</v>
      </c>
      <c r="AV98" s="156">
        <f t="shared" ref="AV98:AV109" si="68">(AR98/AP98)</f>
        <v>0.26564504504504516</v>
      </c>
      <c r="AX98" s="30"/>
    </row>
    <row r="99" spans="9:50" x14ac:dyDescent="0.3">
      <c r="I99" s="93"/>
      <c r="P99" s="157"/>
      <c r="Q99" s="12"/>
      <c r="R99" s="12"/>
      <c r="S99" s="62" t="s">
        <v>18</v>
      </c>
      <c r="T99" s="52">
        <f t="shared" si="63"/>
        <v>0</v>
      </c>
      <c r="U99" s="52">
        <f t="shared" si="64"/>
        <v>0</v>
      </c>
      <c r="V99" s="52">
        <f t="shared" si="65"/>
        <v>12</v>
      </c>
      <c r="W99" s="52">
        <f t="shared" si="66"/>
        <v>50</v>
      </c>
      <c r="X99" s="52">
        <f t="shared" si="67"/>
        <v>121</v>
      </c>
      <c r="Y99" s="77">
        <v>14</v>
      </c>
      <c r="Z99" s="86">
        <f t="shared" ref="Z99:Z109" si="69" xml:space="preserve"> 1.8182*(Y99) + 116.85</f>
        <v>142.3048</v>
      </c>
      <c r="AA99" s="12"/>
      <c r="AB99" s="12"/>
      <c r="AC99" s="12"/>
      <c r="AD99" s="12"/>
      <c r="AE99" s="167"/>
      <c r="AM99" s="30"/>
      <c r="AO99" s="104" t="s">
        <v>18</v>
      </c>
      <c r="AP99" s="24">
        <f t="shared" ref="AP99:AP109" si="70">X99</f>
        <v>121</v>
      </c>
      <c r="AQ99" s="24">
        <f t="shared" ref="AQ99:AQ109" si="71">Z99</f>
        <v>142.3048</v>
      </c>
      <c r="AR99" s="24">
        <f t="shared" ref="AR99:AR109" si="72">ABS(AP99-AQ99)</f>
        <v>21.3048</v>
      </c>
      <c r="AV99" s="156">
        <f t="shared" si="68"/>
        <v>0.17607272727272727</v>
      </c>
      <c r="AX99" s="30"/>
    </row>
    <row r="100" spans="9:50" x14ac:dyDescent="0.3">
      <c r="I100" s="93"/>
      <c r="P100" s="157"/>
      <c r="Q100" s="12"/>
      <c r="R100" s="12"/>
      <c r="S100" s="62" t="s">
        <v>19</v>
      </c>
      <c r="T100" s="52">
        <f t="shared" si="63"/>
        <v>0</v>
      </c>
      <c r="U100" s="52">
        <f t="shared" si="64"/>
        <v>0</v>
      </c>
      <c r="V100" s="52">
        <f t="shared" si="65"/>
        <v>20</v>
      </c>
      <c r="W100" s="52">
        <f t="shared" si="66"/>
        <v>63</v>
      </c>
      <c r="X100" s="52">
        <f t="shared" si="67"/>
        <v>123</v>
      </c>
      <c r="Y100" s="52">
        <v>15</v>
      </c>
      <c r="Z100" s="86">
        <f t="shared" si="69"/>
        <v>144.12299999999999</v>
      </c>
      <c r="AA100" s="12"/>
      <c r="AB100" s="12"/>
      <c r="AC100" s="12"/>
      <c r="AD100" s="12"/>
      <c r="AE100" s="167"/>
      <c r="AM100" s="30"/>
      <c r="AO100" s="104" t="s">
        <v>19</v>
      </c>
      <c r="AP100" s="24">
        <f t="shared" si="70"/>
        <v>123</v>
      </c>
      <c r="AQ100" s="24">
        <f t="shared" si="71"/>
        <v>144.12299999999999</v>
      </c>
      <c r="AR100" s="24">
        <f t="shared" si="72"/>
        <v>21.12299999999999</v>
      </c>
      <c r="AV100" s="156">
        <f t="shared" si="68"/>
        <v>0.1717317073170731</v>
      </c>
      <c r="AX100" s="30"/>
    </row>
    <row r="101" spans="9:50" x14ac:dyDescent="0.3">
      <c r="I101" s="93"/>
      <c r="P101" s="157"/>
      <c r="Q101" s="12"/>
      <c r="R101" s="12"/>
      <c r="S101" s="62" t="s">
        <v>20</v>
      </c>
      <c r="T101" s="52">
        <f t="shared" si="63"/>
        <v>0</v>
      </c>
      <c r="U101" s="52">
        <f t="shared" si="64"/>
        <v>0</v>
      </c>
      <c r="V101" s="52">
        <f t="shared" si="65"/>
        <v>22</v>
      </c>
      <c r="W101" s="52">
        <f t="shared" si="66"/>
        <v>68</v>
      </c>
      <c r="X101" s="52">
        <f t="shared" si="67"/>
        <v>120</v>
      </c>
      <c r="Y101" s="77">
        <v>16</v>
      </c>
      <c r="Z101" s="86">
        <f t="shared" si="69"/>
        <v>145.94119999999998</v>
      </c>
      <c r="AA101" s="12"/>
      <c r="AB101" s="12"/>
      <c r="AC101" s="12"/>
      <c r="AD101" s="12"/>
      <c r="AE101" s="167"/>
      <c r="AM101" s="30"/>
      <c r="AO101" s="104" t="s">
        <v>20</v>
      </c>
      <c r="AP101" s="24">
        <f t="shared" si="70"/>
        <v>120</v>
      </c>
      <c r="AQ101" s="24">
        <f t="shared" si="71"/>
        <v>145.94119999999998</v>
      </c>
      <c r="AR101" s="24">
        <f t="shared" si="72"/>
        <v>25.941199999999981</v>
      </c>
      <c r="AV101" s="156">
        <f t="shared" si="68"/>
        <v>0.21617666666666652</v>
      </c>
      <c r="AX101" s="30"/>
    </row>
    <row r="102" spans="9:50" x14ac:dyDescent="0.3">
      <c r="I102" s="93"/>
      <c r="P102" s="157"/>
      <c r="Q102" s="12"/>
      <c r="R102" s="12"/>
      <c r="S102" s="62" t="s">
        <v>21</v>
      </c>
      <c r="T102" s="52">
        <f t="shared" si="63"/>
        <v>0</v>
      </c>
      <c r="U102" s="52">
        <f t="shared" si="64"/>
        <v>0</v>
      </c>
      <c r="V102" s="52">
        <f t="shared" si="65"/>
        <v>20</v>
      </c>
      <c r="W102" s="52">
        <f t="shared" si="66"/>
        <v>70</v>
      </c>
      <c r="X102" s="52">
        <f t="shared" si="67"/>
        <v>130</v>
      </c>
      <c r="Y102" s="52">
        <v>17</v>
      </c>
      <c r="Z102" s="86">
        <f t="shared" si="69"/>
        <v>147.7594</v>
      </c>
      <c r="AA102" s="12"/>
      <c r="AB102" s="12"/>
      <c r="AC102" s="12"/>
      <c r="AD102" s="12"/>
      <c r="AE102" s="167"/>
      <c r="AM102" s="30"/>
      <c r="AO102" s="104" t="s">
        <v>21</v>
      </c>
      <c r="AP102" s="24">
        <f t="shared" si="70"/>
        <v>130</v>
      </c>
      <c r="AQ102" s="24">
        <f t="shared" si="71"/>
        <v>147.7594</v>
      </c>
      <c r="AR102" s="24">
        <f t="shared" si="72"/>
        <v>17.759399999999999</v>
      </c>
      <c r="AV102" s="156">
        <f t="shared" si="68"/>
        <v>0.13661076923076923</v>
      </c>
      <c r="AX102" s="30"/>
    </row>
    <row r="103" spans="9:50" x14ac:dyDescent="0.3">
      <c r="I103" s="93"/>
      <c r="P103" s="157"/>
      <c r="Q103" s="12"/>
      <c r="R103" s="12"/>
      <c r="S103" s="62" t="s">
        <v>22</v>
      </c>
      <c r="T103" s="52">
        <f t="shared" si="63"/>
        <v>0</v>
      </c>
      <c r="U103" s="52">
        <f t="shared" si="64"/>
        <v>0</v>
      </c>
      <c r="V103" s="52">
        <f t="shared" si="65"/>
        <v>24</v>
      </c>
      <c r="W103" s="52">
        <f t="shared" si="66"/>
        <v>82</v>
      </c>
      <c r="X103" s="52">
        <f t="shared" si="67"/>
        <v>136</v>
      </c>
      <c r="Y103" s="77">
        <v>18</v>
      </c>
      <c r="Z103" s="86">
        <f t="shared" si="69"/>
        <v>149.57759999999999</v>
      </c>
      <c r="AA103" s="12"/>
      <c r="AB103" s="12"/>
      <c r="AC103" s="12"/>
      <c r="AD103" s="12"/>
      <c r="AE103" s="167"/>
      <c r="AM103" s="30"/>
      <c r="AO103" s="104" t="s">
        <v>22</v>
      </c>
      <c r="AP103" s="24">
        <f t="shared" si="70"/>
        <v>136</v>
      </c>
      <c r="AQ103" s="24">
        <f t="shared" si="71"/>
        <v>149.57759999999999</v>
      </c>
      <c r="AR103" s="24">
        <f t="shared" si="72"/>
        <v>13.57759999999999</v>
      </c>
      <c r="AV103" s="156">
        <f t="shared" si="68"/>
        <v>9.983529411764698E-2</v>
      </c>
      <c r="AX103" s="30"/>
    </row>
    <row r="104" spans="9:50" x14ac:dyDescent="0.3">
      <c r="I104" s="93"/>
      <c r="P104" s="157"/>
      <c r="Q104" s="12"/>
      <c r="R104" s="12"/>
      <c r="S104" s="62" t="s">
        <v>23</v>
      </c>
      <c r="T104" s="52">
        <f t="shared" si="63"/>
        <v>0</v>
      </c>
      <c r="U104" s="52">
        <f t="shared" si="64"/>
        <v>0</v>
      </c>
      <c r="V104" s="52">
        <f t="shared" si="65"/>
        <v>20</v>
      </c>
      <c r="W104" s="52">
        <f t="shared" si="66"/>
        <v>80</v>
      </c>
      <c r="X104" s="52">
        <f t="shared" si="67"/>
        <v>134</v>
      </c>
      <c r="Y104" s="52">
        <v>19</v>
      </c>
      <c r="Z104" s="86">
        <f t="shared" si="69"/>
        <v>151.39580000000001</v>
      </c>
      <c r="AA104" s="12"/>
      <c r="AB104" s="12"/>
      <c r="AC104" s="12"/>
      <c r="AD104" s="12"/>
      <c r="AE104" s="167"/>
      <c r="AM104" s="30"/>
      <c r="AO104" s="104" t="s">
        <v>23</v>
      </c>
      <c r="AP104" s="24">
        <f t="shared" si="70"/>
        <v>134</v>
      </c>
      <c r="AQ104" s="24">
        <f t="shared" si="71"/>
        <v>151.39580000000001</v>
      </c>
      <c r="AR104" s="24">
        <f t="shared" si="72"/>
        <v>17.395800000000008</v>
      </c>
      <c r="AV104" s="156">
        <f t="shared" si="68"/>
        <v>0.12981940298507469</v>
      </c>
      <c r="AX104" s="30"/>
    </row>
    <row r="105" spans="9:50" x14ac:dyDescent="0.3">
      <c r="I105" s="93"/>
      <c r="P105" s="157"/>
      <c r="Q105" s="12"/>
      <c r="R105" s="12"/>
      <c r="S105" s="62" t="s">
        <v>24</v>
      </c>
      <c r="T105" s="52">
        <f t="shared" si="63"/>
        <v>0</v>
      </c>
      <c r="U105" s="52">
        <f t="shared" si="64"/>
        <v>0</v>
      </c>
      <c r="V105" s="52">
        <f t="shared" si="65"/>
        <v>31</v>
      </c>
      <c r="W105" s="52">
        <f t="shared" si="66"/>
        <v>90</v>
      </c>
      <c r="X105" s="52">
        <f t="shared" si="67"/>
        <v>132</v>
      </c>
      <c r="Y105" s="77">
        <v>20</v>
      </c>
      <c r="Z105" s="86">
        <f t="shared" si="69"/>
        <v>153.214</v>
      </c>
      <c r="AA105" s="12"/>
      <c r="AB105" s="12"/>
      <c r="AC105" s="12"/>
      <c r="AD105" s="12"/>
      <c r="AE105" s="167"/>
      <c r="AM105" s="30"/>
      <c r="AO105" s="104" t="s">
        <v>24</v>
      </c>
      <c r="AP105" s="24">
        <f t="shared" si="70"/>
        <v>132</v>
      </c>
      <c r="AQ105" s="24">
        <f t="shared" si="71"/>
        <v>153.214</v>
      </c>
      <c r="AR105" s="24">
        <f t="shared" si="72"/>
        <v>21.213999999999999</v>
      </c>
      <c r="AV105" s="156">
        <f t="shared" si="68"/>
        <v>0.1607121212121212</v>
      </c>
      <c r="AX105" s="30"/>
    </row>
    <row r="106" spans="9:50" x14ac:dyDescent="0.3">
      <c r="I106" s="93"/>
      <c r="P106" s="157"/>
      <c r="Q106" s="12"/>
      <c r="R106" s="12"/>
      <c r="S106" s="62" t="s">
        <v>25</v>
      </c>
      <c r="T106" s="52">
        <f t="shared" si="63"/>
        <v>0</v>
      </c>
      <c r="U106" s="52">
        <f t="shared" si="64"/>
        <v>0</v>
      </c>
      <c r="V106" s="52">
        <f t="shared" si="65"/>
        <v>30</v>
      </c>
      <c r="W106" s="52">
        <f t="shared" si="66"/>
        <v>100</v>
      </c>
      <c r="X106" s="52">
        <f t="shared" si="67"/>
        <v>137</v>
      </c>
      <c r="Y106" s="52">
        <v>21</v>
      </c>
      <c r="Z106" s="86">
        <f t="shared" si="69"/>
        <v>155.03219999999999</v>
      </c>
      <c r="AA106" s="12"/>
      <c r="AB106" s="12"/>
      <c r="AC106" s="12"/>
      <c r="AD106" s="12"/>
      <c r="AE106" s="167"/>
      <c r="AM106" s="30"/>
      <c r="AO106" s="104" t="s">
        <v>25</v>
      </c>
      <c r="AP106" s="24">
        <f t="shared" si="70"/>
        <v>137</v>
      </c>
      <c r="AQ106" s="24">
        <f t="shared" si="71"/>
        <v>155.03219999999999</v>
      </c>
      <c r="AR106" s="24">
        <f t="shared" si="72"/>
        <v>18.032199999999989</v>
      </c>
      <c r="AV106" s="156">
        <f t="shared" si="68"/>
        <v>0.13162189781021891</v>
      </c>
      <c r="AX106" s="30"/>
    </row>
    <row r="107" spans="9:50" x14ac:dyDescent="0.3">
      <c r="I107" s="93"/>
      <c r="P107" s="157"/>
      <c r="Q107" s="12"/>
      <c r="R107" s="12"/>
      <c r="S107" s="62" t="s">
        <v>26</v>
      </c>
      <c r="T107" s="52">
        <f t="shared" si="63"/>
        <v>0</v>
      </c>
      <c r="U107" s="52">
        <f t="shared" si="64"/>
        <v>0</v>
      </c>
      <c r="V107" s="52">
        <f t="shared" si="65"/>
        <v>37</v>
      </c>
      <c r="W107" s="52">
        <f t="shared" si="66"/>
        <v>102</v>
      </c>
      <c r="X107" s="52">
        <f t="shared" si="67"/>
        <v>130</v>
      </c>
      <c r="Y107" s="77">
        <v>22</v>
      </c>
      <c r="Z107" s="86">
        <f t="shared" si="69"/>
        <v>156.85039999999998</v>
      </c>
      <c r="AA107" s="12"/>
      <c r="AB107" s="12"/>
      <c r="AC107" s="12"/>
      <c r="AD107" s="12"/>
      <c r="AE107" s="167"/>
      <c r="AM107" s="30"/>
      <c r="AO107" s="104" t="s">
        <v>26</v>
      </c>
      <c r="AP107" s="24">
        <f t="shared" si="70"/>
        <v>130</v>
      </c>
      <c r="AQ107" s="24">
        <f t="shared" si="71"/>
        <v>156.85039999999998</v>
      </c>
      <c r="AR107" s="24">
        <f t="shared" si="72"/>
        <v>26.850399999999979</v>
      </c>
      <c r="AV107" s="156">
        <f t="shared" si="68"/>
        <v>0.2065415384615383</v>
      </c>
      <c r="AX107" s="30"/>
    </row>
    <row r="108" spans="9:50" x14ac:dyDescent="0.3">
      <c r="I108" s="93"/>
      <c r="P108" s="157"/>
      <c r="Q108" s="12"/>
      <c r="R108" s="12"/>
      <c r="S108" s="62" t="s">
        <v>27</v>
      </c>
      <c r="T108" s="52">
        <f t="shared" si="63"/>
        <v>0</v>
      </c>
      <c r="U108" s="52">
        <f t="shared" si="64"/>
        <v>0</v>
      </c>
      <c r="V108" s="52">
        <f t="shared" si="65"/>
        <v>32</v>
      </c>
      <c r="W108" s="52">
        <f t="shared" si="66"/>
        <v>110</v>
      </c>
      <c r="X108" s="52">
        <f t="shared" si="67"/>
        <v>139</v>
      </c>
      <c r="Y108" s="52">
        <v>23</v>
      </c>
      <c r="Z108" s="86">
        <f t="shared" si="69"/>
        <v>158.6686</v>
      </c>
      <c r="AA108" s="12"/>
      <c r="AB108" s="12"/>
      <c r="AC108" s="12"/>
      <c r="AD108" s="12"/>
      <c r="AE108" s="167"/>
      <c r="AM108" s="30"/>
      <c r="AO108" s="104" t="s">
        <v>27</v>
      </c>
      <c r="AP108" s="24">
        <f t="shared" si="70"/>
        <v>139</v>
      </c>
      <c r="AQ108" s="24">
        <f t="shared" si="71"/>
        <v>158.6686</v>
      </c>
      <c r="AR108" s="24">
        <f t="shared" si="72"/>
        <v>19.668599999999998</v>
      </c>
      <c r="AV108" s="156">
        <f t="shared" si="68"/>
        <v>0.14150071942446041</v>
      </c>
      <c r="AX108" s="30"/>
    </row>
    <row r="109" spans="9:50" x14ac:dyDescent="0.3">
      <c r="I109" s="93"/>
      <c r="P109" s="157"/>
      <c r="Q109" s="12"/>
      <c r="R109" s="12"/>
      <c r="S109" s="62" t="s">
        <v>28</v>
      </c>
      <c r="T109" s="52">
        <f t="shared" si="63"/>
        <v>0</v>
      </c>
      <c r="U109" s="52">
        <f t="shared" si="64"/>
        <v>0</v>
      </c>
      <c r="V109" s="52">
        <f t="shared" si="65"/>
        <v>33</v>
      </c>
      <c r="W109" s="52">
        <f t="shared" si="66"/>
        <v>114</v>
      </c>
      <c r="X109" s="52">
        <f t="shared" si="67"/>
        <v>131</v>
      </c>
      <c r="Y109" s="77">
        <v>24</v>
      </c>
      <c r="Z109" s="86">
        <f t="shared" si="69"/>
        <v>160.48679999999999</v>
      </c>
      <c r="AA109" s="12"/>
      <c r="AB109" s="12"/>
      <c r="AC109" s="12"/>
      <c r="AD109" s="12"/>
      <c r="AE109" s="167"/>
      <c r="AM109" s="30"/>
      <c r="AO109" s="104" t="s">
        <v>28</v>
      </c>
      <c r="AP109" s="24">
        <f t="shared" si="70"/>
        <v>131</v>
      </c>
      <c r="AQ109" s="24">
        <f t="shared" si="71"/>
        <v>160.48679999999999</v>
      </c>
      <c r="AR109" s="24">
        <f t="shared" si="72"/>
        <v>29.486799999999988</v>
      </c>
      <c r="AV109" s="156">
        <f t="shared" si="68"/>
        <v>0.22509007633587777</v>
      </c>
      <c r="AX109" s="30"/>
    </row>
    <row r="110" spans="9:50" x14ac:dyDescent="0.3">
      <c r="I110" s="93"/>
      <c r="P110" s="157"/>
      <c r="Q110" s="12"/>
      <c r="R110" s="12"/>
      <c r="S110" s="124"/>
      <c r="T110" s="84"/>
      <c r="U110" s="84"/>
      <c r="V110" s="84"/>
      <c r="W110" s="84"/>
      <c r="X110" s="84"/>
      <c r="Y110" s="84"/>
      <c r="Z110" s="86"/>
      <c r="AA110" s="12"/>
      <c r="AB110" s="12"/>
      <c r="AC110" s="12"/>
      <c r="AD110" s="12"/>
      <c r="AE110" s="167"/>
      <c r="AM110" s="30"/>
      <c r="AO110" s="106"/>
      <c r="AP110" s="24" t="s">
        <v>63</v>
      </c>
      <c r="AQ110" s="24"/>
      <c r="AR110" s="24">
        <f>SUM(AR98:AR109)</f>
        <v>261.84039999999993</v>
      </c>
      <c r="AT110" s="2" t="s">
        <v>67</v>
      </c>
      <c r="AV110" s="156">
        <f>SUM(AV98:AV109)</f>
        <v>2.0613579658792194</v>
      </c>
      <c r="AX110" s="30"/>
    </row>
    <row r="111" spans="9:50" ht="18" thickBot="1" x14ac:dyDescent="0.35">
      <c r="I111" s="93"/>
      <c r="P111" s="157"/>
      <c r="Q111" s="12"/>
      <c r="R111" s="12"/>
      <c r="S111" s="129"/>
      <c r="T111" s="88"/>
      <c r="U111" s="88"/>
      <c r="V111" s="88" t="s">
        <v>47</v>
      </c>
      <c r="W111" s="88"/>
      <c r="X111" s="165" t="s">
        <v>56</v>
      </c>
      <c r="Y111" s="88"/>
      <c r="Z111" s="89"/>
      <c r="AA111" s="12"/>
      <c r="AB111" s="12"/>
      <c r="AC111" s="12"/>
      <c r="AD111" s="12"/>
      <c r="AE111" s="167"/>
      <c r="AM111" s="30"/>
      <c r="AO111" s="107"/>
      <c r="AP111" s="108" t="s">
        <v>64</v>
      </c>
      <c r="AQ111" s="108"/>
      <c r="AR111" s="108">
        <f>AR110/12</f>
        <v>21.820033333333328</v>
      </c>
      <c r="AS111" s="32"/>
      <c r="AT111" s="32" t="s">
        <v>68</v>
      </c>
      <c r="AU111" s="32"/>
      <c r="AV111" s="168">
        <f>AV110/12</f>
        <v>0.17177983048993495</v>
      </c>
      <c r="AW111" s="32"/>
      <c r="AX111" s="33"/>
    </row>
    <row r="112" spans="9:50" ht="18" thickBot="1" x14ac:dyDescent="0.35">
      <c r="I112" s="94"/>
      <c r="J112" s="44"/>
      <c r="K112" s="44"/>
      <c r="L112" s="44"/>
      <c r="M112" s="44"/>
      <c r="N112" s="44"/>
      <c r="O112" s="44"/>
      <c r="P112" s="160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67"/>
      <c r="AM112" s="30"/>
    </row>
    <row r="113" spans="16:39" x14ac:dyDescent="0.3"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67"/>
      <c r="AM113" s="30"/>
    </row>
    <row r="114" spans="16:39" ht="18" thickBot="1" x14ac:dyDescent="0.35">
      <c r="AE114" s="94"/>
      <c r="AF114" s="32"/>
      <c r="AG114" s="32"/>
      <c r="AH114" s="32"/>
      <c r="AI114" s="32"/>
      <c r="AJ114" s="32"/>
      <c r="AK114" s="32"/>
      <c r="AL114" s="32"/>
      <c r="AM114" s="33"/>
    </row>
  </sheetData>
  <pageMargins left="0.75" right="0.75" top="1" bottom="1" header="0.5" footer="0.5"/>
  <pageSetup scale="79"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AX111"/>
  <sheetViews>
    <sheetView showGridLines="0" topLeftCell="Z1" zoomScale="60" zoomScaleNormal="60" workbookViewId="0">
      <selection activeCell="AE89" sqref="AE89"/>
    </sheetView>
  </sheetViews>
  <sheetFormatPr defaultColWidth="8.8984375" defaultRowHeight="17.399999999999999" x14ac:dyDescent="0.3"/>
  <cols>
    <col min="1" max="1" width="7.8984375" style="5" customWidth="1"/>
    <col min="2" max="9" width="8.8984375" style="2"/>
    <col min="10" max="10" width="30.3984375" style="11" bestFit="1" customWidth="1"/>
    <col min="11" max="12" width="8.8984375" style="11"/>
    <col min="13" max="13" width="9.8984375" style="11" bestFit="1" customWidth="1"/>
    <col min="14" max="15" width="8.8984375" style="11"/>
    <col min="16" max="18" width="8.8984375" style="2"/>
    <col min="19" max="25" width="17.09765625" style="22" customWidth="1"/>
    <col min="26" max="26" width="24.09765625" style="22" bestFit="1" customWidth="1"/>
    <col min="27" max="27" width="17.09765625" style="22" customWidth="1"/>
    <col min="28" max="28" width="21.8984375" style="22" bestFit="1" customWidth="1"/>
    <col min="29" max="31" width="17.09765625" style="22" customWidth="1"/>
    <col min="32" max="41" width="8.8984375" style="2"/>
    <col min="42" max="42" width="25.69921875" style="2" bestFit="1" customWidth="1"/>
    <col min="43" max="43" width="19.3984375" style="2" bestFit="1" customWidth="1"/>
    <col min="44" max="44" width="20.59765625" style="2" bestFit="1" customWidth="1"/>
    <col min="45" max="45" width="8.8984375" style="2"/>
    <col min="46" max="46" width="22.09765625" style="2" customWidth="1"/>
    <col min="47" max="47" width="8.8984375" style="2" customWidth="1"/>
    <col min="48" max="48" width="10.69921875" style="2" customWidth="1"/>
    <col min="49" max="16384" width="8.8984375" style="2"/>
  </cols>
  <sheetData>
    <row r="2" spans="1:50" ht="18" thickBot="1" x14ac:dyDescent="0.35">
      <c r="A2" s="1" t="s">
        <v>12</v>
      </c>
      <c r="B2" s="1"/>
      <c r="C2" s="1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O2" s="24"/>
      <c r="AP2" s="24"/>
      <c r="AQ2" s="24"/>
      <c r="AR2" s="24"/>
    </row>
    <row r="3" spans="1:50" ht="18" thickBot="1" x14ac:dyDescent="0.35">
      <c r="A3" s="109"/>
      <c r="B3" s="91"/>
      <c r="C3" s="91"/>
      <c r="D3" s="91"/>
      <c r="E3" s="91"/>
      <c r="F3" s="91"/>
      <c r="G3" s="92"/>
      <c r="I3" s="90"/>
      <c r="J3" s="35" t="s">
        <v>49</v>
      </c>
      <c r="K3" s="36"/>
      <c r="L3" s="36"/>
      <c r="M3" s="37" t="s">
        <v>52</v>
      </c>
      <c r="N3" s="36"/>
      <c r="O3" s="36"/>
      <c r="P3" s="91"/>
      <c r="Q3" s="9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66"/>
      <c r="AF3" s="91"/>
      <c r="AG3" s="91"/>
      <c r="AH3" s="91"/>
      <c r="AI3" s="91"/>
      <c r="AJ3" s="91"/>
      <c r="AK3" s="91"/>
      <c r="AL3" s="91"/>
      <c r="AM3" s="92"/>
      <c r="AO3" s="24"/>
      <c r="AP3" s="24"/>
      <c r="AQ3" s="24"/>
      <c r="AR3" s="24"/>
    </row>
    <row r="4" spans="1:50" ht="18" thickBot="1" x14ac:dyDescent="0.35">
      <c r="A4" s="110" t="s">
        <v>1</v>
      </c>
      <c r="B4" s="4" t="s">
        <v>2</v>
      </c>
      <c r="C4" s="4" t="s">
        <v>3</v>
      </c>
      <c r="D4" s="4" t="s">
        <v>9</v>
      </c>
      <c r="E4" s="4" t="s">
        <v>11</v>
      </c>
      <c r="F4" s="4" t="s">
        <v>6</v>
      </c>
      <c r="G4" s="111" t="s">
        <v>7</v>
      </c>
      <c r="H4" s="5"/>
      <c r="I4" s="93"/>
      <c r="Q4" s="30"/>
      <c r="S4" s="121" t="s">
        <v>7</v>
      </c>
      <c r="T4" s="173" t="s">
        <v>71</v>
      </c>
      <c r="U4" s="163"/>
      <c r="V4" s="163"/>
      <c r="W4" s="163"/>
      <c r="X4" s="163"/>
      <c r="Y4" s="163"/>
      <c r="Z4" s="163"/>
      <c r="AA4" s="163"/>
      <c r="AB4" s="163"/>
      <c r="AC4" s="164"/>
      <c r="AD4" s="12"/>
      <c r="AE4" s="167"/>
      <c r="AM4" s="30"/>
      <c r="AO4" s="95"/>
      <c r="AP4" s="46" t="s">
        <v>60</v>
      </c>
      <c r="AQ4" s="96"/>
      <c r="AR4" s="96"/>
      <c r="AS4" s="91"/>
      <c r="AT4" s="97"/>
      <c r="AU4" s="91"/>
      <c r="AV4" s="97" t="s">
        <v>65</v>
      </c>
      <c r="AW4" s="91"/>
      <c r="AX4" s="92"/>
    </row>
    <row r="5" spans="1:50" ht="18" thickTop="1" x14ac:dyDescent="0.3">
      <c r="A5" s="29">
        <v>41640</v>
      </c>
      <c r="B5" s="112">
        <v>8142.8571428571422</v>
      </c>
      <c r="C5" s="112">
        <v>984</v>
      </c>
      <c r="D5" s="112">
        <v>5090.909090909091</v>
      </c>
      <c r="E5" s="112">
        <v>987</v>
      </c>
      <c r="F5" s="112">
        <v>278</v>
      </c>
      <c r="G5" s="113">
        <f t="shared" ref="G5:G64" si="0">SUM(B5:F5)</f>
        <v>15482.766233766233</v>
      </c>
      <c r="H5" s="112"/>
      <c r="I5" s="93"/>
      <c r="Q5" s="30"/>
      <c r="S5" s="124"/>
      <c r="T5" s="171" t="s">
        <v>31</v>
      </c>
      <c r="U5" s="171" t="s">
        <v>32</v>
      </c>
      <c r="V5" s="171" t="s">
        <v>33</v>
      </c>
      <c r="W5" s="171" t="s">
        <v>34</v>
      </c>
      <c r="X5" s="117" t="s">
        <v>35</v>
      </c>
      <c r="Y5" s="55" t="s">
        <v>38</v>
      </c>
      <c r="Z5" s="55" t="s">
        <v>39</v>
      </c>
      <c r="AA5" s="50" t="s">
        <v>36</v>
      </c>
      <c r="AB5" s="55" t="s">
        <v>40</v>
      </c>
      <c r="AC5" s="73" t="s">
        <v>41</v>
      </c>
      <c r="AD5" s="18"/>
      <c r="AE5" s="178"/>
      <c r="AM5" s="30"/>
      <c r="AO5" s="99"/>
      <c r="AP5" s="100" t="s">
        <v>61</v>
      </c>
      <c r="AQ5" s="101" t="s">
        <v>36</v>
      </c>
      <c r="AR5" s="102" t="s">
        <v>62</v>
      </c>
      <c r="AV5" s="5" t="s">
        <v>66</v>
      </c>
      <c r="AX5" s="30"/>
    </row>
    <row r="6" spans="1:50" x14ac:dyDescent="0.3">
      <c r="A6" s="29">
        <v>41671</v>
      </c>
      <c r="B6" s="112">
        <v>8591.5492957746483</v>
      </c>
      <c r="C6" s="112">
        <v>1050.5836575875487</v>
      </c>
      <c r="D6" s="112">
        <v>5309.7345132743358</v>
      </c>
      <c r="E6" s="112">
        <v>1090.0473933649289</v>
      </c>
      <c r="F6" s="112">
        <v>283</v>
      </c>
      <c r="G6" s="113">
        <f t="shared" si="0"/>
        <v>16324.914860001461</v>
      </c>
      <c r="H6" s="112"/>
      <c r="I6" s="93"/>
      <c r="Q6" s="30"/>
      <c r="S6" s="126" t="s">
        <v>17</v>
      </c>
      <c r="T6" s="172">
        <f>G5</f>
        <v>15482.766233766233</v>
      </c>
      <c r="U6" s="84">
        <f>G17</f>
        <v>14288.568689879334</v>
      </c>
      <c r="V6" s="84">
        <f>G29</f>
        <v>14597.070572265766</v>
      </c>
      <c r="W6" s="84">
        <f>G41</f>
        <v>14394.284228843051</v>
      </c>
      <c r="X6" s="84">
        <f>G53</f>
        <v>18310.727651091333</v>
      </c>
      <c r="Y6" s="84">
        <f>X17+Z6</f>
        <v>22695.94946105696</v>
      </c>
      <c r="Z6" s="54">
        <f>((X6-W6)+(W6-V6)+(V6-U6)+(U6-T6))/4</f>
        <v>706.99035433127483</v>
      </c>
      <c r="AA6" s="84">
        <f>Y6+Z6</f>
        <v>23402.939815388236</v>
      </c>
      <c r="AB6" s="54">
        <v>0.3</v>
      </c>
      <c r="AC6" s="74">
        <v>0.35</v>
      </c>
      <c r="AD6" s="19"/>
      <c r="AE6" s="49"/>
      <c r="AM6" s="30"/>
      <c r="AO6" s="104" t="s">
        <v>17</v>
      </c>
      <c r="AP6" s="24">
        <f>X6</f>
        <v>18310.727651091333</v>
      </c>
      <c r="AQ6" s="24">
        <f>AA6</f>
        <v>23402.939815388236</v>
      </c>
      <c r="AR6" s="24">
        <f>ABS(AP6-AQ6)</f>
        <v>5092.2121642969032</v>
      </c>
      <c r="AV6" s="156">
        <f t="shared" ref="AV6:AV17" si="1">(AR6/AP6)</f>
        <v>0.27809993471195577</v>
      </c>
      <c r="AX6" s="30"/>
    </row>
    <row r="7" spans="1:50" x14ac:dyDescent="0.3">
      <c r="A7" s="29">
        <v>41699</v>
      </c>
      <c r="B7" s="112">
        <v>8630.1369863013697</v>
      </c>
      <c r="C7" s="112">
        <v>1015.625</v>
      </c>
      <c r="D7" s="112">
        <v>6071.4285714285716</v>
      </c>
      <c r="E7" s="112">
        <v>1126.7605633802816</v>
      </c>
      <c r="F7" s="112">
        <v>285</v>
      </c>
      <c r="G7" s="113">
        <f t="shared" si="0"/>
        <v>17128.951121110222</v>
      </c>
      <c r="H7" s="112"/>
      <c r="I7" s="93"/>
      <c r="Q7" s="30"/>
      <c r="S7" s="126" t="s">
        <v>18</v>
      </c>
      <c r="T7" s="172">
        <f>G6</f>
        <v>16324.914860001461</v>
      </c>
      <c r="U7" s="84">
        <f t="shared" ref="U7:U17" si="2">G18</f>
        <v>16530.131656703088</v>
      </c>
      <c r="V7" s="84">
        <f t="shared" ref="V7:V17" si="3">G30</f>
        <v>16836.379860012879</v>
      </c>
      <c r="W7" s="84">
        <f t="shared" ref="W7:W17" si="4">G42</f>
        <v>17217.84275141493</v>
      </c>
      <c r="X7" s="84">
        <f t="shared" ref="X7:X17" si="5">G54</f>
        <v>20476.960806286919</v>
      </c>
      <c r="Y7" s="53">
        <f>($AB$6*X7)+(1-$AC$6)*(Y6+Z6)</f>
        <v>21354.999121888428</v>
      </c>
      <c r="Z7" s="54">
        <f>$AC$6*(Y7-Y6)+(1-$AC$6)*Z6</f>
        <v>-9.7888883936575439</v>
      </c>
      <c r="AA7" s="84">
        <f t="shared" ref="AA7:AA17" si="6">Y7+Z7</f>
        <v>21345.21023349477</v>
      </c>
      <c r="AB7" s="84"/>
      <c r="AC7" s="86"/>
      <c r="AD7" s="12"/>
      <c r="AE7" s="167"/>
      <c r="AM7" s="30"/>
      <c r="AO7" s="104" t="s">
        <v>18</v>
      </c>
      <c r="AP7" s="24">
        <f t="shared" ref="AP7:AP17" si="7">X7</f>
        <v>20476.960806286919</v>
      </c>
      <c r="AQ7" s="24">
        <f t="shared" ref="AQ7:AQ17" si="8">AA7</f>
        <v>21345.21023349477</v>
      </c>
      <c r="AR7" s="24">
        <f t="shared" ref="AR7:AR17" si="9">ABS(AP7-AQ7)</f>
        <v>868.24942720785111</v>
      </c>
      <c r="AV7" s="156">
        <f t="shared" si="1"/>
        <v>4.240128383413605E-2</v>
      </c>
      <c r="AX7" s="30"/>
    </row>
    <row r="8" spans="1:50" x14ac:dyDescent="0.3">
      <c r="A8" s="29">
        <v>41730</v>
      </c>
      <c r="B8" s="112">
        <v>8947.3684210526317</v>
      </c>
      <c r="C8" s="112">
        <v>1026.6159695817489</v>
      </c>
      <c r="D8" s="112">
        <v>5855.8558558558561</v>
      </c>
      <c r="E8" s="112">
        <v>1209.3023255813953</v>
      </c>
      <c r="F8" s="112">
        <v>288</v>
      </c>
      <c r="G8" s="113">
        <f t="shared" si="0"/>
        <v>17327.142572071632</v>
      </c>
      <c r="H8" s="112"/>
      <c r="I8" s="93"/>
      <c r="Q8" s="30"/>
      <c r="S8" s="126" t="s">
        <v>19</v>
      </c>
      <c r="T8" s="84">
        <f t="shared" ref="T8:T17" si="10">G7</f>
        <v>17128.951121110222</v>
      </c>
      <c r="U8" s="84">
        <f t="shared" si="2"/>
        <v>17319.936698686888</v>
      </c>
      <c r="V8" s="84">
        <f t="shared" si="3"/>
        <v>18411.98809066278</v>
      </c>
      <c r="W8" s="84">
        <f t="shared" si="4"/>
        <v>19310.345428733319</v>
      </c>
      <c r="X8" s="84">
        <f t="shared" si="5"/>
        <v>22489.243574510961</v>
      </c>
      <c r="Y8" s="53">
        <f t="shared" ref="Y8:Y17" si="11">($AB$6*X8)+(1-$AC$6)*(Y7+Z7)</f>
        <v>20621.159724124889</v>
      </c>
      <c r="Z8" s="54">
        <f t="shared" ref="Z8:Z17" si="12">$AC$6*(Y8-Y7)+(1-$AC$6)*Z7</f>
        <v>-263.20656667311596</v>
      </c>
      <c r="AA8" s="84">
        <f t="shared" si="6"/>
        <v>20357.953157451775</v>
      </c>
      <c r="AB8" s="84"/>
      <c r="AC8" s="86"/>
      <c r="AD8" s="12"/>
      <c r="AE8" s="167"/>
      <c r="AM8" s="30"/>
      <c r="AO8" s="104" t="s">
        <v>19</v>
      </c>
      <c r="AP8" s="24">
        <f t="shared" si="7"/>
        <v>22489.243574510961</v>
      </c>
      <c r="AQ8" s="24">
        <f t="shared" si="8"/>
        <v>20357.953157451775</v>
      </c>
      <c r="AR8" s="24">
        <f t="shared" si="9"/>
        <v>2131.2904170591864</v>
      </c>
      <c r="AV8" s="156">
        <f t="shared" si="1"/>
        <v>9.4769324277085315E-2</v>
      </c>
      <c r="AX8" s="30"/>
    </row>
    <row r="9" spans="1:50" x14ac:dyDescent="0.3">
      <c r="A9" s="29">
        <v>41760</v>
      </c>
      <c r="B9" s="112">
        <v>8441.5584415584417</v>
      </c>
      <c r="C9" s="112">
        <v>1056.6037735849056</v>
      </c>
      <c r="D9" s="112">
        <v>5272.727272727273</v>
      </c>
      <c r="E9" s="112">
        <v>1220.6572769953052</v>
      </c>
      <c r="F9" s="112">
        <v>286</v>
      </c>
      <c r="G9" s="113">
        <f t="shared" si="0"/>
        <v>16277.546764865925</v>
      </c>
      <c r="H9" s="112"/>
      <c r="I9" s="93"/>
      <c r="Q9" s="30"/>
      <c r="S9" s="126" t="s">
        <v>20</v>
      </c>
      <c r="T9" s="84">
        <f t="shared" si="10"/>
        <v>17327.142572071632</v>
      </c>
      <c r="U9" s="84">
        <f t="shared" si="2"/>
        <v>18841.798534798534</v>
      </c>
      <c r="V9" s="84">
        <f t="shared" si="3"/>
        <v>19851.693436535279</v>
      </c>
      <c r="W9" s="84">
        <f t="shared" si="4"/>
        <v>22901.14702757735</v>
      </c>
      <c r="X9" s="84">
        <f t="shared" si="5"/>
        <v>23607.360004293667</v>
      </c>
      <c r="Y9" s="53">
        <f t="shared" si="11"/>
        <v>20314.877553631755</v>
      </c>
      <c r="Z9" s="54">
        <f t="shared" si="12"/>
        <v>-278.28302801012222</v>
      </c>
      <c r="AA9" s="84">
        <f t="shared" si="6"/>
        <v>20036.594525621633</v>
      </c>
      <c r="AB9" s="84"/>
      <c r="AC9" s="86"/>
      <c r="AD9" s="12"/>
      <c r="AE9" s="167"/>
      <c r="AM9" s="30"/>
      <c r="AO9" s="104" t="s">
        <v>20</v>
      </c>
      <c r="AP9" s="24">
        <f t="shared" si="7"/>
        <v>23607.360004293667</v>
      </c>
      <c r="AQ9" s="24">
        <f t="shared" si="8"/>
        <v>20036.594525621633</v>
      </c>
      <c r="AR9" s="24">
        <f t="shared" si="9"/>
        <v>3570.7654786720341</v>
      </c>
      <c r="AV9" s="156">
        <f t="shared" si="1"/>
        <v>0.15125645044691949</v>
      </c>
      <c r="AX9" s="30"/>
    </row>
    <row r="10" spans="1:50" x14ac:dyDescent="0.3">
      <c r="A10" s="29">
        <v>41791</v>
      </c>
      <c r="B10" s="112">
        <v>7500</v>
      </c>
      <c r="C10" s="112">
        <v>1018.8679245283018</v>
      </c>
      <c r="D10" s="112">
        <v>5315.3153153153153</v>
      </c>
      <c r="E10" s="112">
        <v>1327.0142180094788</v>
      </c>
      <c r="F10" s="112">
        <v>287</v>
      </c>
      <c r="G10" s="113">
        <f t="shared" si="0"/>
        <v>15448.197457853095</v>
      </c>
      <c r="H10" s="112"/>
      <c r="I10" s="93"/>
      <c r="Q10" s="30"/>
      <c r="S10" s="126" t="s">
        <v>21</v>
      </c>
      <c r="T10" s="84">
        <f t="shared" si="10"/>
        <v>16277.546764865925</v>
      </c>
      <c r="U10" s="84">
        <f t="shared" si="2"/>
        <v>17826.118235756883</v>
      </c>
      <c r="V10" s="84">
        <f t="shared" si="3"/>
        <v>20512.74866096452</v>
      </c>
      <c r="W10" s="84">
        <f t="shared" si="4"/>
        <v>24243.665423662034</v>
      </c>
      <c r="X10" s="84">
        <f t="shared" si="5"/>
        <v>25438.745464737174</v>
      </c>
      <c r="Y10" s="53">
        <f t="shared" si="11"/>
        <v>20655.410081075213</v>
      </c>
      <c r="Z10" s="54">
        <f t="shared" si="12"/>
        <v>-61.697583601369132</v>
      </c>
      <c r="AA10" s="84">
        <f t="shared" si="6"/>
        <v>20593.712497473844</v>
      </c>
      <c r="AB10" s="84"/>
      <c r="AC10" s="86"/>
      <c r="AD10" s="12"/>
      <c r="AE10" s="167"/>
      <c r="AM10" s="30"/>
      <c r="AO10" s="104" t="s">
        <v>21</v>
      </c>
      <c r="AP10" s="24">
        <f t="shared" si="7"/>
        <v>25438.745464737174</v>
      </c>
      <c r="AQ10" s="24">
        <f t="shared" si="8"/>
        <v>20593.712497473844</v>
      </c>
      <c r="AR10" s="24">
        <f t="shared" si="9"/>
        <v>4845.0329672633306</v>
      </c>
      <c r="AV10" s="156">
        <f t="shared" si="1"/>
        <v>0.1904588012793102</v>
      </c>
      <c r="AX10" s="30"/>
    </row>
    <row r="11" spans="1:50" x14ac:dyDescent="0.3">
      <c r="A11" s="29">
        <v>41821</v>
      </c>
      <c r="B11" s="112">
        <v>6144.5783132530123</v>
      </c>
      <c r="C11" s="112">
        <v>977.4436090225563</v>
      </c>
      <c r="D11" s="112">
        <v>7169.8113207547176</v>
      </c>
      <c r="E11" s="112">
        <v>1324.2009132420092</v>
      </c>
      <c r="F11" s="112">
        <v>289</v>
      </c>
      <c r="G11" s="113">
        <f t="shared" si="0"/>
        <v>15905.034156272297</v>
      </c>
      <c r="H11" s="112"/>
      <c r="I11" s="93"/>
      <c r="Q11" s="30"/>
      <c r="S11" s="126" t="s">
        <v>22</v>
      </c>
      <c r="T11" s="84">
        <f t="shared" si="10"/>
        <v>15448.197457853095</v>
      </c>
      <c r="U11" s="84">
        <f t="shared" si="2"/>
        <v>17669.185177587337</v>
      </c>
      <c r="V11" s="84">
        <f t="shared" si="3"/>
        <v>20354.532003465676</v>
      </c>
      <c r="W11" s="84">
        <f t="shared" si="4"/>
        <v>22992.87677043027</v>
      </c>
      <c r="X11" s="84">
        <f t="shared" si="5"/>
        <v>27373.522007764652</v>
      </c>
      <c r="Y11" s="53">
        <f t="shared" si="11"/>
        <v>21597.969725687395</v>
      </c>
      <c r="Z11" s="54">
        <f t="shared" si="12"/>
        <v>289.79244627337363</v>
      </c>
      <c r="AA11" s="84">
        <f t="shared" si="6"/>
        <v>21887.762171960771</v>
      </c>
      <c r="AB11" s="84"/>
      <c r="AC11" s="86"/>
      <c r="AD11" s="12"/>
      <c r="AE11" s="167"/>
      <c r="AM11" s="30"/>
      <c r="AO11" s="104" t="s">
        <v>22</v>
      </c>
      <c r="AP11" s="24">
        <f t="shared" si="7"/>
        <v>27373.522007764652</v>
      </c>
      <c r="AQ11" s="24">
        <f t="shared" si="8"/>
        <v>21887.762171960771</v>
      </c>
      <c r="AR11" s="24">
        <f t="shared" si="9"/>
        <v>5485.7598358038813</v>
      </c>
      <c r="AV11" s="156">
        <f t="shared" si="1"/>
        <v>0.20040387328484127</v>
      </c>
      <c r="AX11" s="30"/>
    </row>
    <row r="12" spans="1:50" x14ac:dyDescent="0.3">
      <c r="A12" s="29">
        <v>41852</v>
      </c>
      <c r="B12" s="112">
        <v>5882.3529411764703</v>
      </c>
      <c r="C12" s="112">
        <v>1056.6037735849056</v>
      </c>
      <c r="D12" s="112">
        <v>5925.9259259259261</v>
      </c>
      <c r="E12" s="112">
        <v>1267.605633802817</v>
      </c>
      <c r="F12" s="112">
        <v>290</v>
      </c>
      <c r="G12" s="113">
        <f t="shared" si="0"/>
        <v>14422.488274490119</v>
      </c>
      <c r="H12" s="112"/>
      <c r="I12" s="93"/>
      <c r="Q12" s="30"/>
      <c r="S12" s="126" t="s">
        <v>23</v>
      </c>
      <c r="T12" s="84">
        <f t="shared" si="10"/>
        <v>15905.034156272297</v>
      </c>
      <c r="U12" s="84">
        <f t="shared" si="2"/>
        <v>16486.583392143024</v>
      </c>
      <c r="V12" s="84">
        <f t="shared" si="3"/>
        <v>19716.047149488833</v>
      </c>
      <c r="W12" s="84">
        <f t="shared" si="4"/>
        <v>22482.955468819117</v>
      </c>
      <c r="X12" s="84">
        <f t="shared" si="5"/>
        <v>26763.626473761837</v>
      </c>
      <c r="Y12" s="53">
        <f t="shared" si="11"/>
        <v>22256.133353903053</v>
      </c>
      <c r="Z12" s="54">
        <f t="shared" si="12"/>
        <v>418.72235995317305</v>
      </c>
      <c r="AA12" s="84">
        <f t="shared" si="6"/>
        <v>22674.855713856225</v>
      </c>
      <c r="AB12" s="84"/>
      <c r="AC12" s="86"/>
      <c r="AD12" s="12"/>
      <c r="AE12" s="167"/>
      <c r="AM12" s="30"/>
      <c r="AO12" s="104" t="s">
        <v>23</v>
      </c>
      <c r="AP12" s="24">
        <f t="shared" si="7"/>
        <v>26763.626473761837</v>
      </c>
      <c r="AQ12" s="24">
        <f t="shared" si="8"/>
        <v>22674.855713856225</v>
      </c>
      <c r="AR12" s="24">
        <f t="shared" si="9"/>
        <v>4088.7707599056121</v>
      </c>
      <c r="AV12" s="156">
        <f t="shared" si="1"/>
        <v>0.1527734204448753</v>
      </c>
      <c r="AX12" s="30"/>
    </row>
    <row r="13" spans="1:50" x14ac:dyDescent="0.3">
      <c r="A13" s="29">
        <v>41883</v>
      </c>
      <c r="B13" s="112">
        <v>5595.2380952380954</v>
      </c>
      <c r="C13" s="112">
        <v>1086.1423220973782</v>
      </c>
      <c r="D13" s="112">
        <v>6074.7663551401874</v>
      </c>
      <c r="E13" s="112">
        <v>1209.3023255813953</v>
      </c>
      <c r="F13" s="112">
        <v>293</v>
      </c>
      <c r="G13" s="113">
        <f t="shared" si="0"/>
        <v>14258.449098057057</v>
      </c>
      <c r="H13" s="112"/>
      <c r="I13" s="93"/>
      <c r="Q13" s="30"/>
      <c r="S13" s="126" t="s">
        <v>24</v>
      </c>
      <c r="T13" s="84">
        <f t="shared" si="10"/>
        <v>14422.488274490119</v>
      </c>
      <c r="U13" s="84">
        <f t="shared" si="2"/>
        <v>16250.197845241324</v>
      </c>
      <c r="V13" s="84">
        <f t="shared" si="3"/>
        <v>18574.988153479833</v>
      </c>
      <c r="W13" s="84">
        <f t="shared" si="4"/>
        <v>21464.627186231581</v>
      </c>
      <c r="X13" s="84">
        <f t="shared" si="5"/>
        <v>25427.634959862742</v>
      </c>
      <c r="Y13" s="53">
        <f t="shared" si="11"/>
        <v>22366.946701965368</v>
      </c>
      <c r="Z13" s="54">
        <f t="shared" si="12"/>
        <v>310.9542057913726</v>
      </c>
      <c r="AA13" s="84">
        <f t="shared" si="6"/>
        <v>22677.900907756739</v>
      </c>
      <c r="AB13" s="84"/>
      <c r="AC13" s="86"/>
      <c r="AD13" s="12"/>
      <c r="AE13" s="167"/>
      <c r="AM13" s="30"/>
      <c r="AO13" s="104" t="s">
        <v>24</v>
      </c>
      <c r="AP13" s="24">
        <f t="shared" si="7"/>
        <v>25427.634959862742</v>
      </c>
      <c r="AQ13" s="24">
        <f t="shared" si="8"/>
        <v>22677.900907756739</v>
      </c>
      <c r="AR13" s="24">
        <f t="shared" si="9"/>
        <v>2749.7340521060032</v>
      </c>
      <c r="AV13" s="156">
        <f t="shared" si="1"/>
        <v>0.10813959129295468</v>
      </c>
      <c r="AX13" s="30"/>
    </row>
    <row r="14" spans="1:50" x14ac:dyDescent="0.3">
      <c r="A14" s="29">
        <v>41913</v>
      </c>
      <c r="B14" s="112">
        <v>5232.5581395348845</v>
      </c>
      <c r="C14" s="112">
        <v>1044.7761194029849</v>
      </c>
      <c r="D14" s="112">
        <v>6320.7547169811323</v>
      </c>
      <c r="E14" s="112">
        <v>1168.2242990654206</v>
      </c>
      <c r="F14" s="112">
        <v>295</v>
      </c>
      <c r="G14" s="113">
        <f t="shared" si="0"/>
        <v>14061.313274984424</v>
      </c>
      <c r="H14" s="112"/>
      <c r="I14" s="93"/>
      <c r="Q14" s="30"/>
      <c r="S14" s="126" t="s">
        <v>25</v>
      </c>
      <c r="T14" s="84">
        <f t="shared" si="10"/>
        <v>14258.449098057057</v>
      </c>
      <c r="U14" s="84">
        <f t="shared" si="2"/>
        <v>15692.395084793767</v>
      </c>
      <c r="V14" s="84">
        <f t="shared" si="3"/>
        <v>17394.316233672835</v>
      </c>
      <c r="W14" s="84">
        <f t="shared" si="4"/>
        <v>21122.712424881436</v>
      </c>
      <c r="X14" s="84">
        <f t="shared" si="5"/>
        <v>23995.246752035462</v>
      </c>
      <c r="Y14" s="53">
        <f t="shared" si="11"/>
        <v>21939.209615652519</v>
      </c>
      <c r="Z14" s="54">
        <f t="shared" si="12"/>
        <v>52.412253554895074</v>
      </c>
      <c r="AA14" s="84">
        <f t="shared" si="6"/>
        <v>21991.621869207414</v>
      </c>
      <c r="AB14" s="84"/>
      <c r="AC14" s="86"/>
      <c r="AD14" s="12"/>
      <c r="AE14" s="167"/>
      <c r="AM14" s="30"/>
      <c r="AO14" s="104" t="s">
        <v>25</v>
      </c>
      <c r="AP14" s="24">
        <f t="shared" si="7"/>
        <v>23995.246752035462</v>
      </c>
      <c r="AQ14" s="24">
        <f t="shared" si="8"/>
        <v>21991.621869207414</v>
      </c>
      <c r="AR14" s="24">
        <f t="shared" si="9"/>
        <v>2003.6248828280477</v>
      </c>
      <c r="AV14" s="156">
        <f t="shared" si="1"/>
        <v>8.3500907639471753E-2</v>
      </c>
      <c r="AX14" s="30"/>
    </row>
    <row r="15" spans="1:50" x14ac:dyDescent="0.3">
      <c r="A15" s="29">
        <v>41944</v>
      </c>
      <c r="B15" s="112">
        <v>4494.3820224719102</v>
      </c>
      <c r="C15" s="112">
        <v>1078.0669144981412</v>
      </c>
      <c r="D15" s="112">
        <v>8380.9523809523816</v>
      </c>
      <c r="E15" s="112">
        <v>1126.7605633802816</v>
      </c>
      <c r="F15" s="112">
        <v>298</v>
      </c>
      <c r="G15" s="113">
        <f t="shared" si="0"/>
        <v>15378.161881302714</v>
      </c>
      <c r="H15" s="112"/>
      <c r="I15" s="93"/>
      <c r="Q15" s="30"/>
      <c r="S15" s="126" t="s">
        <v>26</v>
      </c>
      <c r="T15" s="84">
        <f t="shared" si="10"/>
        <v>14061.313274984424</v>
      </c>
      <c r="U15" s="84">
        <f t="shared" si="2"/>
        <v>14844.192904023907</v>
      </c>
      <c r="V15" s="84">
        <f t="shared" si="3"/>
        <v>16226.294679961897</v>
      </c>
      <c r="W15" s="84">
        <f t="shared" si="4"/>
        <v>20522.711602763822</v>
      </c>
      <c r="X15" s="84">
        <f t="shared" si="5"/>
        <v>23142.109657367724</v>
      </c>
      <c r="Y15" s="53">
        <f t="shared" si="11"/>
        <v>21237.187112195137</v>
      </c>
      <c r="Z15" s="54">
        <f t="shared" si="12"/>
        <v>-211.63991139940168</v>
      </c>
      <c r="AA15" s="84">
        <f t="shared" si="6"/>
        <v>21025.547200795736</v>
      </c>
      <c r="AB15" s="84"/>
      <c r="AC15" s="86"/>
      <c r="AD15" s="12"/>
      <c r="AE15" s="167"/>
      <c r="AM15" s="30"/>
      <c r="AO15" s="104" t="s">
        <v>26</v>
      </c>
      <c r="AP15" s="24">
        <f t="shared" si="7"/>
        <v>23142.109657367724</v>
      </c>
      <c r="AQ15" s="24">
        <f t="shared" si="8"/>
        <v>21025.547200795736</v>
      </c>
      <c r="AR15" s="24">
        <f t="shared" si="9"/>
        <v>2116.5624565719882</v>
      </c>
      <c r="AV15" s="156">
        <f t="shared" si="1"/>
        <v>9.1459356467881087E-2</v>
      </c>
      <c r="AX15" s="30"/>
    </row>
    <row r="16" spans="1:50" x14ac:dyDescent="0.3">
      <c r="A16" s="29">
        <v>41974</v>
      </c>
      <c r="B16" s="112">
        <v>3913.0434782608695</v>
      </c>
      <c r="C16" s="112">
        <v>1029.4117647058822</v>
      </c>
      <c r="D16" s="112">
        <v>7943.9252336448599</v>
      </c>
      <c r="E16" s="112">
        <v>1084.9056603773586</v>
      </c>
      <c r="F16" s="112">
        <v>301</v>
      </c>
      <c r="G16" s="113">
        <f t="shared" si="0"/>
        <v>14272.286136988971</v>
      </c>
      <c r="H16" s="112"/>
      <c r="I16" s="93"/>
      <c r="Q16" s="30"/>
      <c r="S16" s="126" t="s">
        <v>27</v>
      </c>
      <c r="T16" s="84">
        <f t="shared" si="10"/>
        <v>15378.161881302714</v>
      </c>
      <c r="U16" s="84">
        <f t="shared" si="2"/>
        <v>14401.927547412819</v>
      </c>
      <c r="V16" s="84">
        <f t="shared" si="3"/>
        <v>15587.291692924258</v>
      </c>
      <c r="W16" s="84">
        <f t="shared" si="4"/>
        <v>19789.319894246728</v>
      </c>
      <c r="X16" s="84">
        <f t="shared" si="5"/>
        <v>22666.186574371615</v>
      </c>
      <c r="Y16" s="53">
        <f t="shared" si="11"/>
        <v>20466.461652828712</v>
      </c>
      <c r="Z16" s="54">
        <f t="shared" si="12"/>
        <v>-407.31985318786008</v>
      </c>
      <c r="AA16" s="84">
        <f t="shared" si="6"/>
        <v>20059.141799640853</v>
      </c>
      <c r="AB16" s="84"/>
      <c r="AC16" s="86"/>
      <c r="AD16" s="12"/>
      <c r="AE16" s="167"/>
      <c r="AM16" s="30"/>
      <c r="AO16" s="104" t="s">
        <v>27</v>
      </c>
      <c r="AP16" s="24">
        <f t="shared" si="7"/>
        <v>22666.186574371615</v>
      </c>
      <c r="AQ16" s="24">
        <f t="shared" si="8"/>
        <v>20059.141799640853</v>
      </c>
      <c r="AR16" s="24">
        <f t="shared" si="9"/>
        <v>2607.0447747307626</v>
      </c>
      <c r="AV16" s="156">
        <f t="shared" si="1"/>
        <v>0.1150191174054182</v>
      </c>
      <c r="AX16" s="30"/>
    </row>
    <row r="17" spans="1:50" x14ac:dyDescent="0.3">
      <c r="A17" s="29">
        <v>42005</v>
      </c>
      <c r="B17" s="112">
        <v>5937.5</v>
      </c>
      <c r="C17" s="112">
        <v>1172.1611721611721</v>
      </c>
      <c r="D17" s="112">
        <v>5688.0733944954127</v>
      </c>
      <c r="E17" s="112">
        <v>1184.8341232227488</v>
      </c>
      <c r="F17" s="112">
        <v>306</v>
      </c>
      <c r="G17" s="113">
        <f t="shared" si="0"/>
        <v>14288.568689879334</v>
      </c>
      <c r="H17" s="112"/>
      <c r="I17" s="93"/>
      <c r="Q17" s="30"/>
      <c r="S17" s="126" t="s">
        <v>28</v>
      </c>
      <c r="T17" s="84">
        <f t="shared" si="10"/>
        <v>14272.286136988971</v>
      </c>
      <c r="U17" s="84">
        <f t="shared" si="2"/>
        <v>13716.252350356897</v>
      </c>
      <c r="V17" s="84">
        <f t="shared" si="3"/>
        <v>14206.644033761471</v>
      </c>
      <c r="W17" s="84">
        <f t="shared" si="4"/>
        <v>18328.955332074791</v>
      </c>
      <c r="X17" s="84">
        <f t="shared" si="5"/>
        <v>21988.959106725684</v>
      </c>
      <c r="Y17" s="53">
        <f t="shared" si="11"/>
        <v>19635.129901784261</v>
      </c>
      <c r="Z17" s="54">
        <f t="shared" si="12"/>
        <v>-555.72401743766659</v>
      </c>
      <c r="AA17" s="84">
        <f t="shared" si="6"/>
        <v>19079.405884346594</v>
      </c>
      <c r="AB17" s="84"/>
      <c r="AC17" s="86"/>
      <c r="AD17" s="12"/>
      <c r="AE17" s="167"/>
      <c r="AM17" s="30"/>
      <c r="AO17" s="104" t="s">
        <v>28</v>
      </c>
      <c r="AP17" s="24">
        <f t="shared" si="7"/>
        <v>21988.959106725684</v>
      </c>
      <c r="AQ17" s="24">
        <f t="shared" si="8"/>
        <v>19079.405884346594</v>
      </c>
      <c r="AR17" s="24">
        <f t="shared" si="9"/>
        <v>2909.5532223790906</v>
      </c>
      <c r="AV17" s="156">
        <f t="shared" si="1"/>
        <v>0.13231882456360364</v>
      </c>
      <c r="AX17" s="30"/>
    </row>
    <row r="18" spans="1:50" ht="18.600000000000001" thickBot="1" x14ac:dyDescent="0.4">
      <c r="A18" s="29">
        <v>42036</v>
      </c>
      <c r="B18" s="112">
        <v>6632.6530612244906</v>
      </c>
      <c r="C18" s="112">
        <v>1272.7272727272725</v>
      </c>
      <c r="D18" s="112">
        <v>7037.0370370370374</v>
      </c>
      <c r="E18" s="112">
        <v>1285.7142857142858</v>
      </c>
      <c r="F18" s="112">
        <v>302</v>
      </c>
      <c r="G18" s="113">
        <f t="shared" si="0"/>
        <v>16530.131656703088</v>
      </c>
      <c r="H18" s="112"/>
      <c r="I18" s="93"/>
      <c r="Q18" s="30"/>
      <c r="S18" s="174"/>
      <c r="T18" s="88"/>
      <c r="U18" s="88"/>
      <c r="V18" s="88"/>
      <c r="W18" s="88"/>
      <c r="X18" s="88"/>
      <c r="Y18" s="88"/>
      <c r="Z18" s="88"/>
      <c r="AA18" s="88"/>
      <c r="AB18" s="88"/>
      <c r="AC18" s="89"/>
      <c r="AD18" s="12"/>
      <c r="AE18" s="167"/>
      <c r="AM18" s="30"/>
      <c r="AO18" s="106"/>
      <c r="AP18" s="24" t="s">
        <v>63</v>
      </c>
      <c r="AQ18" s="24"/>
      <c r="AR18" s="24">
        <f>SUM(AR6:AR17)</f>
        <v>38468.600438824695</v>
      </c>
      <c r="AT18" s="2" t="s">
        <v>67</v>
      </c>
      <c r="AV18" s="156">
        <f>SUM(AV6:AV17)</f>
        <v>1.6406008856484524</v>
      </c>
      <c r="AX18" s="30"/>
    </row>
    <row r="19" spans="1:50" ht="18.600000000000001" thickBot="1" x14ac:dyDescent="0.4">
      <c r="A19" s="29">
        <v>42064</v>
      </c>
      <c r="B19" s="112">
        <v>7326.7326732673273</v>
      </c>
      <c r="C19" s="112">
        <v>1423.3576642335765</v>
      </c>
      <c r="D19" s="112">
        <v>6981.132075471698</v>
      </c>
      <c r="E19" s="112">
        <v>1285.7142857142858</v>
      </c>
      <c r="F19" s="112">
        <v>303</v>
      </c>
      <c r="G19" s="113">
        <f t="shared" si="0"/>
        <v>17319.936698686888</v>
      </c>
      <c r="H19" s="112"/>
      <c r="I19" s="93"/>
      <c r="J19" s="41" t="s">
        <v>49</v>
      </c>
      <c r="M19" s="10" t="s">
        <v>52</v>
      </c>
      <c r="Q19" s="30"/>
      <c r="S19" s="16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67"/>
      <c r="AM19" s="30"/>
      <c r="AO19" s="107"/>
      <c r="AP19" s="108" t="s">
        <v>64</v>
      </c>
      <c r="AQ19" s="108"/>
      <c r="AR19" s="108">
        <f>AR18/12</f>
        <v>3205.7167032353914</v>
      </c>
      <c r="AS19" s="32"/>
      <c r="AT19" s="32" t="s">
        <v>68</v>
      </c>
      <c r="AU19" s="32"/>
      <c r="AV19" s="168">
        <f>AV18/12</f>
        <v>0.13671674047070437</v>
      </c>
      <c r="AW19" s="32"/>
      <c r="AX19" s="33"/>
    </row>
    <row r="20" spans="1:50" ht="18" thickBot="1" x14ac:dyDescent="0.35">
      <c r="A20" s="29">
        <v>42095</v>
      </c>
      <c r="B20" s="112">
        <v>8076.9230769230771</v>
      </c>
      <c r="C20" s="112">
        <v>1611.7216117216117</v>
      </c>
      <c r="D20" s="112">
        <v>7500</v>
      </c>
      <c r="E20" s="112">
        <v>1346.1538461538462</v>
      </c>
      <c r="F20" s="112">
        <v>307</v>
      </c>
      <c r="G20" s="113">
        <f t="shared" si="0"/>
        <v>18841.798534798534</v>
      </c>
      <c r="H20" s="112"/>
      <c r="I20" s="93"/>
      <c r="Q20" s="30"/>
      <c r="S20" s="17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67"/>
      <c r="AM20" s="30"/>
    </row>
    <row r="21" spans="1:50" x14ac:dyDescent="0.3">
      <c r="A21" s="29">
        <v>42125</v>
      </c>
      <c r="B21" s="112">
        <v>7830.1886792452833</v>
      </c>
      <c r="C21" s="112">
        <v>1727.9411764705881</v>
      </c>
      <c r="D21" s="112">
        <v>6571.4285714285716</v>
      </c>
      <c r="E21" s="112">
        <v>1387.5598086124403</v>
      </c>
      <c r="F21" s="112">
        <v>309</v>
      </c>
      <c r="G21" s="113">
        <f t="shared" si="0"/>
        <v>17826.118235756883</v>
      </c>
      <c r="H21" s="112"/>
      <c r="I21" s="93"/>
      <c r="Q21" s="30"/>
      <c r="S21" s="121" t="s">
        <v>2</v>
      </c>
      <c r="T21" s="173" t="s">
        <v>71</v>
      </c>
      <c r="U21" s="163"/>
      <c r="V21" s="163"/>
      <c r="W21" s="163"/>
      <c r="X21" s="163"/>
      <c r="Y21" s="163"/>
      <c r="Z21" s="163"/>
      <c r="AA21" s="163"/>
      <c r="AB21" s="163"/>
      <c r="AC21" s="164"/>
      <c r="AD21" s="12"/>
      <c r="AE21" s="167"/>
      <c r="AM21" s="30"/>
      <c r="AO21" s="95"/>
      <c r="AP21" s="46" t="s">
        <v>60</v>
      </c>
      <c r="AQ21" s="96"/>
      <c r="AR21" s="96"/>
      <c r="AS21" s="91"/>
      <c r="AT21" s="97"/>
      <c r="AU21" s="91"/>
      <c r="AV21" s="97" t="s">
        <v>65</v>
      </c>
      <c r="AW21" s="91"/>
      <c r="AX21" s="92"/>
    </row>
    <row r="22" spans="1:50" x14ac:dyDescent="0.3">
      <c r="A22" s="29">
        <v>42156</v>
      </c>
      <c r="B22" s="112">
        <v>7102.8037383177571</v>
      </c>
      <c r="C22" s="112">
        <v>1814.8148148148148</v>
      </c>
      <c r="D22" s="112">
        <v>6990.2912621359228</v>
      </c>
      <c r="E22" s="112">
        <v>1449.2753623188407</v>
      </c>
      <c r="F22" s="112">
        <v>312</v>
      </c>
      <c r="G22" s="113">
        <f t="shared" si="0"/>
        <v>17669.185177587337</v>
      </c>
      <c r="H22" s="112"/>
      <c r="I22" s="93"/>
      <c r="Q22" s="30"/>
      <c r="S22" s="124"/>
      <c r="T22" s="171" t="s">
        <v>31</v>
      </c>
      <c r="U22" s="171" t="s">
        <v>32</v>
      </c>
      <c r="V22" s="171" t="s">
        <v>33</v>
      </c>
      <c r="W22" s="171" t="s">
        <v>34</v>
      </c>
      <c r="X22" s="117" t="s">
        <v>35</v>
      </c>
      <c r="Y22" s="55" t="s">
        <v>38</v>
      </c>
      <c r="Z22" s="55" t="s">
        <v>39</v>
      </c>
      <c r="AA22" s="50" t="s">
        <v>36</v>
      </c>
      <c r="AB22" s="55" t="s">
        <v>40</v>
      </c>
      <c r="AC22" s="73" t="s">
        <v>41</v>
      </c>
      <c r="AD22" s="18"/>
      <c r="AE22" s="178"/>
      <c r="AM22" s="30"/>
      <c r="AO22" s="99"/>
      <c r="AP22" s="100" t="s">
        <v>61</v>
      </c>
      <c r="AQ22" s="101" t="s">
        <v>36</v>
      </c>
      <c r="AR22" s="102" t="s">
        <v>62</v>
      </c>
      <c r="AV22" s="5" t="s">
        <v>66</v>
      </c>
      <c r="AX22" s="30"/>
    </row>
    <row r="23" spans="1:50" x14ac:dyDescent="0.3">
      <c r="A23" s="29">
        <v>42186</v>
      </c>
      <c r="B23" s="112">
        <v>6238.5321100917436</v>
      </c>
      <c r="C23" s="112">
        <v>1776</v>
      </c>
      <c r="D23" s="112">
        <v>6666.666666666667</v>
      </c>
      <c r="E23" s="112">
        <v>1490.3846153846155</v>
      </c>
      <c r="F23" s="112">
        <v>315</v>
      </c>
      <c r="G23" s="113">
        <f t="shared" si="0"/>
        <v>16486.583392143024</v>
      </c>
      <c r="H23" s="112"/>
      <c r="I23" s="93"/>
      <c r="Q23" s="30"/>
      <c r="S23" s="126" t="s">
        <v>17</v>
      </c>
      <c r="T23" s="172">
        <f>B5</f>
        <v>8142.8571428571422</v>
      </c>
      <c r="U23" s="84">
        <f>B17</f>
        <v>5937.5</v>
      </c>
      <c r="V23" s="84">
        <f>B29</f>
        <v>5299.1452991452988</v>
      </c>
      <c r="W23" s="84">
        <f>B41</f>
        <v>5000</v>
      </c>
      <c r="X23" s="84">
        <f>B53</f>
        <v>7267.4418604651155</v>
      </c>
      <c r="Y23" s="84">
        <f>X34+Z23</f>
        <v>9863.1461794019924</v>
      </c>
      <c r="Z23" s="54">
        <f>((X23-W23)+(W23-V23)+(V23-U23)+(U23-T23))/4</f>
        <v>-218.85382059800668</v>
      </c>
      <c r="AA23" s="84">
        <f>Y23+Z23</f>
        <v>9644.2923588039848</v>
      </c>
      <c r="AB23" s="54">
        <v>0.8</v>
      </c>
      <c r="AC23" s="74">
        <v>0.75</v>
      </c>
      <c r="AD23" s="19"/>
      <c r="AE23" s="49"/>
      <c r="AM23" s="30"/>
      <c r="AO23" s="104" t="s">
        <v>17</v>
      </c>
      <c r="AP23" s="24">
        <f>X23</f>
        <v>7267.4418604651155</v>
      </c>
      <c r="AQ23" s="24">
        <f>AA23</f>
        <v>9644.2923588039848</v>
      </c>
      <c r="AR23" s="24">
        <f>ABS(AP23-AQ23)</f>
        <v>2376.8504983388693</v>
      </c>
      <c r="AV23" s="156">
        <f t="shared" ref="AV23:AV34" si="13">(AR23/AP23)</f>
        <v>0.32705462857142847</v>
      </c>
      <c r="AX23" s="30"/>
    </row>
    <row r="24" spans="1:50" x14ac:dyDescent="0.3">
      <c r="A24" s="29">
        <v>42217</v>
      </c>
      <c r="B24" s="112">
        <v>6036.0360360360355</v>
      </c>
      <c r="C24" s="112">
        <v>1684.9816849816848</v>
      </c>
      <c r="D24" s="112">
        <v>6761.9047619047624</v>
      </c>
      <c r="E24" s="112">
        <v>1449.2753623188407</v>
      </c>
      <c r="F24" s="112">
        <v>318</v>
      </c>
      <c r="G24" s="113">
        <f t="shared" si="0"/>
        <v>16250.197845241324</v>
      </c>
      <c r="H24" s="112"/>
      <c r="I24" s="93"/>
      <c r="Q24" s="30"/>
      <c r="S24" s="126" t="s">
        <v>18</v>
      </c>
      <c r="T24" s="172">
        <f t="shared" ref="T24:T34" si="14">B6</f>
        <v>8591.5492957746483</v>
      </c>
      <c r="U24" s="84">
        <f t="shared" ref="U24:U34" si="15">B18</f>
        <v>6632.6530612244906</v>
      </c>
      <c r="V24" s="84">
        <f t="shared" ref="V24:V34" si="16">B30</f>
        <v>6528.9256198347121</v>
      </c>
      <c r="W24" s="84">
        <f t="shared" ref="W24:W34" si="17">B42</f>
        <v>6283.7837837837833</v>
      </c>
      <c r="X24" s="84">
        <f t="shared" ref="X24:X34" si="18">B54</f>
        <v>8806.8181818181802</v>
      </c>
      <c r="Y24" s="53">
        <f>($AB$23*X24)+(1-$AC$23)*(Y23+Z23)</f>
        <v>9456.5276351555403</v>
      </c>
      <c r="Z24" s="54">
        <f>$AC$23*(Y24-Y23)+(1-$AC$23)*Z23</f>
        <v>-359.67736333434073</v>
      </c>
      <c r="AA24" s="84">
        <f t="shared" ref="AA24:AA34" si="19">Y24+Z24</f>
        <v>9096.8502718212003</v>
      </c>
      <c r="AB24" s="84"/>
      <c r="AC24" s="86"/>
      <c r="AD24" s="12"/>
      <c r="AE24" s="167"/>
      <c r="AM24" s="30"/>
      <c r="AO24" s="104" t="s">
        <v>18</v>
      </c>
      <c r="AP24" s="24">
        <f t="shared" ref="AP24:AP34" si="20">X24</f>
        <v>8806.8181818181802</v>
      </c>
      <c r="AQ24" s="24">
        <f t="shared" ref="AQ24:AQ34" si="21">AA24</f>
        <v>9096.8502718212003</v>
      </c>
      <c r="AR24" s="24">
        <f t="shared" ref="AR24:AR34" si="22">ABS(AP24-AQ24)</f>
        <v>290.03209000302013</v>
      </c>
      <c r="AV24" s="156">
        <f t="shared" si="13"/>
        <v>3.2932676026149389E-2</v>
      </c>
      <c r="AX24" s="30"/>
    </row>
    <row r="25" spans="1:50" x14ac:dyDescent="0.3">
      <c r="A25" s="29">
        <v>42248</v>
      </c>
      <c r="B25" s="112">
        <v>5663.716814159292</v>
      </c>
      <c r="C25" s="112">
        <v>1678.8321167883209</v>
      </c>
      <c r="D25" s="112">
        <v>6634.6153846153848</v>
      </c>
      <c r="E25" s="112">
        <v>1394.2307692307693</v>
      </c>
      <c r="F25" s="112">
        <v>321</v>
      </c>
      <c r="G25" s="113">
        <f t="shared" si="0"/>
        <v>15692.395084793767</v>
      </c>
      <c r="H25" s="112"/>
      <c r="I25" s="93"/>
      <c r="Q25" s="30"/>
      <c r="S25" s="126" t="s">
        <v>19</v>
      </c>
      <c r="T25" s="84">
        <f t="shared" si="14"/>
        <v>8630.1369863013697</v>
      </c>
      <c r="U25" s="84">
        <f t="shared" si="15"/>
        <v>7326.7326732673273</v>
      </c>
      <c r="V25" s="84">
        <f t="shared" si="16"/>
        <v>7120</v>
      </c>
      <c r="W25" s="84">
        <f t="shared" si="17"/>
        <v>7785.2348993288579</v>
      </c>
      <c r="X25" s="84">
        <f t="shared" si="18"/>
        <v>10167.597765363127</v>
      </c>
      <c r="Y25" s="53">
        <f t="shared" ref="Y25:Y34" si="23">($AB$23*X25)+(1-$AC$23)*(Y24+Z24)</f>
        <v>10408.290780245803</v>
      </c>
      <c r="Z25" s="54">
        <f t="shared" ref="Z25:Z34" si="24">$AC$23*(Y25-Y24)+(1-$AC$23)*Z24</f>
        <v>623.90301798411178</v>
      </c>
      <c r="AA25" s="84">
        <f t="shared" si="19"/>
        <v>11032.193798229915</v>
      </c>
      <c r="AB25" s="84"/>
      <c r="AC25" s="86"/>
      <c r="AD25" s="12"/>
      <c r="AE25" s="167"/>
      <c r="AM25" s="30"/>
      <c r="AO25" s="104" t="s">
        <v>19</v>
      </c>
      <c r="AP25" s="24">
        <f t="shared" si="20"/>
        <v>10167.597765363127</v>
      </c>
      <c r="AQ25" s="24">
        <f t="shared" si="21"/>
        <v>11032.193798229915</v>
      </c>
      <c r="AR25" s="24">
        <f t="shared" si="22"/>
        <v>864.59603286678794</v>
      </c>
      <c r="AV25" s="156">
        <f t="shared" si="13"/>
        <v>8.5034444990744543E-2</v>
      </c>
      <c r="AX25" s="30"/>
    </row>
    <row r="26" spans="1:50" x14ac:dyDescent="0.3">
      <c r="A26" s="29">
        <v>42278</v>
      </c>
      <c r="B26" s="112">
        <v>5344.8275862068958</v>
      </c>
      <c r="C26" s="112">
        <v>1617.6470588235293</v>
      </c>
      <c r="D26" s="112">
        <v>6310.6796116504856</v>
      </c>
      <c r="E26" s="112">
        <v>1256.0386473429953</v>
      </c>
      <c r="F26" s="112">
        <v>315</v>
      </c>
      <c r="G26" s="113">
        <f t="shared" si="0"/>
        <v>14844.192904023907</v>
      </c>
      <c r="H26" s="112"/>
      <c r="I26" s="93"/>
      <c r="Q26" s="30"/>
      <c r="S26" s="126" t="s">
        <v>20</v>
      </c>
      <c r="T26" s="84">
        <f t="shared" si="14"/>
        <v>8947.3684210526317</v>
      </c>
      <c r="U26" s="84">
        <f t="shared" si="15"/>
        <v>8076.9230769230771</v>
      </c>
      <c r="V26" s="84">
        <f>B32</f>
        <v>7619.0476190476193</v>
      </c>
      <c r="W26" s="84">
        <f t="shared" si="17"/>
        <v>9934.21052631579</v>
      </c>
      <c r="X26" s="84">
        <f t="shared" si="18"/>
        <v>11043.956043956043</v>
      </c>
      <c r="Y26" s="53">
        <f t="shared" si="23"/>
        <v>11593.213284722313</v>
      </c>
      <c r="Z26" s="54">
        <f t="shared" si="24"/>
        <v>1044.6676328534104</v>
      </c>
      <c r="AA26" s="84">
        <f t="shared" si="19"/>
        <v>12637.880917575723</v>
      </c>
      <c r="AB26" s="84"/>
      <c r="AC26" s="86"/>
      <c r="AD26" s="12"/>
      <c r="AE26" s="167"/>
      <c r="AM26" s="30"/>
      <c r="AO26" s="104" t="s">
        <v>20</v>
      </c>
      <c r="AP26" s="24">
        <f t="shared" si="20"/>
        <v>11043.956043956043</v>
      </c>
      <c r="AQ26" s="24">
        <f t="shared" si="21"/>
        <v>12637.880917575723</v>
      </c>
      <c r="AR26" s="24">
        <f t="shared" si="22"/>
        <v>1593.9248736196805</v>
      </c>
      <c r="AV26" s="156">
        <f t="shared" si="13"/>
        <v>0.14432553582028951</v>
      </c>
      <c r="AX26" s="30"/>
    </row>
    <row r="27" spans="1:50" x14ac:dyDescent="0.3">
      <c r="A27" s="29">
        <v>42309</v>
      </c>
      <c r="B27" s="112">
        <v>4830.5084745762706</v>
      </c>
      <c r="C27" s="112">
        <v>1563.6363636363635</v>
      </c>
      <c r="D27" s="112">
        <v>6476.1904761904761</v>
      </c>
      <c r="E27" s="112">
        <v>1213.5922330097087</v>
      </c>
      <c r="F27" s="112">
        <v>318</v>
      </c>
      <c r="G27" s="113">
        <f t="shared" si="0"/>
        <v>14401.927547412819</v>
      </c>
      <c r="H27" s="112"/>
      <c r="I27" s="93"/>
      <c r="Q27" s="30"/>
      <c r="S27" s="126" t="s">
        <v>21</v>
      </c>
      <c r="T27" s="84">
        <f t="shared" si="14"/>
        <v>8441.5584415584417</v>
      </c>
      <c r="U27" s="84">
        <f t="shared" si="15"/>
        <v>7830.1886792452833</v>
      </c>
      <c r="V27" s="84">
        <f t="shared" si="16"/>
        <v>8387.0967741935492</v>
      </c>
      <c r="W27" s="84">
        <f t="shared" si="17"/>
        <v>10645.161290322581</v>
      </c>
      <c r="X27" s="84">
        <f t="shared" si="18"/>
        <v>12119.565217391304</v>
      </c>
      <c r="Y27" s="53">
        <f t="shared" si="23"/>
        <v>12855.122403306974</v>
      </c>
      <c r="Z27" s="54">
        <f t="shared" si="24"/>
        <v>1207.5987471518483</v>
      </c>
      <c r="AA27" s="84">
        <f t="shared" si="19"/>
        <v>14062.721150458823</v>
      </c>
      <c r="AB27" s="84"/>
      <c r="AC27" s="86"/>
      <c r="AD27" s="12"/>
      <c r="AE27" s="167"/>
      <c r="AM27" s="30"/>
      <c r="AO27" s="104" t="s">
        <v>21</v>
      </c>
      <c r="AP27" s="24">
        <f t="shared" si="20"/>
        <v>12119.565217391304</v>
      </c>
      <c r="AQ27" s="24">
        <f t="shared" si="21"/>
        <v>14062.721150458823</v>
      </c>
      <c r="AR27" s="24">
        <f t="shared" si="22"/>
        <v>1943.1559330675191</v>
      </c>
      <c r="AV27" s="156">
        <f t="shared" si="13"/>
        <v>0.16033214873740964</v>
      </c>
      <c r="AX27" s="30"/>
    </row>
    <row r="28" spans="1:50" x14ac:dyDescent="0.3">
      <c r="A28" s="29">
        <v>42339</v>
      </c>
      <c r="B28" s="112">
        <v>4453.7815126050418</v>
      </c>
      <c r="C28" s="112">
        <v>1521.7391304347825</v>
      </c>
      <c r="D28" s="112">
        <v>6250</v>
      </c>
      <c r="E28" s="112">
        <v>1170.7317073170732</v>
      </c>
      <c r="F28" s="112">
        <v>320</v>
      </c>
      <c r="G28" s="113">
        <f t="shared" si="0"/>
        <v>13716.252350356897</v>
      </c>
      <c r="H28" s="112"/>
      <c r="I28" s="93"/>
      <c r="Q28" s="30"/>
      <c r="S28" s="126" t="s">
        <v>22</v>
      </c>
      <c r="T28" s="84">
        <f t="shared" si="14"/>
        <v>7500</v>
      </c>
      <c r="U28" s="84">
        <f t="shared" si="15"/>
        <v>7102.8037383177571</v>
      </c>
      <c r="V28" s="84">
        <f t="shared" si="16"/>
        <v>8110.2362204724404</v>
      </c>
      <c r="W28" s="84">
        <f t="shared" si="17"/>
        <v>9491</v>
      </c>
      <c r="X28" s="84">
        <f t="shared" si="18"/>
        <v>13459.45945945946</v>
      </c>
      <c r="Y28" s="53">
        <f t="shared" si="23"/>
        <v>14283.247855182275</v>
      </c>
      <c r="Z28" s="54">
        <f t="shared" si="24"/>
        <v>1372.993775694438</v>
      </c>
      <c r="AA28" s="84">
        <f t="shared" si="19"/>
        <v>15656.241630876713</v>
      </c>
      <c r="AB28" s="84"/>
      <c r="AC28" s="86"/>
      <c r="AD28" s="12"/>
      <c r="AE28" s="167"/>
      <c r="AM28" s="30"/>
      <c r="AO28" s="104" t="s">
        <v>22</v>
      </c>
      <c r="AP28" s="24">
        <f t="shared" si="20"/>
        <v>13459.45945945946</v>
      </c>
      <c r="AQ28" s="24">
        <f t="shared" si="21"/>
        <v>15656.241630876713</v>
      </c>
      <c r="AR28" s="24">
        <f t="shared" si="22"/>
        <v>2196.7821714172533</v>
      </c>
      <c r="AV28" s="156">
        <f t="shared" si="13"/>
        <v>0.16321473964345054</v>
      </c>
      <c r="AX28" s="30"/>
    </row>
    <row r="29" spans="1:50" x14ac:dyDescent="0.3">
      <c r="A29" s="29">
        <v>42370</v>
      </c>
      <c r="B29" s="112">
        <v>5299.1452991452988</v>
      </c>
      <c r="C29" s="112">
        <v>1834.5323741007192</v>
      </c>
      <c r="D29" s="112">
        <v>5922.3300970873788</v>
      </c>
      <c r="E29" s="112">
        <v>1207.7294685990339</v>
      </c>
      <c r="F29" s="112">
        <v>333.33333333333337</v>
      </c>
      <c r="G29" s="113">
        <f t="shared" si="0"/>
        <v>14597.070572265766</v>
      </c>
      <c r="H29" s="112"/>
      <c r="I29" s="93"/>
      <c r="Q29" s="30"/>
      <c r="S29" s="126" t="s">
        <v>23</v>
      </c>
      <c r="T29" s="84">
        <f t="shared" si="14"/>
        <v>6144.5783132530123</v>
      </c>
      <c r="U29" s="84">
        <f t="shared" si="15"/>
        <v>6238.5321100917436</v>
      </c>
      <c r="V29" s="84">
        <f t="shared" si="16"/>
        <v>7751.937984496124</v>
      </c>
      <c r="W29" s="84">
        <f t="shared" si="17"/>
        <v>9182.3899371069183</v>
      </c>
      <c r="X29" s="84">
        <f t="shared" si="18"/>
        <v>13048.128342245989</v>
      </c>
      <c r="Y29" s="53">
        <f t="shared" si="23"/>
        <v>14352.563081515971</v>
      </c>
      <c r="Z29" s="54">
        <f t="shared" si="24"/>
        <v>395.23486367388153</v>
      </c>
      <c r="AA29" s="84">
        <f t="shared" si="19"/>
        <v>14747.797945189852</v>
      </c>
      <c r="AB29" s="84"/>
      <c r="AC29" s="86"/>
      <c r="AD29" s="12"/>
      <c r="AE29" s="167"/>
      <c r="AM29" s="30"/>
      <c r="AO29" s="104" t="s">
        <v>23</v>
      </c>
      <c r="AP29" s="24">
        <f t="shared" si="20"/>
        <v>13048.128342245989</v>
      </c>
      <c r="AQ29" s="24">
        <f t="shared" si="21"/>
        <v>14747.797945189852</v>
      </c>
      <c r="AR29" s="24">
        <f t="shared" si="22"/>
        <v>1699.6696029438626</v>
      </c>
      <c r="AV29" s="156">
        <f t="shared" si="13"/>
        <v>0.13026156383217308</v>
      </c>
      <c r="AX29" s="30"/>
    </row>
    <row r="30" spans="1:50" x14ac:dyDescent="0.3">
      <c r="A30" s="29">
        <v>42401</v>
      </c>
      <c r="B30" s="112">
        <v>6528.9256198347121</v>
      </c>
      <c r="C30" s="112">
        <v>2114.6953405017921</v>
      </c>
      <c r="D30" s="112">
        <v>6666.666666666667</v>
      </c>
      <c r="E30" s="112">
        <v>1213.5922330097087</v>
      </c>
      <c r="F30" s="112">
        <v>312.5</v>
      </c>
      <c r="G30" s="113">
        <f t="shared" si="0"/>
        <v>16836.379860012879</v>
      </c>
      <c r="H30" s="112"/>
      <c r="I30" s="93"/>
      <c r="Q30" s="30"/>
      <c r="S30" s="126" t="s">
        <v>24</v>
      </c>
      <c r="T30" s="84">
        <f t="shared" si="14"/>
        <v>5882.3529411764703</v>
      </c>
      <c r="U30" s="84">
        <f t="shared" si="15"/>
        <v>6036.0360360360355</v>
      </c>
      <c r="V30" s="84">
        <f t="shared" si="16"/>
        <v>6893.939393939394</v>
      </c>
      <c r="W30" s="84">
        <f t="shared" si="17"/>
        <v>8527.6073619631898</v>
      </c>
      <c r="X30" s="84">
        <f t="shared" si="18"/>
        <v>12275.132275132275</v>
      </c>
      <c r="Y30" s="53">
        <f t="shared" si="23"/>
        <v>13507.055306403283</v>
      </c>
      <c r="Z30" s="54">
        <f t="shared" si="24"/>
        <v>-535.32211541604579</v>
      </c>
      <c r="AA30" s="84">
        <f t="shared" si="19"/>
        <v>12971.733190987237</v>
      </c>
      <c r="AB30" s="84"/>
      <c r="AC30" s="86"/>
      <c r="AD30" s="12"/>
      <c r="AE30" s="167"/>
      <c r="AM30" s="30"/>
      <c r="AO30" s="104" t="s">
        <v>24</v>
      </c>
      <c r="AP30" s="24">
        <f t="shared" si="20"/>
        <v>12275.132275132275</v>
      </c>
      <c r="AQ30" s="24">
        <f t="shared" si="21"/>
        <v>12971.733190987237</v>
      </c>
      <c r="AR30" s="24">
        <f t="shared" si="22"/>
        <v>696.6009158549623</v>
      </c>
      <c r="AV30" s="156">
        <f t="shared" si="13"/>
        <v>5.6748953920943049E-2</v>
      </c>
      <c r="AX30" s="30"/>
    </row>
    <row r="31" spans="1:50" x14ac:dyDescent="0.3">
      <c r="A31" s="29">
        <v>42430</v>
      </c>
      <c r="B31" s="112">
        <v>7120</v>
      </c>
      <c r="C31" s="112">
        <v>2202.1660649819491</v>
      </c>
      <c r="D31" s="112">
        <v>7227.7227722772286</v>
      </c>
      <c r="E31" s="112">
        <v>1256.0386473429953</v>
      </c>
      <c r="F31" s="112">
        <v>606.06060606060601</v>
      </c>
      <c r="G31" s="113">
        <f t="shared" si="0"/>
        <v>18411.98809066278</v>
      </c>
      <c r="H31" s="112"/>
      <c r="I31" s="93"/>
      <c r="Q31" s="30"/>
      <c r="S31" s="126" t="s">
        <v>25</v>
      </c>
      <c r="T31" s="84">
        <f t="shared" si="14"/>
        <v>5595.2380952380954</v>
      </c>
      <c r="U31" s="84">
        <f t="shared" si="15"/>
        <v>5663.716814159292</v>
      </c>
      <c r="V31" s="84">
        <f t="shared" si="16"/>
        <v>6015.0375939849619</v>
      </c>
      <c r="W31" s="84">
        <f t="shared" si="17"/>
        <v>8292.6829268292677</v>
      </c>
      <c r="X31" s="84">
        <f t="shared" si="18"/>
        <v>11347.150259067357</v>
      </c>
      <c r="Y31" s="53">
        <f t="shared" si="23"/>
        <v>12320.653505000695</v>
      </c>
      <c r="Z31" s="54">
        <f t="shared" si="24"/>
        <v>-1023.6318799059522</v>
      </c>
      <c r="AA31" s="84">
        <f t="shared" si="19"/>
        <v>11297.021625094743</v>
      </c>
      <c r="AB31" s="84"/>
      <c r="AC31" s="86"/>
      <c r="AD31" s="12"/>
      <c r="AE31" s="167"/>
      <c r="AM31" s="30"/>
      <c r="AO31" s="104" t="s">
        <v>25</v>
      </c>
      <c r="AP31" s="24">
        <f t="shared" si="20"/>
        <v>11347.150259067357</v>
      </c>
      <c r="AQ31" s="24">
        <f t="shared" si="21"/>
        <v>11297.021625094743</v>
      </c>
      <c r="AR31" s="24">
        <f t="shared" si="22"/>
        <v>50.128633972613898</v>
      </c>
      <c r="AV31" s="156">
        <f t="shared" si="13"/>
        <v>4.4177289300066126E-3</v>
      </c>
      <c r="AX31" s="30"/>
    </row>
    <row r="32" spans="1:50" x14ac:dyDescent="0.3">
      <c r="A32" s="29">
        <v>42461</v>
      </c>
      <c r="B32" s="112">
        <v>7619.0476190476193</v>
      </c>
      <c r="C32" s="112">
        <v>2150.5376344086021</v>
      </c>
      <c r="D32" s="112">
        <v>8200</v>
      </c>
      <c r="E32" s="112">
        <v>1310.6796116504854</v>
      </c>
      <c r="F32" s="112">
        <v>571.42857142857133</v>
      </c>
      <c r="G32" s="113">
        <f t="shared" si="0"/>
        <v>19851.693436535279</v>
      </c>
      <c r="H32" s="112"/>
      <c r="I32" s="93"/>
      <c r="Q32" s="30"/>
      <c r="S32" s="126" t="s">
        <v>26</v>
      </c>
      <c r="T32" s="84">
        <f t="shared" si="14"/>
        <v>5232.5581395348845</v>
      </c>
      <c r="U32" s="84">
        <f t="shared" si="15"/>
        <v>5344.8275862068958</v>
      </c>
      <c r="V32" s="84">
        <f t="shared" si="16"/>
        <v>5367.6470588235288</v>
      </c>
      <c r="W32" s="84">
        <f t="shared" si="17"/>
        <v>8220.8588957055217</v>
      </c>
      <c r="X32" s="84">
        <f t="shared" si="18"/>
        <v>10666.666666666666</v>
      </c>
      <c r="Y32" s="53">
        <f t="shared" si="23"/>
        <v>11357.588739607019</v>
      </c>
      <c r="Z32" s="54">
        <f t="shared" si="24"/>
        <v>-978.20654402174489</v>
      </c>
      <c r="AA32" s="84">
        <f t="shared" si="19"/>
        <v>10379.382195585275</v>
      </c>
      <c r="AB32" s="84"/>
      <c r="AC32" s="86"/>
      <c r="AD32" s="12"/>
      <c r="AE32" s="167"/>
      <c r="AM32" s="30"/>
      <c r="AO32" s="104" t="s">
        <v>26</v>
      </c>
      <c r="AP32" s="24">
        <f t="shared" si="20"/>
        <v>10666.666666666666</v>
      </c>
      <c r="AQ32" s="24">
        <f t="shared" si="21"/>
        <v>10379.382195585275</v>
      </c>
      <c r="AR32" s="24">
        <f t="shared" si="22"/>
        <v>287.28447108139153</v>
      </c>
      <c r="AV32" s="156">
        <f t="shared" si="13"/>
        <v>2.6932919163880457E-2</v>
      </c>
      <c r="AX32" s="30"/>
    </row>
    <row r="33" spans="1:50" x14ac:dyDescent="0.3">
      <c r="A33" s="29">
        <v>42491</v>
      </c>
      <c r="B33" s="112">
        <v>8387.0967741935492</v>
      </c>
      <c r="C33" s="112">
        <v>2214.2857142857142</v>
      </c>
      <c r="D33" s="112">
        <v>7941.176470588236</v>
      </c>
      <c r="E33" s="112">
        <v>1414.6341463414635</v>
      </c>
      <c r="F33" s="112">
        <v>555.55555555555554</v>
      </c>
      <c r="G33" s="113">
        <f t="shared" si="0"/>
        <v>20512.74866096452</v>
      </c>
      <c r="H33" s="112"/>
      <c r="I33" s="93"/>
      <c r="Q33" s="30"/>
      <c r="S33" s="126" t="s">
        <v>27</v>
      </c>
      <c r="T33" s="84">
        <f t="shared" si="14"/>
        <v>4494.3820224719102</v>
      </c>
      <c r="U33" s="84">
        <f t="shared" si="15"/>
        <v>4830.5084745762706</v>
      </c>
      <c r="V33" s="84">
        <f t="shared" si="16"/>
        <v>4964.0287769784172</v>
      </c>
      <c r="W33" s="84">
        <f t="shared" si="17"/>
        <v>7469.8795180722891</v>
      </c>
      <c r="X33" s="84">
        <f t="shared" si="18"/>
        <v>10459.183673469388</v>
      </c>
      <c r="Y33" s="53">
        <f t="shared" si="23"/>
        <v>10962.192487671829</v>
      </c>
      <c r="Z33" s="54">
        <f t="shared" si="24"/>
        <v>-541.09882495682859</v>
      </c>
      <c r="AA33" s="84">
        <f t="shared" si="19"/>
        <v>10421.093662715</v>
      </c>
      <c r="AB33" s="84"/>
      <c r="AC33" s="86"/>
      <c r="AD33" s="12"/>
      <c r="AE33" s="167"/>
      <c r="AM33" s="30"/>
      <c r="AO33" s="104" t="s">
        <v>27</v>
      </c>
      <c r="AP33" s="24">
        <f t="shared" si="20"/>
        <v>10459.183673469388</v>
      </c>
      <c r="AQ33" s="24">
        <f t="shared" si="21"/>
        <v>10421.093662715</v>
      </c>
      <c r="AR33" s="24">
        <f t="shared" si="22"/>
        <v>38.090010754387549</v>
      </c>
      <c r="AV33" s="156">
        <f t="shared" si="13"/>
        <v>3.6417766379804681E-3</v>
      </c>
      <c r="AX33" s="30"/>
    </row>
    <row r="34" spans="1:50" x14ac:dyDescent="0.3">
      <c r="A34" s="29">
        <v>42522</v>
      </c>
      <c r="B34" s="112">
        <v>8110.2362204724404</v>
      </c>
      <c r="C34" s="112">
        <v>2277.5800711743768</v>
      </c>
      <c r="D34" s="112">
        <v>7920.7920792079212</v>
      </c>
      <c r="E34" s="112">
        <v>1519.607843137255</v>
      </c>
      <c r="F34" s="112">
        <v>526.31578947368428</v>
      </c>
      <c r="G34" s="113">
        <f t="shared" si="0"/>
        <v>20354.532003465676</v>
      </c>
      <c r="H34" s="112"/>
      <c r="I34" s="93"/>
      <c r="Q34" s="30"/>
      <c r="S34" s="126" t="s">
        <v>28</v>
      </c>
      <c r="T34" s="84">
        <f t="shared" si="14"/>
        <v>3913.0434782608695</v>
      </c>
      <c r="U34" s="84">
        <f t="shared" si="15"/>
        <v>4453.7815126050418</v>
      </c>
      <c r="V34" s="84">
        <f t="shared" si="16"/>
        <v>4444.4444444444443</v>
      </c>
      <c r="W34" s="84">
        <f t="shared" si="17"/>
        <v>6508.8757396449701</v>
      </c>
      <c r="X34" s="84">
        <f t="shared" si="18"/>
        <v>10082</v>
      </c>
      <c r="Y34" s="53">
        <f t="shared" si="23"/>
        <v>10670.87341567875</v>
      </c>
      <c r="Z34" s="54">
        <f t="shared" si="24"/>
        <v>-353.76401023401638</v>
      </c>
      <c r="AA34" s="84">
        <f t="shared" si="19"/>
        <v>10317.109405444735</v>
      </c>
      <c r="AB34" s="84"/>
      <c r="AC34" s="86"/>
      <c r="AD34" s="12"/>
      <c r="AE34" s="167"/>
      <c r="AM34" s="30"/>
      <c r="AO34" s="104" t="s">
        <v>28</v>
      </c>
      <c r="AP34" s="24">
        <f t="shared" si="20"/>
        <v>10082</v>
      </c>
      <c r="AQ34" s="24">
        <f t="shared" si="21"/>
        <v>10317.109405444735</v>
      </c>
      <c r="AR34" s="24">
        <f t="shared" si="22"/>
        <v>235.10940544473488</v>
      </c>
      <c r="AV34" s="156">
        <f t="shared" si="13"/>
        <v>2.3319718849904272E-2</v>
      </c>
      <c r="AX34" s="30"/>
    </row>
    <row r="35" spans="1:50" ht="18.600000000000001" thickBot="1" x14ac:dyDescent="0.4">
      <c r="A35" s="29">
        <v>42552</v>
      </c>
      <c r="B35" s="112">
        <v>7751.937984496124</v>
      </c>
      <c r="C35" s="112">
        <v>2099.6441281138787</v>
      </c>
      <c r="D35" s="112">
        <v>7676.7676767676767</v>
      </c>
      <c r="E35" s="112">
        <v>1674.8768472906402</v>
      </c>
      <c r="F35" s="112">
        <v>512.82051282051282</v>
      </c>
      <c r="G35" s="113">
        <f t="shared" si="0"/>
        <v>19716.047149488833</v>
      </c>
      <c r="H35" s="112"/>
      <c r="I35" s="93"/>
      <c r="Q35" s="30"/>
      <c r="S35" s="174"/>
      <c r="T35" s="88"/>
      <c r="U35" s="88"/>
      <c r="V35" s="88"/>
      <c r="W35" s="88"/>
      <c r="X35" s="88"/>
      <c r="Y35" s="88"/>
      <c r="Z35" s="88"/>
      <c r="AA35" s="88"/>
      <c r="AB35" s="88"/>
      <c r="AC35" s="89"/>
      <c r="AD35" s="12"/>
      <c r="AE35" s="167"/>
      <c r="AM35" s="30"/>
      <c r="AO35" s="106"/>
      <c r="AP35" s="24" t="s">
        <v>63</v>
      </c>
      <c r="AQ35" s="24"/>
      <c r="AR35" s="24">
        <f>SUM(AR23:AR34)</f>
        <v>12272.224639365084</v>
      </c>
      <c r="AT35" s="2" t="s">
        <v>67</v>
      </c>
      <c r="AV35" s="156">
        <f>SUM(AV23:AV34)</f>
        <v>1.1582168351243602</v>
      </c>
      <c r="AX35" s="30"/>
    </row>
    <row r="36" spans="1:50" ht="18.600000000000001" thickBot="1" x14ac:dyDescent="0.4">
      <c r="A36" s="29">
        <v>42583</v>
      </c>
      <c r="B36" s="112">
        <v>6893.939393939394</v>
      </c>
      <c r="C36" s="112">
        <v>2127.6595744680853</v>
      </c>
      <c r="D36" s="112">
        <v>7200</v>
      </c>
      <c r="E36" s="112">
        <v>1584.158415841584</v>
      </c>
      <c r="F36" s="112">
        <v>769.23076923076928</v>
      </c>
      <c r="G36" s="113">
        <f t="shared" si="0"/>
        <v>18574.988153479833</v>
      </c>
      <c r="H36" s="112"/>
      <c r="I36" s="93"/>
      <c r="Q36" s="30"/>
      <c r="S36" s="1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67"/>
      <c r="AM36" s="30"/>
      <c r="AO36" s="107"/>
      <c r="AP36" s="108" t="s">
        <v>64</v>
      </c>
      <c r="AQ36" s="108"/>
      <c r="AR36" s="108">
        <f>AR35/12</f>
        <v>1022.685386613757</v>
      </c>
      <c r="AS36" s="32"/>
      <c r="AT36" s="32" t="s">
        <v>68</v>
      </c>
      <c r="AU36" s="32"/>
      <c r="AV36" s="168">
        <f>AV35/12</f>
        <v>9.6518069593696687E-2</v>
      </c>
      <c r="AW36" s="32"/>
      <c r="AX36" s="33"/>
    </row>
    <row r="37" spans="1:50" x14ac:dyDescent="0.3">
      <c r="A37" s="29">
        <v>42614</v>
      </c>
      <c r="B37" s="112">
        <v>6015.0375939849619</v>
      </c>
      <c r="C37" s="112">
        <v>2367.4911660777389</v>
      </c>
      <c r="D37" s="112">
        <v>6734.6938775510198</v>
      </c>
      <c r="E37" s="112">
        <v>1527.0935960591132</v>
      </c>
      <c r="F37" s="112">
        <v>750</v>
      </c>
      <c r="G37" s="113">
        <f t="shared" si="0"/>
        <v>17394.316233672835</v>
      </c>
      <c r="H37" s="112"/>
      <c r="I37" s="93"/>
      <c r="Q37" s="30"/>
      <c r="S37" s="17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67"/>
      <c r="AM37" s="30"/>
    </row>
    <row r="38" spans="1:50" ht="18" thickBot="1" x14ac:dyDescent="0.35">
      <c r="A38" s="29">
        <v>42644</v>
      </c>
      <c r="B38" s="112">
        <v>5367.6470588235288</v>
      </c>
      <c r="C38" s="112">
        <v>2210.5263157894738</v>
      </c>
      <c r="D38" s="112">
        <v>6494.8453608247419</v>
      </c>
      <c r="E38" s="112">
        <v>1421.5686274509806</v>
      </c>
      <c r="F38" s="112">
        <v>731.70731707317077</v>
      </c>
      <c r="G38" s="113">
        <f t="shared" si="0"/>
        <v>16226.294679961897</v>
      </c>
      <c r="H38" s="112"/>
      <c r="I38" s="93"/>
      <c r="J38" s="41" t="s">
        <v>49</v>
      </c>
      <c r="M38" s="10" t="s">
        <v>52</v>
      </c>
      <c r="Q38" s="30"/>
      <c r="S38" s="12"/>
      <c r="T38" s="12"/>
      <c r="U38" s="12"/>
      <c r="V38" s="12"/>
      <c r="W38" s="13"/>
      <c r="X38" s="12"/>
      <c r="Y38" s="12"/>
      <c r="Z38" s="12"/>
      <c r="AA38" s="12"/>
      <c r="AB38" s="12"/>
      <c r="AC38" s="12"/>
      <c r="AD38" s="12"/>
      <c r="AE38" s="167"/>
      <c r="AM38" s="30"/>
    </row>
    <row r="39" spans="1:50" x14ac:dyDescent="0.3">
      <c r="A39" s="29">
        <v>42675</v>
      </c>
      <c r="B39" s="112">
        <v>4964.0287769784172</v>
      </c>
      <c r="C39" s="112">
        <v>2482.5174825174827</v>
      </c>
      <c r="D39" s="112">
        <v>6060.6060606060601</v>
      </c>
      <c r="E39" s="112">
        <v>1365.8536585365855</v>
      </c>
      <c r="F39" s="112">
        <v>714.28571428571433</v>
      </c>
      <c r="G39" s="113">
        <f t="shared" si="0"/>
        <v>15587.291692924258</v>
      </c>
      <c r="H39" s="112"/>
      <c r="I39" s="93"/>
      <c r="Q39" s="30"/>
      <c r="S39" s="134" t="s">
        <v>3</v>
      </c>
      <c r="T39" s="173" t="s">
        <v>71</v>
      </c>
      <c r="U39" s="163"/>
      <c r="V39" s="163"/>
      <c r="W39" s="173"/>
      <c r="X39" s="173"/>
      <c r="Y39" s="163"/>
      <c r="Z39" s="163"/>
      <c r="AA39" s="163"/>
      <c r="AB39" s="163"/>
      <c r="AC39" s="164"/>
      <c r="AD39" s="12"/>
      <c r="AE39" s="167"/>
      <c r="AM39" s="30"/>
      <c r="AO39" s="95"/>
      <c r="AP39" s="46" t="s">
        <v>60</v>
      </c>
      <c r="AQ39" s="96"/>
      <c r="AR39" s="96"/>
      <c r="AS39" s="91"/>
      <c r="AT39" s="97"/>
      <c r="AU39" s="91"/>
      <c r="AV39" s="97" t="s">
        <v>65</v>
      </c>
      <c r="AW39" s="91"/>
      <c r="AX39" s="92"/>
    </row>
    <row r="40" spans="1:50" x14ac:dyDescent="0.3">
      <c r="A40" s="29">
        <v>42705</v>
      </c>
      <c r="B40" s="112">
        <v>4444.4444444444443</v>
      </c>
      <c r="C40" s="112">
        <v>1986.0627177700351</v>
      </c>
      <c r="D40" s="112">
        <v>5816.3265306122448</v>
      </c>
      <c r="E40" s="112">
        <v>1262.1359223300972</v>
      </c>
      <c r="F40" s="112">
        <v>697.67441860465124</v>
      </c>
      <c r="G40" s="113">
        <f t="shared" si="0"/>
        <v>14206.644033761471</v>
      </c>
      <c r="H40" s="112"/>
      <c r="I40" s="93"/>
      <c r="Q40" s="30"/>
      <c r="S40" s="124"/>
      <c r="T40" s="171" t="s">
        <v>31</v>
      </c>
      <c r="U40" s="171" t="s">
        <v>32</v>
      </c>
      <c r="V40" s="171" t="s">
        <v>33</v>
      </c>
      <c r="W40" s="171" t="s">
        <v>34</v>
      </c>
      <c r="X40" s="117" t="s">
        <v>35</v>
      </c>
      <c r="Y40" s="55" t="s">
        <v>38</v>
      </c>
      <c r="Z40" s="55" t="s">
        <v>39</v>
      </c>
      <c r="AA40" s="50" t="s">
        <v>36</v>
      </c>
      <c r="AB40" s="55" t="s">
        <v>40</v>
      </c>
      <c r="AC40" s="73" t="s">
        <v>41</v>
      </c>
      <c r="AD40" s="18"/>
      <c r="AE40" s="178"/>
      <c r="AM40" s="30"/>
      <c r="AO40" s="99"/>
      <c r="AP40" s="100" t="s">
        <v>61</v>
      </c>
      <c r="AQ40" s="101" t="s">
        <v>36</v>
      </c>
      <c r="AR40" s="102" t="s">
        <v>62</v>
      </c>
      <c r="AV40" s="5" t="s">
        <v>66</v>
      </c>
      <c r="AX40" s="30"/>
    </row>
    <row r="41" spans="1:50" x14ac:dyDescent="0.3">
      <c r="A41" s="29">
        <v>42736</v>
      </c>
      <c r="B41" s="112">
        <v>5000</v>
      </c>
      <c r="C41" s="112">
        <v>2256.9444444444448</v>
      </c>
      <c r="D41" s="112">
        <v>5050.5050505050503</v>
      </c>
      <c r="E41" s="112">
        <v>1372.5490196078433</v>
      </c>
      <c r="F41" s="112">
        <v>714.28571428571433</v>
      </c>
      <c r="G41" s="113">
        <f t="shared" si="0"/>
        <v>14394.284228843051</v>
      </c>
      <c r="H41" s="112"/>
      <c r="I41" s="93"/>
      <c r="Q41" s="30"/>
      <c r="S41" s="126" t="s">
        <v>17</v>
      </c>
      <c r="T41" s="84">
        <f>C5</f>
        <v>984</v>
      </c>
      <c r="U41" s="84">
        <f>C17</f>
        <v>1172.1611721611721</v>
      </c>
      <c r="V41" s="84">
        <f>C29</f>
        <v>1834.5323741007192</v>
      </c>
      <c r="W41" s="84">
        <f>C41</f>
        <v>2256.9444444444448</v>
      </c>
      <c r="X41" s="84">
        <f>C53</f>
        <v>2635.1351351351354</v>
      </c>
      <c r="Y41" s="84">
        <f>X52+Z41</f>
        <v>3443.0868140868142</v>
      </c>
      <c r="Z41" s="54">
        <f>((X41-W41)+(W41-V41)+(V41-U41)+(U41-T41))/4</f>
        <v>412.78378378378386</v>
      </c>
      <c r="AA41" s="84">
        <f>Y41+Z41</f>
        <v>3855.870597870598</v>
      </c>
      <c r="AB41" s="54">
        <v>0.5</v>
      </c>
      <c r="AC41" s="74">
        <v>0.45</v>
      </c>
      <c r="AD41" s="19"/>
      <c r="AE41" s="49"/>
      <c r="AM41" s="30"/>
      <c r="AO41" s="104" t="s">
        <v>17</v>
      </c>
      <c r="AP41" s="24">
        <f>X41</f>
        <v>2635.1351351351354</v>
      </c>
      <c r="AQ41" s="24">
        <f>AA41</f>
        <v>3855.870597870598</v>
      </c>
      <c r="AR41" s="24">
        <f>ABS(AP41-AQ41)</f>
        <v>1220.7354627354625</v>
      </c>
      <c r="AV41" s="156">
        <f t="shared" ref="AV41:AV52" si="25">(AR41/AP41)</f>
        <v>0.46325345765345755</v>
      </c>
      <c r="AX41" s="30"/>
    </row>
    <row r="42" spans="1:50" x14ac:dyDescent="0.3">
      <c r="A42" s="29">
        <v>42767</v>
      </c>
      <c r="B42" s="112">
        <v>6283.7837837837833</v>
      </c>
      <c r="C42" s="112">
        <v>2352.9411764705883</v>
      </c>
      <c r="D42" s="112">
        <v>6082.4742268041236</v>
      </c>
      <c r="E42" s="112">
        <v>1435.6435643564355</v>
      </c>
      <c r="F42" s="112">
        <v>1063</v>
      </c>
      <c r="G42" s="113">
        <f t="shared" si="0"/>
        <v>17217.84275141493</v>
      </c>
      <c r="H42" s="112"/>
      <c r="I42" s="93"/>
      <c r="Q42" s="30"/>
      <c r="S42" s="126" t="s">
        <v>18</v>
      </c>
      <c r="T42" s="84">
        <f t="shared" ref="T42:T52" si="26">C6</f>
        <v>1050.5836575875487</v>
      </c>
      <c r="U42" s="84">
        <f t="shared" ref="U42:U52" si="27">C18</f>
        <v>1272.7272727272725</v>
      </c>
      <c r="V42" s="84">
        <f t="shared" ref="V42:V52" si="28">C30</f>
        <v>2114.6953405017921</v>
      </c>
      <c r="W42" s="84">
        <f t="shared" ref="W42:W52" si="29">C42</f>
        <v>2352.9411764705883</v>
      </c>
      <c r="X42" s="84">
        <f t="shared" ref="X42:X52" si="30">C54</f>
        <v>2702.7027027027029</v>
      </c>
      <c r="Y42" s="53">
        <f>($AB$41*X42)+(1-$AC$41)*(Y41+Z41)</f>
        <v>3472.0801801801808</v>
      </c>
      <c r="Z42" s="54">
        <f>$AC$41*(Y42-Y41)+(1-$AC$41)*Z41</f>
        <v>240.07809582309611</v>
      </c>
      <c r="AA42" s="84">
        <f t="shared" ref="AA42:AA52" si="31">Y42+Z42</f>
        <v>3712.158276003277</v>
      </c>
      <c r="AB42" s="84"/>
      <c r="AC42" s="86"/>
      <c r="AD42" s="12"/>
      <c r="AE42" s="167"/>
      <c r="AM42" s="30"/>
      <c r="AO42" s="104" t="s">
        <v>18</v>
      </c>
      <c r="AP42" s="24">
        <f t="shared" ref="AP42:AP52" si="32">X42</f>
        <v>2702.7027027027029</v>
      </c>
      <c r="AQ42" s="24">
        <f t="shared" ref="AQ42:AQ52" si="33">AA42</f>
        <v>3712.158276003277</v>
      </c>
      <c r="AR42" s="24">
        <f t="shared" ref="AR42:AR52" si="34">ABS(AP42-AQ42)</f>
        <v>1009.4555733005741</v>
      </c>
      <c r="AV42" s="156">
        <f t="shared" si="25"/>
        <v>0.37349856212121241</v>
      </c>
      <c r="AX42" s="30"/>
    </row>
    <row r="43" spans="1:50" x14ac:dyDescent="0.3">
      <c r="A43" s="29">
        <v>42795</v>
      </c>
      <c r="B43" s="112">
        <v>7785.2348993288579</v>
      </c>
      <c r="C43" s="112">
        <v>2456.7474048442909</v>
      </c>
      <c r="D43" s="112">
        <v>6326.5306122448974</v>
      </c>
      <c r="E43" s="112">
        <v>1477.8325123152708</v>
      </c>
      <c r="F43" s="112">
        <v>1264</v>
      </c>
      <c r="G43" s="113">
        <f t="shared" si="0"/>
        <v>19310.345428733319</v>
      </c>
      <c r="H43" s="112"/>
      <c r="I43" s="93"/>
      <c r="Q43" s="30"/>
      <c r="S43" s="126" t="s">
        <v>19</v>
      </c>
      <c r="T43" s="84">
        <f t="shared" si="26"/>
        <v>1015.625</v>
      </c>
      <c r="U43" s="84">
        <f t="shared" si="27"/>
        <v>1423.3576642335765</v>
      </c>
      <c r="V43" s="84">
        <f t="shared" si="28"/>
        <v>2202.1660649819491</v>
      </c>
      <c r="W43" s="84">
        <f t="shared" si="29"/>
        <v>2456.7474048442909</v>
      </c>
      <c r="X43" s="84">
        <f t="shared" si="30"/>
        <v>2794.6127946127949</v>
      </c>
      <c r="Y43" s="53">
        <f t="shared" ref="Y43:Y52" si="35">($AB$41*X43)+(1-$AC$41)*(Y42+Z42)</f>
        <v>3438.9934491081999</v>
      </c>
      <c r="Z43" s="54">
        <f t="shared" ref="Z43:Z52" si="36">$AC$41*(Y43-Y42)+(1-$AC$41)*Z42</f>
        <v>117.15392372031147</v>
      </c>
      <c r="AA43" s="84">
        <f t="shared" si="31"/>
        <v>3556.1473728285114</v>
      </c>
      <c r="AB43" s="84"/>
      <c r="AC43" s="86"/>
      <c r="AD43" s="12"/>
      <c r="AE43" s="167"/>
      <c r="AM43" s="30"/>
      <c r="AO43" s="104" t="s">
        <v>19</v>
      </c>
      <c r="AP43" s="24">
        <f t="shared" si="32"/>
        <v>2794.6127946127949</v>
      </c>
      <c r="AQ43" s="24">
        <f t="shared" si="33"/>
        <v>3556.1473728285114</v>
      </c>
      <c r="AR43" s="24">
        <f t="shared" si="34"/>
        <v>761.53457821571646</v>
      </c>
      <c r="AV43" s="156">
        <f t="shared" si="25"/>
        <v>0.27250092738562381</v>
      </c>
      <c r="AX43" s="30"/>
    </row>
    <row r="44" spans="1:50" x14ac:dyDescent="0.3">
      <c r="A44" s="29">
        <v>42826</v>
      </c>
      <c r="B44" s="112">
        <v>9934.21052631579</v>
      </c>
      <c r="C44" s="112">
        <v>2517.2413793103451</v>
      </c>
      <c r="D44" s="112">
        <v>7604.1666666666661</v>
      </c>
      <c r="E44" s="112">
        <v>1512.1951219512196</v>
      </c>
      <c r="F44" s="112">
        <v>1333.3333333333335</v>
      </c>
      <c r="G44" s="113">
        <f t="shared" si="0"/>
        <v>22901.14702757735</v>
      </c>
      <c r="H44" s="112"/>
      <c r="I44" s="93"/>
      <c r="Q44" s="30"/>
      <c r="S44" s="126" t="s">
        <v>20</v>
      </c>
      <c r="T44" s="84">
        <f t="shared" si="26"/>
        <v>1026.6159695817489</v>
      </c>
      <c r="U44" s="84">
        <f t="shared" si="27"/>
        <v>1611.7216117216117</v>
      </c>
      <c r="V44" s="84">
        <f t="shared" si="28"/>
        <v>2150.5376344086021</v>
      </c>
      <c r="W44" s="84">
        <f t="shared" si="29"/>
        <v>2517.2413793103451</v>
      </c>
      <c r="X44" s="84">
        <f t="shared" si="30"/>
        <v>2996.6329966329968</v>
      </c>
      <c r="Y44" s="53">
        <f t="shared" si="35"/>
        <v>3454.1975533721798</v>
      </c>
      <c r="Z44" s="54">
        <f t="shared" si="36"/>
        <v>71.276504964962243</v>
      </c>
      <c r="AA44" s="84">
        <f t="shared" si="31"/>
        <v>3525.4740583371422</v>
      </c>
      <c r="AB44" s="84"/>
      <c r="AC44" s="86"/>
      <c r="AD44" s="12"/>
      <c r="AE44" s="167"/>
      <c r="AM44" s="30"/>
      <c r="AO44" s="104" t="s">
        <v>20</v>
      </c>
      <c r="AP44" s="24">
        <f t="shared" si="32"/>
        <v>2996.6329966329968</v>
      </c>
      <c r="AQ44" s="24">
        <f t="shared" si="33"/>
        <v>3525.4740583371422</v>
      </c>
      <c r="AR44" s="24">
        <f t="shared" si="34"/>
        <v>528.84106170414543</v>
      </c>
      <c r="AV44" s="156">
        <f t="shared" si="25"/>
        <v>0.17647842171475414</v>
      </c>
      <c r="AX44" s="30"/>
    </row>
    <row r="45" spans="1:50" x14ac:dyDescent="0.3">
      <c r="A45" s="29">
        <v>42856</v>
      </c>
      <c r="B45" s="112">
        <v>10645.161290322581</v>
      </c>
      <c r="C45" s="112">
        <v>2611.6838487972509</v>
      </c>
      <c r="D45" s="112">
        <v>7789.4736842105258</v>
      </c>
      <c r="E45" s="112">
        <v>1641.7910447761194</v>
      </c>
      <c r="F45" s="112">
        <v>1555.5555555555557</v>
      </c>
      <c r="G45" s="113">
        <f t="shared" si="0"/>
        <v>24243.665423662034</v>
      </c>
      <c r="H45" s="112"/>
      <c r="I45" s="93"/>
      <c r="Q45" s="30"/>
      <c r="S45" s="126" t="s">
        <v>21</v>
      </c>
      <c r="T45" s="84">
        <f t="shared" si="26"/>
        <v>1056.6037735849056</v>
      </c>
      <c r="U45" s="84">
        <f t="shared" si="27"/>
        <v>1727.9411764705881</v>
      </c>
      <c r="V45" s="84">
        <f t="shared" si="28"/>
        <v>2214.2857142857142</v>
      </c>
      <c r="W45" s="84">
        <f t="shared" si="29"/>
        <v>2611.6838487972509</v>
      </c>
      <c r="X45" s="84">
        <f t="shared" si="30"/>
        <v>3131.3131313131316</v>
      </c>
      <c r="Y45" s="53">
        <f t="shared" si="35"/>
        <v>3504.6672977419939</v>
      </c>
      <c r="Z45" s="54">
        <f t="shared" si="36"/>
        <v>61.913462697145619</v>
      </c>
      <c r="AA45" s="84">
        <f t="shared" si="31"/>
        <v>3566.5807604391393</v>
      </c>
      <c r="AB45" s="84"/>
      <c r="AC45" s="86"/>
      <c r="AD45" s="12"/>
      <c r="AE45" s="167"/>
      <c r="AM45" s="30"/>
      <c r="AO45" s="104" t="s">
        <v>21</v>
      </c>
      <c r="AP45" s="24">
        <f t="shared" si="32"/>
        <v>3131.3131313131316</v>
      </c>
      <c r="AQ45" s="24">
        <f t="shared" si="33"/>
        <v>3566.5807604391393</v>
      </c>
      <c r="AR45" s="24">
        <f t="shared" si="34"/>
        <v>435.26762912600771</v>
      </c>
      <c r="AV45" s="156">
        <f t="shared" si="25"/>
        <v>0.13900482349507987</v>
      </c>
      <c r="AX45" s="30"/>
    </row>
    <row r="46" spans="1:50" x14ac:dyDescent="0.3">
      <c r="A46" s="29">
        <v>42887</v>
      </c>
      <c r="B46" s="112">
        <v>9491</v>
      </c>
      <c r="C46" s="112">
        <v>2749.1408934707906</v>
      </c>
      <c r="D46" s="112">
        <v>7346.9387755102034</v>
      </c>
      <c r="E46" s="112">
        <v>1666.6666666666667</v>
      </c>
      <c r="F46" s="112">
        <v>1739.1304347826087</v>
      </c>
      <c r="G46" s="113">
        <f t="shared" si="0"/>
        <v>22992.87677043027</v>
      </c>
      <c r="H46" s="112"/>
      <c r="I46" s="93"/>
      <c r="Q46" s="30"/>
      <c r="S46" s="126" t="s">
        <v>22</v>
      </c>
      <c r="T46" s="84">
        <f t="shared" si="26"/>
        <v>1018.8679245283018</v>
      </c>
      <c r="U46" s="84">
        <f t="shared" si="27"/>
        <v>1814.8148148148148</v>
      </c>
      <c r="V46" s="84">
        <f t="shared" si="28"/>
        <v>2277.5800711743768</v>
      </c>
      <c r="W46" s="84">
        <f t="shared" si="29"/>
        <v>2749.1408934707906</v>
      </c>
      <c r="X46" s="84">
        <f t="shared" si="30"/>
        <v>3310.8108108108108</v>
      </c>
      <c r="Y46" s="53">
        <f t="shared" si="35"/>
        <v>3617.0248236469324</v>
      </c>
      <c r="Z46" s="54">
        <f t="shared" si="36"/>
        <v>84.613291140652422</v>
      </c>
      <c r="AA46" s="84">
        <f t="shared" si="31"/>
        <v>3701.638114787585</v>
      </c>
      <c r="AB46" s="84"/>
      <c r="AC46" s="86"/>
      <c r="AD46" s="12"/>
      <c r="AE46" s="167"/>
      <c r="AM46" s="30"/>
      <c r="AO46" s="104" t="s">
        <v>22</v>
      </c>
      <c r="AP46" s="24">
        <f t="shared" si="32"/>
        <v>3310.8108108108108</v>
      </c>
      <c r="AQ46" s="24">
        <f t="shared" si="33"/>
        <v>3701.638114787585</v>
      </c>
      <c r="AR46" s="24">
        <f t="shared" si="34"/>
        <v>390.82730397677415</v>
      </c>
      <c r="AV46" s="156">
        <f t="shared" si="25"/>
        <v>0.11804579793584198</v>
      </c>
      <c r="AX46" s="30"/>
    </row>
    <row r="47" spans="1:50" x14ac:dyDescent="0.3">
      <c r="A47" s="29">
        <v>42917</v>
      </c>
      <c r="B47" s="112">
        <v>9182.3899371069183</v>
      </c>
      <c r="C47" s="112">
        <v>2886.5979381443299</v>
      </c>
      <c r="D47" s="112">
        <v>6979.166666666667</v>
      </c>
      <c r="E47" s="112">
        <v>1732.6732673267325</v>
      </c>
      <c r="F47" s="112">
        <v>1702.127659574468</v>
      </c>
      <c r="G47" s="113">
        <f t="shared" si="0"/>
        <v>22482.955468819117</v>
      </c>
      <c r="H47" s="112"/>
      <c r="I47" s="93"/>
      <c r="Q47" s="30"/>
      <c r="S47" s="126" t="s">
        <v>23</v>
      </c>
      <c r="T47" s="84">
        <f t="shared" si="26"/>
        <v>977.4436090225563</v>
      </c>
      <c r="U47" s="84">
        <f t="shared" si="27"/>
        <v>1776</v>
      </c>
      <c r="V47" s="84">
        <f t="shared" si="28"/>
        <v>2099.6441281138787</v>
      </c>
      <c r="W47" s="84">
        <f t="shared" si="29"/>
        <v>2886.5979381443299</v>
      </c>
      <c r="X47" s="84">
        <f t="shared" si="30"/>
        <v>3389.8305084745766</v>
      </c>
      <c r="Y47" s="53">
        <f t="shared" si="35"/>
        <v>3730.8162173704604</v>
      </c>
      <c r="Z47" s="54">
        <f t="shared" si="36"/>
        <v>97.743437302946447</v>
      </c>
      <c r="AA47" s="84">
        <f t="shared" si="31"/>
        <v>3828.5596546734068</v>
      </c>
      <c r="AB47" s="84"/>
      <c r="AC47" s="86"/>
      <c r="AD47" s="12"/>
      <c r="AE47" s="167"/>
      <c r="AM47" s="30"/>
      <c r="AO47" s="104" t="s">
        <v>23</v>
      </c>
      <c r="AP47" s="24">
        <f t="shared" si="32"/>
        <v>3389.8305084745766</v>
      </c>
      <c r="AQ47" s="24">
        <f t="shared" si="33"/>
        <v>3828.5596546734068</v>
      </c>
      <c r="AR47" s="24">
        <f t="shared" si="34"/>
        <v>438.72914619883022</v>
      </c>
      <c r="AV47" s="156">
        <f t="shared" si="25"/>
        <v>0.12942509812865491</v>
      </c>
      <c r="AX47" s="30"/>
    </row>
    <row r="48" spans="1:50" x14ac:dyDescent="0.3">
      <c r="A48" s="29">
        <v>42948</v>
      </c>
      <c r="B48" s="112">
        <v>8527.6073619631898</v>
      </c>
      <c r="C48" s="112">
        <v>2832.764505119454</v>
      </c>
      <c r="D48" s="112">
        <v>6489.3617021276596</v>
      </c>
      <c r="E48" s="112">
        <v>1700</v>
      </c>
      <c r="F48" s="112">
        <v>1914.8936170212767</v>
      </c>
      <c r="G48" s="113">
        <f t="shared" si="0"/>
        <v>21464.627186231581</v>
      </c>
      <c r="H48" s="112"/>
      <c r="I48" s="93"/>
      <c r="Q48" s="30"/>
      <c r="S48" s="126" t="s">
        <v>24</v>
      </c>
      <c r="T48" s="84">
        <f t="shared" si="26"/>
        <v>1056.6037735849056</v>
      </c>
      <c r="U48" s="84">
        <f t="shared" si="27"/>
        <v>1684.9816849816848</v>
      </c>
      <c r="V48" s="84">
        <f t="shared" si="28"/>
        <v>2127.6595744680853</v>
      </c>
      <c r="W48" s="84">
        <f t="shared" si="29"/>
        <v>2832.764505119454</v>
      </c>
      <c r="X48" s="84">
        <f t="shared" si="30"/>
        <v>3277.0270270270271</v>
      </c>
      <c r="Y48" s="53">
        <f t="shared" si="35"/>
        <v>3744.2213235838872</v>
      </c>
      <c r="Z48" s="54">
        <f t="shared" si="36"/>
        <v>59.791188312662584</v>
      </c>
      <c r="AA48" s="84">
        <f t="shared" si="31"/>
        <v>3804.0125118965498</v>
      </c>
      <c r="AB48" s="84"/>
      <c r="AC48" s="86"/>
      <c r="AD48" s="12"/>
      <c r="AE48" s="167"/>
      <c r="AM48" s="30"/>
      <c r="AO48" s="104" t="s">
        <v>24</v>
      </c>
      <c r="AP48" s="24">
        <f t="shared" si="32"/>
        <v>3277.0270270270271</v>
      </c>
      <c r="AQ48" s="24">
        <f t="shared" si="33"/>
        <v>3804.0125118965498</v>
      </c>
      <c r="AR48" s="24">
        <f t="shared" si="34"/>
        <v>526.98548486952268</v>
      </c>
      <c r="AV48" s="156">
        <f t="shared" si="25"/>
        <v>0.16081206548595744</v>
      </c>
      <c r="AX48" s="30"/>
    </row>
    <row r="49" spans="1:50" x14ac:dyDescent="0.3">
      <c r="A49" s="29">
        <v>42979</v>
      </c>
      <c r="B49" s="112">
        <v>8292.6829268292677</v>
      </c>
      <c r="C49" s="112">
        <v>2789.1156462585036</v>
      </c>
      <c r="D49" s="112">
        <v>6315.7894736842109</v>
      </c>
      <c r="E49" s="112">
        <v>1641.7910447761194</v>
      </c>
      <c r="F49" s="112">
        <v>2083.3333333333335</v>
      </c>
      <c r="G49" s="113">
        <f t="shared" si="0"/>
        <v>21122.712424881436</v>
      </c>
      <c r="H49" s="112"/>
      <c r="I49" s="93"/>
      <c r="Q49" s="30"/>
      <c r="S49" s="126" t="s">
        <v>25</v>
      </c>
      <c r="T49" s="84">
        <f t="shared" si="26"/>
        <v>1086.1423220973782</v>
      </c>
      <c r="U49" s="84">
        <f t="shared" si="27"/>
        <v>1678.8321167883209</v>
      </c>
      <c r="V49" s="84">
        <f t="shared" si="28"/>
        <v>2367.4911660777389</v>
      </c>
      <c r="W49" s="84">
        <f t="shared" si="29"/>
        <v>2789.1156462585036</v>
      </c>
      <c r="X49" s="84">
        <f t="shared" si="30"/>
        <v>3232.3232323232323</v>
      </c>
      <c r="Y49" s="53">
        <f t="shared" si="35"/>
        <v>3708.3684977047187</v>
      </c>
      <c r="Z49" s="54">
        <f t="shared" si="36"/>
        <v>16.75138192633862</v>
      </c>
      <c r="AA49" s="84">
        <f t="shared" si="31"/>
        <v>3725.1198796310573</v>
      </c>
      <c r="AB49" s="84"/>
      <c r="AC49" s="86"/>
      <c r="AD49" s="12"/>
      <c r="AE49" s="167"/>
      <c r="AM49" s="30"/>
      <c r="AO49" s="104" t="s">
        <v>25</v>
      </c>
      <c r="AP49" s="24">
        <f t="shared" si="32"/>
        <v>3232.3232323232323</v>
      </c>
      <c r="AQ49" s="24">
        <f t="shared" si="33"/>
        <v>3725.1198796310573</v>
      </c>
      <c r="AR49" s="24">
        <f t="shared" si="34"/>
        <v>492.79664730782497</v>
      </c>
      <c r="AV49" s="156">
        <f t="shared" si="25"/>
        <v>0.15245896276085835</v>
      </c>
      <c r="AX49" s="30"/>
    </row>
    <row r="50" spans="1:50" x14ac:dyDescent="0.3">
      <c r="A50" s="29">
        <v>43009</v>
      </c>
      <c r="B50" s="112">
        <v>8220.8588957055217</v>
      </c>
      <c r="C50" s="112">
        <v>2764.5051194539251</v>
      </c>
      <c r="D50" s="112">
        <v>5833.333333333333</v>
      </c>
      <c r="E50" s="112">
        <v>1576.3546798029556</v>
      </c>
      <c r="F50" s="112">
        <v>2127.6595744680849</v>
      </c>
      <c r="G50" s="113">
        <f t="shared" si="0"/>
        <v>20522.711602763822</v>
      </c>
      <c r="H50" s="112"/>
      <c r="I50" s="93"/>
      <c r="Q50" s="30"/>
      <c r="S50" s="126" t="s">
        <v>26</v>
      </c>
      <c r="T50" s="84">
        <f t="shared" si="26"/>
        <v>1044.7761194029849</v>
      </c>
      <c r="U50" s="84">
        <f t="shared" si="27"/>
        <v>1617.6470588235293</v>
      </c>
      <c r="V50" s="84">
        <f t="shared" si="28"/>
        <v>2210.5263157894738</v>
      </c>
      <c r="W50" s="84">
        <f t="shared" si="29"/>
        <v>2764.5051194539251</v>
      </c>
      <c r="X50" s="84">
        <f t="shared" si="30"/>
        <v>3131.3131313131316</v>
      </c>
      <c r="Y50" s="53">
        <f t="shared" si="35"/>
        <v>3614.4724994536473</v>
      </c>
      <c r="Z50" s="54">
        <f t="shared" si="36"/>
        <v>-33.039939153495908</v>
      </c>
      <c r="AA50" s="84">
        <f t="shared" si="31"/>
        <v>3581.4325603001512</v>
      </c>
      <c r="AB50" s="84"/>
      <c r="AC50" s="86"/>
      <c r="AD50" s="12"/>
      <c r="AE50" s="167"/>
      <c r="AM50" s="30"/>
      <c r="AO50" s="104" t="s">
        <v>26</v>
      </c>
      <c r="AP50" s="24">
        <f t="shared" si="32"/>
        <v>3131.3131313131316</v>
      </c>
      <c r="AQ50" s="24">
        <f t="shared" si="33"/>
        <v>3581.4325603001512</v>
      </c>
      <c r="AR50" s="24">
        <f t="shared" si="34"/>
        <v>450.11942898701955</v>
      </c>
      <c r="AV50" s="156">
        <f t="shared" si="25"/>
        <v>0.14374781764424172</v>
      </c>
      <c r="AX50" s="30"/>
    </row>
    <row r="51" spans="1:50" x14ac:dyDescent="0.3">
      <c r="A51" s="29">
        <v>43040</v>
      </c>
      <c r="B51" s="112">
        <v>7469.8795180722891</v>
      </c>
      <c r="C51" s="112">
        <v>2745.7627118644068</v>
      </c>
      <c r="D51" s="112">
        <v>5789.4736842105267</v>
      </c>
      <c r="E51" s="112">
        <v>1492.5373134328358</v>
      </c>
      <c r="F51" s="112">
        <v>2291.6666666666665</v>
      </c>
      <c r="G51" s="113">
        <f t="shared" si="0"/>
        <v>19789.319894246728</v>
      </c>
      <c r="H51" s="112"/>
      <c r="I51" s="93"/>
      <c r="Q51" s="30"/>
      <c r="S51" s="126" t="s">
        <v>27</v>
      </c>
      <c r="T51" s="84">
        <f t="shared" si="26"/>
        <v>1078.0669144981412</v>
      </c>
      <c r="U51" s="84">
        <f t="shared" si="27"/>
        <v>1563.6363636363635</v>
      </c>
      <c r="V51" s="84">
        <f t="shared" si="28"/>
        <v>2482.5174825174827</v>
      </c>
      <c r="W51" s="84">
        <f t="shared" si="29"/>
        <v>2745.7627118644068</v>
      </c>
      <c r="X51" s="84">
        <f t="shared" si="30"/>
        <v>3087.2483221476509</v>
      </c>
      <c r="Y51" s="53">
        <f t="shared" si="35"/>
        <v>3513.4120692389088</v>
      </c>
      <c r="Z51" s="54">
        <f t="shared" si="36"/>
        <v>-63.649160131055083</v>
      </c>
      <c r="AA51" s="84">
        <f t="shared" si="31"/>
        <v>3449.7629091078538</v>
      </c>
      <c r="AB51" s="84"/>
      <c r="AC51" s="86"/>
      <c r="AD51" s="12"/>
      <c r="AE51" s="167"/>
      <c r="AM51" s="30"/>
      <c r="AO51" s="104" t="s">
        <v>27</v>
      </c>
      <c r="AP51" s="24">
        <f t="shared" si="32"/>
        <v>3087.2483221476509</v>
      </c>
      <c r="AQ51" s="24">
        <f t="shared" si="33"/>
        <v>3449.7629091078538</v>
      </c>
      <c r="AR51" s="24">
        <f t="shared" si="34"/>
        <v>362.51458696020291</v>
      </c>
      <c r="AV51" s="156">
        <f t="shared" si="25"/>
        <v>0.11742320316754398</v>
      </c>
      <c r="AX51" s="30"/>
    </row>
    <row r="52" spans="1:50" x14ac:dyDescent="0.3">
      <c r="A52" s="29">
        <v>43070</v>
      </c>
      <c r="B52" s="112">
        <v>6508.8757396449701</v>
      </c>
      <c r="C52" s="112">
        <v>2533.7837837837837</v>
      </c>
      <c r="D52" s="112">
        <v>5591.3978494623652</v>
      </c>
      <c r="E52" s="112">
        <v>1450</v>
      </c>
      <c r="F52" s="112">
        <v>2244.8979591836733</v>
      </c>
      <c r="G52" s="113">
        <f t="shared" si="0"/>
        <v>18328.955332074791</v>
      </c>
      <c r="H52" s="112"/>
      <c r="I52" s="93"/>
      <c r="Q52" s="30"/>
      <c r="S52" s="126" t="s">
        <v>28</v>
      </c>
      <c r="T52" s="84">
        <f t="shared" si="26"/>
        <v>1029.4117647058822</v>
      </c>
      <c r="U52" s="84">
        <f t="shared" si="27"/>
        <v>1521.7391304347825</v>
      </c>
      <c r="V52" s="84">
        <f t="shared" si="28"/>
        <v>1986.0627177700351</v>
      </c>
      <c r="W52" s="84">
        <f t="shared" si="29"/>
        <v>2533.7837837837837</v>
      </c>
      <c r="X52" s="84">
        <f t="shared" si="30"/>
        <v>3030.3030303030305</v>
      </c>
      <c r="Y52" s="53">
        <f t="shared" si="35"/>
        <v>3412.5211151608351</v>
      </c>
      <c r="Z52" s="54">
        <f t="shared" si="36"/>
        <v>-80.407967407213476</v>
      </c>
      <c r="AA52" s="84">
        <f t="shared" si="31"/>
        <v>3332.1131477536214</v>
      </c>
      <c r="AB52" s="84"/>
      <c r="AC52" s="86"/>
      <c r="AD52" s="12"/>
      <c r="AE52" s="167"/>
      <c r="AM52" s="30"/>
      <c r="AO52" s="104" t="s">
        <v>28</v>
      </c>
      <c r="AP52" s="24">
        <f t="shared" si="32"/>
        <v>3030.3030303030305</v>
      </c>
      <c r="AQ52" s="24">
        <f t="shared" si="33"/>
        <v>3332.1131477536214</v>
      </c>
      <c r="AR52" s="24">
        <f t="shared" si="34"/>
        <v>301.81011745059095</v>
      </c>
      <c r="AV52" s="156">
        <f t="shared" si="25"/>
        <v>9.9597338758695003E-2</v>
      </c>
      <c r="AX52" s="30"/>
    </row>
    <row r="53" spans="1:50" ht="18.600000000000001" thickBot="1" x14ac:dyDescent="0.4">
      <c r="A53" s="29">
        <v>43101</v>
      </c>
      <c r="B53" s="112">
        <v>7267.4418604651155</v>
      </c>
      <c r="C53" s="112">
        <v>2635.1351351351354</v>
      </c>
      <c r="D53" s="112">
        <v>5106.3829787234044</v>
      </c>
      <c r="E53" s="112">
        <v>1010.10101010101</v>
      </c>
      <c r="F53" s="112">
        <v>2291.6666666666665</v>
      </c>
      <c r="G53" s="113">
        <f t="shared" si="0"/>
        <v>18310.727651091333</v>
      </c>
      <c r="H53" s="112"/>
      <c r="I53" s="93"/>
      <c r="Q53" s="30"/>
      <c r="S53" s="174"/>
      <c r="T53" s="88"/>
      <c r="U53" s="88"/>
      <c r="V53" s="88"/>
      <c r="W53" s="88"/>
      <c r="X53" s="88"/>
      <c r="Y53" s="88"/>
      <c r="Z53" s="88"/>
      <c r="AA53" s="88"/>
      <c r="AB53" s="88"/>
      <c r="AC53" s="89"/>
      <c r="AD53" s="12"/>
      <c r="AE53" s="167"/>
      <c r="AM53" s="30"/>
      <c r="AO53" s="106"/>
      <c r="AP53" s="24" t="s">
        <v>63</v>
      </c>
      <c r="AQ53" s="24"/>
      <c r="AR53" s="24">
        <f>SUM(AR41:AR52)</f>
        <v>6919.617020832673</v>
      </c>
      <c r="AT53" s="2" t="s">
        <v>67</v>
      </c>
      <c r="AV53" s="156">
        <f>SUM(AV41:AV52)</f>
        <v>2.3462464762519217</v>
      </c>
      <c r="AX53" s="30"/>
    </row>
    <row r="54" spans="1:50" ht="18.600000000000001" thickBot="1" x14ac:dyDescent="0.4">
      <c r="A54" s="29">
        <v>43132</v>
      </c>
      <c r="B54" s="112">
        <v>8806.8181818181802</v>
      </c>
      <c r="C54" s="112">
        <v>2702.7027027027029</v>
      </c>
      <c r="D54" s="112">
        <v>5473.6842105263158</v>
      </c>
      <c r="E54" s="112">
        <v>1044.7761194029849</v>
      </c>
      <c r="F54" s="112">
        <v>2448.9795918367345</v>
      </c>
      <c r="G54" s="113">
        <f t="shared" si="0"/>
        <v>20476.960806286919</v>
      </c>
      <c r="H54" s="112"/>
      <c r="I54" s="93"/>
      <c r="Q54" s="30"/>
      <c r="S54" s="16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67"/>
      <c r="AM54" s="30"/>
      <c r="AO54" s="107"/>
      <c r="AP54" s="108" t="s">
        <v>64</v>
      </c>
      <c r="AQ54" s="108"/>
      <c r="AR54" s="108">
        <f>AR53/12</f>
        <v>576.63475173605605</v>
      </c>
      <c r="AS54" s="32"/>
      <c r="AT54" s="32" t="s">
        <v>68</v>
      </c>
      <c r="AU54" s="32"/>
      <c r="AV54" s="168">
        <f>AV53/12</f>
        <v>0.19552053968766014</v>
      </c>
      <c r="AW54" s="32"/>
      <c r="AX54" s="33"/>
    </row>
    <row r="55" spans="1:50" x14ac:dyDescent="0.3">
      <c r="A55" s="29">
        <v>43160</v>
      </c>
      <c r="B55" s="112">
        <v>10167.597765363127</v>
      </c>
      <c r="C55" s="112">
        <v>2794.6127946127949</v>
      </c>
      <c r="D55" s="112">
        <v>6021.5053763440865</v>
      </c>
      <c r="E55" s="112">
        <v>1105.5276381909548</v>
      </c>
      <c r="F55" s="112">
        <v>2400</v>
      </c>
      <c r="G55" s="113">
        <f t="shared" si="0"/>
        <v>22489.243574510961</v>
      </c>
      <c r="H55" s="112"/>
      <c r="I55" s="93"/>
      <c r="J55" s="41" t="s">
        <v>49</v>
      </c>
      <c r="M55" s="10" t="s">
        <v>52</v>
      </c>
      <c r="Q55" s="30"/>
      <c r="S55" s="17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67"/>
      <c r="AM55" s="30"/>
    </row>
    <row r="56" spans="1:50" ht="18" thickBot="1" x14ac:dyDescent="0.35">
      <c r="A56" s="29">
        <v>43191</v>
      </c>
      <c r="B56" s="112">
        <v>11043.956043956043</v>
      </c>
      <c r="C56" s="112">
        <v>2996.6329966329968</v>
      </c>
      <c r="D56" s="112">
        <v>6063.8297872340427</v>
      </c>
      <c r="E56" s="112">
        <v>1150</v>
      </c>
      <c r="F56" s="112">
        <v>2352.9411764705883</v>
      </c>
      <c r="G56" s="113">
        <f t="shared" si="0"/>
        <v>23607.360004293667</v>
      </c>
      <c r="H56" s="112"/>
      <c r="I56" s="93"/>
      <c r="Q56" s="30"/>
      <c r="S56" s="12"/>
      <c r="T56" s="12"/>
      <c r="U56" s="12"/>
      <c r="V56" s="12"/>
      <c r="W56" s="13"/>
      <c r="X56" s="12"/>
      <c r="Y56" s="12"/>
      <c r="Z56" s="12"/>
      <c r="AA56" s="12"/>
      <c r="AB56" s="12"/>
      <c r="AC56" s="12"/>
      <c r="AD56" s="12"/>
      <c r="AE56" s="167"/>
      <c r="AM56" s="30"/>
    </row>
    <row r="57" spans="1:50" x14ac:dyDescent="0.3">
      <c r="A57" s="29">
        <v>43221</v>
      </c>
      <c r="B57" s="112">
        <v>12119.565217391304</v>
      </c>
      <c r="C57" s="112">
        <v>3131.3131313131316</v>
      </c>
      <c r="D57" s="112">
        <v>6344.0860215053763</v>
      </c>
      <c r="E57" s="112">
        <v>1243.7810945273632</v>
      </c>
      <c r="F57" s="112">
        <v>2600</v>
      </c>
      <c r="G57" s="113">
        <f t="shared" si="0"/>
        <v>25438.745464737174</v>
      </c>
      <c r="H57" s="112"/>
      <c r="I57" s="93"/>
      <c r="Q57" s="30"/>
      <c r="S57" s="134" t="s">
        <v>4</v>
      </c>
      <c r="T57" s="173" t="s">
        <v>71</v>
      </c>
      <c r="U57" s="163"/>
      <c r="V57" s="163"/>
      <c r="W57" s="173"/>
      <c r="X57" s="173"/>
      <c r="Y57" s="163"/>
      <c r="Z57" s="163"/>
      <c r="AA57" s="163"/>
      <c r="AB57" s="163"/>
      <c r="AC57" s="164"/>
      <c r="AD57" s="12"/>
      <c r="AE57" s="167"/>
      <c r="AM57" s="30"/>
      <c r="AO57" s="95"/>
      <c r="AP57" s="46" t="s">
        <v>60</v>
      </c>
      <c r="AQ57" s="96"/>
      <c r="AR57" s="96"/>
      <c r="AS57" s="91"/>
      <c r="AT57" s="97"/>
      <c r="AU57" s="91"/>
      <c r="AV57" s="97" t="s">
        <v>65</v>
      </c>
      <c r="AW57" s="91"/>
      <c r="AX57" s="92"/>
    </row>
    <row r="58" spans="1:50" x14ac:dyDescent="0.3">
      <c r="A58" s="29">
        <v>43252</v>
      </c>
      <c r="B58" s="112">
        <v>13459.45945945946</v>
      </c>
      <c r="C58" s="112">
        <v>3310.8108108108108</v>
      </c>
      <c r="D58" s="112">
        <v>6593.4065934065939</v>
      </c>
      <c r="E58" s="112">
        <v>1356.7839195979898</v>
      </c>
      <c r="F58" s="112">
        <v>2653.0612244897957</v>
      </c>
      <c r="G58" s="113">
        <f t="shared" si="0"/>
        <v>27373.522007764652</v>
      </c>
      <c r="H58" s="112"/>
      <c r="I58" s="93"/>
      <c r="Q58" s="30"/>
      <c r="S58" s="124"/>
      <c r="T58" s="171" t="s">
        <v>31</v>
      </c>
      <c r="U58" s="171" t="s">
        <v>32</v>
      </c>
      <c r="V58" s="171" t="s">
        <v>33</v>
      </c>
      <c r="W58" s="171" t="s">
        <v>34</v>
      </c>
      <c r="X58" s="117" t="s">
        <v>35</v>
      </c>
      <c r="Y58" s="55" t="s">
        <v>38</v>
      </c>
      <c r="Z58" s="55" t="s">
        <v>39</v>
      </c>
      <c r="AA58" s="50" t="s">
        <v>36</v>
      </c>
      <c r="AB58" s="55" t="s">
        <v>40</v>
      </c>
      <c r="AC58" s="73" t="s">
        <v>41</v>
      </c>
      <c r="AD58" s="18"/>
      <c r="AE58" s="178"/>
      <c r="AM58" s="30"/>
      <c r="AO58" s="99"/>
      <c r="AP58" s="100" t="s">
        <v>61</v>
      </c>
      <c r="AQ58" s="101" t="s">
        <v>36</v>
      </c>
      <c r="AR58" s="102" t="s">
        <v>62</v>
      </c>
      <c r="AV58" s="5" t="s">
        <v>66</v>
      </c>
      <c r="AX58" s="30"/>
    </row>
    <row r="59" spans="1:50" x14ac:dyDescent="0.3">
      <c r="A59" s="29">
        <v>43282</v>
      </c>
      <c r="B59" s="112">
        <v>13048.128342245989</v>
      </c>
      <c r="C59" s="112">
        <v>3389.8305084745766</v>
      </c>
      <c r="D59" s="112">
        <v>6304.347826086957</v>
      </c>
      <c r="E59" s="112">
        <v>1421.3197969543146</v>
      </c>
      <c r="F59" s="112">
        <v>2600</v>
      </c>
      <c r="G59" s="113">
        <f t="shared" si="0"/>
        <v>26763.626473761837</v>
      </c>
      <c r="H59" s="112"/>
      <c r="I59" s="93"/>
      <c r="Q59" s="30"/>
      <c r="S59" s="126" t="s">
        <v>17</v>
      </c>
      <c r="T59" s="84">
        <f t="shared" ref="T59:T70" si="37">D5</f>
        <v>5090.909090909091</v>
      </c>
      <c r="U59" s="84">
        <f t="shared" ref="U59:U70" si="38">D17</f>
        <v>5688.0733944954127</v>
      </c>
      <c r="V59" s="84">
        <f t="shared" ref="V59:V70" si="39">D29</f>
        <v>5922.3300970873788</v>
      </c>
      <c r="W59" s="84">
        <f t="shared" ref="W59:W70" si="40">D41</f>
        <v>5050.5050505050503</v>
      </c>
      <c r="X59" s="84">
        <f t="shared" ref="X59:X70" si="41">D53</f>
        <v>5106.3829787234044</v>
      </c>
      <c r="Y59" s="84">
        <f>X70+Z59</f>
        <v>5448.3129163980229</v>
      </c>
      <c r="Z59" s="54">
        <f>((X59-W59)+(W59-V59)+(V59-U59)+(U59-T59))/4</f>
        <v>3.8684719535783643</v>
      </c>
      <c r="AA59" s="84">
        <f>Y59+Z59</f>
        <v>5452.1813883516015</v>
      </c>
      <c r="AB59" s="54">
        <v>0.4</v>
      </c>
      <c r="AC59" s="74">
        <v>0.45</v>
      </c>
      <c r="AD59" s="19"/>
      <c r="AE59" s="49"/>
      <c r="AM59" s="30"/>
      <c r="AO59" s="104" t="s">
        <v>17</v>
      </c>
      <c r="AP59" s="24">
        <f>X59</f>
        <v>5106.3829787234044</v>
      </c>
      <c r="AQ59" s="24">
        <f>AA59</f>
        <v>5452.1813883516015</v>
      </c>
      <c r="AR59" s="24">
        <f>ABS(AP59-AQ59)</f>
        <v>345.79840962819708</v>
      </c>
      <c r="AV59" s="156">
        <f t="shared" ref="AV59:AV70" si="42">(AR59/AP59)</f>
        <v>6.7718855218855262E-2</v>
      </c>
      <c r="AX59" s="30"/>
    </row>
    <row r="60" spans="1:50" x14ac:dyDescent="0.3">
      <c r="A60" s="29">
        <v>43313</v>
      </c>
      <c r="B60" s="112">
        <v>12275.132275132275</v>
      </c>
      <c r="C60" s="112">
        <v>3277.0270270270271</v>
      </c>
      <c r="D60" s="112">
        <v>6063.8297872340427</v>
      </c>
      <c r="E60" s="112">
        <v>1262.6262626262626</v>
      </c>
      <c r="F60" s="112">
        <v>2549.0196078431372</v>
      </c>
      <c r="G60" s="113">
        <f t="shared" si="0"/>
        <v>25427.634959862742</v>
      </c>
      <c r="H60" s="112"/>
      <c r="I60" s="93"/>
      <c r="Q60" s="30"/>
      <c r="S60" s="126" t="s">
        <v>18</v>
      </c>
      <c r="T60" s="84">
        <f t="shared" si="37"/>
        <v>5309.7345132743358</v>
      </c>
      <c r="U60" s="84">
        <f t="shared" si="38"/>
        <v>7037.0370370370374</v>
      </c>
      <c r="V60" s="84">
        <f t="shared" si="39"/>
        <v>6666.666666666667</v>
      </c>
      <c r="W60" s="84">
        <f t="shared" si="40"/>
        <v>6082.4742268041236</v>
      </c>
      <c r="X60" s="84">
        <f t="shared" si="41"/>
        <v>5473.6842105263158</v>
      </c>
      <c r="Y60" s="53">
        <f>($AB$59*X60)+(1-$AC$59)*(Y59+Z59)</f>
        <v>5188.173447803907</v>
      </c>
      <c r="Z60" s="54">
        <f>$AC$59*(Y60-Y59)+(1-$AC$59)*Z59</f>
        <v>-114.93510129288406</v>
      </c>
      <c r="AA60" s="84">
        <f t="shared" ref="AA60:AA70" si="43">Y60+Z60</f>
        <v>5073.2383465110233</v>
      </c>
      <c r="AB60" s="84"/>
      <c r="AC60" s="86"/>
      <c r="AD60" s="12"/>
      <c r="AE60" s="167"/>
      <c r="AM60" s="30"/>
      <c r="AO60" s="104" t="s">
        <v>18</v>
      </c>
      <c r="AP60" s="24">
        <f t="shared" ref="AP60:AP70" si="44">X60</f>
        <v>5473.6842105263158</v>
      </c>
      <c r="AQ60" s="24">
        <f t="shared" ref="AQ60:AQ70" si="45">AA60</f>
        <v>5073.2383465110233</v>
      </c>
      <c r="AR60" s="24">
        <f t="shared" ref="AR60:AR70" si="46">ABS(AP60-AQ60)</f>
        <v>400.4458640152925</v>
      </c>
      <c r="AV60" s="156">
        <f t="shared" si="42"/>
        <v>7.3158379002793816E-2</v>
      </c>
      <c r="AX60" s="30"/>
    </row>
    <row r="61" spans="1:50" x14ac:dyDescent="0.3">
      <c r="A61" s="29">
        <v>43344</v>
      </c>
      <c r="B61" s="112">
        <v>11347.150259067357</v>
      </c>
      <c r="C61" s="112">
        <v>3232.3232323232323</v>
      </c>
      <c r="D61" s="112">
        <v>5789.4736842105267</v>
      </c>
      <c r="E61" s="112">
        <v>1173.4693877551019</v>
      </c>
      <c r="F61" s="112">
        <v>2452.8301886792451</v>
      </c>
      <c r="G61" s="113">
        <f t="shared" si="0"/>
        <v>23995.246752035462</v>
      </c>
      <c r="H61" s="112"/>
      <c r="I61" s="93"/>
      <c r="Q61" s="30"/>
      <c r="S61" s="126" t="s">
        <v>19</v>
      </c>
      <c r="T61" s="84">
        <f t="shared" si="37"/>
        <v>6071.4285714285716</v>
      </c>
      <c r="U61" s="84">
        <f t="shared" si="38"/>
        <v>6981.132075471698</v>
      </c>
      <c r="V61" s="84">
        <f t="shared" si="39"/>
        <v>7227.7227722772286</v>
      </c>
      <c r="W61" s="84">
        <f t="shared" si="40"/>
        <v>6326.5306122448974</v>
      </c>
      <c r="X61" s="84">
        <f t="shared" si="41"/>
        <v>6021.5053763440865</v>
      </c>
      <c r="Y61" s="53">
        <f t="shared" ref="Y61:Y70" si="47">($AB$59*X61)+(1-$AC$59)*(Y60+Z60)</f>
        <v>5198.8832411186977</v>
      </c>
      <c r="Z61" s="54">
        <f t="shared" ref="Z61:Z70" si="48">$AC$59*(Y61-Y60)+(1-$AC$59)*Z60</f>
        <v>-58.394898719430437</v>
      </c>
      <c r="AA61" s="84">
        <f t="shared" si="43"/>
        <v>5140.4883423992669</v>
      </c>
      <c r="AB61" s="84"/>
      <c r="AC61" s="86"/>
      <c r="AD61" s="12"/>
      <c r="AE61" s="167"/>
      <c r="AM61" s="30"/>
      <c r="AO61" s="104" t="s">
        <v>19</v>
      </c>
      <c r="AP61" s="24">
        <f t="shared" si="44"/>
        <v>6021.5053763440865</v>
      </c>
      <c r="AQ61" s="24">
        <f t="shared" si="45"/>
        <v>5140.4883423992669</v>
      </c>
      <c r="AR61" s="24">
        <f t="shared" si="46"/>
        <v>881.01703394481956</v>
      </c>
      <c r="AV61" s="156">
        <f t="shared" si="42"/>
        <v>0.14631175742297894</v>
      </c>
      <c r="AX61" s="30"/>
    </row>
    <row r="62" spans="1:50" x14ac:dyDescent="0.3">
      <c r="A62" s="29">
        <v>43374</v>
      </c>
      <c r="B62" s="112">
        <v>10666.666666666666</v>
      </c>
      <c r="C62" s="112">
        <v>3131.3131313131316</v>
      </c>
      <c r="D62" s="112">
        <v>5698.9247311827958</v>
      </c>
      <c r="E62" s="112">
        <v>1128.2051282051282</v>
      </c>
      <c r="F62" s="112">
        <v>2517</v>
      </c>
      <c r="G62" s="113">
        <f t="shared" si="0"/>
        <v>23142.109657367724</v>
      </c>
      <c r="H62" s="112"/>
      <c r="I62" s="93"/>
      <c r="Q62" s="30"/>
      <c r="S62" s="126" t="s">
        <v>20</v>
      </c>
      <c r="T62" s="84">
        <f t="shared" si="37"/>
        <v>5855.8558558558561</v>
      </c>
      <c r="U62" s="84">
        <f t="shared" si="38"/>
        <v>7500</v>
      </c>
      <c r="V62" s="84">
        <f t="shared" si="39"/>
        <v>8200</v>
      </c>
      <c r="W62" s="84">
        <f t="shared" si="40"/>
        <v>7604.1666666666661</v>
      </c>
      <c r="X62" s="84">
        <f t="shared" si="41"/>
        <v>6063.8297872340427</v>
      </c>
      <c r="Y62" s="53">
        <f t="shared" si="47"/>
        <v>5252.8005032132151</v>
      </c>
      <c r="Z62" s="54">
        <f t="shared" si="48"/>
        <v>-7.8544263531539329</v>
      </c>
      <c r="AA62" s="84">
        <f t="shared" si="43"/>
        <v>5244.9460768600611</v>
      </c>
      <c r="AB62" s="84"/>
      <c r="AC62" s="86"/>
      <c r="AD62" s="12"/>
      <c r="AE62" s="167"/>
      <c r="AM62" s="30"/>
      <c r="AO62" s="104" t="s">
        <v>20</v>
      </c>
      <c r="AP62" s="24">
        <f t="shared" si="44"/>
        <v>6063.8297872340427</v>
      </c>
      <c r="AQ62" s="24">
        <f t="shared" si="45"/>
        <v>5244.9460768600611</v>
      </c>
      <c r="AR62" s="24">
        <f t="shared" si="46"/>
        <v>818.88371037398156</v>
      </c>
      <c r="AV62" s="156">
        <f t="shared" si="42"/>
        <v>0.13504398030728818</v>
      </c>
      <c r="AX62" s="30"/>
    </row>
    <row r="63" spans="1:50" x14ac:dyDescent="0.3">
      <c r="A63" s="29">
        <v>43405</v>
      </c>
      <c r="B63" s="112">
        <v>10459.183673469388</v>
      </c>
      <c r="C63" s="112">
        <v>3087.2483221476509</v>
      </c>
      <c r="D63" s="112">
        <v>5604.3956043956041</v>
      </c>
      <c r="E63" s="112">
        <v>974.35897435897436</v>
      </c>
      <c r="F63" s="112">
        <v>2541</v>
      </c>
      <c r="G63" s="113">
        <f t="shared" si="0"/>
        <v>22666.186574371615</v>
      </c>
      <c r="H63" s="112"/>
      <c r="I63" s="93"/>
      <c r="Q63" s="30"/>
      <c r="S63" s="126" t="s">
        <v>21</v>
      </c>
      <c r="T63" s="84">
        <f t="shared" si="37"/>
        <v>5272.727272727273</v>
      </c>
      <c r="U63" s="84">
        <f t="shared" si="38"/>
        <v>6571.4285714285716</v>
      </c>
      <c r="V63" s="84">
        <f t="shared" si="39"/>
        <v>7941.176470588236</v>
      </c>
      <c r="W63" s="84">
        <f t="shared" si="40"/>
        <v>7789.4736842105258</v>
      </c>
      <c r="X63" s="84">
        <f t="shared" si="41"/>
        <v>6344.0860215053763</v>
      </c>
      <c r="Y63" s="53">
        <f t="shared" si="47"/>
        <v>5422.3547508751853</v>
      </c>
      <c r="Z63" s="54">
        <f t="shared" si="48"/>
        <v>71.979476953651982</v>
      </c>
      <c r="AA63" s="84">
        <f t="shared" si="43"/>
        <v>5494.3342278288374</v>
      </c>
      <c r="AB63" s="84"/>
      <c r="AC63" s="86"/>
      <c r="AD63" s="12"/>
      <c r="AE63" s="167"/>
      <c r="AM63" s="30"/>
      <c r="AO63" s="104" t="s">
        <v>21</v>
      </c>
      <c r="AP63" s="24">
        <f t="shared" si="44"/>
        <v>6344.0860215053763</v>
      </c>
      <c r="AQ63" s="24">
        <f t="shared" si="45"/>
        <v>5494.3342278288374</v>
      </c>
      <c r="AR63" s="24">
        <f t="shared" si="46"/>
        <v>849.75179367653891</v>
      </c>
      <c r="AV63" s="156">
        <f t="shared" si="42"/>
        <v>0.13394392679986122</v>
      </c>
      <c r="AX63" s="30"/>
    </row>
    <row r="64" spans="1:50" ht="18" thickBot="1" x14ac:dyDescent="0.35">
      <c r="A64" s="31">
        <v>43435</v>
      </c>
      <c r="B64" s="169">
        <v>10082</v>
      </c>
      <c r="C64" s="169">
        <v>3030.3030303030305</v>
      </c>
      <c r="D64" s="169">
        <v>5444.4444444444443</v>
      </c>
      <c r="E64" s="169">
        <v>979.38144329896909</v>
      </c>
      <c r="F64" s="169">
        <v>2452.8301886792451</v>
      </c>
      <c r="G64" s="170">
        <f t="shared" si="0"/>
        <v>21988.959106725684</v>
      </c>
      <c r="H64" s="112"/>
      <c r="I64" s="93"/>
      <c r="Q64" s="30"/>
      <c r="S64" s="126" t="s">
        <v>22</v>
      </c>
      <c r="T64" s="84">
        <f t="shared" si="37"/>
        <v>5315.3153153153153</v>
      </c>
      <c r="U64" s="84">
        <f t="shared" si="38"/>
        <v>6990.2912621359228</v>
      </c>
      <c r="V64" s="84">
        <f t="shared" si="39"/>
        <v>7920.7920792079212</v>
      </c>
      <c r="W64" s="84">
        <f t="shared" si="40"/>
        <v>7346.9387755102034</v>
      </c>
      <c r="X64" s="84">
        <f t="shared" si="41"/>
        <v>6593.4065934065939</v>
      </c>
      <c r="Y64" s="53">
        <f t="shared" si="47"/>
        <v>5659.2464626684978</v>
      </c>
      <c r="Z64" s="54">
        <f t="shared" si="48"/>
        <v>146.18998263149919</v>
      </c>
      <c r="AA64" s="84">
        <f t="shared" si="43"/>
        <v>5805.4364452999971</v>
      </c>
      <c r="AB64" s="84"/>
      <c r="AC64" s="86"/>
      <c r="AD64" s="12"/>
      <c r="AE64" s="167"/>
      <c r="AM64" s="30"/>
      <c r="AO64" s="104" t="s">
        <v>22</v>
      </c>
      <c r="AP64" s="24">
        <f t="shared" si="44"/>
        <v>6593.4065934065939</v>
      </c>
      <c r="AQ64" s="24">
        <f t="shared" si="45"/>
        <v>5805.4364452999971</v>
      </c>
      <c r="AR64" s="24">
        <f t="shared" si="46"/>
        <v>787.97014810659675</v>
      </c>
      <c r="AV64" s="156">
        <f t="shared" si="42"/>
        <v>0.11950880579616717</v>
      </c>
      <c r="AX64" s="30"/>
    </row>
    <row r="65" spans="9:50" x14ac:dyDescent="0.3">
      <c r="I65" s="93"/>
      <c r="Q65" s="30"/>
      <c r="S65" s="126" t="s">
        <v>23</v>
      </c>
      <c r="T65" s="84">
        <f t="shared" si="37"/>
        <v>7169.8113207547176</v>
      </c>
      <c r="U65" s="84">
        <f t="shared" si="38"/>
        <v>6666.666666666667</v>
      </c>
      <c r="V65" s="84">
        <f t="shared" si="39"/>
        <v>7676.7676767676767</v>
      </c>
      <c r="W65" s="84">
        <f t="shared" si="40"/>
        <v>6979.166666666667</v>
      </c>
      <c r="X65" s="84">
        <f t="shared" si="41"/>
        <v>6304.347826086957</v>
      </c>
      <c r="Y65" s="53">
        <f t="shared" si="47"/>
        <v>5714.7291753497811</v>
      </c>
      <c r="Z65" s="54">
        <f t="shared" si="48"/>
        <v>105.37171115390208</v>
      </c>
      <c r="AA65" s="84">
        <f t="shared" si="43"/>
        <v>5820.1008865036829</v>
      </c>
      <c r="AB65" s="84"/>
      <c r="AC65" s="86"/>
      <c r="AD65" s="12"/>
      <c r="AE65" s="167"/>
      <c r="AM65" s="30"/>
      <c r="AO65" s="104" t="s">
        <v>23</v>
      </c>
      <c r="AP65" s="24">
        <f t="shared" si="44"/>
        <v>6304.347826086957</v>
      </c>
      <c r="AQ65" s="24">
        <f t="shared" si="45"/>
        <v>5820.1008865036829</v>
      </c>
      <c r="AR65" s="24">
        <f t="shared" si="46"/>
        <v>484.24693958327407</v>
      </c>
      <c r="AV65" s="156">
        <f t="shared" si="42"/>
        <v>7.6811583520105531E-2</v>
      </c>
      <c r="AX65" s="30"/>
    </row>
    <row r="66" spans="9:50" x14ac:dyDescent="0.3">
      <c r="I66" s="93"/>
      <c r="Q66" s="30"/>
      <c r="S66" s="126" t="s">
        <v>24</v>
      </c>
      <c r="T66" s="84">
        <f t="shared" si="37"/>
        <v>5925.9259259259261</v>
      </c>
      <c r="U66" s="84">
        <f t="shared" si="38"/>
        <v>6761.9047619047624</v>
      </c>
      <c r="V66" s="84">
        <f t="shared" si="39"/>
        <v>7200</v>
      </c>
      <c r="W66" s="84">
        <f t="shared" si="40"/>
        <v>6489.3617021276596</v>
      </c>
      <c r="X66" s="84">
        <f t="shared" si="41"/>
        <v>6063.8297872340427</v>
      </c>
      <c r="Y66" s="53">
        <f t="shared" si="47"/>
        <v>5626.5874024706427</v>
      </c>
      <c r="Z66" s="54">
        <f t="shared" si="48"/>
        <v>18.290643339033849</v>
      </c>
      <c r="AA66" s="84">
        <f t="shared" si="43"/>
        <v>5644.8780458096762</v>
      </c>
      <c r="AB66" s="84"/>
      <c r="AC66" s="86"/>
      <c r="AD66" s="12"/>
      <c r="AE66" s="167"/>
      <c r="AM66" s="30"/>
      <c r="AO66" s="104" t="s">
        <v>24</v>
      </c>
      <c r="AP66" s="24">
        <f t="shared" si="44"/>
        <v>6063.8297872340427</v>
      </c>
      <c r="AQ66" s="24">
        <f t="shared" si="45"/>
        <v>5644.8780458096762</v>
      </c>
      <c r="AR66" s="24">
        <f t="shared" si="46"/>
        <v>418.95174142436645</v>
      </c>
      <c r="AV66" s="156">
        <f t="shared" si="42"/>
        <v>6.909028718226394E-2</v>
      </c>
      <c r="AX66" s="30"/>
    </row>
    <row r="67" spans="9:50" x14ac:dyDescent="0.3">
      <c r="I67" s="93"/>
      <c r="Q67" s="30"/>
      <c r="S67" s="126" t="s">
        <v>25</v>
      </c>
      <c r="T67" s="84">
        <f t="shared" si="37"/>
        <v>6074.7663551401874</v>
      </c>
      <c r="U67" s="84">
        <f t="shared" si="38"/>
        <v>6634.6153846153848</v>
      </c>
      <c r="V67" s="84">
        <f t="shared" si="39"/>
        <v>6734.6938775510198</v>
      </c>
      <c r="W67" s="84">
        <f t="shared" si="40"/>
        <v>6315.7894736842109</v>
      </c>
      <c r="X67" s="84">
        <f t="shared" si="41"/>
        <v>5789.4736842105267</v>
      </c>
      <c r="Y67" s="53">
        <f t="shared" si="47"/>
        <v>5420.4723988795331</v>
      </c>
      <c r="Z67" s="54">
        <f t="shared" si="48"/>
        <v>-82.691897779530706</v>
      </c>
      <c r="AA67" s="84">
        <f t="shared" si="43"/>
        <v>5337.7805011000028</v>
      </c>
      <c r="AB67" s="84"/>
      <c r="AC67" s="86"/>
      <c r="AD67" s="12"/>
      <c r="AE67" s="167"/>
      <c r="AM67" s="30"/>
      <c r="AO67" s="104" t="s">
        <v>25</v>
      </c>
      <c r="AP67" s="24">
        <f t="shared" si="44"/>
        <v>5789.4736842105267</v>
      </c>
      <c r="AQ67" s="24">
        <f t="shared" si="45"/>
        <v>5337.7805011000028</v>
      </c>
      <c r="AR67" s="24">
        <f t="shared" si="46"/>
        <v>451.69318311052393</v>
      </c>
      <c r="AV67" s="156">
        <f t="shared" si="42"/>
        <v>7.8019731628181405E-2</v>
      </c>
      <c r="AX67" s="30"/>
    </row>
    <row r="68" spans="9:50" x14ac:dyDescent="0.3">
      <c r="I68" s="93"/>
      <c r="Q68" s="30"/>
      <c r="S68" s="126" t="s">
        <v>26</v>
      </c>
      <c r="T68" s="84">
        <f t="shared" si="37"/>
        <v>6320.7547169811323</v>
      </c>
      <c r="U68" s="84">
        <f t="shared" si="38"/>
        <v>6310.6796116504856</v>
      </c>
      <c r="V68" s="84">
        <f t="shared" si="39"/>
        <v>6494.8453608247419</v>
      </c>
      <c r="W68" s="84">
        <f t="shared" si="40"/>
        <v>5833.333333333333</v>
      </c>
      <c r="X68" s="84">
        <f t="shared" si="41"/>
        <v>5698.9247311827958</v>
      </c>
      <c r="Y68" s="53">
        <f t="shared" si="47"/>
        <v>5215.3491680781199</v>
      </c>
      <c r="Z68" s="54">
        <f t="shared" si="48"/>
        <v>-137.78599763937785</v>
      </c>
      <c r="AA68" s="84">
        <f t="shared" si="43"/>
        <v>5077.5631704387424</v>
      </c>
      <c r="AB68" s="84"/>
      <c r="AC68" s="86"/>
      <c r="AD68" s="12"/>
      <c r="AE68" s="167"/>
      <c r="AM68" s="30"/>
      <c r="AO68" s="104" t="s">
        <v>26</v>
      </c>
      <c r="AP68" s="24">
        <f t="shared" si="44"/>
        <v>5698.9247311827958</v>
      </c>
      <c r="AQ68" s="24">
        <f t="shared" si="45"/>
        <v>5077.5631704387424</v>
      </c>
      <c r="AR68" s="24">
        <f t="shared" si="46"/>
        <v>621.36156074405335</v>
      </c>
      <c r="AV68" s="156">
        <f t="shared" si="42"/>
        <v>0.109031368206032</v>
      </c>
      <c r="AX68" s="30"/>
    </row>
    <row r="69" spans="9:50" x14ac:dyDescent="0.3">
      <c r="I69" s="93"/>
      <c r="Q69" s="30"/>
      <c r="S69" s="126" t="s">
        <v>27</v>
      </c>
      <c r="T69" s="84">
        <f t="shared" si="37"/>
        <v>8380.9523809523816</v>
      </c>
      <c r="U69" s="84">
        <f t="shared" si="38"/>
        <v>6476.1904761904761</v>
      </c>
      <c r="V69" s="84">
        <f t="shared" si="39"/>
        <v>6060.6060606060601</v>
      </c>
      <c r="W69" s="84">
        <f t="shared" si="40"/>
        <v>5789.4736842105267</v>
      </c>
      <c r="X69" s="84">
        <f t="shared" si="41"/>
        <v>5604.3956043956041</v>
      </c>
      <c r="Y69" s="53">
        <f t="shared" si="47"/>
        <v>5034.41798549955</v>
      </c>
      <c r="Z69" s="54">
        <f t="shared" si="48"/>
        <v>-157.20133086201426</v>
      </c>
      <c r="AA69" s="84">
        <f t="shared" si="43"/>
        <v>4877.2166546375356</v>
      </c>
      <c r="AB69" s="84"/>
      <c r="AC69" s="86"/>
      <c r="AD69" s="12"/>
      <c r="AE69" s="167"/>
      <c r="AM69" s="30"/>
      <c r="AO69" s="104" t="s">
        <v>27</v>
      </c>
      <c r="AP69" s="24">
        <f t="shared" si="44"/>
        <v>5604.3956043956041</v>
      </c>
      <c r="AQ69" s="24">
        <f t="shared" si="45"/>
        <v>4877.2166546375356</v>
      </c>
      <c r="AR69" s="24">
        <f t="shared" si="46"/>
        <v>727.17894975806848</v>
      </c>
      <c r="AV69" s="156">
        <f t="shared" si="42"/>
        <v>0.12975153809408674</v>
      </c>
      <c r="AX69" s="30"/>
    </row>
    <row r="70" spans="9:50" x14ac:dyDescent="0.3">
      <c r="I70" s="93"/>
      <c r="Q70" s="30"/>
      <c r="S70" s="126" t="s">
        <v>28</v>
      </c>
      <c r="T70" s="84">
        <f t="shared" si="37"/>
        <v>7943.9252336448599</v>
      </c>
      <c r="U70" s="84">
        <f t="shared" si="38"/>
        <v>6250</v>
      </c>
      <c r="V70" s="84">
        <f t="shared" si="39"/>
        <v>5816.3265306122448</v>
      </c>
      <c r="W70" s="84">
        <f t="shared" si="40"/>
        <v>5591.3978494623652</v>
      </c>
      <c r="X70" s="84">
        <f t="shared" si="41"/>
        <v>5444.4444444444443</v>
      </c>
      <c r="Y70" s="53">
        <f t="shared" si="47"/>
        <v>4860.2469378284222</v>
      </c>
      <c r="Z70" s="54">
        <f t="shared" si="48"/>
        <v>-164.83770342611535</v>
      </c>
      <c r="AA70" s="84">
        <f t="shared" si="43"/>
        <v>4695.4092344023065</v>
      </c>
      <c r="AB70" s="84"/>
      <c r="AC70" s="86"/>
      <c r="AD70" s="12"/>
      <c r="AE70" s="167"/>
      <c r="AM70" s="30"/>
      <c r="AO70" s="104" t="s">
        <v>28</v>
      </c>
      <c r="AP70" s="24">
        <f t="shared" si="44"/>
        <v>5444.4444444444443</v>
      </c>
      <c r="AQ70" s="24">
        <f t="shared" si="45"/>
        <v>4695.4092344023065</v>
      </c>
      <c r="AR70" s="24">
        <f t="shared" si="46"/>
        <v>749.03521004213781</v>
      </c>
      <c r="AV70" s="156">
        <f t="shared" si="42"/>
        <v>0.13757789572202531</v>
      </c>
      <c r="AX70" s="30"/>
    </row>
    <row r="71" spans="9:50" ht="18.600000000000001" thickBot="1" x14ac:dyDescent="0.4">
      <c r="I71" s="93"/>
      <c r="Q71" s="30"/>
      <c r="S71" s="174"/>
      <c r="T71" s="88"/>
      <c r="U71" s="88"/>
      <c r="V71" s="88"/>
      <c r="W71" s="88"/>
      <c r="X71" s="88"/>
      <c r="Y71" s="88"/>
      <c r="Z71" s="88"/>
      <c r="AA71" s="88"/>
      <c r="AB71" s="88"/>
      <c r="AC71" s="89"/>
      <c r="AD71" s="12"/>
      <c r="AE71" s="167"/>
      <c r="AM71" s="30"/>
      <c r="AO71" s="106"/>
      <c r="AP71" s="24" t="s">
        <v>63</v>
      </c>
      <c r="AQ71" s="24"/>
      <c r="AR71" s="24">
        <f>SUM(AR59:AR70)</f>
        <v>7536.3345444078504</v>
      </c>
      <c r="AT71" s="2" t="s">
        <v>67</v>
      </c>
      <c r="AV71" s="156">
        <f>SUM(AV59:AV70)</f>
        <v>1.2759681089006396</v>
      </c>
      <c r="AX71" s="30"/>
    </row>
    <row r="72" spans="9:50" ht="18" thickBot="1" x14ac:dyDescent="0.35">
      <c r="I72" s="93"/>
      <c r="Q72" s="30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67"/>
      <c r="AM72" s="30"/>
      <c r="AO72" s="107"/>
      <c r="AP72" s="108" t="s">
        <v>64</v>
      </c>
      <c r="AQ72" s="108"/>
      <c r="AR72" s="108">
        <f>AR71/12</f>
        <v>628.02787870065424</v>
      </c>
      <c r="AS72" s="32"/>
      <c r="AT72" s="32" t="s">
        <v>68</v>
      </c>
      <c r="AU72" s="32"/>
      <c r="AV72" s="168">
        <f>AV71/12</f>
        <v>0.10633067574171996</v>
      </c>
      <c r="AW72" s="32"/>
      <c r="AX72" s="33"/>
    </row>
    <row r="73" spans="9:50" x14ac:dyDescent="0.3">
      <c r="I73" s="93"/>
      <c r="Q73" s="30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67"/>
      <c r="AM73" s="30"/>
    </row>
    <row r="74" spans="9:50" ht="18" thickBot="1" x14ac:dyDescent="0.35">
      <c r="I74" s="93"/>
      <c r="J74" s="41" t="s">
        <v>49</v>
      </c>
      <c r="M74" s="11" t="s">
        <v>51</v>
      </c>
      <c r="Q74" s="30"/>
      <c r="S74" s="12"/>
      <c r="T74" s="12"/>
      <c r="U74" s="12"/>
      <c r="V74" s="12"/>
      <c r="W74" s="13"/>
      <c r="X74" s="12"/>
      <c r="Y74" s="12"/>
      <c r="Z74" s="12"/>
      <c r="AA74" s="12"/>
      <c r="AB74" s="12"/>
      <c r="AC74" s="12"/>
      <c r="AD74" s="12"/>
      <c r="AE74" s="167"/>
      <c r="AM74" s="30"/>
    </row>
    <row r="75" spans="9:50" x14ac:dyDescent="0.3">
      <c r="I75" s="93"/>
      <c r="Q75" s="30"/>
      <c r="S75" s="134" t="s">
        <v>5</v>
      </c>
      <c r="T75" s="57" t="s">
        <v>16</v>
      </c>
      <c r="U75" s="163"/>
      <c r="V75" s="163"/>
      <c r="W75" s="173"/>
      <c r="X75" s="173"/>
      <c r="Y75" s="163"/>
      <c r="Z75" s="163"/>
      <c r="AA75" s="163"/>
      <c r="AB75" s="164"/>
      <c r="AC75" s="12"/>
      <c r="AD75" s="12"/>
      <c r="AE75" s="167"/>
      <c r="AM75" s="30"/>
      <c r="AO75" s="95"/>
      <c r="AP75" s="46" t="s">
        <v>60</v>
      </c>
      <c r="AQ75" s="96"/>
      <c r="AR75" s="96"/>
      <c r="AS75" s="91"/>
      <c r="AT75" s="97"/>
      <c r="AU75" s="91"/>
      <c r="AV75" s="97" t="s">
        <v>65</v>
      </c>
      <c r="AW75" s="91"/>
      <c r="AX75" s="92"/>
    </row>
    <row r="76" spans="9:50" x14ac:dyDescent="0.3">
      <c r="I76" s="93"/>
      <c r="Q76" s="30"/>
      <c r="S76" s="124"/>
      <c r="T76" s="171" t="s">
        <v>31</v>
      </c>
      <c r="U76" s="171" t="s">
        <v>32</v>
      </c>
      <c r="V76" s="171" t="s">
        <v>33</v>
      </c>
      <c r="W76" s="171" t="s">
        <v>34</v>
      </c>
      <c r="X76" s="117" t="s">
        <v>35</v>
      </c>
      <c r="Y76" s="50" t="s">
        <v>43</v>
      </c>
      <c r="Z76" s="50" t="s">
        <v>29</v>
      </c>
      <c r="AA76" s="50" t="s">
        <v>16</v>
      </c>
      <c r="AB76" s="61" t="s">
        <v>36</v>
      </c>
      <c r="AC76" s="12"/>
      <c r="AD76" s="12"/>
      <c r="AE76" s="167"/>
      <c r="AM76" s="30"/>
      <c r="AO76" s="99"/>
      <c r="AP76" s="100" t="s">
        <v>61</v>
      </c>
      <c r="AQ76" s="101" t="s">
        <v>36</v>
      </c>
      <c r="AR76" s="102" t="s">
        <v>62</v>
      </c>
      <c r="AV76" s="5" t="s">
        <v>66</v>
      </c>
      <c r="AX76" s="30"/>
    </row>
    <row r="77" spans="9:50" x14ac:dyDescent="0.3">
      <c r="I77" s="93"/>
      <c r="Q77" s="30"/>
      <c r="S77" s="126" t="s">
        <v>17</v>
      </c>
      <c r="T77" s="84">
        <f t="shared" ref="T77:T88" si="49">E5</f>
        <v>987</v>
      </c>
      <c r="U77" s="84">
        <f t="shared" ref="U77:U88" si="50">E17</f>
        <v>1184.8341232227488</v>
      </c>
      <c r="V77" s="84">
        <f t="shared" ref="V77:V88" si="51">E29</f>
        <v>1207.7294685990339</v>
      </c>
      <c r="W77" s="84">
        <f t="shared" ref="W77:W88" si="52">E41</f>
        <v>1372.5490196078433</v>
      </c>
      <c r="X77" s="84">
        <f t="shared" ref="X77:X88" si="53">E53</f>
        <v>1010.10101010101</v>
      </c>
      <c r="Y77" s="84">
        <f xml:space="preserve"> AVERAGE(T77:X77)</f>
        <v>1152.442724306127</v>
      </c>
      <c r="Z77" s="84">
        <f>$Y$90/12</f>
        <v>1322.7270041123722</v>
      </c>
      <c r="AA77" s="84">
        <f>Y77/Z77</f>
        <v>0.87126271764556895</v>
      </c>
      <c r="AB77" s="86">
        <f>($Y$90/12)*AA77</f>
        <v>1152.442724306127</v>
      </c>
      <c r="AC77" s="12"/>
      <c r="AD77" s="12"/>
      <c r="AE77" s="167"/>
      <c r="AM77" s="30"/>
      <c r="AO77" s="104" t="s">
        <v>17</v>
      </c>
      <c r="AP77" s="24">
        <f>X77</f>
        <v>1010.10101010101</v>
      </c>
      <c r="AQ77" s="24">
        <f>AB77</f>
        <v>1152.442724306127</v>
      </c>
      <c r="AR77" s="24">
        <f>ABS(AP77-AQ77)</f>
        <v>142.341714205117</v>
      </c>
      <c r="AV77" s="156">
        <f t="shared" ref="AV77:AV88" si="54">(AR77/AP77)</f>
        <v>0.14091829706306583</v>
      </c>
      <c r="AX77" s="30"/>
    </row>
    <row r="78" spans="9:50" x14ac:dyDescent="0.3">
      <c r="I78" s="93"/>
      <c r="Q78" s="30"/>
      <c r="S78" s="126" t="s">
        <v>18</v>
      </c>
      <c r="T78" s="84">
        <f t="shared" si="49"/>
        <v>1090.0473933649289</v>
      </c>
      <c r="U78" s="84">
        <f t="shared" si="50"/>
        <v>1285.7142857142858</v>
      </c>
      <c r="V78" s="84">
        <f t="shared" si="51"/>
        <v>1213.5922330097087</v>
      </c>
      <c r="W78" s="84">
        <f t="shared" si="52"/>
        <v>1435.6435643564355</v>
      </c>
      <c r="X78" s="84">
        <f t="shared" si="53"/>
        <v>1044.7761194029849</v>
      </c>
      <c r="Y78" s="84">
        <f t="shared" ref="Y78:Y88" si="55" xml:space="preserve"> AVERAGE(T78:X78)</f>
        <v>1213.9547191696686</v>
      </c>
      <c r="Z78" s="84">
        <f t="shared" ref="Z78:Z88" si="56">$Y$90/12</f>
        <v>1322.7270041123722</v>
      </c>
      <c r="AA78" s="84">
        <f t="shared" ref="AA78:AA88" si="57">Y78/Z78</f>
        <v>0.91776664073196546</v>
      </c>
      <c r="AB78" s="86">
        <f t="shared" ref="AB78:AB88" si="58">($Y$90/12)*AA78</f>
        <v>1213.9547191696686</v>
      </c>
      <c r="AC78" s="12"/>
      <c r="AD78" s="12"/>
      <c r="AE78" s="167"/>
      <c r="AM78" s="30"/>
      <c r="AO78" s="104" t="s">
        <v>18</v>
      </c>
      <c r="AP78" s="24">
        <f t="shared" ref="AP78:AP88" si="59">X78</f>
        <v>1044.7761194029849</v>
      </c>
      <c r="AQ78" s="24">
        <f t="shared" ref="AQ78:AQ88" si="60">AB78</f>
        <v>1213.9547191696686</v>
      </c>
      <c r="AR78" s="24">
        <f t="shared" ref="AR78:AR88" si="61">ABS(AP78-AQ78)</f>
        <v>169.17859976668365</v>
      </c>
      <c r="AV78" s="156">
        <f t="shared" si="54"/>
        <v>0.16192808834811151</v>
      </c>
      <c r="AX78" s="30"/>
    </row>
    <row r="79" spans="9:50" x14ac:dyDescent="0.3">
      <c r="I79" s="93"/>
      <c r="Q79" s="30"/>
      <c r="S79" s="126" t="s">
        <v>19</v>
      </c>
      <c r="T79" s="84">
        <f t="shared" si="49"/>
        <v>1126.7605633802816</v>
      </c>
      <c r="U79" s="84">
        <f t="shared" si="50"/>
        <v>1285.7142857142858</v>
      </c>
      <c r="V79" s="84">
        <f t="shared" si="51"/>
        <v>1256.0386473429953</v>
      </c>
      <c r="W79" s="84">
        <f t="shared" si="52"/>
        <v>1477.8325123152708</v>
      </c>
      <c r="X79" s="84">
        <f t="shared" si="53"/>
        <v>1105.5276381909548</v>
      </c>
      <c r="Y79" s="84">
        <f t="shared" si="55"/>
        <v>1250.3747293887577</v>
      </c>
      <c r="Z79" s="84">
        <f t="shared" si="56"/>
        <v>1322.7270041123722</v>
      </c>
      <c r="AA79" s="84">
        <f t="shared" si="57"/>
        <v>0.94530067466781087</v>
      </c>
      <c r="AB79" s="86">
        <f t="shared" si="58"/>
        <v>1250.3747293887577</v>
      </c>
      <c r="AC79" s="12"/>
      <c r="AD79" s="12"/>
      <c r="AE79" s="167"/>
      <c r="AM79" s="30"/>
      <c r="AO79" s="104" t="s">
        <v>19</v>
      </c>
      <c r="AP79" s="24">
        <f t="shared" si="59"/>
        <v>1105.5276381909548</v>
      </c>
      <c r="AQ79" s="24">
        <f t="shared" si="60"/>
        <v>1250.3747293887577</v>
      </c>
      <c r="AR79" s="24">
        <f t="shared" si="61"/>
        <v>144.84709119780291</v>
      </c>
      <c r="AV79" s="156">
        <f t="shared" si="54"/>
        <v>0.13102077794710354</v>
      </c>
      <c r="AX79" s="30"/>
    </row>
    <row r="80" spans="9:50" x14ac:dyDescent="0.3">
      <c r="I80" s="93"/>
      <c r="Q80" s="30"/>
      <c r="S80" s="126" t="s">
        <v>20</v>
      </c>
      <c r="T80" s="84">
        <f t="shared" si="49"/>
        <v>1209.3023255813953</v>
      </c>
      <c r="U80" s="84">
        <f t="shared" si="50"/>
        <v>1346.1538461538462</v>
      </c>
      <c r="V80" s="84">
        <f t="shared" si="51"/>
        <v>1310.6796116504854</v>
      </c>
      <c r="W80" s="84">
        <f t="shared" si="52"/>
        <v>1512.1951219512196</v>
      </c>
      <c r="X80" s="84">
        <f t="shared" si="53"/>
        <v>1150</v>
      </c>
      <c r="Y80" s="84">
        <f t="shared" si="55"/>
        <v>1305.6661810673893</v>
      </c>
      <c r="Z80" s="84">
        <f t="shared" si="56"/>
        <v>1322.7270041123722</v>
      </c>
      <c r="AA80" s="84">
        <f t="shared" si="57"/>
        <v>0.98710178064563536</v>
      </c>
      <c r="AB80" s="86">
        <f t="shared" si="58"/>
        <v>1305.6661810673893</v>
      </c>
      <c r="AC80" s="12"/>
      <c r="AD80" s="12"/>
      <c r="AE80" s="167"/>
      <c r="AM80" s="30"/>
      <c r="AO80" s="104" t="s">
        <v>20</v>
      </c>
      <c r="AP80" s="24">
        <f t="shared" si="59"/>
        <v>1150</v>
      </c>
      <c r="AQ80" s="24">
        <f t="shared" si="60"/>
        <v>1305.6661810673893</v>
      </c>
      <c r="AR80" s="24">
        <f t="shared" si="61"/>
        <v>155.66618106738929</v>
      </c>
      <c r="AV80" s="156">
        <f t="shared" si="54"/>
        <v>0.13536189658033851</v>
      </c>
      <c r="AX80" s="30"/>
    </row>
    <row r="81" spans="9:50" x14ac:dyDescent="0.3">
      <c r="I81" s="93"/>
      <c r="Q81" s="30"/>
      <c r="S81" s="126" t="s">
        <v>21</v>
      </c>
      <c r="T81" s="84">
        <f t="shared" si="49"/>
        <v>1220.6572769953052</v>
      </c>
      <c r="U81" s="84">
        <f t="shared" si="50"/>
        <v>1387.5598086124403</v>
      </c>
      <c r="V81" s="84">
        <f t="shared" si="51"/>
        <v>1414.6341463414635</v>
      </c>
      <c r="W81" s="84">
        <f t="shared" si="52"/>
        <v>1641.7910447761194</v>
      </c>
      <c r="X81" s="84">
        <f t="shared" si="53"/>
        <v>1243.7810945273632</v>
      </c>
      <c r="Y81" s="84">
        <f t="shared" si="55"/>
        <v>1381.6846742505384</v>
      </c>
      <c r="Z81" s="84">
        <f t="shared" si="56"/>
        <v>1322.7270041123722</v>
      </c>
      <c r="AA81" s="84">
        <f t="shared" si="57"/>
        <v>1.0445728180908578</v>
      </c>
      <c r="AB81" s="86">
        <f t="shared" si="58"/>
        <v>1381.6846742505384</v>
      </c>
      <c r="AC81" s="12"/>
      <c r="AD81" s="12"/>
      <c r="AE81" s="167"/>
      <c r="AM81" s="30"/>
      <c r="AO81" s="104" t="s">
        <v>21</v>
      </c>
      <c r="AP81" s="24">
        <f t="shared" si="59"/>
        <v>1243.7810945273632</v>
      </c>
      <c r="AQ81" s="24">
        <f t="shared" si="60"/>
        <v>1381.6846742505384</v>
      </c>
      <c r="AR81" s="24">
        <f t="shared" si="61"/>
        <v>137.9035797231752</v>
      </c>
      <c r="AV81" s="156">
        <f t="shared" si="54"/>
        <v>0.11087447809743287</v>
      </c>
      <c r="AX81" s="30"/>
    </row>
    <row r="82" spans="9:50" x14ac:dyDescent="0.3">
      <c r="I82" s="93"/>
      <c r="Q82" s="30"/>
      <c r="S82" s="126" t="s">
        <v>22</v>
      </c>
      <c r="T82" s="84">
        <f t="shared" si="49"/>
        <v>1327.0142180094788</v>
      </c>
      <c r="U82" s="84">
        <f t="shared" si="50"/>
        <v>1449.2753623188407</v>
      </c>
      <c r="V82" s="84">
        <f t="shared" si="51"/>
        <v>1519.607843137255</v>
      </c>
      <c r="W82" s="84">
        <f t="shared" si="52"/>
        <v>1666.6666666666667</v>
      </c>
      <c r="X82" s="84">
        <f t="shared" si="53"/>
        <v>1356.7839195979898</v>
      </c>
      <c r="Y82" s="84">
        <f t="shared" si="55"/>
        <v>1463.8696019460463</v>
      </c>
      <c r="Z82" s="84">
        <f t="shared" si="56"/>
        <v>1322.7270041123722</v>
      </c>
      <c r="AA82" s="84">
        <f t="shared" si="57"/>
        <v>1.1067057657361346</v>
      </c>
      <c r="AB82" s="86">
        <f t="shared" si="58"/>
        <v>1463.869601946046</v>
      </c>
      <c r="AC82" s="12"/>
      <c r="AD82" s="12"/>
      <c r="AE82" s="167"/>
      <c r="AM82" s="30"/>
      <c r="AO82" s="104" t="s">
        <v>22</v>
      </c>
      <c r="AP82" s="24">
        <f t="shared" si="59"/>
        <v>1356.7839195979898</v>
      </c>
      <c r="AQ82" s="24">
        <f t="shared" si="60"/>
        <v>1463.869601946046</v>
      </c>
      <c r="AR82" s="24">
        <f t="shared" si="61"/>
        <v>107.08568234805625</v>
      </c>
      <c r="AV82" s="156">
        <f t="shared" si="54"/>
        <v>7.8926114026900723E-2</v>
      </c>
      <c r="AX82" s="30"/>
    </row>
    <row r="83" spans="9:50" x14ac:dyDescent="0.3">
      <c r="I83" s="93"/>
      <c r="Q83" s="30"/>
      <c r="S83" s="126" t="s">
        <v>23</v>
      </c>
      <c r="T83" s="84">
        <f t="shared" si="49"/>
        <v>1324.2009132420092</v>
      </c>
      <c r="U83" s="84">
        <f t="shared" si="50"/>
        <v>1490.3846153846155</v>
      </c>
      <c r="V83" s="84">
        <f t="shared" si="51"/>
        <v>1674.8768472906402</v>
      </c>
      <c r="W83" s="84">
        <f t="shared" si="52"/>
        <v>1732.6732673267325</v>
      </c>
      <c r="X83" s="84">
        <f t="shared" si="53"/>
        <v>1421.3197969543146</v>
      </c>
      <c r="Y83" s="84">
        <f t="shared" si="55"/>
        <v>1528.6910880396622</v>
      </c>
      <c r="Z83" s="84">
        <f t="shared" si="56"/>
        <v>1322.7270041123722</v>
      </c>
      <c r="AA83" s="84">
        <f t="shared" si="57"/>
        <v>1.1557117101918577</v>
      </c>
      <c r="AB83" s="86">
        <f t="shared" si="58"/>
        <v>1528.6910880396622</v>
      </c>
      <c r="AC83" s="12"/>
      <c r="AD83" s="12"/>
      <c r="AE83" s="167"/>
      <c r="AM83" s="30"/>
      <c r="AO83" s="104" t="s">
        <v>23</v>
      </c>
      <c r="AP83" s="24">
        <f t="shared" si="59"/>
        <v>1421.3197969543146</v>
      </c>
      <c r="AQ83" s="24">
        <f t="shared" si="60"/>
        <v>1528.6910880396622</v>
      </c>
      <c r="AR83" s="24">
        <f t="shared" si="61"/>
        <v>107.37129108534759</v>
      </c>
      <c r="AV83" s="156">
        <f t="shared" si="54"/>
        <v>7.5543372656476704E-2</v>
      </c>
      <c r="AX83" s="30"/>
    </row>
    <row r="84" spans="9:50" x14ac:dyDescent="0.3">
      <c r="I84" s="93"/>
      <c r="Q84" s="30"/>
      <c r="S84" s="126" t="s">
        <v>24</v>
      </c>
      <c r="T84" s="84">
        <f t="shared" si="49"/>
        <v>1267.605633802817</v>
      </c>
      <c r="U84" s="84">
        <f t="shared" si="50"/>
        <v>1449.2753623188407</v>
      </c>
      <c r="V84" s="84">
        <f t="shared" si="51"/>
        <v>1584.158415841584</v>
      </c>
      <c r="W84" s="84">
        <f t="shared" si="52"/>
        <v>1700</v>
      </c>
      <c r="X84" s="84">
        <f t="shared" si="53"/>
        <v>1262.6262626262626</v>
      </c>
      <c r="Y84" s="84">
        <f t="shared" si="55"/>
        <v>1452.7331349179008</v>
      </c>
      <c r="Z84" s="84">
        <f t="shared" si="56"/>
        <v>1322.7270041123722</v>
      </c>
      <c r="AA84" s="84">
        <f t="shared" si="57"/>
        <v>1.0982864418745049</v>
      </c>
      <c r="AB84" s="86">
        <f t="shared" si="58"/>
        <v>1452.7331349179008</v>
      </c>
      <c r="AC84" s="12"/>
      <c r="AD84" s="12"/>
      <c r="AE84" s="167"/>
      <c r="AM84" s="30"/>
      <c r="AO84" s="104" t="s">
        <v>24</v>
      </c>
      <c r="AP84" s="24">
        <f t="shared" si="59"/>
        <v>1262.6262626262626</v>
      </c>
      <c r="AQ84" s="24">
        <f t="shared" si="60"/>
        <v>1452.7331349179008</v>
      </c>
      <c r="AR84" s="24">
        <f t="shared" si="61"/>
        <v>190.10687229163818</v>
      </c>
      <c r="AV84" s="156">
        <f t="shared" si="54"/>
        <v>0.15056464285497745</v>
      </c>
      <c r="AX84" s="30"/>
    </row>
    <row r="85" spans="9:50" x14ac:dyDescent="0.3">
      <c r="I85" s="93"/>
      <c r="Q85" s="30"/>
      <c r="S85" s="126" t="s">
        <v>25</v>
      </c>
      <c r="T85" s="84">
        <f t="shared" si="49"/>
        <v>1209.3023255813953</v>
      </c>
      <c r="U85" s="84">
        <f t="shared" si="50"/>
        <v>1394.2307692307693</v>
      </c>
      <c r="V85" s="84">
        <f t="shared" si="51"/>
        <v>1527.0935960591132</v>
      </c>
      <c r="W85" s="84">
        <f t="shared" si="52"/>
        <v>1641.7910447761194</v>
      </c>
      <c r="X85" s="84">
        <f t="shared" si="53"/>
        <v>1173.4693877551019</v>
      </c>
      <c r="Y85" s="84">
        <f t="shared" si="55"/>
        <v>1389.1774246804998</v>
      </c>
      <c r="Z85" s="84">
        <f t="shared" si="56"/>
        <v>1322.7270041123722</v>
      </c>
      <c r="AA85" s="84">
        <f t="shared" si="57"/>
        <v>1.050237441559394</v>
      </c>
      <c r="AB85" s="86">
        <f t="shared" si="58"/>
        <v>1389.1774246804998</v>
      </c>
      <c r="AC85" s="12"/>
      <c r="AD85" s="12"/>
      <c r="AE85" s="167"/>
      <c r="AM85" s="30"/>
      <c r="AO85" s="104" t="s">
        <v>25</v>
      </c>
      <c r="AP85" s="24">
        <f t="shared" si="59"/>
        <v>1173.4693877551019</v>
      </c>
      <c r="AQ85" s="24">
        <f t="shared" si="60"/>
        <v>1389.1774246804998</v>
      </c>
      <c r="AR85" s="24">
        <f t="shared" si="61"/>
        <v>215.70803692539789</v>
      </c>
      <c r="AV85" s="156">
        <f t="shared" si="54"/>
        <v>0.18382076190164343</v>
      </c>
      <c r="AX85" s="30"/>
    </row>
    <row r="86" spans="9:50" x14ac:dyDescent="0.3">
      <c r="I86" s="93"/>
      <c r="Q86" s="30"/>
      <c r="S86" s="126" t="s">
        <v>26</v>
      </c>
      <c r="T86" s="84">
        <f t="shared" si="49"/>
        <v>1168.2242990654206</v>
      </c>
      <c r="U86" s="84">
        <f t="shared" si="50"/>
        <v>1256.0386473429953</v>
      </c>
      <c r="V86" s="84">
        <f t="shared" si="51"/>
        <v>1421.5686274509806</v>
      </c>
      <c r="W86" s="84">
        <f t="shared" si="52"/>
        <v>1576.3546798029556</v>
      </c>
      <c r="X86" s="84">
        <f t="shared" si="53"/>
        <v>1128.2051282051282</v>
      </c>
      <c r="Y86" s="84">
        <f t="shared" si="55"/>
        <v>1310.078276373496</v>
      </c>
      <c r="Z86" s="84">
        <f t="shared" si="56"/>
        <v>1322.7270041123722</v>
      </c>
      <c r="AA86" s="84">
        <f t="shared" si="57"/>
        <v>0.99043738602179343</v>
      </c>
      <c r="AB86" s="86">
        <f t="shared" si="58"/>
        <v>1310.078276373496</v>
      </c>
      <c r="AC86" s="12"/>
      <c r="AD86" s="12"/>
      <c r="AE86" s="167"/>
      <c r="AM86" s="30"/>
      <c r="AO86" s="104" t="s">
        <v>26</v>
      </c>
      <c r="AP86" s="24">
        <f t="shared" si="59"/>
        <v>1128.2051282051282</v>
      </c>
      <c r="AQ86" s="24">
        <f t="shared" si="60"/>
        <v>1310.078276373496</v>
      </c>
      <c r="AR86" s="24">
        <f t="shared" si="61"/>
        <v>181.87314816836783</v>
      </c>
      <c r="AV86" s="156">
        <f t="shared" si="54"/>
        <v>0.16120574496741694</v>
      </c>
      <c r="AX86" s="30"/>
    </row>
    <row r="87" spans="9:50" x14ac:dyDescent="0.3">
      <c r="I87" s="93"/>
      <c r="Q87" s="30"/>
      <c r="S87" s="126" t="s">
        <v>27</v>
      </c>
      <c r="T87" s="84">
        <f t="shared" si="49"/>
        <v>1126.7605633802816</v>
      </c>
      <c r="U87" s="84">
        <f t="shared" si="50"/>
        <v>1213.5922330097087</v>
      </c>
      <c r="V87" s="84">
        <f t="shared" si="51"/>
        <v>1365.8536585365855</v>
      </c>
      <c r="W87" s="84">
        <f t="shared" si="52"/>
        <v>1492.5373134328358</v>
      </c>
      <c r="X87" s="84">
        <f t="shared" si="53"/>
        <v>974.35897435897436</v>
      </c>
      <c r="Y87" s="84">
        <f t="shared" si="55"/>
        <v>1234.6205485436772</v>
      </c>
      <c r="Z87" s="84">
        <f t="shared" si="56"/>
        <v>1322.7270041123722</v>
      </c>
      <c r="AA87" s="84">
        <f t="shared" si="57"/>
        <v>0.93339029497789705</v>
      </c>
      <c r="AB87" s="86">
        <f t="shared" si="58"/>
        <v>1234.6205485436772</v>
      </c>
      <c r="AC87" s="12"/>
      <c r="AD87" s="12"/>
      <c r="AE87" s="167"/>
      <c r="AM87" s="30"/>
      <c r="AO87" s="104" t="s">
        <v>27</v>
      </c>
      <c r="AP87" s="24">
        <f t="shared" si="59"/>
        <v>974.35897435897436</v>
      </c>
      <c r="AQ87" s="24">
        <f t="shared" si="60"/>
        <v>1234.6205485436772</v>
      </c>
      <c r="AR87" s="24">
        <f t="shared" si="61"/>
        <v>260.26157418470279</v>
      </c>
      <c r="AV87" s="156">
        <f t="shared" si="54"/>
        <v>0.26711056297903707</v>
      </c>
      <c r="AX87" s="30"/>
    </row>
    <row r="88" spans="9:50" x14ac:dyDescent="0.3">
      <c r="I88" s="93"/>
      <c r="Q88" s="30"/>
      <c r="S88" s="126" t="s">
        <v>28</v>
      </c>
      <c r="T88" s="84">
        <f t="shared" si="49"/>
        <v>1084.9056603773586</v>
      </c>
      <c r="U88" s="84">
        <f t="shared" si="50"/>
        <v>1170.7317073170732</v>
      </c>
      <c r="V88" s="84">
        <f t="shared" si="51"/>
        <v>1262.1359223300972</v>
      </c>
      <c r="W88" s="84">
        <f t="shared" si="52"/>
        <v>1450</v>
      </c>
      <c r="X88" s="84">
        <f t="shared" si="53"/>
        <v>979.38144329896909</v>
      </c>
      <c r="Y88" s="84">
        <f t="shared" si="55"/>
        <v>1189.4309466646996</v>
      </c>
      <c r="Z88" s="84">
        <f t="shared" si="56"/>
        <v>1322.7270041123722</v>
      </c>
      <c r="AA88" s="84">
        <f t="shared" si="57"/>
        <v>0.89922632785657675</v>
      </c>
      <c r="AB88" s="86">
        <f t="shared" si="58"/>
        <v>1189.4309466646996</v>
      </c>
      <c r="AC88" s="12"/>
      <c r="AD88" s="12"/>
      <c r="AE88" s="167"/>
      <c r="AM88" s="30"/>
      <c r="AO88" s="104" t="s">
        <v>28</v>
      </c>
      <c r="AP88" s="24">
        <f t="shared" si="59"/>
        <v>979.38144329896909</v>
      </c>
      <c r="AQ88" s="24">
        <f t="shared" si="60"/>
        <v>1189.4309466646996</v>
      </c>
      <c r="AR88" s="24">
        <f t="shared" si="61"/>
        <v>210.04950336573052</v>
      </c>
      <c r="AV88" s="156">
        <f t="shared" si="54"/>
        <v>0.21447159817343009</v>
      </c>
      <c r="AX88" s="30"/>
    </row>
    <row r="89" spans="9:50" x14ac:dyDescent="0.3">
      <c r="I89" s="93"/>
      <c r="Q89" s="30"/>
      <c r="S89" s="124"/>
      <c r="T89" s="84"/>
      <c r="U89" s="84"/>
      <c r="V89" s="84"/>
      <c r="W89" s="84"/>
      <c r="X89" s="84"/>
      <c r="Y89" s="84"/>
      <c r="Z89" s="84"/>
      <c r="AA89" s="84"/>
      <c r="AB89" s="86"/>
      <c r="AC89" s="12"/>
      <c r="AD89" s="12"/>
      <c r="AE89" s="167"/>
      <c r="AM89" s="30"/>
      <c r="AO89" s="106"/>
      <c r="AP89" s="24" t="s">
        <v>63</v>
      </c>
      <c r="AQ89" s="24"/>
      <c r="AR89" s="24">
        <f>SUM(AR77:AR88)</f>
        <v>2022.393274329409</v>
      </c>
      <c r="AT89" s="2" t="s">
        <v>67</v>
      </c>
      <c r="AV89" s="156">
        <f>SUM(AV77:AV88)</f>
        <v>1.8117463355959349</v>
      </c>
      <c r="AX89" s="30"/>
    </row>
    <row r="90" spans="9:50" ht="18" thickBot="1" x14ac:dyDescent="0.35">
      <c r="I90" s="93"/>
      <c r="Q90" s="30"/>
      <c r="S90" s="129" t="s">
        <v>54</v>
      </c>
      <c r="T90" s="88">
        <f>SUM(T77:T88)</f>
        <v>14141.781172780673</v>
      </c>
      <c r="U90" s="88">
        <f t="shared" ref="U90:X90" si="62">SUM(U77:U88)</f>
        <v>15913.50504634045</v>
      </c>
      <c r="V90" s="88">
        <f t="shared" si="62"/>
        <v>16757.969017589945</v>
      </c>
      <c r="W90" s="88">
        <f t="shared" si="62"/>
        <v>18700.034235012197</v>
      </c>
      <c r="X90" s="88">
        <f t="shared" si="62"/>
        <v>13850.330775019056</v>
      </c>
      <c r="Y90" s="88">
        <f>AVERAGE(T90:X90)</f>
        <v>15872.724049348466</v>
      </c>
      <c r="Z90" s="88"/>
      <c r="AA90" s="88"/>
      <c r="AB90" s="89"/>
      <c r="AC90" s="12"/>
      <c r="AD90" s="12"/>
      <c r="AE90" s="167"/>
      <c r="AM90" s="30"/>
      <c r="AO90" s="107"/>
      <c r="AP90" s="108" t="s">
        <v>64</v>
      </c>
      <c r="AQ90" s="108"/>
      <c r="AR90" s="108">
        <f>AR89/12</f>
        <v>168.53277286078409</v>
      </c>
      <c r="AS90" s="32"/>
      <c r="AT90" s="32" t="s">
        <v>68</v>
      </c>
      <c r="AU90" s="32"/>
      <c r="AV90" s="168">
        <f>AV89/12</f>
        <v>0.15097886129966123</v>
      </c>
      <c r="AW90" s="32"/>
      <c r="AX90" s="33"/>
    </row>
    <row r="91" spans="9:50" x14ac:dyDescent="0.3">
      <c r="I91" s="93"/>
      <c r="Q91" s="30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67"/>
      <c r="AM91" s="30"/>
    </row>
    <row r="92" spans="9:50" ht="18" thickBot="1" x14ac:dyDescent="0.35">
      <c r="I92" s="93"/>
      <c r="J92" s="41" t="s">
        <v>49</v>
      </c>
      <c r="M92" s="11" t="s">
        <v>50</v>
      </c>
      <c r="Q92" s="30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67"/>
      <c r="AM92" s="30"/>
    </row>
    <row r="93" spans="9:50" x14ac:dyDescent="0.3">
      <c r="I93" s="93"/>
      <c r="Q93" s="30"/>
      <c r="S93" s="134" t="s">
        <v>6</v>
      </c>
      <c r="T93" s="173" t="s">
        <v>42</v>
      </c>
      <c r="U93" s="163"/>
      <c r="V93" s="163"/>
      <c r="W93" s="173"/>
      <c r="X93" s="173"/>
      <c r="Y93" s="163"/>
      <c r="Z93" s="164"/>
      <c r="AA93" s="12"/>
      <c r="AB93" s="12"/>
      <c r="AC93" s="12"/>
      <c r="AD93" s="12"/>
      <c r="AE93" s="167"/>
      <c r="AM93" s="30"/>
      <c r="AO93" s="95"/>
      <c r="AP93" s="46" t="s">
        <v>60</v>
      </c>
      <c r="AQ93" s="96"/>
      <c r="AR93" s="96"/>
      <c r="AS93" s="91"/>
      <c r="AT93" s="97"/>
      <c r="AU93" s="91"/>
      <c r="AV93" s="97" t="s">
        <v>65</v>
      </c>
      <c r="AW93" s="91"/>
      <c r="AX93" s="92"/>
    </row>
    <row r="94" spans="9:50" x14ac:dyDescent="0.3">
      <c r="I94" s="93"/>
      <c r="Q94" s="30"/>
      <c r="S94" s="124"/>
      <c r="T94" s="171" t="s">
        <v>31</v>
      </c>
      <c r="U94" s="171" t="s">
        <v>32</v>
      </c>
      <c r="V94" s="171" t="s">
        <v>33</v>
      </c>
      <c r="W94" s="171" t="s">
        <v>34</v>
      </c>
      <c r="X94" s="117" t="s">
        <v>35</v>
      </c>
      <c r="Y94" s="50" t="s">
        <v>46</v>
      </c>
      <c r="Z94" s="61" t="s">
        <v>36</v>
      </c>
      <c r="AA94" s="12"/>
      <c r="AB94" s="12"/>
      <c r="AC94" s="12"/>
      <c r="AD94" s="12"/>
      <c r="AE94" s="167"/>
      <c r="AM94" s="30"/>
      <c r="AO94" s="99"/>
      <c r="AP94" s="100" t="s">
        <v>61</v>
      </c>
      <c r="AQ94" s="101" t="s">
        <v>36</v>
      </c>
      <c r="AR94" s="102" t="s">
        <v>62</v>
      </c>
      <c r="AV94" s="5" t="s">
        <v>66</v>
      </c>
      <c r="AX94" s="30"/>
    </row>
    <row r="95" spans="9:50" x14ac:dyDescent="0.3">
      <c r="I95" s="93"/>
      <c r="Q95" s="30"/>
      <c r="S95" s="126" t="s">
        <v>17</v>
      </c>
      <c r="T95" s="84">
        <f>F5</f>
        <v>278</v>
      </c>
      <c r="U95" s="84">
        <f>F17</f>
        <v>306</v>
      </c>
      <c r="V95" s="84">
        <f>F29</f>
        <v>333.33333333333337</v>
      </c>
      <c r="W95" s="84">
        <f>F41</f>
        <v>714.28571428571433</v>
      </c>
      <c r="X95" s="84">
        <f>F53</f>
        <v>2291.6666666666665</v>
      </c>
      <c r="Y95" s="52">
        <v>13</v>
      </c>
      <c r="Z95" s="86">
        <f xml:space="preserve"> 12.984*(Y95) + 2403.9</f>
        <v>2572.692</v>
      </c>
      <c r="AA95" s="12"/>
      <c r="AB95" s="12"/>
      <c r="AC95" s="12"/>
      <c r="AD95" s="12"/>
      <c r="AE95" s="167"/>
      <c r="AM95" s="30"/>
      <c r="AO95" s="104" t="s">
        <v>17</v>
      </c>
      <c r="AP95" s="24">
        <f>X95</f>
        <v>2291.6666666666665</v>
      </c>
      <c r="AQ95" s="24">
        <f>Z95</f>
        <v>2572.692</v>
      </c>
      <c r="AR95" s="24">
        <f>ABS(AP95-AQ95)</f>
        <v>281.02533333333349</v>
      </c>
      <c r="AV95" s="156">
        <f t="shared" ref="AV95:AV106" si="63">(AR95/AP95)</f>
        <v>0.12262923636363644</v>
      </c>
      <c r="AX95" s="30"/>
    </row>
    <row r="96" spans="9:50" x14ac:dyDescent="0.3">
      <c r="I96" s="93"/>
      <c r="Q96" s="30"/>
      <c r="S96" s="126" t="s">
        <v>18</v>
      </c>
      <c r="T96" s="84">
        <f t="shared" ref="T96:T106" si="64">F6</f>
        <v>283</v>
      </c>
      <c r="U96" s="84">
        <f t="shared" ref="U96:U106" si="65">F18</f>
        <v>302</v>
      </c>
      <c r="V96" s="84">
        <f t="shared" ref="V96:V106" si="66">F30</f>
        <v>312.5</v>
      </c>
      <c r="W96" s="84">
        <f t="shared" ref="W96:W106" si="67">F42</f>
        <v>1063</v>
      </c>
      <c r="X96" s="84">
        <f t="shared" ref="X96:X106" si="68">F54</f>
        <v>2448.9795918367345</v>
      </c>
      <c r="Y96" s="77">
        <v>14</v>
      </c>
      <c r="Z96" s="86">
        <f t="shared" ref="Z96:Z106" si="69" xml:space="preserve"> 12.984*(Y96) + 2403.9</f>
        <v>2585.6759999999999</v>
      </c>
      <c r="AA96" s="12"/>
      <c r="AB96" s="12"/>
      <c r="AC96" s="12"/>
      <c r="AD96" s="12"/>
      <c r="AE96" s="167"/>
      <c r="AM96" s="30"/>
      <c r="AO96" s="104" t="s">
        <v>18</v>
      </c>
      <c r="AP96" s="24">
        <f t="shared" ref="AP96:AP106" si="70">X96</f>
        <v>2448.9795918367345</v>
      </c>
      <c r="AQ96" s="24">
        <f t="shared" ref="AQ96:AQ106" si="71">Z96</f>
        <v>2585.6759999999999</v>
      </c>
      <c r="AR96" s="24">
        <f t="shared" ref="AR96:AR106" si="72">ABS(AP96-AQ96)</f>
        <v>136.69640816326546</v>
      </c>
      <c r="AV96" s="156">
        <f t="shared" si="63"/>
        <v>5.5817700000000067E-2</v>
      </c>
      <c r="AX96" s="30"/>
    </row>
    <row r="97" spans="9:50" x14ac:dyDescent="0.3">
      <c r="I97" s="93"/>
      <c r="Q97" s="30"/>
      <c r="S97" s="126" t="s">
        <v>19</v>
      </c>
      <c r="T97" s="84">
        <f t="shared" si="64"/>
        <v>285</v>
      </c>
      <c r="U97" s="84">
        <f t="shared" si="65"/>
        <v>303</v>
      </c>
      <c r="V97" s="84">
        <f t="shared" si="66"/>
        <v>606.06060606060601</v>
      </c>
      <c r="W97" s="84">
        <f t="shared" si="67"/>
        <v>1264</v>
      </c>
      <c r="X97" s="84">
        <f t="shared" si="68"/>
        <v>2400</v>
      </c>
      <c r="Y97" s="52">
        <v>15</v>
      </c>
      <c r="Z97" s="86">
        <f t="shared" si="69"/>
        <v>2598.66</v>
      </c>
      <c r="AA97" s="12"/>
      <c r="AB97" s="12"/>
      <c r="AC97" s="12"/>
      <c r="AD97" s="12"/>
      <c r="AE97" s="167"/>
      <c r="AM97" s="30"/>
      <c r="AO97" s="104" t="s">
        <v>19</v>
      </c>
      <c r="AP97" s="24">
        <f t="shared" si="70"/>
        <v>2400</v>
      </c>
      <c r="AQ97" s="24">
        <f t="shared" si="71"/>
        <v>2598.66</v>
      </c>
      <c r="AR97" s="24">
        <f t="shared" si="72"/>
        <v>198.65999999999985</v>
      </c>
      <c r="AV97" s="156">
        <f t="shared" si="63"/>
        <v>8.2774999999999946E-2</v>
      </c>
      <c r="AX97" s="30"/>
    </row>
    <row r="98" spans="9:50" x14ac:dyDescent="0.3">
      <c r="I98" s="93"/>
      <c r="Q98" s="30"/>
      <c r="S98" s="126" t="s">
        <v>20</v>
      </c>
      <c r="T98" s="84">
        <f t="shared" si="64"/>
        <v>288</v>
      </c>
      <c r="U98" s="84">
        <f t="shared" si="65"/>
        <v>307</v>
      </c>
      <c r="V98" s="84">
        <f t="shared" si="66"/>
        <v>571.42857142857133</v>
      </c>
      <c r="W98" s="84">
        <f t="shared" si="67"/>
        <v>1333.3333333333335</v>
      </c>
      <c r="X98" s="84">
        <f t="shared" si="68"/>
        <v>2352.9411764705883</v>
      </c>
      <c r="Y98" s="77">
        <v>16</v>
      </c>
      <c r="Z98" s="86">
        <f t="shared" si="69"/>
        <v>2611.6440000000002</v>
      </c>
      <c r="AA98" s="12"/>
      <c r="AB98" s="12"/>
      <c r="AC98" s="12"/>
      <c r="AD98" s="12"/>
      <c r="AE98" s="167"/>
      <c r="AM98" s="30"/>
      <c r="AO98" s="104" t="s">
        <v>20</v>
      </c>
      <c r="AP98" s="24">
        <f t="shared" si="70"/>
        <v>2352.9411764705883</v>
      </c>
      <c r="AQ98" s="24">
        <f t="shared" si="71"/>
        <v>2611.6440000000002</v>
      </c>
      <c r="AR98" s="24">
        <f t="shared" si="72"/>
        <v>258.70282352941194</v>
      </c>
      <c r="AV98" s="156">
        <f t="shared" si="63"/>
        <v>0.10994870000000008</v>
      </c>
      <c r="AX98" s="30"/>
    </row>
    <row r="99" spans="9:50" x14ac:dyDescent="0.3">
      <c r="I99" s="93"/>
      <c r="Q99" s="30"/>
      <c r="S99" s="126" t="s">
        <v>21</v>
      </c>
      <c r="T99" s="84">
        <f t="shared" si="64"/>
        <v>286</v>
      </c>
      <c r="U99" s="84">
        <f t="shared" si="65"/>
        <v>309</v>
      </c>
      <c r="V99" s="84">
        <f t="shared" si="66"/>
        <v>555.55555555555554</v>
      </c>
      <c r="W99" s="84">
        <f t="shared" si="67"/>
        <v>1555.5555555555557</v>
      </c>
      <c r="X99" s="84">
        <f t="shared" si="68"/>
        <v>2600</v>
      </c>
      <c r="Y99" s="52">
        <v>17</v>
      </c>
      <c r="Z99" s="86">
        <f t="shared" si="69"/>
        <v>2624.6280000000002</v>
      </c>
      <c r="AA99" s="12"/>
      <c r="AB99" s="12"/>
      <c r="AC99" s="12"/>
      <c r="AD99" s="12"/>
      <c r="AE99" s="167"/>
      <c r="AM99" s="30"/>
      <c r="AO99" s="104" t="s">
        <v>21</v>
      </c>
      <c r="AP99" s="24">
        <f t="shared" si="70"/>
        <v>2600</v>
      </c>
      <c r="AQ99" s="24">
        <f t="shared" si="71"/>
        <v>2624.6280000000002</v>
      </c>
      <c r="AR99" s="24">
        <f t="shared" si="72"/>
        <v>24.628000000000156</v>
      </c>
      <c r="AV99" s="156">
        <f t="shared" si="63"/>
        <v>9.472307692307752E-3</v>
      </c>
      <c r="AX99" s="30"/>
    </row>
    <row r="100" spans="9:50" x14ac:dyDescent="0.3">
      <c r="I100" s="93"/>
      <c r="Q100" s="30"/>
      <c r="S100" s="126" t="s">
        <v>22</v>
      </c>
      <c r="T100" s="84">
        <f t="shared" si="64"/>
        <v>287</v>
      </c>
      <c r="U100" s="84">
        <f t="shared" si="65"/>
        <v>312</v>
      </c>
      <c r="V100" s="84">
        <f t="shared" si="66"/>
        <v>526.31578947368428</v>
      </c>
      <c r="W100" s="84">
        <f t="shared" si="67"/>
        <v>1739.1304347826087</v>
      </c>
      <c r="X100" s="84">
        <f t="shared" si="68"/>
        <v>2653.0612244897957</v>
      </c>
      <c r="Y100" s="77">
        <v>18</v>
      </c>
      <c r="Z100" s="86">
        <f t="shared" si="69"/>
        <v>2637.6120000000001</v>
      </c>
      <c r="AA100" s="12"/>
      <c r="AB100" s="12"/>
      <c r="AC100" s="12"/>
      <c r="AD100" s="12"/>
      <c r="AE100" s="167"/>
      <c r="AM100" s="30"/>
      <c r="AO100" s="104" t="s">
        <v>22</v>
      </c>
      <c r="AP100" s="24">
        <f t="shared" si="70"/>
        <v>2653.0612244897957</v>
      </c>
      <c r="AQ100" s="24">
        <f t="shared" si="71"/>
        <v>2637.6120000000001</v>
      </c>
      <c r="AR100" s="24">
        <f t="shared" si="72"/>
        <v>15.449224489795597</v>
      </c>
      <c r="AV100" s="156">
        <f t="shared" si="63"/>
        <v>5.82316923076911E-3</v>
      </c>
      <c r="AX100" s="30"/>
    </row>
    <row r="101" spans="9:50" x14ac:dyDescent="0.3">
      <c r="I101" s="93"/>
      <c r="Q101" s="30"/>
      <c r="S101" s="126" t="s">
        <v>23</v>
      </c>
      <c r="T101" s="84">
        <f t="shared" si="64"/>
        <v>289</v>
      </c>
      <c r="U101" s="84">
        <f t="shared" si="65"/>
        <v>315</v>
      </c>
      <c r="V101" s="84">
        <f t="shared" si="66"/>
        <v>512.82051282051282</v>
      </c>
      <c r="W101" s="84">
        <f t="shared" si="67"/>
        <v>1702.127659574468</v>
      </c>
      <c r="X101" s="84">
        <f t="shared" si="68"/>
        <v>2600</v>
      </c>
      <c r="Y101" s="52">
        <v>19</v>
      </c>
      <c r="Z101" s="86">
        <f t="shared" si="69"/>
        <v>2650.596</v>
      </c>
      <c r="AA101" s="12"/>
      <c r="AB101" s="12"/>
      <c r="AC101" s="12"/>
      <c r="AD101" s="12"/>
      <c r="AE101" s="167"/>
      <c r="AM101" s="30"/>
      <c r="AO101" s="104" t="s">
        <v>23</v>
      </c>
      <c r="AP101" s="24">
        <f t="shared" si="70"/>
        <v>2600</v>
      </c>
      <c r="AQ101" s="24">
        <f t="shared" si="71"/>
        <v>2650.596</v>
      </c>
      <c r="AR101" s="24">
        <f t="shared" si="72"/>
        <v>50.596000000000004</v>
      </c>
      <c r="AV101" s="156">
        <f t="shared" si="63"/>
        <v>1.9460000000000002E-2</v>
      </c>
      <c r="AX101" s="30"/>
    </row>
    <row r="102" spans="9:50" x14ac:dyDescent="0.3">
      <c r="I102" s="93"/>
      <c r="Q102" s="30"/>
      <c r="S102" s="126" t="s">
        <v>24</v>
      </c>
      <c r="T102" s="84">
        <f t="shared" si="64"/>
        <v>290</v>
      </c>
      <c r="U102" s="84">
        <f t="shared" si="65"/>
        <v>318</v>
      </c>
      <c r="V102" s="84">
        <f t="shared" si="66"/>
        <v>769.23076923076928</v>
      </c>
      <c r="W102" s="84">
        <f t="shared" si="67"/>
        <v>1914.8936170212767</v>
      </c>
      <c r="X102" s="84">
        <f t="shared" si="68"/>
        <v>2549.0196078431372</v>
      </c>
      <c r="Y102" s="77">
        <v>20</v>
      </c>
      <c r="Z102" s="86">
        <f t="shared" si="69"/>
        <v>2663.58</v>
      </c>
      <c r="AA102" s="12"/>
      <c r="AB102" s="12"/>
      <c r="AC102" s="12"/>
      <c r="AD102" s="12"/>
      <c r="AE102" s="167"/>
      <c r="AM102" s="30"/>
      <c r="AO102" s="104" t="s">
        <v>24</v>
      </c>
      <c r="AP102" s="24">
        <f t="shared" si="70"/>
        <v>2549.0196078431372</v>
      </c>
      <c r="AQ102" s="24">
        <f t="shared" si="71"/>
        <v>2663.58</v>
      </c>
      <c r="AR102" s="24">
        <f t="shared" si="72"/>
        <v>114.56039215686269</v>
      </c>
      <c r="AV102" s="156">
        <f t="shared" si="63"/>
        <v>4.4942923076923054E-2</v>
      </c>
      <c r="AX102" s="30"/>
    </row>
    <row r="103" spans="9:50" x14ac:dyDescent="0.3">
      <c r="I103" s="93"/>
      <c r="Q103" s="30"/>
      <c r="S103" s="126" t="s">
        <v>25</v>
      </c>
      <c r="T103" s="84">
        <f t="shared" si="64"/>
        <v>293</v>
      </c>
      <c r="U103" s="84">
        <f t="shared" si="65"/>
        <v>321</v>
      </c>
      <c r="V103" s="84">
        <f t="shared" si="66"/>
        <v>750</v>
      </c>
      <c r="W103" s="84">
        <f t="shared" si="67"/>
        <v>2083.3333333333335</v>
      </c>
      <c r="X103" s="84">
        <f t="shared" si="68"/>
        <v>2452.8301886792451</v>
      </c>
      <c r="Y103" s="52">
        <v>21</v>
      </c>
      <c r="Z103" s="86">
        <f t="shared" si="69"/>
        <v>2676.5640000000003</v>
      </c>
      <c r="AA103" s="12"/>
      <c r="AB103" s="12"/>
      <c r="AC103" s="12"/>
      <c r="AD103" s="12"/>
      <c r="AE103" s="167"/>
      <c r="AM103" s="30"/>
      <c r="AO103" s="104" t="s">
        <v>25</v>
      </c>
      <c r="AP103" s="24">
        <f t="shared" si="70"/>
        <v>2452.8301886792451</v>
      </c>
      <c r="AQ103" s="24">
        <f t="shared" si="71"/>
        <v>2676.5640000000003</v>
      </c>
      <c r="AR103" s="24">
        <f t="shared" si="72"/>
        <v>223.73381132075519</v>
      </c>
      <c r="AV103" s="156">
        <f t="shared" si="63"/>
        <v>9.1214553846154053E-2</v>
      </c>
      <c r="AX103" s="30"/>
    </row>
    <row r="104" spans="9:50" x14ac:dyDescent="0.3">
      <c r="I104" s="93"/>
      <c r="Q104" s="30"/>
      <c r="S104" s="126" t="s">
        <v>26</v>
      </c>
      <c r="T104" s="84">
        <f t="shared" si="64"/>
        <v>295</v>
      </c>
      <c r="U104" s="84">
        <f t="shared" si="65"/>
        <v>315</v>
      </c>
      <c r="V104" s="84">
        <f t="shared" si="66"/>
        <v>731.70731707317077</v>
      </c>
      <c r="W104" s="84">
        <f t="shared" si="67"/>
        <v>2127.6595744680849</v>
      </c>
      <c r="X104" s="84">
        <f t="shared" si="68"/>
        <v>2517</v>
      </c>
      <c r="Y104" s="77">
        <v>22</v>
      </c>
      <c r="Z104" s="86">
        <f t="shared" si="69"/>
        <v>2689.5480000000002</v>
      </c>
      <c r="AA104" s="12"/>
      <c r="AB104" s="12"/>
      <c r="AC104" s="12"/>
      <c r="AD104" s="12"/>
      <c r="AE104" s="167"/>
      <c r="AM104" s="30"/>
      <c r="AO104" s="104" t="s">
        <v>26</v>
      </c>
      <c r="AP104" s="24">
        <f t="shared" si="70"/>
        <v>2517</v>
      </c>
      <c r="AQ104" s="24">
        <f t="shared" si="71"/>
        <v>2689.5480000000002</v>
      </c>
      <c r="AR104" s="24">
        <f t="shared" si="72"/>
        <v>172.54800000000023</v>
      </c>
      <c r="AV104" s="156">
        <f t="shared" si="63"/>
        <v>6.8553039332538826E-2</v>
      </c>
      <c r="AX104" s="30"/>
    </row>
    <row r="105" spans="9:50" x14ac:dyDescent="0.3">
      <c r="I105" s="93"/>
      <c r="Q105" s="30"/>
      <c r="S105" s="126" t="s">
        <v>27</v>
      </c>
      <c r="T105" s="84">
        <f t="shared" si="64"/>
        <v>298</v>
      </c>
      <c r="U105" s="84">
        <f t="shared" si="65"/>
        <v>318</v>
      </c>
      <c r="V105" s="84">
        <f t="shared" si="66"/>
        <v>714.28571428571433</v>
      </c>
      <c r="W105" s="84">
        <f t="shared" si="67"/>
        <v>2291.6666666666665</v>
      </c>
      <c r="X105" s="84">
        <f t="shared" si="68"/>
        <v>2541</v>
      </c>
      <c r="Y105" s="52">
        <v>23</v>
      </c>
      <c r="Z105" s="86">
        <f t="shared" si="69"/>
        <v>2702.5320000000002</v>
      </c>
      <c r="AA105" s="12"/>
      <c r="AB105" s="12"/>
      <c r="AC105" s="12"/>
      <c r="AD105" s="12"/>
      <c r="AE105" s="167"/>
      <c r="AM105" s="30"/>
      <c r="AO105" s="104" t="s">
        <v>27</v>
      </c>
      <c r="AP105" s="24">
        <f t="shared" si="70"/>
        <v>2541</v>
      </c>
      <c r="AQ105" s="24">
        <f t="shared" si="71"/>
        <v>2702.5320000000002</v>
      </c>
      <c r="AR105" s="24">
        <f t="shared" si="72"/>
        <v>161.53200000000015</v>
      </c>
      <c r="AV105" s="156">
        <f t="shared" si="63"/>
        <v>6.3570247933884355E-2</v>
      </c>
      <c r="AX105" s="30"/>
    </row>
    <row r="106" spans="9:50" ht="18" thickBot="1" x14ac:dyDescent="0.35">
      <c r="I106" s="93"/>
      <c r="Q106" s="30"/>
      <c r="S106" s="139" t="s">
        <v>28</v>
      </c>
      <c r="T106" s="88">
        <f t="shared" si="64"/>
        <v>301</v>
      </c>
      <c r="U106" s="88">
        <f t="shared" si="65"/>
        <v>320</v>
      </c>
      <c r="V106" s="88">
        <f t="shared" si="66"/>
        <v>697.67441860465124</v>
      </c>
      <c r="W106" s="88">
        <f t="shared" si="67"/>
        <v>2244.8979591836733</v>
      </c>
      <c r="X106" s="88">
        <f t="shared" si="68"/>
        <v>2452.8301886792451</v>
      </c>
      <c r="Y106" s="175">
        <v>24</v>
      </c>
      <c r="Z106" s="89">
        <f t="shared" si="69"/>
        <v>2715.5160000000001</v>
      </c>
      <c r="AA106" s="12"/>
      <c r="AB106" s="12"/>
      <c r="AC106" s="12"/>
      <c r="AD106" s="12"/>
      <c r="AE106" s="167"/>
      <c r="AM106" s="30"/>
      <c r="AO106" s="104" t="s">
        <v>28</v>
      </c>
      <c r="AP106" s="24">
        <f t="shared" si="70"/>
        <v>2452.8301886792451</v>
      </c>
      <c r="AQ106" s="24">
        <f t="shared" si="71"/>
        <v>2715.5160000000001</v>
      </c>
      <c r="AR106" s="24">
        <f t="shared" si="72"/>
        <v>262.68581132075496</v>
      </c>
      <c r="AV106" s="156">
        <f t="shared" si="63"/>
        <v>0.10709498461538472</v>
      </c>
      <c r="AX106" s="30"/>
    </row>
    <row r="107" spans="9:50" x14ac:dyDescent="0.3">
      <c r="I107" s="93"/>
      <c r="Q107" s="30"/>
      <c r="S107" s="12"/>
      <c r="T107" s="12"/>
      <c r="U107" s="166"/>
      <c r="V107" s="161"/>
      <c r="W107" s="161"/>
      <c r="X107" s="161"/>
      <c r="Y107" s="159"/>
      <c r="Z107" s="12"/>
      <c r="AA107" s="12"/>
      <c r="AB107" s="12"/>
      <c r="AC107" s="12"/>
      <c r="AD107" s="12"/>
      <c r="AE107" s="167"/>
      <c r="AM107" s="30"/>
      <c r="AO107" s="106"/>
      <c r="AP107" s="24" t="s">
        <v>63</v>
      </c>
      <c r="AQ107" s="24"/>
      <c r="AR107" s="24">
        <f>SUM(AR95:AR106)</f>
        <v>1900.8178043141797</v>
      </c>
      <c r="AT107" s="2" t="s">
        <v>67</v>
      </c>
      <c r="AV107" s="156">
        <f>SUM(AV95:AV106)</f>
        <v>0.78130186209159824</v>
      </c>
      <c r="AX107" s="30"/>
    </row>
    <row r="108" spans="9:50" ht="18" thickBot="1" x14ac:dyDescent="0.35">
      <c r="I108" s="93"/>
      <c r="Q108" s="30"/>
      <c r="S108" s="12"/>
      <c r="T108" s="12"/>
      <c r="U108" s="176"/>
      <c r="V108" s="162" t="s">
        <v>47</v>
      </c>
      <c r="W108" s="162"/>
      <c r="X108" s="177" t="s">
        <v>57</v>
      </c>
      <c r="Y108" s="160"/>
      <c r="Z108" s="12"/>
      <c r="AA108" s="12"/>
      <c r="AB108" s="12"/>
      <c r="AC108" s="12"/>
      <c r="AD108" s="12"/>
      <c r="AE108" s="167"/>
      <c r="AM108" s="30"/>
      <c r="AO108" s="107"/>
      <c r="AP108" s="108" t="s">
        <v>64</v>
      </c>
      <c r="AQ108" s="108"/>
      <c r="AR108" s="108">
        <f>AR107/12</f>
        <v>158.4014836928483</v>
      </c>
      <c r="AS108" s="32"/>
      <c r="AT108" s="32" t="s">
        <v>68</v>
      </c>
      <c r="AU108" s="32"/>
      <c r="AV108" s="168">
        <f>AV107/12</f>
        <v>6.5108488507633192E-2</v>
      </c>
      <c r="AW108" s="32"/>
      <c r="AX108" s="33"/>
    </row>
    <row r="109" spans="9:50" x14ac:dyDescent="0.3">
      <c r="I109" s="93"/>
      <c r="Q109" s="30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67"/>
      <c r="AM109" s="30"/>
    </row>
    <row r="110" spans="9:50" ht="18" thickBot="1" x14ac:dyDescent="0.35">
      <c r="I110" s="94"/>
      <c r="J110" s="44"/>
      <c r="K110" s="44"/>
      <c r="L110" s="44"/>
      <c r="M110" s="44"/>
      <c r="N110" s="44"/>
      <c r="O110" s="44"/>
      <c r="P110" s="32"/>
      <c r="Q110" s="33"/>
      <c r="AE110" s="179"/>
      <c r="AM110" s="30"/>
    </row>
    <row r="111" spans="9:50" ht="18" thickBot="1" x14ac:dyDescent="0.35">
      <c r="AE111" s="180"/>
      <c r="AF111" s="32"/>
      <c r="AG111" s="32"/>
      <c r="AH111" s="32"/>
      <c r="AI111" s="32"/>
      <c r="AJ111" s="32"/>
      <c r="AK111" s="32"/>
      <c r="AL111" s="32"/>
      <c r="AM111" s="33"/>
    </row>
  </sheetData>
  <pageMargins left="0.75" right="0.75" top="1" bottom="1" header="0.5" footer="0.5"/>
  <pageSetup scale="79" orientation="portrait" horizontalDpi="4294967292" verticalDpi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63"/>
  <sheetViews>
    <sheetView showGridLines="0" zoomScale="70" zoomScaleNormal="70" workbookViewId="0">
      <selection activeCell="AF23" sqref="AF23"/>
    </sheetView>
  </sheetViews>
  <sheetFormatPr defaultColWidth="10.5" defaultRowHeight="15.6" x14ac:dyDescent="0.3"/>
  <cols>
    <col min="1" max="1" width="10.5" style="5"/>
    <col min="2" max="16" width="10.5" style="2"/>
    <col min="17" max="17" width="11.09765625" style="2" bestFit="1" customWidth="1"/>
    <col min="18" max="19" width="10.5" style="2"/>
    <col min="20" max="20" width="17.69921875" style="2" bestFit="1" customWidth="1"/>
    <col min="21" max="21" width="17.69921875" style="2" customWidth="1"/>
    <col min="22" max="22" width="17.69921875" style="2" bestFit="1" customWidth="1"/>
    <col min="23" max="23" width="17.69921875" style="2" customWidth="1"/>
    <col min="24" max="33" width="10.5" style="2"/>
    <col min="34" max="34" width="25.69921875" style="2" bestFit="1" customWidth="1"/>
    <col min="35" max="35" width="19.3984375" style="2" bestFit="1" customWidth="1"/>
    <col min="36" max="36" width="20.59765625" style="2" bestFit="1" customWidth="1"/>
    <col min="37" max="37" width="10.5" style="2"/>
    <col min="38" max="38" width="27.69921875" style="2" bestFit="1" customWidth="1"/>
    <col min="39" max="16384" width="10.5" style="2"/>
  </cols>
  <sheetData>
    <row r="1" spans="1:41" ht="16.2" thickBot="1" x14ac:dyDescent="0.35">
      <c r="A1" s="1" t="s">
        <v>13</v>
      </c>
      <c r="B1" s="1"/>
      <c r="AG1" s="24"/>
      <c r="AH1" s="24"/>
      <c r="AI1" s="24"/>
      <c r="AJ1" s="24"/>
    </row>
    <row r="2" spans="1:41" ht="17.399999999999999" thickBot="1" x14ac:dyDescent="0.35">
      <c r="A2" s="109"/>
      <c r="B2" s="181"/>
      <c r="C2" s="92"/>
      <c r="E2" s="90"/>
      <c r="F2" s="91"/>
      <c r="G2" s="91"/>
      <c r="H2" s="91"/>
      <c r="I2" s="91"/>
      <c r="J2" s="91"/>
      <c r="K2" s="92"/>
      <c r="M2" s="134" t="s">
        <v>14</v>
      </c>
      <c r="N2" s="57" t="s">
        <v>16</v>
      </c>
      <c r="O2" s="163"/>
      <c r="P2" s="163"/>
      <c r="Q2" s="173"/>
      <c r="R2" s="173"/>
      <c r="S2" s="163"/>
      <c r="T2" s="163"/>
      <c r="U2" s="163"/>
      <c r="V2" s="164"/>
      <c r="W2" s="12"/>
      <c r="X2" s="90"/>
      <c r="Y2" s="91"/>
      <c r="Z2" s="91"/>
      <c r="AA2" s="91"/>
      <c r="AB2" s="91"/>
      <c r="AC2" s="91"/>
      <c r="AD2" s="91"/>
      <c r="AE2" s="92"/>
      <c r="AG2" s="24"/>
      <c r="AH2" s="24"/>
      <c r="AI2" s="24"/>
      <c r="AJ2" s="24"/>
    </row>
    <row r="3" spans="1:41" ht="18" thickBot="1" x14ac:dyDescent="0.35">
      <c r="A3" s="110" t="s">
        <v>1</v>
      </c>
      <c r="B3" s="4" t="s">
        <v>14</v>
      </c>
      <c r="C3" s="111" t="s">
        <v>15</v>
      </c>
      <c r="D3" s="5"/>
      <c r="E3" s="93"/>
      <c r="F3" s="41" t="s">
        <v>49</v>
      </c>
      <c r="G3" s="11"/>
      <c r="H3" s="11"/>
      <c r="I3" s="11" t="s">
        <v>51</v>
      </c>
      <c r="K3" s="30"/>
      <c r="M3" s="124"/>
      <c r="N3" s="171" t="s">
        <v>31</v>
      </c>
      <c r="O3" s="171" t="s">
        <v>32</v>
      </c>
      <c r="P3" s="171" t="s">
        <v>33</v>
      </c>
      <c r="Q3" s="171" t="s">
        <v>34</v>
      </c>
      <c r="R3" s="117" t="s">
        <v>35</v>
      </c>
      <c r="S3" s="50" t="s">
        <v>43</v>
      </c>
      <c r="T3" s="50" t="s">
        <v>29</v>
      </c>
      <c r="U3" s="50" t="s">
        <v>16</v>
      </c>
      <c r="V3" s="61" t="s">
        <v>36</v>
      </c>
      <c r="W3" s="14"/>
      <c r="X3" s="93"/>
      <c r="AE3" s="30"/>
      <c r="AG3" s="95"/>
      <c r="AH3" s="46" t="s">
        <v>60</v>
      </c>
      <c r="AI3" s="96"/>
      <c r="AJ3" s="96"/>
      <c r="AK3" s="91"/>
      <c r="AL3" s="97"/>
      <c r="AM3" s="97" t="s">
        <v>65</v>
      </c>
      <c r="AN3" s="91"/>
      <c r="AO3" s="92"/>
    </row>
    <row r="4" spans="1:41" ht="17.399999999999999" thickTop="1" x14ac:dyDescent="0.3">
      <c r="A4" s="29">
        <v>41640</v>
      </c>
      <c r="B4" s="182">
        <v>1750</v>
      </c>
      <c r="C4" s="183">
        <v>50</v>
      </c>
      <c r="D4" s="182"/>
      <c r="E4" s="93"/>
      <c r="K4" s="30"/>
      <c r="M4" s="126" t="s">
        <v>17</v>
      </c>
      <c r="N4" s="187">
        <v>1750</v>
      </c>
      <c r="O4" s="187">
        <v>1835</v>
      </c>
      <c r="P4" s="187">
        <v>1925</v>
      </c>
      <c r="Q4" s="194">
        <v>2011</v>
      </c>
      <c r="R4" s="187">
        <v>2073</v>
      </c>
      <c r="S4" s="195">
        <f xml:space="preserve"> AVERAGE(N4:R4)</f>
        <v>1918.8</v>
      </c>
      <c r="T4" s="84">
        <f t="shared" ref="T4:T15" si="0">$S$17/12</f>
        <v>1950.7833333333335</v>
      </c>
      <c r="U4" s="84">
        <f>S4/T4</f>
        <v>0.98360487667347296</v>
      </c>
      <c r="V4" s="86">
        <f t="shared" ref="V4:V15" si="1">($S$17/12)*U4</f>
        <v>1918.8</v>
      </c>
      <c r="W4" s="12"/>
      <c r="X4" s="93"/>
      <c r="AE4" s="30"/>
      <c r="AG4" s="99"/>
      <c r="AH4" s="100" t="s">
        <v>61</v>
      </c>
      <c r="AI4" s="101" t="s">
        <v>36</v>
      </c>
      <c r="AJ4" s="102" t="s">
        <v>62</v>
      </c>
      <c r="AM4" s="5" t="s">
        <v>66</v>
      </c>
      <c r="AO4" s="30"/>
    </row>
    <row r="5" spans="1:41" ht="16.8" x14ac:dyDescent="0.3">
      <c r="A5" s="29">
        <v>41671</v>
      </c>
      <c r="B5" s="182">
        <v>1755</v>
      </c>
      <c r="C5" s="183">
        <v>50</v>
      </c>
      <c r="D5" s="182"/>
      <c r="E5" s="93"/>
      <c r="K5" s="30"/>
      <c r="M5" s="126" t="s">
        <v>18</v>
      </c>
      <c r="N5" s="187">
        <v>1755</v>
      </c>
      <c r="O5" s="187">
        <v>1841</v>
      </c>
      <c r="P5" s="187">
        <v>1931</v>
      </c>
      <c r="Q5" s="194">
        <v>2001</v>
      </c>
      <c r="R5" s="187">
        <v>2077</v>
      </c>
      <c r="S5" s="84">
        <f t="shared" ref="S5:S15" si="2" xml:space="preserve"> AVERAGE(N5:R5)</f>
        <v>1921</v>
      </c>
      <c r="T5" s="84">
        <f t="shared" si="0"/>
        <v>1950.7833333333335</v>
      </c>
      <c r="U5" s="84">
        <f>S5/T5</f>
        <v>0.98473262877305689</v>
      </c>
      <c r="V5" s="86">
        <f t="shared" si="1"/>
        <v>1921</v>
      </c>
      <c r="W5" s="12"/>
      <c r="X5" s="93"/>
      <c r="AE5" s="30"/>
      <c r="AG5" s="104" t="s">
        <v>17</v>
      </c>
      <c r="AH5" s="24">
        <f>R4</f>
        <v>2073</v>
      </c>
      <c r="AI5" s="24">
        <f>V4</f>
        <v>1918.8</v>
      </c>
      <c r="AJ5" s="24">
        <f>ABS(AH5-AI5)</f>
        <v>154.20000000000005</v>
      </c>
      <c r="AM5" s="156">
        <f t="shared" ref="AM5:AM16" si="3">(AJ5/AH5)</f>
        <v>7.4384949348769921E-2</v>
      </c>
      <c r="AO5" s="30"/>
    </row>
    <row r="6" spans="1:41" ht="16.8" x14ac:dyDescent="0.3">
      <c r="A6" s="29">
        <v>41699</v>
      </c>
      <c r="B6" s="182">
        <v>1763</v>
      </c>
      <c r="C6" s="183">
        <v>51</v>
      </c>
      <c r="D6" s="182"/>
      <c r="E6" s="93"/>
      <c r="K6" s="30"/>
      <c r="M6" s="126" t="s">
        <v>19</v>
      </c>
      <c r="N6" s="187">
        <v>1763</v>
      </c>
      <c r="O6" s="187">
        <v>1848</v>
      </c>
      <c r="P6" s="187">
        <v>1938</v>
      </c>
      <c r="Q6" s="194">
        <v>2024</v>
      </c>
      <c r="R6" s="187">
        <v>2081</v>
      </c>
      <c r="S6" s="84">
        <f t="shared" si="2"/>
        <v>1930.8</v>
      </c>
      <c r="T6" s="84">
        <f t="shared" si="0"/>
        <v>1950.7833333333335</v>
      </c>
      <c r="U6" s="84">
        <f t="shared" ref="U6:U15" si="4">S6/T6</f>
        <v>0.98975625176211257</v>
      </c>
      <c r="V6" s="86">
        <f t="shared" si="1"/>
        <v>1930.8</v>
      </c>
      <c r="W6" s="12"/>
      <c r="X6" s="93"/>
      <c r="AE6" s="30"/>
      <c r="AG6" s="104" t="s">
        <v>18</v>
      </c>
      <c r="AH6" s="24">
        <f t="shared" ref="AH6:AH16" si="5">R5</f>
        <v>2077</v>
      </c>
      <c r="AI6" s="24">
        <f t="shared" ref="AI6:AI16" si="6">V5</f>
        <v>1921</v>
      </c>
      <c r="AJ6" s="24">
        <f t="shared" ref="AJ6:AJ16" si="7">ABS(AH6-AI6)</f>
        <v>156</v>
      </c>
      <c r="AM6" s="156">
        <f t="shared" si="3"/>
        <v>7.5108329321136258E-2</v>
      </c>
      <c r="AO6" s="30"/>
    </row>
    <row r="7" spans="1:41" ht="16.8" x14ac:dyDescent="0.3">
      <c r="A7" s="29">
        <v>41730</v>
      </c>
      <c r="B7" s="182">
        <v>1770</v>
      </c>
      <c r="C7" s="183">
        <v>51</v>
      </c>
      <c r="D7" s="182"/>
      <c r="E7" s="93"/>
      <c r="K7" s="30"/>
      <c r="M7" s="126" t="s">
        <v>20</v>
      </c>
      <c r="N7" s="187">
        <v>1770</v>
      </c>
      <c r="O7" s="187">
        <v>1854</v>
      </c>
      <c r="P7" s="187">
        <v>1944</v>
      </c>
      <c r="Q7" s="194">
        <v>2030</v>
      </c>
      <c r="R7" s="187">
        <v>2086</v>
      </c>
      <c r="S7" s="84">
        <f t="shared" si="2"/>
        <v>1936.8</v>
      </c>
      <c r="T7" s="84">
        <f t="shared" si="0"/>
        <v>1950.7833333333335</v>
      </c>
      <c r="U7" s="84">
        <f t="shared" si="4"/>
        <v>0.99283193930643232</v>
      </c>
      <c r="V7" s="86">
        <f t="shared" si="1"/>
        <v>1936.8</v>
      </c>
      <c r="W7" s="12"/>
      <c r="X7" s="93"/>
      <c r="AE7" s="30"/>
      <c r="AG7" s="104" t="s">
        <v>19</v>
      </c>
      <c r="AH7" s="24">
        <f t="shared" si="5"/>
        <v>2081</v>
      </c>
      <c r="AI7" s="24">
        <f t="shared" si="6"/>
        <v>1930.8</v>
      </c>
      <c r="AJ7" s="24">
        <f t="shared" si="7"/>
        <v>150.20000000000005</v>
      </c>
      <c r="AM7" s="156">
        <f t="shared" si="3"/>
        <v>7.2176838058625681E-2</v>
      </c>
      <c r="AO7" s="30"/>
    </row>
    <row r="8" spans="1:41" ht="16.8" x14ac:dyDescent="0.3">
      <c r="A8" s="29">
        <v>41760</v>
      </c>
      <c r="B8" s="182">
        <v>1778</v>
      </c>
      <c r="C8" s="183">
        <v>51</v>
      </c>
      <c r="D8" s="182"/>
      <c r="E8" s="93"/>
      <c r="K8" s="30"/>
      <c r="M8" s="126" t="s">
        <v>21</v>
      </c>
      <c r="N8" s="187">
        <v>1778</v>
      </c>
      <c r="O8" s="187">
        <v>1860</v>
      </c>
      <c r="P8" s="187">
        <v>1950</v>
      </c>
      <c r="Q8" s="194">
        <v>2039</v>
      </c>
      <c r="R8" s="187">
        <v>2092</v>
      </c>
      <c r="S8" s="84">
        <f t="shared" si="2"/>
        <v>1943.8</v>
      </c>
      <c r="T8" s="84">
        <f t="shared" si="0"/>
        <v>1950.7833333333335</v>
      </c>
      <c r="U8" s="84">
        <f t="shared" si="4"/>
        <v>0.99642024144147212</v>
      </c>
      <c r="V8" s="86">
        <f t="shared" si="1"/>
        <v>1943.8</v>
      </c>
      <c r="W8" s="12"/>
      <c r="X8" s="93"/>
      <c r="AE8" s="30"/>
      <c r="AG8" s="104" t="s">
        <v>20</v>
      </c>
      <c r="AH8" s="24">
        <f t="shared" si="5"/>
        <v>2086</v>
      </c>
      <c r="AI8" s="24">
        <f t="shared" si="6"/>
        <v>1936.8</v>
      </c>
      <c r="AJ8" s="24">
        <f t="shared" si="7"/>
        <v>149.20000000000005</v>
      </c>
      <c r="AM8" s="156">
        <f t="shared" si="3"/>
        <v>7.1524448705656787E-2</v>
      </c>
      <c r="AO8" s="30"/>
    </row>
    <row r="9" spans="1:41" ht="16.8" x14ac:dyDescent="0.3">
      <c r="A9" s="29">
        <v>41791</v>
      </c>
      <c r="B9" s="182">
        <v>1785</v>
      </c>
      <c r="C9" s="183">
        <v>51</v>
      </c>
      <c r="D9" s="182"/>
      <c r="E9" s="93"/>
      <c r="K9" s="30"/>
      <c r="M9" s="126" t="s">
        <v>22</v>
      </c>
      <c r="N9" s="187">
        <v>1785</v>
      </c>
      <c r="O9" s="187">
        <v>1866</v>
      </c>
      <c r="P9" s="187">
        <v>1956</v>
      </c>
      <c r="Q9" s="194">
        <v>2026</v>
      </c>
      <c r="R9" s="187">
        <v>2098</v>
      </c>
      <c r="S9" s="84">
        <f t="shared" si="2"/>
        <v>1946.2</v>
      </c>
      <c r="T9" s="84">
        <f t="shared" si="0"/>
        <v>1950.7833333333335</v>
      </c>
      <c r="U9" s="84">
        <f t="shared" si="4"/>
        <v>0.99765051645920011</v>
      </c>
      <c r="V9" s="86">
        <f t="shared" si="1"/>
        <v>1946.2</v>
      </c>
      <c r="W9" s="12"/>
      <c r="X9" s="93"/>
      <c r="AE9" s="30"/>
      <c r="AG9" s="104" t="s">
        <v>21</v>
      </c>
      <c r="AH9" s="24">
        <f t="shared" si="5"/>
        <v>2092</v>
      </c>
      <c r="AI9" s="24">
        <f t="shared" si="6"/>
        <v>1943.8</v>
      </c>
      <c r="AJ9" s="24">
        <f t="shared" si="7"/>
        <v>148.20000000000005</v>
      </c>
      <c r="AM9" s="156">
        <f t="shared" si="3"/>
        <v>7.0841300191204618E-2</v>
      </c>
      <c r="AO9" s="30"/>
    </row>
    <row r="10" spans="1:41" ht="16.8" x14ac:dyDescent="0.3">
      <c r="A10" s="29">
        <v>41821</v>
      </c>
      <c r="B10" s="182">
        <v>1792</v>
      </c>
      <c r="C10" s="183">
        <v>51</v>
      </c>
      <c r="D10" s="182"/>
      <c r="E10" s="93"/>
      <c r="K10" s="30"/>
      <c r="M10" s="126" t="s">
        <v>23</v>
      </c>
      <c r="N10" s="187">
        <v>1792</v>
      </c>
      <c r="O10" s="187">
        <v>1872</v>
      </c>
      <c r="P10" s="187">
        <v>1963</v>
      </c>
      <c r="Q10" s="194">
        <v>2034</v>
      </c>
      <c r="R10" s="187">
        <v>2104</v>
      </c>
      <c r="S10" s="84">
        <f t="shared" si="2"/>
        <v>1953</v>
      </c>
      <c r="T10" s="84">
        <f t="shared" si="0"/>
        <v>1950.7833333333335</v>
      </c>
      <c r="U10" s="84">
        <f t="shared" si="4"/>
        <v>1.0011362956760959</v>
      </c>
      <c r="V10" s="86">
        <f t="shared" si="1"/>
        <v>1953</v>
      </c>
      <c r="W10" s="12"/>
      <c r="X10" s="93"/>
      <c r="AE10" s="30"/>
      <c r="AG10" s="104" t="s">
        <v>22</v>
      </c>
      <c r="AH10" s="24">
        <f t="shared" si="5"/>
        <v>2098</v>
      </c>
      <c r="AI10" s="24">
        <f t="shared" si="6"/>
        <v>1946.2</v>
      </c>
      <c r="AJ10" s="24">
        <f t="shared" si="7"/>
        <v>151.79999999999995</v>
      </c>
      <c r="AM10" s="156">
        <f t="shared" si="3"/>
        <v>7.2354623450905597E-2</v>
      </c>
      <c r="AO10" s="30"/>
    </row>
    <row r="11" spans="1:41" ht="16.8" x14ac:dyDescent="0.3">
      <c r="A11" s="29">
        <v>41852</v>
      </c>
      <c r="B11" s="182">
        <v>1795</v>
      </c>
      <c r="C11" s="183">
        <v>51</v>
      </c>
      <c r="D11" s="182"/>
      <c r="E11" s="93"/>
      <c r="K11" s="30"/>
      <c r="M11" s="126" t="s">
        <v>24</v>
      </c>
      <c r="N11" s="187">
        <v>1795</v>
      </c>
      <c r="O11" s="187">
        <v>1878</v>
      </c>
      <c r="P11" s="187">
        <v>1969</v>
      </c>
      <c r="Q11" s="194">
        <v>2033</v>
      </c>
      <c r="R11" s="187">
        <v>2110</v>
      </c>
      <c r="S11" s="84">
        <f t="shared" si="2"/>
        <v>1957</v>
      </c>
      <c r="T11" s="84">
        <f t="shared" si="0"/>
        <v>1950.7833333333335</v>
      </c>
      <c r="U11" s="84">
        <f t="shared" si="4"/>
        <v>1.0031867540389756</v>
      </c>
      <c r="V11" s="86">
        <f t="shared" si="1"/>
        <v>1956.9999999999998</v>
      </c>
      <c r="W11" s="12"/>
      <c r="X11" s="93"/>
      <c r="AE11" s="30"/>
      <c r="AG11" s="104" t="s">
        <v>23</v>
      </c>
      <c r="AH11" s="24">
        <f t="shared" si="5"/>
        <v>2104</v>
      </c>
      <c r="AI11" s="24">
        <f t="shared" si="6"/>
        <v>1953</v>
      </c>
      <c r="AJ11" s="24">
        <f t="shared" si="7"/>
        <v>151</v>
      </c>
      <c r="AM11" s="156">
        <f t="shared" si="3"/>
        <v>7.1768060836501904E-2</v>
      </c>
      <c r="AO11" s="30"/>
    </row>
    <row r="12" spans="1:41" ht="16.8" x14ac:dyDescent="0.3">
      <c r="A12" s="29">
        <v>41883</v>
      </c>
      <c r="B12" s="182">
        <v>1801</v>
      </c>
      <c r="C12" s="183">
        <v>52</v>
      </c>
      <c r="D12" s="182"/>
      <c r="E12" s="93"/>
      <c r="K12" s="30"/>
      <c r="M12" s="126" t="s">
        <v>25</v>
      </c>
      <c r="N12" s="187">
        <v>1801</v>
      </c>
      <c r="O12" s="187">
        <v>1885</v>
      </c>
      <c r="P12" s="187">
        <v>1976</v>
      </c>
      <c r="Q12" s="194">
        <v>2056</v>
      </c>
      <c r="R12" s="187">
        <v>2116</v>
      </c>
      <c r="S12" s="84">
        <f t="shared" si="2"/>
        <v>1966.8</v>
      </c>
      <c r="T12" s="84">
        <f t="shared" si="0"/>
        <v>1950.7833333333335</v>
      </c>
      <c r="U12" s="84">
        <f t="shared" si="4"/>
        <v>1.0082103770280313</v>
      </c>
      <c r="V12" s="86">
        <f t="shared" si="1"/>
        <v>1966.7999999999997</v>
      </c>
      <c r="W12" s="12"/>
      <c r="X12" s="93"/>
      <c r="AE12" s="30"/>
      <c r="AG12" s="104" t="s">
        <v>24</v>
      </c>
      <c r="AH12" s="24">
        <f t="shared" si="5"/>
        <v>2110</v>
      </c>
      <c r="AI12" s="24">
        <f t="shared" si="6"/>
        <v>1956.9999999999998</v>
      </c>
      <c r="AJ12" s="24">
        <f t="shared" si="7"/>
        <v>153.00000000000023</v>
      </c>
      <c r="AM12" s="156">
        <f t="shared" si="3"/>
        <v>7.2511848341232338E-2</v>
      </c>
      <c r="AO12" s="30"/>
    </row>
    <row r="13" spans="1:41" ht="16.8" x14ac:dyDescent="0.3">
      <c r="A13" s="29">
        <v>41913</v>
      </c>
      <c r="B13" s="182">
        <v>1804</v>
      </c>
      <c r="C13" s="183">
        <v>52</v>
      </c>
      <c r="D13" s="182"/>
      <c r="E13" s="93"/>
      <c r="K13" s="30"/>
      <c r="M13" s="126" t="s">
        <v>26</v>
      </c>
      <c r="N13" s="187">
        <v>1804</v>
      </c>
      <c r="O13" s="187">
        <v>1892</v>
      </c>
      <c r="P13" s="187">
        <v>1983</v>
      </c>
      <c r="Q13" s="194">
        <v>2065</v>
      </c>
      <c r="R13" s="187">
        <v>2122</v>
      </c>
      <c r="S13" s="84">
        <f t="shared" si="2"/>
        <v>1973.2</v>
      </c>
      <c r="T13" s="84">
        <f t="shared" si="0"/>
        <v>1950.7833333333335</v>
      </c>
      <c r="U13" s="84">
        <f t="shared" si="4"/>
        <v>1.0114911104086393</v>
      </c>
      <c r="V13" s="86">
        <f t="shared" si="1"/>
        <v>1973.2000000000003</v>
      </c>
      <c r="W13" s="12"/>
      <c r="X13" s="93"/>
      <c r="AE13" s="30"/>
      <c r="AG13" s="104" t="s">
        <v>25</v>
      </c>
      <c r="AH13" s="24">
        <f t="shared" si="5"/>
        <v>2116</v>
      </c>
      <c r="AI13" s="24">
        <f t="shared" si="6"/>
        <v>1966.7999999999997</v>
      </c>
      <c r="AJ13" s="24">
        <f t="shared" si="7"/>
        <v>149.20000000000027</v>
      </c>
      <c r="AM13" s="156">
        <f t="shared" si="3"/>
        <v>7.0510396975425466E-2</v>
      </c>
      <c r="AO13" s="30"/>
    </row>
    <row r="14" spans="1:41" ht="16.8" x14ac:dyDescent="0.3">
      <c r="A14" s="29">
        <v>41944</v>
      </c>
      <c r="B14" s="182">
        <v>1810</v>
      </c>
      <c r="C14" s="183">
        <v>52</v>
      </c>
      <c r="D14" s="182"/>
      <c r="E14" s="93"/>
      <c r="K14" s="30"/>
      <c r="M14" s="126" t="s">
        <v>27</v>
      </c>
      <c r="N14" s="187">
        <v>1810</v>
      </c>
      <c r="O14" s="187">
        <v>1897</v>
      </c>
      <c r="P14" s="187">
        <v>1990</v>
      </c>
      <c r="Q14" s="194">
        <v>2068</v>
      </c>
      <c r="R14" s="187">
        <v>2129</v>
      </c>
      <c r="S14" s="84">
        <f t="shared" si="2"/>
        <v>1978.8</v>
      </c>
      <c r="T14" s="84">
        <f t="shared" si="0"/>
        <v>1950.7833333333335</v>
      </c>
      <c r="U14" s="84">
        <f t="shared" si="4"/>
        <v>1.014361752116671</v>
      </c>
      <c r="V14" s="86">
        <f t="shared" si="1"/>
        <v>1978.8</v>
      </c>
      <c r="W14" s="12"/>
      <c r="X14" s="93"/>
      <c r="AE14" s="30"/>
      <c r="AG14" s="104" t="s">
        <v>26</v>
      </c>
      <c r="AH14" s="24">
        <f t="shared" si="5"/>
        <v>2122</v>
      </c>
      <c r="AI14" s="24">
        <f t="shared" si="6"/>
        <v>1973.2000000000003</v>
      </c>
      <c r="AJ14" s="24">
        <f t="shared" si="7"/>
        <v>148.79999999999973</v>
      </c>
      <c r="AM14" s="156">
        <f t="shared" si="3"/>
        <v>7.0122525918944259E-2</v>
      </c>
      <c r="AO14" s="30"/>
    </row>
    <row r="15" spans="1:41" ht="16.8" x14ac:dyDescent="0.3">
      <c r="A15" s="29">
        <v>41974</v>
      </c>
      <c r="B15" s="182">
        <v>1813</v>
      </c>
      <c r="C15" s="183">
        <v>52</v>
      </c>
      <c r="D15" s="182"/>
      <c r="E15" s="93"/>
      <c r="K15" s="30"/>
      <c r="M15" s="126" t="s">
        <v>28</v>
      </c>
      <c r="N15" s="187">
        <v>1813</v>
      </c>
      <c r="O15" s="187">
        <v>1903</v>
      </c>
      <c r="P15" s="187">
        <v>1996</v>
      </c>
      <c r="Q15" s="194">
        <v>2069</v>
      </c>
      <c r="R15" s="187">
        <v>2135</v>
      </c>
      <c r="S15" s="84">
        <f t="shared" si="2"/>
        <v>1983.2</v>
      </c>
      <c r="T15" s="84">
        <f t="shared" si="0"/>
        <v>1950.7833333333335</v>
      </c>
      <c r="U15" s="84">
        <f t="shared" si="4"/>
        <v>1.0166172563158389</v>
      </c>
      <c r="V15" s="86">
        <f t="shared" si="1"/>
        <v>1983.2</v>
      </c>
      <c r="W15" s="12"/>
      <c r="X15" s="93"/>
      <c r="AE15" s="30"/>
      <c r="AG15" s="104" t="s">
        <v>27</v>
      </c>
      <c r="AH15" s="24">
        <f t="shared" si="5"/>
        <v>2129</v>
      </c>
      <c r="AI15" s="24">
        <f t="shared" si="6"/>
        <v>1978.8</v>
      </c>
      <c r="AJ15" s="24">
        <f t="shared" si="7"/>
        <v>150.20000000000005</v>
      </c>
      <c r="AM15" s="156">
        <f t="shared" si="3"/>
        <v>7.0549553781117921E-2</v>
      </c>
      <c r="AO15" s="30"/>
    </row>
    <row r="16" spans="1:41" ht="16.8" x14ac:dyDescent="0.3">
      <c r="A16" s="29">
        <v>42005</v>
      </c>
      <c r="B16" s="182">
        <v>1835</v>
      </c>
      <c r="C16" s="183">
        <v>55</v>
      </c>
      <c r="D16" s="182"/>
      <c r="E16" s="93"/>
      <c r="K16" s="30"/>
      <c r="M16" s="124"/>
      <c r="N16" s="84"/>
      <c r="O16" s="84"/>
      <c r="P16" s="84"/>
      <c r="Q16" s="84"/>
      <c r="R16" s="84"/>
      <c r="S16" s="84"/>
      <c r="T16" s="84"/>
      <c r="U16" s="84"/>
      <c r="V16" s="86"/>
      <c r="W16" s="12"/>
      <c r="X16" s="93"/>
      <c r="AE16" s="30"/>
      <c r="AG16" s="104" t="s">
        <v>28</v>
      </c>
      <c r="AH16" s="24">
        <f t="shared" si="5"/>
        <v>2135</v>
      </c>
      <c r="AI16" s="24">
        <f t="shared" si="6"/>
        <v>1983.2</v>
      </c>
      <c r="AJ16" s="24">
        <f t="shared" si="7"/>
        <v>151.79999999999995</v>
      </c>
      <c r="AM16" s="156">
        <f t="shared" si="3"/>
        <v>7.1100702576112396E-2</v>
      </c>
      <c r="AO16" s="30"/>
    </row>
    <row r="17" spans="1:41" ht="17.399999999999999" thickBot="1" x14ac:dyDescent="0.35">
      <c r="A17" s="29">
        <v>42036</v>
      </c>
      <c r="B17" s="182">
        <v>1841</v>
      </c>
      <c r="C17" s="183">
        <v>55</v>
      </c>
      <c r="D17" s="182"/>
      <c r="E17" s="93"/>
      <c r="K17" s="30"/>
      <c r="M17" s="129" t="s">
        <v>54</v>
      </c>
      <c r="N17" s="88">
        <f>SUM(N4:N15)</f>
        <v>21416</v>
      </c>
      <c r="O17" s="88">
        <f t="shared" ref="O17:R17" si="8">SUM(O4:O15)</f>
        <v>22431</v>
      </c>
      <c r="P17" s="88">
        <f t="shared" si="8"/>
        <v>23521</v>
      </c>
      <c r="Q17" s="88">
        <f t="shared" si="8"/>
        <v>24456</v>
      </c>
      <c r="R17" s="88">
        <f t="shared" si="8"/>
        <v>25223</v>
      </c>
      <c r="S17" s="88">
        <f>AVERAGE(N17:R17)</f>
        <v>23409.4</v>
      </c>
      <c r="T17" s="88"/>
      <c r="U17" s="88"/>
      <c r="V17" s="89"/>
      <c r="W17" s="12"/>
      <c r="X17" s="93"/>
      <c r="AE17" s="30"/>
      <c r="AG17" s="106"/>
      <c r="AH17" s="24" t="s">
        <v>63</v>
      </c>
      <c r="AI17" s="24"/>
      <c r="AJ17" s="24">
        <f>SUM(AJ5:AJ16)</f>
        <v>1813.6000000000004</v>
      </c>
      <c r="AL17" s="2" t="s">
        <v>67</v>
      </c>
      <c r="AM17" s="156">
        <f>SUM(AM5:AM16)</f>
        <v>0.86295357750563317</v>
      </c>
      <c r="AO17" s="30"/>
    </row>
    <row r="18" spans="1:41" ht="18" thickBot="1" x14ac:dyDescent="0.35">
      <c r="A18" s="29">
        <v>42064</v>
      </c>
      <c r="B18" s="182">
        <v>1848</v>
      </c>
      <c r="C18" s="183">
        <v>55</v>
      </c>
      <c r="D18" s="182"/>
      <c r="E18" s="93"/>
      <c r="K18" s="30"/>
      <c r="M18" s="18"/>
      <c r="X18" s="93"/>
      <c r="AE18" s="30"/>
      <c r="AG18" s="107"/>
      <c r="AH18" s="108" t="s">
        <v>64</v>
      </c>
      <c r="AI18" s="108"/>
      <c r="AJ18" s="108">
        <f>AJ17/12</f>
        <v>151.13333333333335</v>
      </c>
      <c r="AK18" s="32"/>
      <c r="AL18" s="32" t="s">
        <v>68</v>
      </c>
      <c r="AM18" s="168">
        <f>AM17/12</f>
        <v>7.1912798125469427E-2</v>
      </c>
      <c r="AN18" s="32"/>
      <c r="AO18" s="33"/>
    </row>
    <row r="19" spans="1:41" ht="17.399999999999999" x14ac:dyDescent="0.3">
      <c r="A19" s="29">
        <v>42095</v>
      </c>
      <c r="B19" s="182">
        <v>1854</v>
      </c>
      <c r="C19" s="183">
        <v>55</v>
      </c>
      <c r="D19" s="182"/>
      <c r="E19" s="93"/>
      <c r="F19" s="41" t="s">
        <v>49</v>
      </c>
      <c r="G19" s="11"/>
      <c r="H19" s="11"/>
      <c r="I19" s="11" t="s">
        <v>50</v>
      </c>
      <c r="K19" s="30"/>
      <c r="M19" s="21"/>
      <c r="X19" s="93"/>
      <c r="AE19" s="30"/>
    </row>
    <row r="20" spans="1:41" ht="16.2" thickBot="1" x14ac:dyDescent="0.35">
      <c r="A20" s="29">
        <v>42125</v>
      </c>
      <c r="B20" s="182">
        <v>1860</v>
      </c>
      <c r="C20" s="183">
        <v>56</v>
      </c>
      <c r="D20" s="182"/>
      <c r="E20" s="93"/>
      <c r="K20" s="30"/>
      <c r="X20" s="93"/>
      <c r="AE20" s="30"/>
    </row>
    <row r="21" spans="1:41" ht="16.8" x14ac:dyDescent="0.3">
      <c r="A21" s="29">
        <v>42156</v>
      </c>
      <c r="B21" s="182">
        <v>1866</v>
      </c>
      <c r="C21" s="183">
        <v>56</v>
      </c>
      <c r="D21" s="182"/>
      <c r="E21" s="93"/>
      <c r="K21" s="30"/>
      <c r="M21" s="188" t="s">
        <v>15</v>
      </c>
      <c r="N21" s="72" t="s">
        <v>48</v>
      </c>
      <c r="O21" s="189"/>
      <c r="P21" s="189"/>
      <c r="Q21" s="189"/>
      <c r="R21" s="189"/>
      <c r="S21" s="189"/>
      <c r="T21" s="190"/>
      <c r="X21" s="93"/>
      <c r="AE21" s="30"/>
      <c r="AG21" s="95"/>
      <c r="AH21" s="46" t="s">
        <v>60</v>
      </c>
      <c r="AI21" s="96"/>
      <c r="AJ21" s="96"/>
      <c r="AK21" s="91"/>
      <c r="AL21" s="97"/>
      <c r="AM21" s="97" t="s">
        <v>65</v>
      </c>
      <c r="AN21" s="91"/>
      <c r="AO21" s="92"/>
    </row>
    <row r="22" spans="1:41" ht="16.8" x14ac:dyDescent="0.3">
      <c r="A22" s="29">
        <v>42186</v>
      </c>
      <c r="B22" s="182">
        <v>1872</v>
      </c>
      <c r="C22" s="183">
        <v>56</v>
      </c>
      <c r="D22" s="182"/>
      <c r="E22" s="93"/>
      <c r="K22" s="30"/>
      <c r="M22" s="60"/>
      <c r="N22" s="171" t="s">
        <v>31</v>
      </c>
      <c r="O22" s="171" t="s">
        <v>32</v>
      </c>
      <c r="P22" s="171" t="s">
        <v>33</v>
      </c>
      <c r="Q22" s="171" t="s">
        <v>34</v>
      </c>
      <c r="R22" s="117" t="s">
        <v>35</v>
      </c>
      <c r="S22" s="50" t="s">
        <v>46</v>
      </c>
      <c r="T22" s="61" t="s">
        <v>36</v>
      </c>
      <c r="U22" s="14"/>
      <c r="X22" s="93"/>
      <c r="AE22" s="30"/>
      <c r="AG22" s="99"/>
      <c r="AH22" s="100" t="s">
        <v>61</v>
      </c>
      <c r="AI22" s="101" t="s">
        <v>36</v>
      </c>
      <c r="AJ22" s="102" t="s">
        <v>62</v>
      </c>
      <c r="AM22" s="5" t="s">
        <v>66</v>
      </c>
      <c r="AO22" s="30"/>
    </row>
    <row r="23" spans="1:41" ht="16.8" x14ac:dyDescent="0.3">
      <c r="A23" s="29">
        <v>42217</v>
      </c>
      <c r="B23" s="182">
        <v>1878</v>
      </c>
      <c r="C23" s="183">
        <v>56</v>
      </c>
      <c r="D23" s="182"/>
      <c r="E23" s="93"/>
      <c r="K23" s="30"/>
      <c r="M23" s="62" t="s">
        <v>17</v>
      </c>
      <c r="N23" s="187">
        <f>C4</f>
        <v>50</v>
      </c>
      <c r="O23" s="187">
        <f>C16</f>
        <v>55</v>
      </c>
      <c r="P23" s="187">
        <f>C28</f>
        <v>59</v>
      </c>
      <c r="Q23" s="187">
        <f>C40</f>
        <v>59</v>
      </c>
      <c r="R23" s="187">
        <f>C52</f>
        <v>63</v>
      </c>
      <c r="S23" s="186">
        <v>61</v>
      </c>
      <c r="T23" s="191">
        <f>53.96+0.17*(S23)</f>
        <v>64.33</v>
      </c>
      <c r="X23" s="93"/>
      <c r="AE23" s="30"/>
      <c r="AG23" s="104" t="s">
        <v>17</v>
      </c>
      <c r="AH23" s="24">
        <f t="shared" ref="AH23:AH34" si="9">R23</f>
        <v>63</v>
      </c>
      <c r="AI23" s="24">
        <f t="shared" ref="AI23:AI34" si="10">T23</f>
        <v>64.33</v>
      </c>
      <c r="AJ23" s="24">
        <f>ABS(AH23-AI23)</f>
        <v>1.3299999999999983</v>
      </c>
      <c r="AM23" s="156">
        <f t="shared" ref="AM23:AM34" si="11">(AJ23/AH23)</f>
        <v>2.1111111111111084E-2</v>
      </c>
      <c r="AO23" s="30"/>
    </row>
    <row r="24" spans="1:41" ht="16.8" x14ac:dyDescent="0.3">
      <c r="A24" s="29">
        <v>42248</v>
      </c>
      <c r="B24" s="182">
        <v>1885</v>
      </c>
      <c r="C24" s="183">
        <v>56</v>
      </c>
      <c r="D24" s="182"/>
      <c r="E24" s="93"/>
      <c r="K24" s="30"/>
      <c r="M24" s="62" t="s">
        <v>18</v>
      </c>
      <c r="N24" s="187">
        <f t="shared" ref="N24:N34" si="12">C5</f>
        <v>50</v>
      </c>
      <c r="O24" s="187">
        <f t="shared" ref="O24:O34" si="13">C17</f>
        <v>55</v>
      </c>
      <c r="P24" s="187">
        <f t="shared" ref="P24:P34" si="14">C29</f>
        <v>59</v>
      </c>
      <c r="Q24" s="187">
        <f t="shared" ref="Q24:Q34" si="15">C41</f>
        <v>59</v>
      </c>
      <c r="R24" s="187">
        <f t="shared" ref="R24:R34" si="16">C53</f>
        <v>63</v>
      </c>
      <c r="S24" s="186">
        <v>62</v>
      </c>
      <c r="T24" s="191">
        <f t="shared" ref="T24:T34" si="17">53.96+0.17*(S24)</f>
        <v>64.5</v>
      </c>
      <c r="X24" s="93"/>
      <c r="AE24" s="30"/>
      <c r="AG24" s="104" t="s">
        <v>18</v>
      </c>
      <c r="AH24" s="24">
        <f t="shared" si="9"/>
        <v>63</v>
      </c>
      <c r="AI24" s="24">
        <f t="shared" si="10"/>
        <v>64.5</v>
      </c>
      <c r="AJ24" s="24">
        <f t="shared" ref="AJ24:AJ34" si="18">ABS(AH24-AI24)</f>
        <v>1.5</v>
      </c>
      <c r="AM24" s="156">
        <f t="shared" si="11"/>
        <v>2.3809523809523808E-2</v>
      </c>
      <c r="AO24" s="30"/>
    </row>
    <row r="25" spans="1:41" ht="16.8" x14ac:dyDescent="0.3">
      <c r="A25" s="29">
        <v>42278</v>
      </c>
      <c r="B25" s="182">
        <v>1892</v>
      </c>
      <c r="C25" s="183">
        <v>57</v>
      </c>
      <c r="D25" s="182"/>
      <c r="E25" s="93"/>
      <c r="K25" s="30"/>
      <c r="M25" s="62" t="s">
        <v>19</v>
      </c>
      <c r="N25" s="187">
        <f t="shared" si="12"/>
        <v>51</v>
      </c>
      <c r="O25" s="187">
        <f t="shared" si="13"/>
        <v>55</v>
      </c>
      <c r="P25" s="187">
        <f t="shared" si="14"/>
        <v>59</v>
      </c>
      <c r="Q25" s="187">
        <f t="shared" si="15"/>
        <v>59</v>
      </c>
      <c r="R25" s="187">
        <f t="shared" si="16"/>
        <v>63</v>
      </c>
      <c r="S25" s="186">
        <v>63</v>
      </c>
      <c r="T25" s="191">
        <f t="shared" si="17"/>
        <v>64.67</v>
      </c>
      <c r="X25" s="93"/>
      <c r="AE25" s="30"/>
      <c r="AG25" s="104" t="s">
        <v>19</v>
      </c>
      <c r="AH25" s="24">
        <f t="shared" si="9"/>
        <v>63</v>
      </c>
      <c r="AI25" s="24">
        <f t="shared" si="10"/>
        <v>64.67</v>
      </c>
      <c r="AJ25" s="24">
        <f t="shared" si="18"/>
        <v>1.6700000000000017</v>
      </c>
      <c r="AM25" s="156">
        <f t="shared" si="11"/>
        <v>2.6507936507936536E-2</v>
      </c>
      <c r="AO25" s="30"/>
    </row>
    <row r="26" spans="1:41" ht="16.8" x14ac:dyDescent="0.3">
      <c r="A26" s="29">
        <v>42309</v>
      </c>
      <c r="B26" s="182">
        <v>1897</v>
      </c>
      <c r="C26" s="183">
        <v>57</v>
      </c>
      <c r="D26" s="182"/>
      <c r="E26" s="93"/>
      <c r="K26" s="30"/>
      <c r="M26" s="62" t="s">
        <v>20</v>
      </c>
      <c r="N26" s="187">
        <f t="shared" si="12"/>
        <v>51</v>
      </c>
      <c r="O26" s="187">
        <f t="shared" si="13"/>
        <v>55</v>
      </c>
      <c r="P26" s="187">
        <f t="shared" si="14"/>
        <v>59</v>
      </c>
      <c r="Q26" s="187">
        <f t="shared" si="15"/>
        <v>59</v>
      </c>
      <c r="R26" s="187">
        <f t="shared" si="16"/>
        <v>63</v>
      </c>
      <c r="S26" s="186">
        <v>64</v>
      </c>
      <c r="T26" s="191">
        <f t="shared" si="17"/>
        <v>64.84</v>
      </c>
      <c r="X26" s="93"/>
      <c r="AE26" s="30"/>
      <c r="AG26" s="104" t="s">
        <v>20</v>
      </c>
      <c r="AH26" s="24">
        <f t="shared" si="9"/>
        <v>63</v>
      </c>
      <c r="AI26" s="24">
        <f t="shared" si="10"/>
        <v>64.84</v>
      </c>
      <c r="AJ26" s="24">
        <f t="shared" si="18"/>
        <v>1.8400000000000034</v>
      </c>
      <c r="AM26" s="156">
        <f t="shared" si="11"/>
        <v>2.920634920634926E-2</v>
      </c>
      <c r="AO26" s="30"/>
    </row>
    <row r="27" spans="1:41" ht="16.8" x14ac:dyDescent="0.3">
      <c r="A27" s="29">
        <v>42339</v>
      </c>
      <c r="B27" s="182">
        <v>1903</v>
      </c>
      <c r="C27" s="183">
        <v>57</v>
      </c>
      <c r="D27" s="182"/>
      <c r="E27" s="93"/>
      <c r="K27" s="30"/>
      <c r="M27" s="62" t="s">
        <v>21</v>
      </c>
      <c r="N27" s="187">
        <f t="shared" si="12"/>
        <v>51</v>
      </c>
      <c r="O27" s="187">
        <f t="shared" si="13"/>
        <v>56</v>
      </c>
      <c r="P27" s="187">
        <f t="shared" si="14"/>
        <v>59</v>
      </c>
      <c r="Q27" s="187">
        <f t="shared" si="15"/>
        <v>60</v>
      </c>
      <c r="R27" s="187">
        <f t="shared" si="16"/>
        <v>63</v>
      </c>
      <c r="S27" s="186">
        <v>65</v>
      </c>
      <c r="T27" s="191">
        <f t="shared" si="17"/>
        <v>65.010000000000005</v>
      </c>
      <c r="X27" s="93"/>
      <c r="AE27" s="30"/>
      <c r="AG27" s="104" t="s">
        <v>21</v>
      </c>
      <c r="AH27" s="24">
        <f t="shared" si="9"/>
        <v>63</v>
      </c>
      <c r="AI27" s="24">
        <f t="shared" si="10"/>
        <v>65.010000000000005</v>
      </c>
      <c r="AJ27" s="24">
        <f t="shared" si="18"/>
        <v>2.0100000000000051</v>
      </c>
      <c r="AM27" s="156">
        <f t="shared" si="11"/>
        <v>3.1904761904761984E-2</v>
      </c>
      <c r="AO27" s="30"/>
    </row>
    <row r="28" spans="1:41" ht="16.8" x14ac:dyDescent="0.3">
      <c r="A28" s="29">
        <v>42370</v>
      </c>
      <c r="B28" s="182">
        <v>1925</v>
      </c>
      <c r="C28" s="183">
        <v>59</v>
      </c>
      <c r="D28" s="182"/>
      <c r="E28" s="93"/>
      <c r="K28" s="30"/>
      <c r="M28" s="62" t="s">
        <v>22</v>
      </c>
      <c r="N28" s="187">
        <f t="shared" si="12"/>
        <v>51</v>
      </c>
      <c r="O28" s="187">
        <f t="shared" si="13"/>
        <v>56</v>
      </c>
      <c r="P28" s="187">
        <f t="shared" si="14"/>
        <v>60</v>
      </c>
      <c r="Q28" s="187">
        <f t="shared" si="15"/>
        <v>60</v>
      </c>
      <c r="R28" s="187">
        <f t="shared" si="16"/>
        <v>63</v>
      </c>
      <c r="S28" s="186">
        <v>66</v>
      </c>
      <c r="T28" s="191">
        <f t="shared" si="17"/>
        <v>65.180000000000007</v>
      </c>
      <c r="X28" s="93"/>
      <c r="AE28" s="30"/>
      <c r="AG28" s="104" t="s">
        <v>22</v>
      </c>
      <c r="AH28" s="24">
        <f t="shared" si="9"/>
        <v>63</v>
      </c>
      <c r="AI28" s="24">
        <f t="shared" si="10"/>
        <v>65.180000000000007</v>
      </c>
      <c r="AJ28" s="24">
        <f t="shared" si="18"/>
        <v>2.1800000000000068</v>
      </c>
      <c r="AM28" s="156">
        <f t="shared" si="11"/>
        <v>3.4603174603174712E-2</v>
      </c>
      <c r="AO28" s="30"/>
    </row>
    <row r="29" spans="1:41" ht="16.8" x14ac:dyDescent="0.3">
      <c r="A29" s="29">
        <v>42401</v>
      </c>
      <c r="B29" s="182">
        <v>1931</v>
      </c>
      <c r="C29" s="183">
        <v>59</v>
      </c>
      <c r="D29" s="182"/>
      <c r="E29" s="93"/>
      <c r="K29" s="30"/>
      <c r="M29" s="62" t="s">
        <v>23</v>
      </c>
      <c r="N29" s="187">
        <f t="shared" si="12"/>
        <v>51</v>
      </c>
      <c r="O29" s="187">
        <f t="shared" si="13"/>
        <v>56</v>
      </c>
      <c r="P29" s="187">
        <f t="shared" si="14"/>
        <v>60</v>
      </c>
      <c r="Q29" s="187">
        <f t="shared" si="15"/>
        <v>60</v>
      </c>
      <c r="R29" s="187">
        <f t="shared" si="16"/>
        <v>64</v>
      </c>
      <c r="S29" s="186">
        <v>67</v>
      </c>
      <c r="T29" s="191">
        <f t="shared" si="17"/>
        <v>65.349999999999994</v>
      </c>
      <c r="X29" s="93"/>
      <c r="AE29" s="30"/>
      <c r="AG29" s="104" t="s">
        <v>23</v>
      </c>
      <c r="AH29" s="24">
        <f t="shared" si="9"/>
        <v>64</v>
      </c>
      <c r="AI29" s="24">
        <f t="shared" si="10"/>
        <v>65.349999999999994</v>
      </c>
      <c r="AJ29" s="24">
        <f t="shared" si="18"/>
        <v>1.3499999999999943</v>
      </c>
      <c r="AM29" s="156">
        <f t="shared" si="11"/>
        <v>2.1093749999999911E-2</v>
      </c>
      <c r="AO29" s="30"/>
    </row>
    <row r="30" spans="1:41" ht="16.8" x14ac:dyDescent="0.3">
      <c r="A30" s="29">
        <v>42430</v>
      </c>
      <c r="B30" s="182">
        <v>1938</v>
      </c>
      <c r="C30" s="183">
        <v>59</v>
      </c>
      <c r="D30" s="182"/>
      <c r="E30" s="93"/>
      <c r="K30" s="30"/>
      <c r="M30" s="62" t="s">
        <v>24</v>
      </c>
      <c r="N30" s="187">
        <f t="shared" si="12"/>
        <v>51</v>
      </c>
      <c r="O30" s="187">
        <f t="shared" si="13"/>
        <v>56</v>
      </c>
      <c r="P30" s="187">
        <f t="shared" si="14"/>
        <v>60</v>
      </c>
      <c r="Q30" s="187">
        <f t="shared" si="15"/>
        <v>60</v>
      </c>
      <c r="R30" s="187">
        <f t="shared" si="16"/>
        <v>64</v>
      </c>
      <c r="S30" s="186">
        <v>68</v>
      </c>
      <c r="T30" s="191">
        <f t="shared" si="17"/>
        <v>65.52</v>
      </c>
      <c r="X30" s="93"/>
      <c r="AE30" s="30"/>
      <c r="AG30" s="104" t="s">
        <v>24</v>
      </c>
      <c r="AH30" s="24">
        <f t="shared" si="9"/>
        <v>64</v>
      </c>
      <c r="AI30" s="24">
        <f t="shared" si="10"/>
        <v>65.52</v>
      </c>
      <c r="AJ30" s="24">
        <f t="shared" si="18"/>
        <v>1.519999999999996</v>
      </c>
      <c r="AM30" s="156">
        <f t="shared" si="11"/>
        <v>2.3749999999999938E-2</v>
      </c>
      <c r="AO30" s="30"/>
    </row>
    <row r="31" spans="1:41" ht="16.8" x14ac:dyDescent="0.3">
      <c r="A31" s="29">
        <v>42461</v>
      </c>
      <c r="B31" s="182">
        <v>1944</v>
      </c>
      <c r="C31" s="183">
        <v>59</v>
      </c>
      <c r="D31" s="182"/>
      <c r="E31" s="93"/>
      <c r="K31" s="30"/>
      <c r="M31" s="62" t="s">
        <v>25</v>
      </c>
      <c r="N31" s="187">
        <f t="shared" si="12"/>
        <v>52</v>
      </c>
      <c r="O31" s="187">
        <f t="shared" si="13"/>
        <v>56</v>
      </c>
      <c r="P31" s="187">
        <f t="shared" si="14"/>
        <v>60</v>
      </c>
      <c r="Q31" s="187">
        <f t="shared" si="15"/>
        <v>60</v>
      </c>
      <c r="R31" s="187">
        <f t="shared" si="16"/>
        <v>64</v>
      </c>
      <c r="S31" s="186">
        <v>69</v>
      </c>
      <c r="T31" s="191">
        <f t="shared" si="17"/>
        <v>65.69</v>
      </c>
      <c r="X31" s="93"/>
      <c r="AE31" s="30"/>
      <c r="AG31" s="104" t="s">
        <v>25</v>
      </c>
      <c r="AH31" s="24">
        <f t="shared" si="9"/>
        <v>64</v>
      </c>
      <c r="AI31" s="24">
        <f t="shared" si="10"/>
        <v>65.69</v>
      </c>
      <c r="AJ31" s="24">
        <f t="shared" si="18"/>
        <v>1.6899999999999977</v>
      </c>
      <c r="AM31" s="156">
        <f t="shared" si="11"/>
        <v>2.6406249999999964E-2</v>
      </c>
      <c r="AO31" s="30"/>
    </row>
    <row r="32" spans="1:41" ht="16.8" x14ac:dyDescent="0.3">
      <c r="A32" s="29">
        <v>42491</v>
      </c>
      <c r="B32" s="182">
        <v>1950</v>
      </c>
      <c r="C32" s="183">
        <v>59</v>
      </c>
      <c r="D32" s="182"/>
      <c r="E32" s="93"/>
      <c r="K32" s="30"/>
      <c r="M32" s="62" t="s">
        <v>26</v>
      </c>
      <c r="N32" s="187">
        <f t="shared" si="12"/>
        <v>52</v>
      </c>
      <c r="O32" s="187">
        <f t="shared" si="13"/>
        <v>57</v>
      </c>
      <c r="P32" s="187">
        <f t="shared" si="14"/>
        <v>60</v>
      </c>
      <c r="Q32" s="187">
        <f t="shared" si="15"/>
        <v>60</v>
      </c>
      <c r="R32" s="187">
        <f t="shared" si="16"/>
        <v>64</v>
      </c>
      <c r="S32" s="186">
        <v>70</v>
      </c>
      <c r="T32" s="191">
        <f t="shared" si="17"/>
        <v>65.86</v>
      </c>
      <c r="X32" s="93"/>
      <c r="AE32" s="30"/>
      <c r="AG32" s="104" t="s">
        <v>26</v>
      </c>
      <c r="AH32" s="24">
        <f t="shared" si="9"/>
        <v>64</v>
      </c>
      <c r="AI32" s="24">
        <f t="shared" si="10"/>
        <v>65.86</v>
      </c>
      <c r="AJ32" s="24">
        <f t="shared" si="18"/>
        <v>1.8599999999999994</v>
      </c>
      <c r="AM32" s="156">
        <f t="shared" si="11"/>
        <v>2.9062499999999991E-2</v>
      </c>
      <c r="AO32" s="30"/>
    </row>
    <row r="33" spans="1:41" ht="16.8" x14ac:dyDescent="0.3">
      <c r="A33" s="29">
        <v>42522</v>
      </c>
      <c r="B33" s="182">
        <v>1956</v>
      </c>
      <c r="C33" s="183">
        <v>60</v>
      </c>
      <c r="D33" s="182"/>
      <c r="E33" s="93"/>
      <c r="K33" s="30"/>
      <c r="M33" s="62" t="s">
        <v>27</v>
      </c>
      <c r="N33" s="187">
        <f t="shared" si="12"/>
        <v>52</v>
      </c>
      <c r="O33" s="187">
        <f t="shared" si="13"/>
        <v>57</v>
      </c>
      <c r="P33" s="187">
        <f t="shared" si="14"/>
        <v>61</v>
      </c>
      <c r="Q33" s="187">
        <f t="shared" si="15"/>
        <v>61</v>
      </c>
      <c r="R33" s="187">
        <f t="shared" si="16"/>
        <v>64</v>
      </c>
      <c r="S33" s="186">
        <v>71</v>
      </c>
      <c r="T33" s="191">
        <f t="shared" si="17"/>
        <v>66.03</v>
      </c>
      <c r="X33" s="93"/>
      <c r="AE33" s="30"/>
      <c r="AG33" s="104" t="s">
        <v>27</v>
      </c>
      <c r="AH33" s="24">
        <f t="shared" si="9"/>
        <v>64</v>
      </c>
      <c r="AI33" s="24">
        <f t="shared" si="10"/>
        <v>66.03</v>
      </c>
      <c r="AJ33" s="24">
        <f t="shared" si="18"/>
        <v>2.0300000000000011</v>
      </c>
      <c r="AM33" s="156">
        <f t="shared" si="11"/>
        <v>3.1718750000000018E-2</v>
      </c>
      <c r="AO33" s="30"/>
    </row>
    <row r="34" spans="1:41" ht="16.8" x14ac:dyDescent="0.3">
      <c r="A34" s="29">
        <v>42552</v>
      </c>
      <c r="B34" s="182">
        <v>1963</v>
      </c>
      <c r="C34" s="183">
        <v>60</v>
      </c>
      <c r="D34" s="182"/>
      <c r="E34" s="93"/>
      <c r="K34" s="30"/>
      <c r="M34" s="62" t="s">
        <v>28</v>
      </c>
      <c r="N34" s="187">
        <f t="shared" si="12"/>
        <v>52</v>
      </c>
      <c r="O34" s="187">
        <f t="shared" si="13"/>
        <v>57</v>
      </c>
      <c r="P34" s="187">
        <f t="shared" si="14"/>
        <v>61</v>
      </c>
      <c r="Q34" s="187">
        <f t="shared" si="15"/>
        <v>61</v>
      </c>
      <c r="R34" s="187">
        <f t="shared" si="16"/>
        <v>64</v>
      </c>
      <c r="S34" s="186">
        <v>72</v>
      </c>
      <c r="T34" s="191">
        <f t="shared" si="17"/>
        <v>66.2</v>
      </c>
      <c r="X34" s="93"/>
      <c r="AE34" s="30"/>
      <c r="AG34" s="104" t="s">
        <v>28</v>
      </c>
      <c r="AH34" s="24">
        <f t="shared" si="9"/>
        <v>64</v>
      </c>
      <c r="AI34" s="24">
        <f t="shared" si="10"/>
        <v>66.2</v>
      </c>
      <c r="AJ34" s="24">
        <f t="shared" si="18"/>
        <v>2.2000000000000028</v>
      </c>
      <c r="AM34" s="156">
        <f t="shared" si="11"/>
        <v>3.4375000000000044E-2</v>
      </c>
      <c r="AO34" s="30"/>
    </row>
    <row r="35" spans="1:41" ht="17.399999999999999" x14ac:dyDescent="0.3">
      <c r="A35" s="29">
        <v>42583</v>
      </c>
      <c r="B35" s="182">
        <v>1969</v>
      </c>
      <c r="C35" s="183">
        <v>60</v>
      </c>
      <c r="D35" s="182"/>
      <c r="E35" s="93"/>
      <c r="K35" s="30"/>
      <c r="M35" s="64"/>
      <c r="N35" s="186"/>
      <c r="O35" s="186"/>
      <c r="P35" s="186"/>
      <c r="Q35" s="186"/>
      <c r="R35" s="186"/>
      <c r="S35" s="186"/>
      <c r="T35" s="191"/>
      <c r="X35" s="93"/>
      <c r="AE35" s="30"/>
      <c r="AG35" s="106"/>
      <c r="AH35" s="24" t="s">
        <v>63</v>
      </c>
      <c r="AI35" s="24"/>
      <c r="AJ35" s="24">
        <f>SUM(AJ23:AJ34)</f>
        <v>21.180000000000007</v>
      </c>
      <c r="AL35" s="2" t="s">
        <v>67</v>
      </c>
      <c r="AM35" s="156">
        <f>SUM(AM23:AM34)</f>
        <v>0.33354910714285724</v>
      </c>
      <c r="AO35" s="30"/>
    </row>
    <row r="36" spans="1:41" ht="18" thickBot="1" x14ac:dyDescent="0.35">
      <c r="A36" s="29">
        <v>42614</v>
      </c>
      <c r="B36" s="182">
        <v>1976</v>
      </c>
      <c r="C36" s="183">
        <v>60</v>
      </c>
      <c r="D36" s="182"/>
      <c r="E36" s="94"/>
      <c r="F36" s="32"/>
      <c r="G36" s="32"/>
      <c r="H36" s="32"/>
      <c r="I36" s="32"/>
      <c r="J36" s="32"/>
      <c r="K36" s="33"/>
      <c r="M36" s="65"/>
      <c r="N36" s="192"/>
      <c r="O36" s="192" t="s">
        <v>59</v>
      </c>
      <c r="P36" s="192"/>
      <c r="Q36" s="192" t="s">
        <v>58</v>
      </c>
      <c r="R36" s="192"/>
      <c r="S36" s="192"/>
      <c r="T36" s="193"/>
      <c r="X36" s="93"/>
      <c r="AE36" s="30"/>
      <c r="AG36" s="107"/>
      <c r="AH36" s="108" t="s">
        <v>64</v>
      </c>
      <c r="AI36" s="108"/>
      <c r="AJ36" s="108">
        <f>AJ35/12</f>
        <v>1.7650000000000006</v>
      </c>
      <c r="AK36" s="32"/>
      <c r="AL36" s="32" t="s">
        <v>68</v>
      </c>
      <c r="AM36" s="168">
        <f>AM35/12</f>
        <v>2.7795758928571435E-2</v>
      </c>
      <c r="AN36" s="32"/>
      <c r="AO36" s="33"/>
    </row>
    <row r="37" spans="1:41" x14ac:dyDescent="0.3">
      <c r="A37" s="29">
        <v>42644</v>
      </c>
      <c r="B37" s="182">
        <v>1983</v>
      </c>
      <c r="C37" s="183">
        <v>60</v>
      </c>
      <c r="D37" s="182"/>
      <c r="X37" s="93"/>
      <c r="AE37" s="30"/>
    </row>
    <row r="38" spans="1:41" x14ac:dyDescent="0.3">
      <c r="A38" s="29">
        <v>42675</v>
      </c>
      <c r="B38" s="182">
        <v>1990</v>
      </c>
      <c r="C38" s="183">
        <v>61</v>
      </c>
      <c r="D38" s="182"/>
      <c r="X38" s="93"/>
      <c r="AE38" s="30"/>
    </row>
    <row r="39" spans="1:41" ht="16.2" thickBot="1" x14ac:dyDescent="0.35">
      <c r="A39" s="29">
        <v>42705</v>
      </c>
      <c r="B39" s="182">
        <v>1996</v>
      </c>
      <c r="C39" s="183">
        <v>61</v>
      </c>
      <c r="D39" s="182"/>
      <c r="X39" s="94"/>
      <c r="Y39" s="32"/>
      <c r="Z39" s="32"/>
      <c r="AA39" s="32"/>
      <c r="AB39" s="32"/>
      <c r="AC39" s="32"/>
      <c r="AD39" s="32"/>
      <c r="AE39" s="33"/>
    </row>
    <row r="40" spans="1:41" x14ac:dyDescent="0.3">
      <c r="A40" s="29">
        <v>42736</v>
      </c>
      <c r="B40" s="182">
        <v>2011</v>
      </c>
      <c r="C40" s="183">
        <v>59</v>
      </c>
      <c r="D40" s="182"/>
    </row>
    <row r="41" spans="1:41" x14ac:dyDescent="0.3">
      <c r="A41" s="29">
        <v>42767</v>
      </c>
      <c r="B41" s="182">
        <v>2001</v>
      </c>
      <c r="C41" s="183">
        <v>59</v>
      </c>
      <c r="D41" s="182"/>
    </row>
    <row r="42" spans="1:41" x14ac:dyDescent="0.3">
      <c r="A42" s="29">
        <v>42795</v>
      </c>
      <c r="B42" s="182">
        <v>2024</v>
      </c>
      <c r="C42" s="183">
        <v>59</v>
      </c>
      <c r="D42" s="182"/>
    </row>
    <row r="43" spans="1:41" x14ac:dyDescent="0.3">
      <c r="A43" s="29">
        <v>42826</v>
      </c>
      <c r="B43" s="182">
        <v>2030</v>
      </c>
      <c r="C43" s="183">
        <v>59</v>
      </c>
      <c r="D43" s="182"/>
    </row>
    <row r="44" spans="1:41" x14ac:dyDescent="0.3">
      <c r="A44" s="29">
        <v>42856</v>
      </c>
      <c r="B44" s="182">
        <v>2039</v>
      </c>
      <c r="C44" s="183">
        <v>60</v>
      </c>
      <c r="D44" s="182"/>
    </row>
    <row r="45" spans="1:41" x14ac:dyDescent="0.3">
      <c r="A45" s="29">
        <v>42887</v>
      </c>
      <c r="B45" s="182">
        <v>2026</v>
      </c>
      <c r="C45" s="183">
        <v>60</v>
      </c>
      <c r="D45" s="182"/>
    </row>
    <row r="46" spans="1:41" x14ac:dyDescent="0.3">
      <c r="A46" s="29">
        <v>42917</v>
      </c>
      <c r="B46" s="182">
        <v>2034</v>
      </c>
      <c r="C46" s="183">
        <v>60</v>
      </c>
      <c r="D46" s="182"/>
    </row>
    <row r="47" spans="1:41" x14ac:dyDescent="0.3">
      <c r="A47" s="29">
        <v>42948</v>
      </c>
      <c r="B47" s="182">
        <v>2033</v>
      </c>
      <c r="C47" s="183">
        <v>60</v>
      </c>
      <c r="D47" s="182"/>
    </row>
    <row r="48" spans="1:41" x14ac:dyDescent="0.3">
      <c r="A48" s="29">
        <v>42979</v>
      </c>
      <c r="B48" s="182">
        <v>2056</v>
      </c>
      <c r="C48" s="183">
        <v>60</v>
      </c>
      <c r="D48" s="182"/>
    </row>
    <row r="49" spans="1:4" x14ac:dyDescent="0.3">
      <c r="A49" s="29">
        <v>43009</v>
      </c>
      <c r="B49" s="182">
        <v>2065</v>
      </c>
      <c r="C49" s="183">
        <v>60</v>
      </c>
      <c r="D49" s="182"/>
    </row>
    <row r="50" spans="1:4" x14ac:dyDescent="0.3">
      <c r="A50" s="29">
        <v>43040</v>
      </c>
      <c r="B50" s="182">
        <v>2068</v>
      </c>
      <c r="C50" s="183">
        <v>61</v>
      </c>
      <c r="D50" s="182"/>
    </row>
    <row r="51" spans="1:4" x14ac:dyDescent="0.3">
      <c r="A51" s="29">
        <v>43070</v>
      </c>
      <c r="B51" s="182">
        <v>2069</v>
      </c>
      <c r="C51" s="183">
        <v>61</v>
      </c>
      <c r="D51" s="182"/>
    </row>
    <row r="52" spans="1:4" x14ac:dyDescent="0.3">
      <c r="A52" s="29">
        <v>43101</v>
      </c>
      <c r="B52" s="182">
        <v>2073</v>
      </c>
      <c r="C52" s="183">
        <v>63</v>
      </c>
      <c r="D52" s="182"/>
    </row>
    <row r="53" spans="1:4" x14ac:dyDescent="0.3">
      <c r="A53" s="29">
        <v>43132</v>
      </c>
      <c r="B53" s="182">
        <v>2077</v>
      </c>
      <c r="C53" s="183">
        <v>63</v>
      </c>
      <c r="D53" s="182"/>
    </row>
    <row r="54" spans="1:4" x14ac:dyDescent="0.3">
      <c r="A54" s="29">
        <v>43160</v>
      </c>
      <c r="B54" s="182">
        <v>2081</v>
      </c>
      <c r="C54" s="183">
        <v>63</v>
      </c>
      <c r="D54" s="182"/>
    </row>
    <row r="55" spans="1:4" x14ac:dyDescent="0.3">
      <c r="A55" s="29">
        <v>43191</v>
      </c>
      <c r="B55" s="182">
        <v>2086</v>
      </c>
      <c r="C55" s="183">
        <v>63</v>
      </c>
      <c r="D55" s="182"/>
    </row>
    <row r="56" spans="1:4" x14ac:dyDescent="0.3">
      <c r="A56" s="29">
        <v>43221</v>
      </c>
      <c r="B56" s="182">
        <v>2092</v>
      </c>
      <c r="C56" s="183">
        <v>63</v>
      </c>
      <c r="D56" s="182"/>
    </row>
    <row r="57" spans="1:4" x14ac:dyDescent="0.3">
      <c r="A57" s="29">
        <v>43252</v>
      </c>
      <c r="B57" s="182">
        <v>2098</v>
      </c>
      <c r="C57" s="183">
        <v>63</v>
      </c>
      <c r="D57" s="182"/>
    </row>
    <row r="58" spans="1:4" x14ac:dyDescent="0.3">
      <c r="A58" s="29">
        <v>43282</v>
      </c>
      <c r="B58" s="182">
        <v>2104</v>
      </c>
      <c r="C58" s="183">
        <v>64</v>
      </c>
      <c r="D58" s="182"/>
    </row>
    <row r="59" spans="1:4" x14ac:dyDescent="0.3">
      <c r="A59" s="29">
        <v>43313</v>
      </c>
      <c r="B59" s="182">
        <v>2110</v>
      </c>
      <c r="C59" s="183">
        <v>64</v>
      </c>
      <c r="D59" s="182"/>
    </row>
    <row r="60" spans="1:4" x14ac:dyDescent="0.3">
      <c r="A60" s="29">
        <v>43344</v>
      </c>
      <c r="B60" s="182">
        <v>2116</v>
      </c>
      <c r="C60" s="183">
        <v>64</v>
      </c>
      <c r="D60" s="182"/>
    </row>
    <row r="61" spans="1:4" x14ac:dyDescent="0.3">
      <c r="A61" s="29">
        <v>43374</v>
      </c>
      <c r="B61" s="182">
        <v>2122</v>
      </c>
      <c r="C61" s="183">
        <v>64</v>
      </c>
      <c r="D61" s="182"/>
    </row>
    <row r="62" spans="1:4" x14ac:dyDescent="0.3">
      <c r="A62" s="29">
        <v>43405</v>
      </c>
      <c r="B62" s="182">
        <v>2129</v>
      </c>
      <c r="C62" s="183">
        <v>64</v>
      </c>
      <c r="D62" s="182"/>
    </row>
    <row r="63" spans="1:4" ht="16.2" thickBot="1" x14ac:dyDescent="0.35">
      <c r="A63" s="31">
        <v>43435</v>
      </c>
      <c r="B63" s="184">
        <v>2135</v>
      </c>
      <c r="C63" s="185">
        <v>64</v>
      </c>
      <c r="D63" s="182"/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Mower Unit Sales</vt:lpstr>
      <vt:lpstr>Industry Mower Total Sales</vt:lpstr>
      <vt:lpstr>Tractor Unit Sales</vt:lpstr>
      <vt:lpstr>Industry Tractor Total Sales</vt:lpstr>
      <vt:lpstr>Unit Production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Tarun Sai</cp:lastModifiedBy>
  <dcterms:created xsi:type="dcterms:W3CDTF">2018-09-21T11:45:00Z</dcterms:created>
  <dcterms:modified xsi:type="dcterms:W3CDTF">2025-01-10T19:01:08Z</dcterms:modified>
</cp:coreProperties>
</file>