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60" windowWidth="15270" windowHeight="5640"/>
  </bookViews>
  <sheets>
    <sheet name="401K Estimator" sheetId="1" r:id="rId1"/>
    <sheet name="401K Detailed" sheetId="3" r:id="rId2"/>
    <sheet name="Desired Income" sheetId="2" r:id="rId3"/>
    <sheet name="401K Balance" sheetId="4" r:id="rId4"/>
    <sheet name="EULA" sheetId="5" r:id="rId5"/>
  </sheets>
  <definedNames>
    <definedName name="age">OFFSET('401K Detailed'!$B$7,3,0,to_ret,1)</definedName>
    <definedName name="age_1">OFFSET('Desired Income'!$B$9,INDEX('Desired Income'!$A$10:$A$49,COUNT('Desired Income'!$A$10:$A$49)),0,1,1)</definedName>
    <definedName name="age_to_date">OFFSET('401K Detailed'!$B$7,3,0,'401K Balance'!$B$9-cur_age+1,1)</definedName>
    <definedName name="all_cont">OFFSET('401K Detailed'!$F$8,2,0,to_ret,1)+OFFSET('401K Detailed'!$H$8,2,0,to_ret,1)</definedName>
    <definedName name="bal">OFFSET('401K Detailed'!$K$7,3,0,to_ret,1)</definedName>
    <definedName name="bal_to_date">OFFSET('401K Detailed'!$K$7,3,0,'401K Balance'!$C$9-cur_age+1,1)</definedName>
    <definedName name="cont">'401K Estimator'!$E$29</definedName>
    <definedName name="cur_age">'401K Estimator'!$E$9</definedName>
    <definedName name="e_match">OFFSET('401K Detailed'!$H$8,2,0,to_ret,1)</definedName>
    <definedName name="e_match_to_date">OFFSET('401K Detailed'!$H$8,2,0,'401K Balance'!$C$9-cur_age+1,1)</definedName>
    <definedName name="interest">SUM(OFFSET('Desired Income'!$H$7,3,0,'401K Estimator'!$E$43,1))</definedName>
    <definedName name="lim">'401K Estimator'!$E$28</definedName>
    <definedName name="mns">ROUND(VLOOKUP(age_1,'Desired Income'!$B$10:$I$49,2,TRUE)/(VLOOKUP(age_1,'Desired Income'!$B$10:$I$49,3,TRUE)/12),0)</definedName>
    <definedName name="num">'401K Estimator'!$K$29</definedName>
    <definedName name="number">'401K Estimator'!$A$58:$A$128</definedName>
    <definedName name="_xlnm.Print_Area" localSheetId="3">'401K Balance'!$A$1:$J$26</definedName>
    <definedName name="_xlnm.Print_Area" localSheetId="1">'401K Detailed'!$A$1:$L$80</definedName>
    <definedName name="_xlnm.Print_Area" localSheetId="0">'401K Estimator'!$A$1:$L$56</definedName>
    <definedName name="_xlnm.Print_Area" localSheetId="2">'Desired Income'!$A$1:$I$49</definedName>
    <definedName name="Rate">IF('401K Estimator'!$E$34="Variable",TRUE,FALSE)</definedName>
    <definedName name="ret">'401K Estimator'!$E$10</definedName>
    <definedName name="to_ret">'401K Estimator'!$K$9</definedName>
    <definedName name="y_caunt_to_date">OFFSET('401K Detailed'!$F$8,2,0,'401K Balance'!$C$9-'401K Estimator'!$E$9+1,1)</definedName>
    <definedName name="y_cont">OFFSET('401K Detailed'!$F$8,2,0,to_ret,1)</definedName>
  </definedNames>
  <calcPr calcId="125725"/>
</workbook>
</file>

<file path=xl/calcChain.xml><?xml version="1.0" encoding="utf-8"?>
<calcChain xmlns="http://schemas.openxmlformats.org/spreadsheetml/2006/main">
  <c r="J16" i="1"/>
  <c r="H14"/>
  <c r="H9" i="3"/>
  <c r="F9"/>
  <c r="K9"/>
  <c r="K29" i="1" l="1"/>
  <c r="E10" i="2"/>
  <c r="A10"/>
  <c r="B10" s="1"/>
  <c r="K9" i="1"/>
  <c r="K41" s="1"/>
  <c r="A10" i="3" l="1"/>
  <c r="D10" i="2"/>
  <c r="F10"/>
  <c r="E11"/>
  <c r="G10"/>
  <c r="A11" i="3" l="1"/>
  <c r="B10"/>
  <c r="F11" i="2"/>
  <c r="E12"/>
  <c r="J10" i="3" l="1"/>
  <c r="C10"/>
  <c r="G10" s="1"/>
  <c r="A12"/>
  <c r="B11"/>
  <c r="E13" i="2"/>
  <c r="E14" s="1"/>
  <c r="E15" s="1"/>
  <c r="E16" s="1"/>
  <c r="E17" s="1"/>
  <c r="E18" s="1"/>
  <c r="E19" s="1"/>
  <c r="E20" s="1"/>
  <c r="E21" s="1"/>
  <c r="E22" s="1"/>
  <c r="E23" s="1"/>
  <c r="E24" s="1"/>
  <c r="E25" s="1"/>
  <c r="E26" s="1"/>
  <c r="E27" s="1"/>
  <c r="E28" s="1"/>
  <c r="E29" s="1"/>
  <c r="E30" s="1"/>
  <c r="F12"/>
  <c r="H10" i="3" l="1"/>
  <c r="E10"/>
  <c r="C11"/>
  <c r="J11"/>
  <c r="G11"/>
  <c r="H11" s="1"/>
  <c r="K10"/>
  <c r="A13"/>
  <c r="B12"/>
  <c r="F13" i="2"/>
  <c r="F14" s="1"/>
  <c r="F15" s="1"/>
  <c r="F16" s="1"/>
  <c r="F17" s="1"/>
  <c r="F18" s="1"/>
  <c r="F19" s="1"/>
  <c r="F20" s="1"/>
  <c r="F21" s="1"/>
  <c r="F22" s="1"/>
  <c r="F23" s="1"/>
  <c r="F24" s="1"/>
  <c r="F25" s="1"/>
  <c r="F26" s="1"/>
  <c r="F27" s="1"/>
  <c r="F28" s="1"/>
  <c r="F29" s="1"/>
  <c r="E31"/>
  <c r="L10" i="3" l="1"/>
  <c r="F10"/>
  <c r="I10"/>
  <c r="E11"/>
  <c r="L11"/>
  <c r="K11"/>
  <c r="A14"/>
  <c r="B13"/>
  <c r="J12"/>
  <c r="C12"/>
  <c r="I11"/>
  <c r="F30" i="2"/>
  <c r="E32"/>
  <c r="F31"/>
  <c r="F11" i="3" l="1"/>
  <c r="C13"/>
  <c r="E13" s="1"/>
  <c r="E12"/>
  <c r="F12" s="1"/>
  <c r="A15"/>
  <c r="B14"/>
  <c r="G13"/>
  <c r="J13"/>
  <c r="G12"/>
  <c r="E33" i="2"/>
  <c r="F32"/>
  <c r="F13" i="3" l="1"/>
  <c r="H12"/>
  <c r="H13"/>
  <c r="C14"/>
  <c r="G14" s="1"/>
  <c r="I12"/>
  <c r="I13" s="1"/>
  <c r="A16"/>
  <c r="B15"/>
  <c r="L12"/>
  <c r="K12"/>
  <c r="J14"/>
  <c r="E34" i="2"/>
  <c r="F33"/>
  <c r="H14" i="3" l="1"/>
  <c r="E14"/>
  <c r="C15"/>
  <c r="E15" s="1"/>
  <c r="E12" i="4" s="1"/>
  <c r="K13" i="3"/>
  <c r="L14" s="1"/>
  <c r="G15"/>
  <c r="H15" s="1"/>
  <c r="J15"/>
  <c r="L13"/>
  <c r="A17"/>
  <c r="B16"/>
  <c r="E35" i="2"/>
  <c r="F34"/>
  <c r="F14" i="3" l="1"/>
  <c r="F15"/>
  <c r="I14"/>
  <c r="C16"/>
  <c r="E16" s="1"/>
  <c r="I15"/>
  <c r="K14"/>
  <c r="J16"/>
  <c r="G16"/>
  <c r="H16" s="1"/>
  <c r="A18"/>
  <c r="B17"/>
  <c r="E36" i="2"/>
  <c r="F35"/>
  <c r="F16" i="3" l="1"/>
  <c r="L15"/>
  <c r="E20" i="4" s="1"/>
  <c r="C17" i="3"/>
  <c r="E17" s="1"/>
  <c r="F17" s="1"/>
  <c r="K15"/>
  <c r="L16" s="1"/>
  <c r="I16"/>
  <c r="A19"/>
  <c r="B18"/>
  <c r="J17"/>
  <c r="E37" i="2"/>
  <c r="F36"/>
  <c r="G17" i="3" l="1"/>
  <c r="H17" s="1"/>
  <c r="K16"/>
  <c r="I17"/>
  <c r="J18"/>
  <c r="C18"/>
  <c r="A20"/>
  <c r="B19"/>
  <c r="E38" i="2"/>
  <c r="F37"/>
  <c r="K17" i="3" l="1"/>
  <c r="L17"/>
  <c r="J19"/>
  <c r="C19"/>
  <c r="G18"/>
  <c r="A21"/>
  <c r="B20"/>
  <c r="E18"/>
  <c r="F18" s="1"/>
  <c r="E39" i="2"/>
  <c r="F38"/>
  <c r="H18" i="3" l="1"/>
  <c r="K18"/>
  <c r="I18"/>
  <c r="L18"/>
  <c r="A22"/>
  <c r="B21"/>
  <c r="C20"/>
  <c r="G20" s="1"/>
  <c r="E19"/>
  <c r="J20"/>
  <c r="G19"/>
  <c r="H19" s="1"/>
  <c r="E40" i="2"/>
  <c r="F39"/>
  <c r="F19" i="3" l="1"/>
  <c r="H20"/>
  <c r="E20"/>
  <c r="F20" s="1"/>
  <c r="J21"/>
  <c r="K19"/>
  <c r="L20" s="1"/>
  <c r="L19"/>
  <c r="A23"/>
  <c r="B22"/>
  <c r="C21"/>
  <c r="I19"/>
  <c r="E41" i="2"/>
  <c r="F40"/>
  <c r="C22" i="3" l="1"/>
  <c r="G22" s="1"/>
  <c r="I20"/>
  <c r="J22"/>
  <c r="G21"/>
  <c r="H21" s="1"/>
  <c r="K20"/>
  <c r="A24"/>
  <c r="B23"/>
  <c r="E21"/>
  <c r="E42" i="2"/>
  <c r="F41"/>
  <c r="E22" i="3" l="1"/>
  <c r="F22" s="1"/>
  <c r="F21"/>
  <c r="H22"/>
  <c r="C23"/>
  <c r="G23" s="1"/>
  <c r="H23" s="1"/>
  <c r="K21"/>
  <c r="A25"/>
  <c r="B24"/>
  <c r="L21"/>
  <c r="J23"/>
  <c r="I21"/>
  <c r="I22" s="1"/>
  <c r="E43" i="2"/>
  <c r="F42"/>
  <c r="K22" i="3" l="1"/>
  <c r="K23" s="1"/>
  <c r="E23"/>
  <c r="F23" s="1"/>
  <c r="L22"/>
  <c r="J24"/>
  <c r="C24"/>
  <c r="G24" s="1"/>
  <c r="H24" s="1"/>
  <c r="A26"/>
  <c r="B25"/>
  <c r="E44" i="2"/>
  <c r="F43"/>
  <c r="L23" i="3" l="1"/>
  <c r="I23"/>
  <c r="A27"/>
  <c r="B26"/>
  <c r="J25"/>
  <c r="C25"/>
  <c r="C26" s="1"/>
  <c r="E24"/>
  <c r="E45" i="2"/>
  <c r="F44"/>
  <c r="F24" i="3" l="1"/>
  <c r="A28"/>
  <c r="B27"/>
  <c r="E25"/>
  <c r="K24"/>
  <c r="L24"/>
  <c r="I24"/>
  <c r="I25" s="1"/>
  <c r="J26"/>
  <c r="G26"/>
  <c r="G25"/>
  <c r="H25" s="1"/>
  <c r="E46" i="2"/>
  <c r="F45"/>
  <c r="H26" i="3" l="1"/>
  <c r="F25"/>
  <c r="C27"/>
  <c r="E27" s="1"/>
  <c r="E26"/>
  <c r="F26" s="1"/>
  <c r="A29"/>
  <c r="B28"/>
  <c r="J27"/>
  <c r="L25"/>
  <c r="K25"/>
  <c r="E47" i="2"/>
  <c r="F46"/>
  <c r="F27" i="3" l="1"/>
  <c r="G27"/>
  <c r="H27" s="1"/>
  <c r="K26"/>
  <c r="I26"/>
  <c r="I27" s="1"/>
  <c r="J28"/>
  <c r="C28"/>
  <c r="G28" s="1"/>
  <c r="A30"/>
  <c r="B29"/>
  <c r="L26"/>
  <c r="E48" i="2"/>
  <c r="F47"/>
  <c r="H28" i="3" l="1"/>
  <c r="L27"/>
  <c r="K27"/>
  <c r="A31"/>
  <c r="B30"/>
  <c r="J29"/>
  <c r="C29"/>
  <c r="C30" s="1"/>
  <c r="E28"/>
  <c r="F28" s="1"/>
  <c r="E49" i="2"/>
  <c r="F48"/>
  <c r="A32" i="3" l="1"/>
  <c r="B31"/>
  <c r="E29"/>
  <c r="F29" s="1"/>
  <c r="L28"/>
  <c r="K28"/>
  <c r="I28"/>
  <c r="J30"/>
  <c r="G30"/>
  <c r="E30"/>
  <c r="G29"/>
  <c r="H29" s="1"/>
  <c r="F49" i="2"/>
  <c r="K42" i="1" s="1"/>
  <c r="H30" i="3" l="1"/>
  <c r="I29"/>
  <c r="I30" s="1"/>
  <c r="F30"/>
  <c r="C31"/>
  <c r="E31" s="1"/>
  <c r="F31" s="1"/>
  <c r="K29"/>
  <c r="L30" s="1"/>
  <c r="A33"/>
  <c r="B32"/>
  <c r="G31"/>
  <c r="H31" s="1"/>
  <c r="J31"/>
  <c r="L29"/>
  <c r="I31" l="1"/>
  <c r="K30"/>
  <c r="K31" s="1"/>
  <c r="J32"/>
  <c r="C32"/>
  <c r="G32" s="1"/>
  <c r="H32" s="1"/>
  <c r="A34"/>
  <c r="B33"/>
  <c r="L31" l="1"/>
  <c r="A35"/>
  <c r="B34"/>
  <c r="J33"/>
  <c r="C33"/>
  <c r="C34" s="1"/>
  <c r="E32"/>
  <c r="F32" s="1"/>
  <c r="A36" l="1"/>
  <c r="B35"/>
  <c r="E33"/>
  <c r="F33" s="1"/>
  <c r="L32"/>
  <c r="K32"/>
  <c r="I32"/>
  <c r="J34"/>
  <c r="G34"/>
  <c r="E34"/>
  <c r="G33"/>
  <c r="H33" s="1"/>
  <c r="F34" l="1"/>
  <c r="I33"/>
  <c r="I34" s="1"/>
  <c r="H34"/>
  <c r="C35"/>
  <c r="G35" s="1"/>
  <c r="H35" s="1"/>
  <c r="K33"/>
  <c r="K34" s="1"/>
  <c r="A37"/>
  <c r="B36"/>
  <c r="J35"/>
  <c r="L33"/>
  <c r="E35" l="1"/>
  <c r="F35" s="1"/>
  <c r="L34"/>
  <c r="J36"/>
  <c r="C36"/>
  <c r="G36" s="1"/>
  <c r="H36" s="1"/>
  <c r="A38"/>
  <c r="B37"/>
  <c r="L35" l="1"/>
  <c r="K35"/>
  <c r="I35"/>
  <c r="A39"/>
  <c r="B38"/>
  <c r="J37"/>
  <c r="C37"/>
  <c r="C38" s="1"/>
  <c r="E36"/>
  <c r="F36" s="1"/>
  <c r="F37" l="1"/>
  <c r="A40"/>
  <c r="B39"/>
  <c r="E37"/>
  <c r="E38" s="1"/>
  <c r="K36"/>
  <c r="L36"/>
  <c r="I36"/>
  <c r="I37" s="1"/>
  <c r="J38"/>
  <c r="G38"/>
  <c r="H38" s="1"/>
  <c r="G37"/>
  <c r="H37" s="1"/>
  <c r="F38" l="1"/>
  <c r="C39"/>
  <c r="K37"/>
  <c r="K38" s="1"/>
  <c r="A41"/>
  <c r="B40"/>
  <c r="G39"/>
  <c r="H39" s="1"/>
  <c r="E39"/>
  <c r="F39" s="1"/>
  <c r="J39"/>
  <c r="I38"/>
  <c r="L37"/>
  <c r="F40" l="1"/>
  <c r="C40"/>
  <c r="E40" s="1"/>
  <c r="I39"/>
  <c r="L38"/>
  <c r="K39"/>
  <c r="L39"/>
  <c r="A42"/>
  <c r="B41"/>
  <c r="J40"/>
  <c r="G40"/>
  <c r="H40" s="1"/>
  <c r="I40" l="1"/>
  <c r="C41"/>
  <c r="E41" s="1"/>
  <c r="K40"/>
  <c r="L40"/>
  <c r="A43"/>
  <c r="B42"/>
  <c r="J41"/>
  <c r="I41" l="1"/>
  <c r="C42"/>
  <c r="F41"/>
  <c r="G41"/>
  <c r="H41" s="1"/>
  <c r="L41"/>
  <c r="J42"/>
  <c r="G42"/>
  <c r="E42"/>
  <c r="F42" s="1"/>
  <c r="A44"/>
  <c r="B43"/>
  <c r="H42" l="1"/>
  <c r="K41"/>
  <c r="K42" s="1"/>
  <c r="J43"/>
  <c r="I42"/>
  <c r="A45"/>
  <c r="B44"/>
  <c r="C43"/>
  <c r="L42" l="1"/>
  <c r="C44"/>
  <c r="G44" s="1"/>
  <c r="A46"/>
  <c r="B45"/>
  <c r="E43"/>
  <c r="F43" s="1"/>
  <c r="J44"/>
  <c r="G43"/>
  <c r="H43" s="1"/>
  <c r="H45" l="1"/>
  <c r="F45"/>
  <c r="H44"/>
  <c r="E44"/>
  <c r="F44" s="1"/>
  <c r="I43"/>
  <c r="I44"/>
  <c r="L43"/>
  <c r="K43"/>
  <c r="K44" s="1"/>
  <c r="A47"/>
  <c r="B46"/>
  <c r="C45"/>
  <c r="E45" s="1"/>
  <c r="J45"/>
  <c r="H46" l="1"/>
  <c r="F46"/>
  <c r="E17" i="4"/>
  <c r="I45" i="3"/>
  <c r="J46"/>
  <c r="C46"/>
  <c r="G46" s="1"/>
  <c r="G45"/>
  <c r="A48"/>
  <c r="B47"/>
  <c r="L44"/>
  <c r="H47" l="1"/>
  <c r="F47"/>
  <c r="L45"/>
  <c r="E46"/>
  <c r="I46" s="1"/>
  <c r="A49"/>
  <c r="B48"/>
  <c r="K45"/>
  <c r="C47"/>
  <c r="G47" s="1"/>
  <c r="J47"/>
  <c r="K33" i="1" s="1"/>
  <c r="E19" i="4" s="1"/>
  <c r="H48" i="3" l="1"/>
  <c r="F48"/>
  <c r="E47"/>
  <c r="J48"/>
  <c r="C48"/>
  <c r="G48" s="1"/>
  <c r="L46"/>
  <c r="A50"/>
  <c r="B49"/>
  <c r="K46"/>
  <c r="H49" l="1"/>
  <c r="F49"/>
  <c r="I47"/>
  <c r="E48"/>
  <c r="C49"/>
  <c r="G49" s="1"/>
  <c r="J49"/>
  <c r="K47"/>
  <c r="L47"/>
  <c r="A51"/>
  <c r="B50"/>
  <c r="L48" l="1"/>
  <c r="H50"/>
  <c r="F50"/>
  <c r="I48"/>
  <c r="E49"/>
  <c r="J50"/>
  <c r="C50"/>
  <c r="G50" s="1"/>
  <c r="A52"/>
  <c r="B51"/>
  <c r="K48"/>
  <c r="L49" s="1"/>
  <c r="H51" l="1"/>
  <c r="F51"/>
  <c r="I49"/>
  <c r="E50"/>
  <c r="I50" s="1"/>
  <c r="A53"/>
  <c r="B52"/>
  <c r="K49"/>
  <c r="L50" s="1"/>
  <c r="C51"/>
  <c r="E51" s="1"/>
  <c r="J51"/>
  <c r="H52" l="1"/>
  <c r="F52"/>
  <c r="I51"/>
  <c r="A54"/>
  <c r="B53"/>
  <c r="G51"/>
  <c r="K50"/>
  <c r="J52"/>
  <c r="C52"/>
  <c r="G52" s="1"/>
  <c r="L51" l="1"/>
  <c r="H53"/>
  <c r="F53"/>
  <c r="E52"/>
  <c r="K51"/>
  <c r="L52" s="1"/>
  <c r="A55"/>
  <c r="B54"/>
  <c r="I52"/>
  <c r="C53"/>
  <c r="E53" s="1"/>
  <c r="J53"/>
  <c r="H54" l="1"/>
  <c r="F54"/>
  <c r="K52"/>
  <c r="I53"/>
  <c r="J54"/>
  <c r="C54"/>
  <c r="G54" s="1"/>
  <c r="G53"/>
  <c r="L53" s="1"/>
  <c r="A56"/>
  <c r="B55"/>
  <c r="H55" l="1"/>
  <c r="F55"/>
  <c r="E54"/>
  <c r="I54" s="1"/>
  <c r="C55"/>
  <c r="E55" s="1"/>
  <c r="J55"/>
  <c r="K53"/>
  <c r="K54" s="1"/>
  <c r="A57"/>
  <c r="B56"/>
  <c r="H56" l="1"/>
  <c r="F56"/>
  <c r="I55"/>
  <c r="G55"/>
  <c r="K55" s="1"/>
  <c r="L54"/>
  <c r="J56"/>
  <c r="C56"/>
  <c r="G56" s="1"/>
  <c r="A58"/>
  <c r="B57"/>
  <c r="H57" l="1"/>
  <c r="F57"/>
  <c r="L55"/>
  <c r="E56"/>
  <c r="I56" s="1"/>
  <c r="L56"/>
  <c r="A59"/>
  <c r="B58"/>
  <c r="K56"/>
  <c r="C57"/>
  <c r="G57" s="1"/>
  <c r="J57"/>
  <c r="H58" l="1"/>
  <c r="F58"/>
  <c r="E57"/>
  <c r="K57"/>
  <c r="A60"/>
  <c r="B59"/>
  <c r="L57"/>
  <c r="J58"/>
  <c r="C58"/>
  <c r="G58" s="1"/>
  <c r="H59" l="1"/>
  <c r="F59"/>
  <c r="I57"/>
  <c r="E58"/>
  <c r="K58" s="1"/>
  <c r="C59"/>
  <c r="G59" s="1"/>
  <c r="J59"/>
  <c r="I58"/>
  <c r="A61"/>
  <c r="B60"/>
  <c r="H60" l="1"/>
  <c r="F60"/>
  <c r="L58"/>
  <c r="J60"/>
  <c r="C60"/>
  <c r="G60" s="1"/>
  <c r="E59"/>
  <c r="A62"/>
  <c r="B61"/>
  <c r="H61" l="1"/>
  <c r="F61"/>
  <c r="L59"/>
  <c r="E60"/>
  <c r="C61"/>
  <c r="E61" s="1"/>
  <c r="J61"/>
  <c r="A63"/>
  <c r="B62"/>
  <c r="K59"/>
  <c r="L60" s="1"/>
  <c r="I59"/>
  <c r="I60" s="1"/>
  <c r="I61" s="1"/>
  <c r="H62" l="1"/>
  <c r="F62"/>
  <c r="A64"/>
  <c r="B63"/>
  <c r="G61"/>
  <c r="K60"/>
  <c r="J62"/>
  <c r="C62"/>
  <c r="G62" s="1"/>
  <c r="H63" l="1"/>
  <c r="F63"/>
  <c r="L61"/>
  <c r="E62"/>
  <c r="K61"/>
  <c r="L62" s="1"/>
  <c r="A65"/>
  <c r="B64"/>
  <c r="I62"/>
  <c r="C63"/>
  <c r="G63" s="1"/>
  <c r="J63"/>
  <c r="H64" l="1"/>
  <c r="F64"/>
  <c r="K62"/>
  <c r="J64"/>
  <c r="C64"/>
  <c r="G64" s="1"/>
  <c r="E63"/>
  <c r="K63" s="1"/>
  <c r="A66"/>
  <c r="B65"/>
  <c r="H65" l="1"/>
  <c r="F65"/>
  <c r="L63"/>
  <c r="E64"/>
  <c r="K64" s="1"/>
  <c r="L64"/>
  <c r="A67"/>
  <c r="B66"/>
  <c r="C65"/>
  <c r="G65" s="1"/>
  <c r="J65"/>
  <c r="I63"/>
  <c r="H66" l="1"/>
  <c r="F66"/>
  <c r="I64"/>
  <c r="J66"/>
  <c r="C66"/>
  <c r="G66" s="1"/>
  <c r="E65"/>
  <c r="A68"/>
  <c r="B67"/>
  <c r="H67" l="1"/>
  <c r="F67"/>
  <c r="L65"/>
  <c r="E66"/>
  <c r="C67"/>
  <c r="G67" s="1"/>
  <c r="J67"/>
  <c r="K65"/>
  <c r="K66" s="1"/>
  <c r="A69"/>
  <c r="B68"/>
  <c r="I65"/>
  <c r="H68" l="1"/>
  <c r="F68"/>
  <c r="I66"/>
  <c r="A70"/>
  <c r="B69"/>
  <c r="E67"/>
  <c r="L66"/>
  <c r="J68"/>
  <c r="C68"/>
  <c r="G68" s="1"/>
  <c r="H69" l="1"/>
  <c r="F69"/>
  <c r="E68"/>
  <c r="A71"/>
  <c r="B70"/>
  <c r="C69"/>
  <c r="G69" s="1"/>
  <c r="J69"/>
  <c r="L67"/>
  <c r="K67"/>
  <c r="L68" s="1"/>
  <c r="I67"/>
  <c r="I68" s="1"/>
  <c r="H70" l="1"/>
  <c r="F70"/>
  <c r="A72"/>
  <c r="B71"/>
  <c r="E69"/>
  <c r="K68"/>
  <c r="J70"/>
  <c r="C70"/>
  <c r="G70" s="1"/>
  <c r="H71" l="1"/>
  <c r="F71"/>
  <c r="E70"/>
  <c r="C71"/>
  <c r="E71" s="1"/>
  <c r="J71"/>
  <c r="K69"/>
  <c r="L70" s="1"/>
  <c r="A73"/>
  <c r="B72"/>
  <c r="L69"/>
  <c r="I69"/>
  <c r="I70" s="1"/>
  <c r="I71" s="1"/>
  <c r="H72" l="1"/>
  <c r="F72"/>
  <c r="K70"/>
  <c r="A74"/>
  <c r="B73"/>
  <c r="G71"/>
  <c r="J72"/>
  <c r="C72"/>
  <c r="G72" s="1"/>
  <c r="H73" l="1"/>
  <c r="F73"/>
  <c r="L71"/>
  <c r="K71"/>
  <c r="E72"/>
  <c r="K72" s="1"/>
  <c r="A75"/>
  <c r="B74"/>
  <c r="I72"/>
  <c r="C73"/>
  <c r="G73" s="1"/>
  <c r="J73"/>
  <c r="H74" l="1"/>
  <c r="F74"/>
  <c r="L72"/>
  <c r="A76"/>
  <c r="B75"/>
  <c r="E73"/>
  <c r="K73" s="1"/>
  <c r="J74"/>
  <c r="C74"/>
  <c r="G74" s="1"/>
  <c r="H75" l="1"/>
  <c r="F75"/>
  <c r="E74"/>
  <c r="K74"/>
  <c r="C75"/>
  <c r="E75" s="1"/>
  <c r="J75"/>
  <c r="L73"/>
  <c r="I73"/>
  <c r="I74" s="1"/>
  <c r="I75" s="1"/>
  <c r="A77"/>
  <c r="B76"/>
  <c r="H76" l="1"/>
  <c r="F76"/>
  <c r="L74"/>
  <c r="B77"/>
  <c r="A78"/>
  <c r="G75"/>
  <c r="K75" s="1"/>
  <c r="L75"/>
  <c r="J77"/>
  <c r="J76"/>
  <c r="C76"/>
  <c r="G76" s="1"/>
  <c r="H77" l="1"/>
  <c r="F77"/>
  <c r="E76"/>
  <c r="I76" s="1"/>
  <c r="L76"/>
  <c r="B78"/>
  <c r="A79"/>
  <c r="C77"/>
  <c r="K76"/>
  <c r="H78" l="1"/>
  <c r="F78"/>
  <c r="E78"/>
  <c r="J78"/>
  <c r="C78"/>
  <c r="G78" s="1"/>
  <c r="B79"/>
  <c r="A80"/>
  <c r="B80" s="1"/>
  <c r="E77"/>
  <c r="G77"/>
  <c r="H80" l="1"/>
  <c r="F80"/>
  <c r="H79"/>
  <c r="F79"/>
  <c r="E79"/>
  <c r="E80"/>
  <c r="J80"/>
  <c r="J79"/>
  <c r="C79"/>
  <c r="C80" s="1"/>
  <c r="G79"/>
  <c r="I77"/>
  <c r="L77"/>
  <c r="K77"/>
  <c r="K23" i="1" l="1"/>
  <c r="G80" i="3"/>
  <c r="L78"/>
  <c r="I78"/>
  <c r="I79" s="1"/>
  <c r="I80" s="1"/>
  <c r="K78"/>
  <c r="K24" i="1" l="1"/>
  <c r="K25" s="1"/>
  <c r="K79" i="3"/>
  <c r="L79"/>
  <c r="K80" l="1"/>
  <c r="K14" i="1" s="1"/>
  <c r="L80" i="3"/>
  <c r="E13" i="4" l="1"/>
  <c r="E11"/>
  <c r="E14"/>
  <c r="E15"/>
  <c r="C10" i="2"/>
  <c r="I10" l="1"/>
  <c r="H10" s="1"/>
  <c r="A11" l="1"/>
  <c r="B11" l="1"/>
  <c r="D11"/>
  <c r="C11"/>
  <c r="G11"/>
  <c r="I11" l="1"/>
  <c r="A12" s="1"/>
  <c r="D12" s="1"/>
  <c r="C12" l="1"/>
  <c r="H11"/>
  <c r="B12"/>
  <c r="G12"/>
  <c r="I12" l="1"/>
  <c r="A13" s="1"/>
  <c r="G13" s="1"/>
  <c r="B13" l="1"/>
  <c r="H12"/>
  <c r="C13"/>
  <c r="D13"/>
  <c r="I13" l="1"/>
  <c r="H13" s="1"/>
  <c r="A14" l="1"/>
  <c r="D14" s="1"/>
  <c r="G14" l="1"/>
  <c r="C14"/>
  <c r="B14"/>
  <c r="I14" l="1"/>
  <c r="A15" s="1"/>
  <c r="C15" s="1"/>
  <c r="D15" l="1"/>
  <c r="H14"/>
  <c r="G15"/>
  <c r="B15"/>
  <c r="I15" l="1"/>
  <c r="H15" s="1"/>
  <c r="A16" l="1"/>
  <c r="G16" s="1"/>
  <c r="C16" l="1"/>
  <c r="D16"/>
  <c r="B16"/>
  <c r="I16" l="1"/>
  <c r="A17" s="1"/>
  <c r="B17" s="1"/>
  <c r="H16" l="1"/>
  <c r="C17"/>
  <c r="G17"/>
  <c r="D17"/>
  <c r="I17" l="1"/>
  <c r="A18" s="1"/>
  <c r="B18" s="1"/>
  <c r="G18" l="1"/>
  <c r="D18"/>
  <c r="C18"/>
  <c r="H17"/>
  <c r="I18" l="1"/>
  <c r="H18" s="1"/>
  <c r="A19" l="1"/>
  <c r="G19" s="1"/>
  <c r="B19" l="1"/>
  <c r="C19"/>
  <c r="D19"/>
  <c r="I19" l="1"/>
  <c r="A20" s="1"/>
  <c r="D20" s="1"/>
  <c r="C20" l="1"/>
  <c r="G20"/>
  <c r="B20"/>
  <c r="H19"/>
  <c r="I20" l="1"/>
  <c r="H20" s="1"/>
  <c r="A21" l="1"/>
  <c r="G21" s="1"/>
  <c r="B21" l="1"/>
  <c r="C21"/>
  <c r="D21"/>
  <c r="I21" l="1"/>
  <c r="H21" l="1"/>
  <c r="A22"/>
  <c r="D22" l="1"/>
  <c r="B22"/>
  <c r="G22"/>
  <c r="C22"/>
  <c r="I22" l="1"/>
  <c r="H22" s="1"/>
  <c r="A23" l="1"/>
  <c r="B23" s="1"/>
  <c r="D23" l="1"/>
  <c r="G23"/>
  <c r="C23"/>
  <c r="I23" l="1"/>
  <c r="A24" s="1"/>
  <c r="D24" s="1"/>
  <c r="C24" l="1"/>
  <c r="G24"/>
  <c r="B24"/>
  <c r="H23"/>
  <c r="I24" l="1"/>
  <c r="A25" s="1"/>
  <c r="C25" s="1"/>
  <c r="D25" l="1"/>
  <c r="G25"/>
  <c r="H24"/>
  <c r="B25"/>
  <c r="I25" l="1"/>
  <c r="A26" s="1"/>
  <c r="G26" s="1"/>
  <c r="D26" l="1"/>
  <c r="C26"/>
  <c r="B26"/>
  <c r="H25"/>
  <c r="I26" l="1"/>
  <c r="A27" s="1"/>
  <c r="C27" s="1"/>
  <c r="B27" l="1"/>
  <c r="H26"/>
  <c r="G27"/>
  <c r="D27"/>
  <c r="I27" l="1"/>
  <c r="H27" l="1"/>
  <c r="A28"/>
  <c r="D28" l="1"/>
  <c r="B28"/>
  <c r="C28"/>
  <c r="G28"/>
  <c r="I28" l="1"/>
  <c r="H28" s="1"/>
  <c r="A29" l="1"/>
  <c r="G29" s="1"/>
  <c r="C29" l="1"/>
  <c r="B29"/>
  <c r="A30"/>
  <c r="D29"/>
  <c r="I29" l="1"/>
  <c r="H29" s="1"/>
  <c r="K16" i="1" s="1"/>
  <c r="D30" i="2"/>
  <c r="B30"/>
  <c r="C30"/>
  <c r="H30"/>
  <c r="G30"/>
  <c r="I30" s="1"/>
  <c r="A31" s="1"/>
  <c r="H31" l="1"/>
  <c r="C31"/>
  <c r="D31"/>
  <c r="B31"/>
  <c r="G31"/>
  <c r="I31" s="1"/>
  <c r="A32" s="1"/>
  <c r="C32" l="1"/>
  <c r="D32"/>
  <c r="G32"/>
  <c r="I32" s="1"/>
  <c r="A33" s="1"/>
  <c r="B32"/>
  <c r="H32"/>
  <c r="B33" l="1"/>
  <c r="C33"/>
  <c r="D33"/>
  <c r="G33"/>
  <c r="I33" s="1"/>
  <c r="A34" s="1"/>
  <c r="H33"/>
  <c r="G34" l="1"/>
  <c r="I34" s="1"/>
  <c r="A35" s="1"/>
  <c r="D34"/>
  <c r="B34"/>
  <c r="H34"/>
  <c r="C34"/>
  <c r="I35" l="1"/>
  <c r="A36" s="1"/>
  <c r="D35"/>
  <c r="G35"/>
  <c r="C35"/>
  <c r="B35"/>
  <c r="H35"/>
  <c r="C36" l="1"/>
  <c r="D36"/>
  <c r="H36"/>
  <c r="G36"/>
  <c r="I36" s="1"/>
  <c r="A37" s="1"/>
  <c r="B36"/>
  <c r="H37" l="1"/>
  <c r="C37"/>
  <c r="I37" s="1"/>
  <c r="A38" s="1"/>
  <c r="D37"/>
  <c r="B37"/>
  <c r="G37"/>
  <c r="G38" l="1"/>
  <c r="I38" s="1"/>
  <c r="A39" s="1"/>
  <c r="C38"/>
  <c r="D38"/>
  <c r="H38"/>
  <c r="B38"/>
  <c r="H39" l="1"/>
  <c r="I39"/>
  <c r="A40" s="1"/>
  <c r="C39"/>
  <c r="G39"/>
  <c r="B39"/>
  <c r="D39"/>
  <c r="B40" l="1"/>
  <c r="G40"/>
  <c r="H40"/>
  <c r="D40"/>
  <c r="I40" s="1"/>
  <c r="A41" s="1"/>
  <c r="C40"/>
  <c r="G41" l="1"/>
  <c r="H41"/>
  <c r="C41"/>
  <c r="D41"/>
  <c r="B41"/>
  <c r="I41"/>
  <c r="A42" s="1"/>
  <c r="I42" l="1"/>
  <c r="A43" s="1"/>
  <c r="H42"/>
  <c r="C42"/>
  <c r="D42"/>
  <c r="B42"/>
  <c r="G42"/>
  <c r="C43" l="1"/>
  <c r="B43"/>
  <c r="H43"/>
  <c r="G43"/>
  <c r="I43" s="1"/>
  <c r="A44" s="1"/>
  <c r="D43"/>
  <c r="H44" l="1"/>
  <c r="G44"/>
  <c r="I44" s="1"/>
  <c r="A45" s="1"/>
  <c r="C44"/>
  <c r="B44"/>
  <c r="D44"/>
  <c r="H45" l="1"/>
  <c r="B45"/>
  <c r="C45"/>
  <c r="D45"/>
  <c r="G45"/>
  <c r="I45" s="1"/>
  <c r="A46" s="1"/>
  <c r="B46" l="1"/>
  <c r="H46"/>
  <c r="C46"/>
  <c r="G46"/>
  <c r="I46" s="1"/>
  <c r="A47" s="1"/>
  <c r="D46"/>
  <c r="C47" l="1"/>
  <c r="G47"/>
  <c r="I47" s="1"/>
  <c r="A48" s="1"/>
  <c r="H47"/>
  <c r="D47"/>
  <c r="B47"/>
  <c r="C48" l="1"/>
  <c r="H48"/>
  <c r="G48"/>
  <c r="I48" s="1"/>
  <c r="A49" s="1"/>
  <c r="B48"/>
  <c r="D48"/>
  <c r="H49" l="1"/>
  <c r="D49"/>
  <c r="B49"/>
  <c r="G43" i="1" s="1"/>
  <c r="C49" i="2"/>
  <c r="I49"/>
  <c r="G49"/>
</calcChain>
</file>

<file path=xl/comments1.xml><?xml version="1.0" encoding="utf-8"?>
<comments xmlns="http://schemas.openxmlformats.org/spreadsheetml/2006/main">
  <authors>
    <author>Alex Bejanishvili</author>
  </authors>
  <commentList>
    <comment ref="A9" authorId="0">
      <text>
        <r>
          <rPr>
            <sz val="9"/>
            <color indexed="81"/>
            <rFont val="Calibri"/>
            <family val="2"/>
            <scheme val="minor"/>
          </rPr>
          <t>Enter you current age.</t>
        </r>
      </text>
    </comment>
    <comment ref="H9" authorId="0">
      <text>
        <r>
          <rPr>
            <sz val="9"/>
            <color indexed="81"/>
            <rFont val="Calibri"/>
            <family val="2"/>
            <scheme val="minor"/>
          </rPr>
          <t xml:space="preserve">This is a number of years to your retirement or a length of investment. This shows the number of years that you will be making your contributions towards your 401K savings. </t>
        </r>
      </text>
    </comment>
    <comment ref="A10" authorId="0">
      <text>
        <r>
          <rPr>
            <sz val="9"/>
            <color indexed="81"/>
            <rFont val="Calibri"/>
            <family val="2"/>
            <scheme val="minor"/>
          </rPr>
          <t>Enter your retirement age.</t>
        </r>
      </text>
    </comment>
    <comment ref="A15" authorId="0">
      <text>
        <r>
          <rPr>
            <b/>
            <sz val="9"/>
            <color indexed="81"/>
            <rFont val="Calibri"/>
            <family val="2"/>
          </rPr>
          <t xml:space="preserve">Annual salary increase
</t>
        </r>
        <r>
          <rPr>
            <sz val="9"/>
            <color indexed="81"/>
            <rFont val="Calibri"/>
            <family val="2"/>
          </rPr>
          <t>The annual rate you expect your salary to increase. We assume that your salary will continue to increase at this rate until you retire.</t>
        </r>
      </text>
    </comment>
    <comment ref="A16" authorId="0">
      <text>
        <r>
          <rPr>
            <sz val="9"/>
            <color indexed="81"/>
            <rFont val="Calibri"/>
            <family val="2"/>
            <scheme val="minor"/>
          </rPr>
          <t>If you already have any savings that can be added to your 401K or you have a previous 401K balance then you can enter it here.</t>
        </r>
      </text>
    </comment>
    <comment ref="A20" authorId="0">
      <text>
        <r>
          <rPr>
            <b/>
            <sz val="9"/>
            <color indexed="81"/>
            <rFont val="Calibri"/>
            <family val="2"/>
            <scheme val="minor"/>
          </rPr>
          <t xml:space="preserve">Contributions To-Date
</t>
        </r>
        <r>
          <rPr>
            <sz val="9"/>
            <color indexed="81"/>
            <rFont val="Calibri"/>
            <family val="2"/>
            <scheme val="minor"/>
          </rPr>
          <t>Here you can enter the amount of any previously made contributions up to date.</t>
        </r>
      </text>
    </comment>
    <comment ref="A21" authorId="0">
      <text>
        <r>
          <rPr>
            <b/>
            <sz val="9"/>
            <color indexed="81"/>
            <rFont val="Calibri"/>
            <family val="2"/>
            <scheme val="minor"/>
          </rPr>
          <t xml:space="preserve">Employer Contributions To-Date
</t>
        </r>
        <r>
          <rPr>
            <sz val="9"/>
            <color indexed="81"/>
            <rFont val="Calibri"/>
            <family val="2"/>
            <scheme val="minor"/>
          </rPr>
          <t>Here you can enter an amount contributed by your employer to date.</t>
        </r>
      </text>
    </comment>
    <comment ref="A23" authorId="0">
      <text>
        <r>
          <rPr>
            <b/>
            <sz val="9"/>
            <color indexed="81"/>
            <rFont val="Calibri"/>
            <family val="2"/>
            <scheme val="minor"/>
          </rPr>
          <t xml:space="preserve">Percent to contribute
</t>
        </r>
        <r>
          <rPr>
            <sz val="9"/>
            <color indexed="81"/>
            <rFont val="Calibri"/>
            <family val="2"/>
            <scheme val="minor"/>
          </rPr>
          <t xml:space="preserve">This is the percentage of your annual salary you contribute to your 401(k) plan each year. Most employers permit employees to contribute up to 15 percent of their salary to a 401(k).
Enter </t>
        </r>
        <r>
          <rPr>
            <b/>
            <sz val="9"/>
            <color indexed="81"/>
            <rFont val="Calibri"/>
            <family val="2"/>
            <scheme val="minor"/>
          </rPr>
          <t>0%,</t>
        </r>
        <r>
          <rPr>
            <sz val="9"/>
            <color indexed="81"/>
            <rFont val="Calibri"/>
            <family val="2"/>
            <scheme val="minor"/>
          </rPr>
          <t xml:space="preserve"> if you prefer to contribute any different or a fixed amount each year, which can be entered in the next cell below.</t>
        </r>
      </text>
    </comment>
    <comment ref="A24" authorId="0">
      <text>
        <r>
          <rPr>
            <sz val="9"/>
            <color indexed="81"/>
            <rFont val="Calibri"/>
            <family val="2"/>
            <scheme val="minor"/>
          </rPr>
          <t>If you entered 0% in the cell above than enter the amount which you will contribute annually.</t>
        </r>
      </text>
    </comment>
    <comment ref="A25" authorId="0">
      <text>
        <r>
          <rPr>
            <sz val="9"/>
            <color indexed="81"/>
            <rFont val="Calibri"/>
            <family val="2"/>
            <scheme val="minor"/>
          </rPr>
          <t>If you like to increase your annual contributions each year, you can enter this as a percentage here.</t>
        </r>
      </text>
    </comment>
    <comment ref="A26" authorId="0">
      <text>
        <r>
          <rPr>
            <b/>
            <sz val="9"/>
            <color indexed="81"/>
            <rFont val="Calibri"/>
            <family val="2"/>
            <scheme val="minor"/>
          </rPr>
          <t xml:space="preserve">Employer match
</t>
        </r>
        <r>
          <rPr>
            <sz val="9"/>
            <color indexed="81"/>
            <rFont val="Calibri"/>
            <family val="2"/>
            <scheme val="minor"/>
          </rPr>
          <t xml:space="preserve">An employer match is in addition to your annual contributions. It is based on a percentage of your annual contributions. This range can be anywhere from 0% to 100%.
For example, let's assume the employer matches 50% of the employee's contributions up to 6% of their salary. The employee earns $100,000 per year and contributes 10%. The results would be:
    * $10,000 from the employee
    * $3,000 from the employer (which is 50% of $6,000 or 6% of the annual salary).
    * Total: $13,000
Please read the definition for "Employer maximum" for a detailed description of maximum employer matching contributions. It is also important to note employer contributions do not affect the maximum amount allowed to be contributed by an employee. </t>
        </r>
      </text>
    </comment>
    <comment ref="A27" authorId="0">
      <text>
        <r>
          <rPr>
            <b/>
            <sz val="9"/>
            <color indexed="81"/>
            <rFont val="Calibri"/>
            <family val="2"/>
            <scheme val="minor"/>
          </rPr>
          <t>Employer maximum</t>
        </r>
        <r>
          <rPr>
            <sz val="9"/>
            <color indexed="81"/>
            <rFont val="Calibri"/>
            <family val="2"/>
            <scheme val="minor"/>
          </rPr>
          <t xml:space="preserve">
This is the maximum percent of your salary matched by your employer regardless of the amount you decide to contribute. For example, let's assume your employer has a 50% match, up to a maximum of 6% of your annual salary. If you have an annual salary of $25,000 and contribute 6%, your annual contribution is $1500. With a 50% match, your employer will add another $750 to your 401(k) account. If you increase your contribution to 10%, your annual contribution is $2500 per year. Your employer match, however, is limited to the first 6% of your salary and remains at $750.</t>
        </r>
      </text>
    </comment>
    <comment ref="A28" authorId="0">
      <text>
        <r>
          <rPr>
            <b/>
            <sz val="9"/>
            <color indexed="81"/>
            <rFont val="Calibri"/>
            <family val="2"/>
            <scheme val="minor"/>
          </rPr>
          <t xml:space="preserve">Annual contribution limits
</t>
        </r>
        <r>
          <rPr>
            <sz val="9"/>
            <color indexed="81"/>
            <rFont val="Calibri"/>
            <family val="2"/>
            <scheme val="minor"/>
          </rPr>
          <t xml:space="preserve">Your total contribution for one year is based on your annual salary times the percent you contribute. However, your annual contribution is also subject to certain maximum total contributions per year. The annual maximum for 2010 remains at $16,500. Starting at age 50 or older, a "catch-up" provision allows you to contribute an additional $5,500 into your 401(k) account. It is also important to note that employer contributions do not affect an employee's maximum annual contribution limit.
It is important to note that some employees are subject to another form of contribution limitations. Employees classified as "Highly Compensated" may be subject to contribution limits based on their employer's overall 401(k) participation. If you expect your salary to be $110,000 or more in 2010 or was $110,000 or more in 2009, you may need to contact your employer to see if these additional contribution limits apply to you.
Check </t>
        </r>
        <r>
          <rPr>
            <b/>
            <sz val="9"/>
            <color indexed="81"/>
            <rFont val="Calibri"/>
            <family val="2"/>
            <scheme val="minor"/>
          </rPr>
          <t>www.irs.gov</t>
        </r>
        <r>
          <rPr>
            <sz val="9"/>
            <color indexed="81"/>
            <rFont val="Calibri"/>
            <family val="2"/>
            <scheme val="minor"/>
          </rPr>
          <t xml:space="preserve"> for more information about your contribution limits.</t>
        </r>
      </text>
    </comment>
    <comment ref="A29" authorId="0">
      <text>
        <r>
          <rPr>
            <b/>
            <sz val="9"/>
            <color indexed="81"/>
            <rFont val="Calibri"/>
            <family val="2"/>
            <scheme val="minor"/>
          </rPr>
          <t xml:space="preserve">Contributions made: 
</t>
        </r>
        <r>
          <rPr>
            <sz val="9"/>
            <color indexed="81"/>
            <rFont val="Calibri"/>
            <family val="2"/>
            <scheme val="minor"/>
          </rPr>
          <t>Usually this is the number of contributions made per year that will directly depended on the number of paychecks that you receive per year.</t>
        </r>
      </text>
    </comment>
    <comment ref="G29" authorId="0">
      <text>
        <r>
          <rPr>
            <b/>
            <sz val="9"/>
            <color indexed="81"/>
            <rFont val="Calibri"/>
            <family val="2"/>
            <scheme val="minor"/>
          </rPr>
          <t>Number of Contributions</t>
        </r>
        <r>
          <rPr>
            <sz val="9"/>
            <color indexed="81"/>
            <rFont val="Calibri"/>
            <family val="2"/>
            <scheme val="minor"/>
          </rPr>
          <t xml:space="preserve">
Number of contributions that will be made per year. This is usually depends on the number of paychecks received per year.</t>
        </r>
      </text>
    </comment>
    <comment ref="A33" authorId="0">
      <text>
        <r>
          <rPr>
            <b/>
            <sz val="9"/>
            <color indexed="81"/>
            <rFont val="Calibri"/>
            <family val="2"/>
            <scheme val="minor"/>
          </rPr>
          <t xml:space="preserve">Annual rate of return
</t>
        </r>
        <r>
          <rPr>
            <sz val="9"/>
            <color indexed="81"/>
            <rFont val="Calibri"/>
            <family val="2"/>
            <scheme val="minor"/>
          </rPr>
          <t xml:space="preserve">The annual rate of return for your 401(k) account. This estimator can calculate your savings as for fixed as well as variable rates of return, however it will only be an estimated amounts. The actual rate of return is largely dependent on the type of investments you select. For example, from December 1999 to December 2009, the average annual compounded rate of return for the S&amp;P 500 was -0.6%, including reinvestment of dividends. From January 1970 to December 2009, the average annual compounded rate of return for the S&amp;P 500, including reinvestment of dividends, was approximately 10.1% (source: www.standardandpoors.com). Since 1970, the highest 12-month return was 61% (June 1982 through June 1983). The lowest 12-month return was -43% (March 2008 to March 2009). Savings accounts at a bank may pay as little as 1% or less but carry significantly lower risk of loss of principal balances.
</t>
        </r>
      </text>
    </comment>
    <comment ref="A34" authorId="0">
      <text>
        <r>
          <rPr>
            <b/>
            <sz val="9"/>
            <color indexed="81"/>
            <rFont val="Calibri"/>
            <family val="2"/>
            <scheme val="minor"/>
          </rPr>
          <t xml:space="preserve">Rate of return on your investments.
</t>
        </r>
        <r>
          <rPr>
            <sz val="9"/>
            <color indexed="81"/>
            <rFont val="Calibri"/>
            <family val="2"/>
            <scheme val="minor"/>
          </rPr>
          <t xml:space="preserve">This estimator is set to calculate your return with a </t>
        </r>
        <r>
          <rPr>
            <b/>
            <sz val="9"/>
            <color indexed="81"/>
            <rFont val="Calibri"/>
            <family val="2"/>
            <scheme val="minor"/>
          </rPr>
          <t>fixed annual rate</t>
        </r>
        <r>
          <rPr>
            <sz val="9"/>
            <color indexed="81"/>
            <rFont val="Calibri"/>
            <family val="2"/>
            <scheme val="minor"/>
          </rPr>
          <t xml:space="preserve"> however you can change it to a </t>
        </r>
        <r>
          <rPr>
            <b/>
            <sz val="9"/>
            <color indexed="81"/>
            <rFont val="Calibri"/>
            <family val="2"/>
            <scheme val="minor"/>
          </rPr>
          <t>variable rate</t>
        </r>
        <r>
          <rPr>
            <sz val="9"/>
            <color indexed="81"/>
            <rFont val="Calibri"/>
            <family val="2"/>
            <scheme val="minor"/>
          </rPr>
          <t xml:space="preserve"> of return.
If you have changed the rate to a variable in the drop down list, then column </t>
        </r>
        <r>
          <rPr>
            <b/>
            <sz val="9"/>
            <color indexed="81"/>
            <rFont val="Calibri"/>
            <family val="2"/>
            <scheme val="minor"/>
          </rPr>
          <t>K</t>
        </r>
        <r>
          <rPr>
            <sz val="9"/>
            <color indexed="81"/>
            <rFont val="Calibri"/>
            <family val="2"/>
            <scheme val="minor"/>
          </rPr>
          <t xml:space="preserve"> in </t>
        </r>
        <r>
          <rPr>
            <b/>
            <sz val="9"/>
            <color indexed="81"/>
            <rFont val="Calibri"/>
            <family val="2"/>
            <scheme val="minor"/>
          </rPr>
          <t>Variable Return Rate</t>
        </r>
        <r>
          <rPr>
            <sz val="9"/>
            <color indexed="81"/>
            <rFont val="Calibri"/>
            <family val="2"/>
            <scheme val="minor"/>
          </rPr>
          <t xml:space="preserve"> will become active and you can then specify your minimum and maximum rates to calculate your return.
Column </t>
        </r>
        <r>
          <rPr>
            <b/>
            <sz val="9"/>
            <color indexed="81"/>
            <rFont val="Calibri"/>
            <family val="2"/>
            <scheme val="minor"/>
          </rPr>
          <t>Return Rate</t>
        </r>
        <r>
          <rPr>
            <sz val="9"/>
            <color indexed="81"/>
            <rFont val="Calibri"/>
            <family val="2"/>
            <scheme val="minor"/>
          </rPr>
          <t xml:space="preserve"> on your </t>
        </r>
        <r>
          <rPr>
            <b/>
            <sz val="9"/>
            <color indexed="81"/>
            <rFont val="Calibri"/>
            <family val="2"/>
            <scheme val="minor"/>
          </rPr>
          <t xml:space="preserve">401K Detailed </t>
        </r>
        <r>
          <rPr>
            <sz val="9"/>
            <color indexed="81"/>
            <rFont val="Calibri"/>
            <family val="2"/>
            <scheme val="minor"/>
          </rPr>
          <t xml:space="preserve">tab will calculate your annual return based on a random rate of you specified minimum and maximum rates. You can press </t>
        </r>
        <r>
          <rPr>
            <b/>
            <sz val="9"/>
            <color indexed="81"/>
            <rFont val="Calibri"/>
            <family val="2"/>
            <scheme val="minor"/>
          </rPr>
          <t>F9</t>
        </r>
        <r>
          <rPr>
            <sz val="9"/>
            <color indexed="81"/>
            <rFont val="Calibri"/>
            <family val="2"/>
            <scheme val="minor"/>
          </rPr>
          <t xml:space="preserve"> to recalculate and check how you investments are being affected.</t>
        </r>
      </text>
    </comment>
    <comment ref="A40" authorId="0">
      <text>
        <r>
          <rPr>
            <b/>
            <sz val="9"/>
            <color indexed="81"/>
            <rFont val="Calibri"/>
            <family val="2"/>
            <scheme val="minor"/>
          </rPr>
          <t xml:space="preserve">Rate of Inflation
</t>
        </r>
        <r>
          <rPr>
            <sz val="9"/>
            <color indexed="81"/>
            <rFont val="Calibri"/>
            <family val="2"/>
            <scheme val="minor"/>
          </rPr>
          <t>Rate of inflation which will affect your monthly earnings during your retirement. Simple explanation of the inflation is an increase in the price of a basket of goods and services that is representative of the economy as a whole.</t>
        </r>
        <r>
          <rPr>
            <b/>
            <sz val="8"/>
            <color indexed="81"/>
            <rFont val="Tahoma"/>
            <family val="2"/>
          </rPr>
          <t xml:space="preserve">
</t>
        </r>
      </text>
    </comment>
    <comment ref="A41" authorId="0">
      <text>
        <r>
          <rPr>
            <b/>
            <sz val="9"/>
            <color indexed="81"/>
            <rFont val="Calibri"/>
            <family val="2"/>
            <scheme val="minor"/>
          </rPr>
          <t>Desired Monthly Income</t>
        </r>
        <r>
          <rPr>
            <sz val="9"/>
            <color indexed="81"/>
            <rFont val="Calibri"/>
            <family val="2"/>
            <scheme val="minor"/>
          </rPr>
          <t xml:space="preserve">
Estimated monthly income which you would like to have at you retirement. If you will type </t>
        </r>
        <r>
          <rPr>
            <b/>
            <sz val="9"/>
            <color indexed="81"/>
            <rFont val="Calibri"/>
            <family val="2"/>
            <scheme val="minor"/>
          </rPr>
          <t>0</t>
        </r>
        <r>
          <rPr>
            <sz val="9"/>
            <color indexed="81"/>
            <rFont val="Calibri"/>
            <family val="2"/>
            <scheme val="minor"/>
          </rPr>
          <t xml:space="preserve"> in this cell, than you can also estimate your desired income as a percentage of your current monthly income by changing the percentage in the next cell below.</t>
        </r>
      </text>
    </comment>
    <comment ref="A42" authorId="0">
      <text>
        <r>
          <rPr>
            <b/>
            <sz val="9"/>
            <color indexed="81"/>
            <rFont val="Calibri"/>
            <family val="2"/>
            <scheme val="minor"/>
          </rPr>
          <t>Desired Monthly Income</t>
        </r>
        <r>
          <rPr>
            <sz val="9"/>
            <color indexed="81"/>
            <rFont val="Calibri"/>
            <family val="2"/>
            <scheme val="minor"/>
          </rPr>
          <t xml:space="preserve">
If you have typed 0 in the cell above, than you can estimate your desired income at retirement as a percentage of your current monthly income by changing the percentage in this cell.</t>
        </r>
      </text>
    </comment>
    <comment ref="A43" authorId="0">
      <text>
        <r>
          <rPr>
            <b/>
            <sz val="9"/>
            <color indexed="81"/>
            <rFont val="Calibri"/>
            <family val="2"/>
            <scheme val="minor"/>
          </rPr>
          <t xml:space="preserve">Years of your Retirement
</t>
        </r>
        <r>
          <rPr>
            <sz val="9"/>
            <color indexed="81"/>
            <rFont val="Calibri"/>
            <family val="2"/>
            <scheme val="minor"/>
          </rPr>
          <t>An estimated number of years that you would like your savings to last.</t>
        </r>
      </text>
    </comment>
  </commentList>
</comments>
</file>

<file path=xl/sharedStrings.xml><?xml version="1.0" encoding="utf-8"?>
<sst xmlns="http://schemas.openxmlformats.org/spreadsheetml/2006/main" count="131" uniqueCount="118">
  <si>
    <t>Enter your current age:</t>
  </si>
  <si>
    <t>Enter your retirement age:</t>
  </si>
  <si>
    <t>Years to your retirement:</t>
  </si>
  <si>
    <t>Estimate the rate of inflation:</t>
  </si>
  <si>
    <t>Enter your current annual salary:</t>
  </si>
  <si>
    <t>Employer match (% of contribution):</t>
  </si>
  <si>
    <t>Number of contributions per year:</t>
  </si>
  <si>
    <t>Monthly</t>
  </si>
  <si>
    <t>Enter you annual salary increase:</t>
  </si>
  <si>
    <t>Contributions made:</t>
  </si>
  <si>
    <t>Interest Rate:</t>
  </si>
  <si>
    <t>Min:</t>
  </si>
  <si>
    <t>Max:</t>
  </si>
  <si>
    <t>Contribution as a % of your salary:</t>
  </si>
  <si>
    <t>Enter your annual contribution:</t>
  </si>
  <si>
    <t>Increase contribution each year by:</t>
  </si>
  <si>
    <t>Employer maximum (% of salary):</t>
  </si>
  <si>
    <t>Your current savings or 401K balance:</t>
  </si>
  <si>
    <t>Estimated annual rate of return:</t>
  </si>
  <si>
    <t>Fixed</t>
  </si>
  <si>
    <t>Average Rate:</t>
  </si>
  <si>
    <t>Desired monthly income:</t>
  </si>
  <si>
    <t>Desired monthly income as a % of salary:</t>
  </si>
  <si>
    <t>Your contributions:</t>
  </si>
  <si>
    <t>Employer contributions:</t>
  </si>
  <si>
    <t>Total contributed:</t>
  </si>
  <si>
    <t>At retirement you will need:</t>
  </si>
  <si>
    <t>Number of years to live on your savings:</t>
  </si>
  <si>
    <t>401(k) Savings Calculator</t>
  </si>
  <si>
    <t>Variables</t>
  </si>
  <si>
    <t>Summary &amp; Results</t>
  </si>
  <si>
    <t>Salary</t>
  </si>
  <si>
    <t>Contributions</t>
  </si>
  <si>
    <t>Desired Retirement Income</t>
  </si>
  <si>
    <t>Future Value</t>
  </si>
  <si>
    <t>Total Contributions</t>
  </si>
  <si>
    <r>
      <t xml:space="preserve">Estimated Income </t>
    </r>
    <r>
      <rPr>
        <sz val="10"/>
        <color theme="0" tint="-4.9989318521683403E-2"/>
        <rFont val="Calibri"/>
        <family val="2"/>
        <scheme val="minor"/>
      </rPr>
      <t>(Based on Desired Income &amp; Current Salary)</t>
    </r>
  </si>
  <si>
    <t>Variable Return Rate</t>
  </si>
  <si>
    <t>Your Contributions</t>
  </si>
  <si>
    <t>Annual</t>
  </si>
  <si>
    <t>Cumulative</t>
  </si>
  <si>
    <t>Employer Match</t>
  </si>
  <si>
    <t xml:space="preserve">Contributions Total </t>
  </si>
  <si>
    <t>Return Rate (Interest)</t>
  </si>
  <si>
    <t>Return Rate</t>
  </si>
  <si>
    <t>Interest</t>
  </si>
  <si>
    <t>Additional</t>
  </si>
  <si>
    <t>Annual Salary</t>
  </si>
  <si>
    <t>Age</t>
  </si>
  <si>
    <t>Balance</t>
  </si>
  <si>
    <t>Year</t>
  </si>
  <si>
    <t>Current annual limit of contributions</t>
  </si>
  <si>
    <t>Years of Retirement</t>
  </si>
  <si>
    <t>401K Savings Balance</t>
  </si>
  <si>
    <t>Desired Annual Income</t>
  </si>
  <si>
    <t>401(k) Savings Detailed</t>
  </si>
  <si>
    <t>Desired Income</t>
  </si>
  <si>
    <t>Your desired monthly income will start at:</t>
  </si>
  <si>
    <t>Press F9 to recalculate</t>
  </si>
  <si>
    <t>http://www.spreadsheet123.com/ExcelTemplates/401k-saving-calculator.html</t>
  </si>
  <si>
    <t>© 2009 Spreadsheet123.com</t>
  </si>
  <si>
    <t>Return on Investment</t>
  </si>
  <si>
    <t>401K Balance</t>
  </si>
  <si>
    <t>Contributions To-Date:</t>
  </si>
  <si>
    <t>Employer contributions To-Date:</t>
  </si>
  <si>
    <t>Your Age:</t>
  </si>
  <si>
    <t>401k Balance:</t>
  </si>
  <si>
    <t>Your Annual Salary:</t>
  </si>
  <si>
    <t>Your contributions this year:</t>
  </si>
  <si>
    <t>Cumulative Contributions To-Date:</t>
  </si>
  <si>
    <t>Employer Match this year:</t>
  </si>
  <si>
    <t>Employer Contributions To-Date:</t>
  </si>
  <si>
    <t>Average Return Rate:</t>
  </si>
  <si>
    <t>Interest Earned:</t>
  </si>
  <si>
    <t>401(k) Savings Calculator EULA</t>
  </si>
  <si>
    <t>IMPORTANT—READ CAREFULLY:</t>
  </si>
  <si>
    <t>This End-User License Agreement (”EULA”) is a legal agreement between you and Spreadsheet123.com that</t>
  </si>
  <si>
    <t>TEMPLATES LICENSE</t>
  </si>
  <si>
    <t>This TEMPLATE is protected by copyright laws and international copyright treaties, as well as other intellectual</t>
  </si>
  <si>
    <t>property laws and treaties. Each TEMPLATE is licensed, not sold.</t>
  </si>
  <si>
    <t>1. GRANT OF LICENSE.</t>
  </si>
  <si>
    <t>terms and conditions of this EULA. In such event, you must destroy all copies of any TEMPLATE.</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</si>
  <si>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</si>
  <si>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</si>
  <si>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</si>
  <si>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</si>
  <si>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</si>
  <si>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</si>
  <si>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</si>
  <si>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</si>
  <si>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Some states do not allow the limitation or exclusion of liability for incidental or consequential</t>
  </si>
  <si>
    <t>damages, so the above limitation may not apply to you.</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</si>
  <si>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</si>
  <si>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</si>
  <si>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</si>
  <si>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</si>
  <si>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r>
      <t xml:space="preserve">This EULA grants you the right to download the TEMPLATES free of charge for </t>
    </r>
    <r>
      <rPr>
        <b/>
        <sz val="10"/>
        <color rgb="FFC00000"/>
        <rFont val="Arial"/>
        <family val="2"/>
      </rPr>
      <t>personal use only</t>
    </r>
    <r>
      <rPr>
        <b/>
        <sz val="10"/>
        <rFont val="Arial"/>
        <family val="2"/>
      </rPr>
      <t>.</t>
    </r>
  </si>
  <si>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</si>
  <si>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</si>
  <si>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</si>
  <si>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</si>
  <si>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0"/>
        <color rgb="FFC00000"/>
        <rFont val="Arial"/>
        <family val="2"/>
      </rPr>
      <t>SPREADSHEET123.COM</t>
    </r>
  </si>
  <si>
    <r>
      <t xml:space="preserve">Without prejudice to any other rights, </t>
    </r>
    <r>
      <rPr>
        <b/>
        <sz val="11"/>
        <color theme="1"/>
        <rFont val="Calibri"/>
        <family val="2"/>
        <scheme val="minor"/>
      </rPr>
      <t>Spreadsheet123.com</t>
    </r>
    <r>
      <rPr>
        <sz val="11"/>
        <color theme="1"/>
        <rFont val="Calibri"/>
        <family val="2"/>
        <scheme val="minor"/>
      </rPr>
      <t xml:space="preserve"> may terminate this EULA if you fail to comply with the</t>
    </r>
  </si>
  <si>
    <r>
      <t xml:space="preserve">You may not distribute the </t>
    </r>
    <r>
      <rPr>
        <b/>
        <sz val="11"/>
        <color rgb="FFC00000"/>
        <rFont val="Calibri"/>
        <family val="2"/>
        <scheme val="minor"/>
      </rPr>
      <t>TEMPLATE</t>
    </r>
    <r>
      <rPr>
        <sz val="11"/>
        <color rgb="FFC00000"/>
        <rFont val="Calibri"/>
        <family val="2"/>
        <scheme val="minor"/>
      </rPr>
      <t xml:space="preserve"> in any stand-alone products that contain only the TEMPLATES, or as part of any other </t>
    </r>
  </si>
  <si>
    <t>product. You may not copy or post any TEMPLATE on any network computer or broadcast it in any media without</t>
  </si>
  <si>
    <t>written permission of SPREADSHEET123.COM.</t>
  </si>
  <si>
    <t>ANY REFERENCES TO EVENTS, PEOPLE, PLACES, OR ENTITIES IN THE TEMPLATES IS PURELY FICTITIOUS AND NOT INTENDED TO REPRESENT ANY ACTUAL EVENT,</t>
  </si>
  <si>
    <t>ANY SUCH LIKENESS OR SIMILARITIES ARE UNINTENTIONAL AND PURELY COINCIDENTAL.</t>
  </si>
  <si>
    <t>PERSON, PLACE, OR ENTITY. SPREADSHEET123.COM  DISCLAIMS ANY LIKENESS OR SIMILARITIES TO ACTUAL EVENTS, PEOPLE, PLACES, OR ENTITIES, AND</t>
  </si>
  <si>
    <t xml:space="preserve">All title and copyrights in and to the Templates, and any copies of the Templates, are owned by Spreadsheet123.com. </t>
  </si>
  <si>
    <t xml:space="preserve">All rights not expressly granted are reserved by Spreadsheet123.com. In particular, this EULA does not grant you any </t>
  </si>
  <si>
    <t>rights in connection with any trademarks or service marks ofSpreadsheet123.com. Use of any Template for any purpose</t>
  </si>
  <si>
    <t>other than expressly permitted in this EULA is prohibited, and may result in severe civil and criminal penalties.</t>
  </si>
  <si>
    <t>2. RESERVATION OF RIGHTS.</t>
  </si>
  <si>
    <t>3. TERMINATION.</t>
  </si>
  <si>
    <t>4. NOTICE SPECIFIC TO TEMPLATES.</t>
  </si>
  <si>
    <t>5. MISCELLANEOUS.</t>
  </si>
  <si>
    <t>Annuity Calculator</t>
  </si>
</sst>
</file>

<file path=xl/styles.xml><?xml version="1.0" encoding="utf-8"?>
<styleSheet xmlns="http://schemas.openxmlformats.org/spreadsheetml/2006/main">
  <numFmts count="5">
    <numFmt numFmtId="8" formatCode="&quot;£&quot;#,##0.00;[Red]\-&quot;£&quot;#,##0.00"/>
    <numFmt numFmtId="164" formatCode="0.0%"/>
    <numFmt numFmtId="165" formatCode="&quot;£&quot;#,##0.00"/>
    <numFmt numFmtId="166" formatCode="#,##0.00;[Red]#,##0.00"/>
    <numFmt numFmtId="167" formatCode="#,##0.0000000000"/>
  </numFmts>
  <fonts count="28">
    <font>
      <sz val="11"/>
      <color theme="1"/>
      <name val="Calibri"/>
      <family val="2"/>
      <scheme val="minor"/>
    </font>
    <font>
      <b/>
      <sz val="26"/>
      <color theme="5" tint="-0.499984740745262"/>
      <name val="Calibri"/>
      <family val="2"/>
      <scheme val="minor"/>
    </font>
    <font>
      <b/>
      <sz val="14"/>
      <color theme="0" tint="-4.9989318521683403E-2"/>
      <name val="Calibri"/>
      <family val="2"/>
      <scheme val="minor"/>
    </font>
    <font>
      <b/>
      <sz val="12"/>
      <color theme="0" tint="-4.9989318521683403E-2"/>
      <name val="Calibri"/>
      <family val="2"/>
      <scheme val="minor"/>
    </font>
    <font>
      <sz val="10"/>
      <color theme="0" tint="-4.9989318521683403E-2"/>
      <name val="Calibri"/>
      <family val="2"/>
      <scheme val="minor"/>
    </font>
    <font>
      <sz val="11"/>
      <color theme="0"/>
      <name val="Calibri"/>
      <family val="2"/>
      <scheme val="minor"/>
    </font>
    <font>
      <sz val="9"/>
      <color theme="0"/>
      <name val="Calibri"/>
      <family val="2"/>
      <scheme val="minor"/>
    </font>
    <font>
      <sz val="10"/>
      <color theme="1"/>
      <name val="Calibri"/>
      <family val="2"/>
      <scheme val="minor"/>
    </font>
    <font>
      <b/>
      <sz val="9"/>
      <color indexed="81"/>
      <name val="Calibri"/>
      <family val="2"/>
    </font>
    <font>
      <sz val="9"/>
      <color indexed="81"/>
      <name val="Calibri"/>
      <family val="2"/>
    </font>
    <font>
      <sz val="9"/>
      <color indexed="81"/>
      <name val="Calibri"/>
      <family val="2"/>
      <scheme val="minor"/>
    </font>
    <font>
      <b/>
      <sz val="9"/>
      <color indexed="81"/>
      <name val="Calibri"/>
      <family val="2"/>
      <scheme val="minor"/>
    </font>
    <font>
      <b/>
      <sz val="8"/>
      <color indexed="81"/>
      <name val="Tahoma"/>
      <family val="2"/>
    </font>
    <font>
      <b/>
      <sz val="11"/>
      <color rgb="FFC00000"/>
      <name val="Calibri"/>
      <family val="2"/>
      <scheme val="minor"/>
    </font>
    <font>
      <u/>
      <sz val="11"/>
      <color theme="10"/>
      <name val="Calibri"/>
      <family val="2"/>
    </font>
    <font>
      <sz val="11"/>
      <name val="Calibri"/>
      <family val="2"/>
    </font>
    <font>
      <b/>
      <sz val="26"/>
      <color theme="3" tint="-0.499984740745262"/>
      <name val="Calibri"/>
      <family val="2"/>
      <scheme val="minor"/>
    </font>
    <font>
      <b/>
      <sz val="12"/>
      <color theme="1"/>
      <name val="Calibri"/>
      <family val="2"/>
      <scheme val="minor"/>
    </font>
    <font>
      <sz val="11"/>
      <color theme="3" tint="-0.499984740745262"/>
      <name val="Calibri"/>
      <family val="2"/>
      <scheme val="minor"/>
    </font>
    <font>
      <b/>
      <sz val="11"/>
      <color theme="1"/>
      <name val="Calibri"/>
      <family val="2"/>
      <scheme val="minor"/>
    </font>
    <font>
      <b/>
      <sz val="11"/>
      <name val="Arial"/>
      <family val="2"/>
    </font>
    <font>
      <b/>
      <sz val="10"/>
      <name val="Arial"/>
      <family val="2"/>
    </font>
    <font>
      <sz val="10"/>
      <name val="Arial"/>
      <family val="2"/>
    </font>
    <font>
      <b/>
      <sz val="10"/>
      <color rgb="FFC00000"/>
      <name val="Arial"/>
      <family val="2"/>
    </font>
    <font>
      <sz val="11"/>
      <color rgb="FFC00000"/>
      <name val="Calibri"/>
      <family val="2"/>
      <scheme val="minor"/>
    </font>
    <font>
      <sz val="7"/>
      <color theme="1"/>
      <name val="Calibri"/>
      <family val="2"/>
      <scheme val="minor"/>
    </font>
    <font>
      <sz val="7"/>
      <color theme="1"/>
      <name val="Verdana"/>
      <family val="2"/>
    </font>
    <font>
      <b/>
      <sz val="14"/>
      <color theme="1"/>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7EAE9"/>
        <bgColor indexed="64"/>
      </patternFill>
    </fill>
    <fill>
      <patternFill patternType="solid">
        <fgColor rgb="FFE9EFF7"/>
        <bgColor indexed="64"/>
      </patternFill>
    </fill>
    <fill>
      <patternFill patternType="solid">
        <fgColor theme="0"/>
        <bgColor indexed="64"/>
      </patternFill>
    </fill>
    <fill>
      <patternFill patternType="solid">
        <fgColor theme="4" tint="0.79998168889431442"/>
        <bgColor indexed="64"/>
      </patternFill>
    </fill>
    <fill>
      <patternFill patternType="solid">
        <fgColor indexed="22"/>
        <bgColor indexed="64"/>
      </patternFill>
    </fill>
    <fill>
      <patternFill patternType="solid">
        <fgColor indexed="9"/>
        <bgColor indexed="64"/>
      </patternFill>
    </fill>
  </fills>
  <borders count="3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op>
      <bottom style="thin">
        <color theme="0"/>
      </bottom>
      <diagonal/>
    </border>
    <border>
      <left style="thin">
        <color theme="1" tint="0.499984740745262"/>
      </left>
      <right style="thin">
        <color theme="1" tint="0.499984740745262"/>
      </right>
      <top style="thin">
        <color theme="1" tint="0.499984740745262"/>
      </top>
      <bottom/>
      <diagonal/>
    </border>
    <border>
      <left style="thin">
        <color theme="5" tint="-0.499984740745262"/>
      </left>
      <right/>
      <top style="thin">
        <color theme="5" tint="-0.499984740745262"/>
      </top>
      <bottom style="thin">
        <color theme="5"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style="thin">
        <color theme="5" tint="-0.499984740745262"/>
      </right>
      <top style="thin">
        <color theme="5" tint="-0.499984740745262"/>
      </top>
      <bottom/>
      <diagonal/>
    </border>
    <border>
      <left style="thin">
        <color theme="5" tint="-0.499984740745262"/>
      </left>
      <right style="thin">
        <color theme="5" tint="-0.499984740745262"/>
      </right>
      <top/>
      <bottom style="thin">
        <color theme="5" tint="-0.499984740745262"/>
      </bottom>
      <diagonal/>
    </border>
    <border>
      <left style="thin">
        <color theme="0"/>
      </left>
      <right/>
      <top/>
      <bottom style="thin">
        <color theme="0"/>
      </bottom>
      <diagonal/>
    </border>
    <border>
      <left/>
      <right style="thin">
        <color theme="0"/>
      </right>
      <top/>
      <bottom style="thin">
        <color theme="0"/>
      </bottom>
      <diagonal/>
    </border>
    <border>
      <left style="thin">
        <color rgb="FFE9EFF7"/>
      </left>
      <right style="thin">
        <color rgb="FFE9EFF7"/>
      </right>
      <top style="thin">
        <color rgb="FFE9EFF7"/>
      </top>
      <bottom style="thin">
        <color rgb="FFE9EFF7"/>
      </bottom>
      <diagonal/>
    </border>
    <border>
      <left/>
      <right style="thin">
        <color theme="0"/>
      </right>
      <top/>
      <bottom/>
      <diagonal/>
    </border>
    <border>
      <left style="thin">
        <color rgb="FFE9EFF7"/>
      </left>
      <right/>
      <top style="thin">
        <color rgb="FFE9EFF7"/>
      </top>
      <bottom style="thin">
        <color rgb="FFE9EFF7"/>
      </bottom>
      <diagonal/>
    </border>
    <border>
      <left style="thin">
        <color rgb="FFE9EFF7"/>
      </left>
      <right style="thin">
        <color rgb="FFE9EFF7"/>
      </right>
      <top style="thin">
        <color rgb="FFE9EFF7"/>
      </top>
      <bottom/>
      <diagonal/>
    </border>
    <border>
      <left style="thin">
        <color rgb="FFE9EFF7"/>
      </left>
      <right style="thin">
        <color rgb="FFE9EFF7"/>
      </right>
      <top/>
      <bottom style="thin">
        <color rgb="FFE9EFF7"/>
      </bottom>
      <diagonal/>
    </border>
    <border>
      <left style="thin">
        <color rgb="FFE9EFF7"/>
      </left>
      <right/>
      <top style="thin">
        <color rgb="FFE9EFF7"/>
      </top>
      <bottom/>
      <diagonal/>
    </border>
    <border>
      <left/>
      <right style="thin">
        <color rgb="FFE9EFF7"/>
      </right>
      <top style="thin">
        <color rgb="FFE9EFF7"/>
      </top>
      <bottom style="thin">
        <color rgb="FFE9EFF7"/>
      </bottom>
      <diagonal/>
    </border>
    <border>
      <left style="thin">
        <color rgb="FFE9EFF7"/>
      </left>
      <right/>
      <top/>
      <bottom style="thin">
        <color rgb="FFE9EFF7"/>
      </bottom>
      <diagonal/>
    </border>
    <border>
      <left style="thin">
        <color rgb="FFF7EAE9"/>
      </left>
      <right style="thin">
        <color rgb="FFF7EAE9"/>
      </right>
      <top style="thin">
        <color rgb="FFF7EAE9"/>
      </top>
      <bottom style="thin">
        <color rgb="FFF7EAE9"/>
      </bottom>
      <diagonal/>
    </border>
    <border>
      <left style="thin">
        <color theme="0"/>
      </left>
      <right/>
      <top/>
      <bottom/>
      <diagonal/>
    </border>
    <border>
      <left/>
      <right style="thin">
        <color rgb="FFE9EFF7"/>
      </right>
      <top style="thin">
        <color rgb="FFE9EFF7"/>
      </top>
      <bottom/>
      <diagonal/>
    </border>
    <border>
      <left style="thin">
        <color rgb="FFF7EAE9"/>
      </left>
      <right/>
      <top style="thin">
        <color rgb="FFF7EAE9"/>
      </top>
      <bottom style="thin">
        <color rgb="FFF7EAE9"/>
      </bottom>
      <diagonal/>
    </border>
    <border>
      <left/>
      <right style="thin">
        <color rgb="FFF7EAE9"/>
      </right>
      <top style="thin">
        <color rgb="FFF7EAE9"/>
      </top>
      <bottom style="thin">
        <color rgb="FFF7EAE9"/>
      </bottom>
      <diagonal/>
    </border>
    <border>
      <left style="thin">
        <color rgb="FFF7EAE9"/>
      </left>
      <right style="thin">
        <color rgb="FFF7EAE9"/>
      </right>
      <top/>
      <bottom style="thin">
        <color rgb="FFF7EAE9"/>
      </bottom>
      <diagonal/>
    </border>
    <border>
      <left/>
      <right/>
      <top style="thin">
        <color rgb="FFE9EFF7"/>
      </top>
      <bottom/>
      <diagonal/>
    </border>
    <border>
      <left/>
      <right style="thin">
        <color theme="1" tint="0.499984740745262"/>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right/>
      <top/>
      <bottom style="thin">
        <color theme="0"/>
      </bottom>
      <diagonal/>
    </border>
    <border>
      <left style="thin">
        <color rgb="FFE9EFF7"/>
      </left>
      <right style="thin">
        <color rgb="FFE9EFF7"/>
      </right>
      <top/>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top style="thin">
        <color theme="4" tint="0.79998168889431442"/>
      </top>
      <bottom style="thin">
        <color theme="4" tint="0.79998168889431442"/>
      </bottom>
      <diagonal/>
    </border>
  </borders>
  <cellStyleXfs count="2">
    <xf numFmtId="0" fontId="0" fillId="0" borderId="0"/>
    <xf numFmtId="0" fontId="14" fillId="0" borderId="0" applyNumberFormat="0" applyFill="0" applyBorder="0" applyAlignment="0" applyProtection="0">
      <alignment vertical="top"/>
      <protection locked="0"/>
    </xf>
  </cellStyleXfs>
  <cellXfs count="229">
    <xf numFmtId="0" fontId="0" fillId="0" borderId="0" xfId="0"/>
    <xf numFmtId="0" fontId="0" fillId="0" borderId="1" xfId="0" applyBorder="1"/>
    <xf numFmtId="1" fontId="0" fillId="0" borderId="1" xfId="0" applyNumberFormat="1" applyBorder="1"/>
    <xf numFmtId="2" fontId="0" fillId="0" borderId="1" xfId="0" applyNumberFormat="1" applyBorder="1"/>
    <xf numFmtId="0" fontId="0" fillId="0" borderId="1" xfId="0" applyBorder="1" applyAlignment="1"/>
    <xf numFmtId="164" fontId="0" fillId="0" borderId="1" xfId="0" applyNumberFormat="1" applyBorder="1"/>
    <xf numFmtId="164" fontId="0" fillId="0" borderId="1" xfId="0" applyNumberFormat="1" applyBorder="1" applyAlignment="1"/>
    <xf numFmtId="8" fontId="0" fillId="0" borderId="1" xfId="0" applyNumberFormat="1" applyBorder="1"/>
    <xf numFmtId="9" fontId="0" fillId="0" borderId="1" xfId="0" applyNumberFormat="1" applyBorder="1" applyAlignment="1"/>
    <xf numFmtId="0" fontId="0" fillId="0" borderId="1" xfId="0" applyBorder="1" applyAlignment="1">
      <alignment horizontal="right"/>
    </xf>
    <xf numFmtId="9" fontId="0" fillId="0" borderId="1" xfId="0" applyNumberFormat="1" applyBorder="1"/>
    <xf numFmtId="1" fontId="0" fillId="0" borderId="1" xfId="0" applyNumberFormat="1" applyBorder="1" applyAlignment="1"/>
    <xf numFmtId="3" fontId="0" fillId="0" borderId="1" xfId="0" applyNumberFormat="1" applyBorder="1"/>
    <xf numFmtId="165" fontId="0" fillId="0" borderId="1" xfId="0" applyNumberFormat="1" applyBorder="1"/>
    <xf numFmtId="166" fontId="0" fillId="0" borderId="1" xfId="0" applyNumberFormat="1" applyBorder="1"/>
    <xf numFmtId="4" fontId="0" fillId="0" borderId="1" xfId="0" applyNumberFormat="1" applyBorder="1"/>
    <xf numFmtId="0" fontId="0" fillId="0" borderId="3" xfId="0" applyBorder="1" applyAlignment="1"/>
    <xf numFmtId="0" fontId="0" fillId="0" borderId="4" xfId="0" applyBorder="1"/>
    <xf numFmtId="0" fontId="0" fillId="0" borderId="5" xfId="0" applyBorder="1" applyAlignment="1"/>
    <xf numFmtId="9" fontId="0" fillId="0" borderId="3" xfId="0" applyNumberFormat="1" applyBorder="1" applyAlignment="1"/>
    <xf numFmtId="0" fontId="0" fillId="0" borderId="6" xfId="0" applyBorder="1" applyAlignment="1"/>
    <xf numFmtId="0" fontId="0" fillId="0" borderId="6" xfId="0" applyBorder="1" applyAlignment="1">
      <alignment horizontal="right"/>
    </xf>
    <xf numFmtId="0" fontId="0" fillId="2" borderId="7" xfId="0" applyFill="1" applyBorder="1" applyAlignment="1"/>
    <xf numFmtId="3" fontId="0" fillId="2" borderId="7" xfId="0" applyNumberFormat="1" applyFill="1" applyBorder="1" applyAlignment="1"/>
    <xf numFmtId="9" fontId="0" fillId="2" borderId="7" xfId="0" applyNumberFormat="1" applyFill="1" applyBorder="1" applyAlignment="1"/>
    <xf numFmtId="164" fontId="0" fillId="2" borderId="7" xfId="0" applyNumberFormat="1" applyFill="1" applyBorder="1" applyAlignment="1"/>
    <xf numFmtId="9" fontId="0" fillId="2" borderId="7" xfId="0" applyNumberFormat="1" applyFill="1" applyBorder="1" applyAlignment="1">
      <alignment horizontal="right"/>
    </xf>
    <xf numFmtId="1" fontId="0" fillId="0" borderId="3" xfId="0" applyNumberFormat="1" applyBorder="1" applyAlignment="1"/>
    <xf numFmtId="0" fontId="0" fillId="3" borderId="7" xfId="0" applyFill="1" applyBorder="1" applyAlignment="1"/>
    <xf numFmtId="4" fontId="0" fillId="3" borderId="7" xfId="0" applyNumberFormat="1" applyFill="1" applyBorder="1" applyAlignment="1"/>
    <xf numFmtId="3" fontId="0" fillId="3" borderId="7" xfId="0" applyNumberFormat="1" applyFill="1" applyBorder="1" applyAlignment="1"/>
    <xf numFmtId="2" fontId="0" fillId="0" borderId="3" xfId="0" applyNumberFormat="1" applyBorder="1" applyAlignment="1"/>
    <xf numFmtId="0" fontId="0" fillId="0" borderId="3" xfId="0" applyBorder="1"/>
    <xf numFmtId="9" fontId="0" fillId="0" borderId="3" xfId="0" applyNumberFormat="1" applyBorder="1"/>
    <xf numFmtId="164" fontId="0" fillId="3" borderId="7" xfId="0" applyNumberFormat="1" applyFill="1" applyBorder="1" applyAlignment="1">
      <alignment horizontal="right"/>
    </xf>
    <xf numFmtId="0" fontId="0" fillId="2" borderId="7" xfId="0" applyFill="1" applyBorder="1" applyAlignment="1">
      <alignment horizontal="right"/>
    </xf>
    <xf numFmtId="4" fontId="0" fillId="0" borderId="3" xfId="0" applyNumberFormat="1" applyBorder="1"/>
    <xf numFmtId="164" fontId="0" fillId="2" borderId="0" xfId="0" applyNumberFormat="1" applyFill="1" applyBorder="1" applyAlignment="1"/>
    <xf numFmtId="0" fontId="0" fillId="0" borderId="1" xfId="0" applyBorder="1" applyAlignment="1">
      <alignment horizontal="right"/>
    </xf>
    <xf numFmtId="0" fontId="6" fillId="4" borderId="12" xfId="0" applyFont="1" applyFill="1" applyBorder="1" applyAlignment="1">
      <alignment horizontal="center"/>
    </xf>
    <xf numFmtId="0" fontId="7" fillId="0" borderId="5" xfId="0" applyFont="1" applyBorder="1" applyAlignment="1">
      <alignment horizontal="center"/>
    </xf>
    <xf numFmtId="0" fontId="7" fillId="0" borderId="5" xfId="0" applyFont="1" applyBorder="1"/>
    <xf numFmtId="1" fontId="7" fillId="0" borderId="5" xfId="0" applyNumberFormat="1" applyFont="1" applyBorder="1"/>
    <xf numFmtId="1" fontId="7" fillId="0" borderId="5" xfId="0" applyNumberFormat="1" applyFont="1" applyBorder="1" applyAlignment="1">
      <alignment horizontal="center"/>
    </xf>
    <xf numFmtId="0" fontId="7" fillId="0" borderId="1" xfId="0" applyFont="1" applyBorder="1" applyAlignment="1">
      <alignment horizontal="center"/>
    </xf>
    <xf numFmtId="9" fontId="7" fillId="0" borderId="1" xfId="0" applyNumberFormat="1" applyFont="1" applyBorder="1" applyAlignment="1">
      <alignment horizontal="center"/>
    </xf>
    <xf numFmtId="4" fontId="7" fillId="0" borderId="1" xfId="0" applyNumberFormat="1" applyFont="1" applyBorder="1"/>
    <xf numFmtId="9" fontId="0" fillId="0" borderId="0" xfId="0" applyNumberFormat="1" applyBorder="1" applyAlignment="1"/>
    <xf numFmtId="3" fontId="7" fillId="0" borderId="1" xfId="0" applyNumberFormat="1" applyFont="1" applyBorder="1" applyAlignment="1">
      <alignment horizontal="center"/>
    </xf>
    <xf numFmtId="3" fontId="7" fillId="0" borderId="1" xfId="0" applyNumberFormat="1" applyFont="1" applyBorder="1"/>
    <xf numFmtId="0" fontId="0" fillId="0" borderId="1" xfId="0" applyBorder="1" applyAlignment="1">
      <alignment horizontal="center"/>
    </xf>
    <xf numFmtId="4" fontId="0" fillId="0" borderId="4" xfId="0" applyNumberFormat="1" applyBorder="1"/>
    <xf numFmtId="1" fontId="0" fillId="0" borderId="4" xfId="0" applyNumberFormat="1" applyBorder="1"/>
    <xf numFmtId="4" fontId="0" fillId="0" borderId="5" xfId="0" applyNumberFormat="1" applyBorder="1"/>
    <xf numFmtId="1" fontId="0" fillId="0" borderId="5" xfId="0" applyNumberFormat="1" applyBorder="1"/>
    <xf numFmtId="4" fontId="0" fillId="4" borderId="12" xfId="0" applyNumberFormat="1" applyFill="1" applyBorder="1"/>
    <xf numFmtId="1" fontId="0" fillId="4" borderId="12" xfId="0" applyNumberFormat="1" applyFill="1" applyBorder="1"/>
    <xf numFmtId="0" fontId="0" fillId="0" borderId="4" xfId="0" applyBorder="1" applyAlignment="1">
      <alignment horizontal="center"/>
    </xf>
    <xf numFmtId="0" fontId="0" fillId="0" borderId="5" xfId="0" applyBorder="1" applyAlignment="1">
      <alignment horizontal="center"/>
    </xf>
    <xf numFmtId="4" fontId="0" fillId="0" borderId="4" xfId="0" applyNumberFormat="1" applyBorder="1" applyAlignment="1">
      <alignment horizontal="center"/>
    </xf>
    <xf numFmtId="4" fontId="0" fillId="0" borderId="5" xfId="0" applyNumberFormat="1" applyBorder="1" applyAlignment="1">
      <alignment horizontal="center"/>
    </xf>
    <xf numFmtId="4" fontId="0" fillId="0" borderId="1" xfId="0" applyNumberFormat="1" applyBorder="1" applyAlignment="1">
      <alignment horizontal="center"/>
    </xf>
    <xf numFmtId="164" fontId="0" fillId="0" borderId="1" xfId="0" applyNumberFormat="1" applyBorder="1" applyAlignment="1">
      <alignment horizontal="center"/>
    </xf>
    <xf numFmtId="0" fontId="0" fillId="0" borderId="1" xfId="0" applyFill="1" applyBorder="1"/>
    <xf numFmtId="8" fontId="0" fillId="0" borderId="1" xfId="0" applyNumberFormat="1" applyFill="1" applyBorder="1"/>
    <xf numFmtId="1" fontId="0" fillId="0" borderId="1" xfId="0" applyNumberFormat="1" applyFill="1" applyBorder="1"/>
    <xf numFmtId="165" fontId="0" fillId="0" borderId="1" xfId="0" applyNumberFormat="1" applyFill="1" applyBorder="1"/>
    <xf numFmtId="2" fontId="0" fillId="0" borderId="1" xfId="0" applyNumberFormat="1" applyFill="1" applyBorder="1"/>
    <xf numFmtId="8" fontId="0" fillId="0" borderId="4" xfId="0" applyNumberFormat="1" applyBorder="1"/>
    <xf numFmtId="3" fontId="0" fillId="0" borderId="4" xfId="0" applyNumberFormat="1" applyBorder="1"/>
    <xf numFmtId="2" fontId="0" fillId="0" borderId="4" xfId="0" applyNumberFormat="1" applyBorder="1"/>
    <xf numFmtId="0" fontId="7" fillId="0" borderId="1" xfId="0" applyFont="1" applyFill="1" applyBorder="1" applyAlignment="1">
      <alignment horizontal="center"/>
    </xf>
    <xf numFmtId="3" fontId="7" fillId="0" borderId="1" xfId="0" applyNumberFormat="1" applyFont="1" applyFill="1" applyBorder="1" applyAlignment="1">
      <alignment horizontal="center"/>
    </xf>
    <xf numFmtId="3" fontId="7" fillId="0" borderId="1" xfId="0" applyNumberFormat="1" applyFont="1" applyFill="1" applyBorder="1"/>
    <xf numFmtId="9" fontId="7" fillId="0" borderId="1" xfId="0" applyNumberFormat="1" applyFont="1" applyFill="1" applyBorder="1" applyAlignment="1">
      <alignment horizontal="center"/>
    </xf>
    <xf numFmtId="4" fontId="7" fillId="0" borderId="1" xfId="0" applyNumberFormat="1" applyFont="1" applyFill="1" applyBorder="1"/>
    <xf numFmtId="1" fontId="7" fillId="0" borderId="1" xfId="0" applyNumberFormat="1" applyFont="1" applyFill="1" applyBorder="1" applyAlignment="1">
      <alignment horizontal="center"/>
    </xf>
    <xf numFmtId="0" fontId="7" fillId="0" borderId="1" xfId="0" applyFont="1" applyFill="1" applyBorder="1"/>
    <xf numFmtId="1" fontId="7" fillId="0" borderId="1" xfId="0" applyNumberFormat="1" applyFont="1" applyFill="1" applyBorder="1"/>
    <xf numFmtId="0" fontId="0" fillId="0" borderId="16" xfId="0" applyBorder="1" applyAlignment="1"/>
    <xf numFmtId="1" fontId="0" fillId="3" borderId="7" xfId="0" applyNumberFormat="1" applyFill="1" applyBorder="1" applyAlignment="1">
      <alignment horizontal="center"/>
    </xf>
    <xf numFmtId="0" fontId="0" fillId="0" borderId="5" xfId="0" applyBorder="1" applyAlignment="1">
      <alignment horizontal="right"/>
    </xf>
    <xf numFmtId="0" fontId="0" fillId="0" borderId="1" xfId="0" applyBorder="1" applyAlignment="1">
      <alignment horizontal="center"/>
    </xf>
    <xf numFmtId="0" fontId="0" fillId="0" borderId="6" xfId="0" applyBorder="1" applyAlignment="1">
      <alignment horizontal="right"/>
    </xf>
    <xf numFmtId="0" fontId="0" fillId="7" borderId="17" xfId="0" applyFill="1" applyBorder="1" applyAlignment="1"/>
    <xf numFmtId="0" fontId="0" fillId="7" borderId="17" xfId="0" applyFill="1" applyBorder="1" applyAlignment="1">
      <alignment horizontal="right"/>
    </xf>
    <xf numFmtId="0" fontId="0" fillId="7" borderId="19" xfId="0" applyFill="1" applyBorder="1" applyAlignment="1"/>
    <xf numFmtId="9" fontId="0" fillId="7" borderId="17" xfId="0" applyNumberFormat="1" applyFill="1" applyBorder="1" applyAlignment="1"/>
    <xf numFmtId="9" fontId="0" fillId="7" borderId="19" xfId="0" applyNumberFormat="1" applyFill="1" applyBorder="1" applyAlignment="1"/>
    <xf numFmtId="0" fontId="0" fillId="0" borderId="15" xfId="0" applyBorder="1" applyAlignment="1"/>
    <xf numFmtId="9" fontId="0" fillId="0" borderId="6" xfId="0" applyNumberFormat="1" applyBorder="1" applyAlignment="1">
      <alignment horizontal="right"/>
    </xf>
    <xf numFmtId="0" fontId="0" fillId="7" borderId="23" xfId="0" applyFill="1" applyBorder="1" applyAlignment="1"/>
    <xf numFmtId="9" fontId="0" fillId="7" borderId="23" xfId="0" applyNumberFormat="1" applyFill="1" applyBorder="1" applyAlignment="1"/>
    <xf numFmtId="0" fontId="0" fillId="7" borderId="23" xfId="0" applyFill="1" applyBorder="1" applyAlignment="1">
      <alignment horizontal="right"/>
    </xf>
    <xf numFmtId="2" fontId="0" fillId="7" borderId="23" xfId="0" applyNumberFormat="1" applyFill="1" applyBorder="1" applyAlignment="1"/>
    <xf numFmtId="9" fontId="0" fillId="7" borderId="20" xfId="0" applyNumberFormat="1" applyFill="1" applyBorder="1" applyAlignment="1"/>
    <xf numFmtId="0" fontId="0" fillId="7" borderId="21" xfId="0" applyFill="1" applyBorder="1" applyAlignment="1"/>
    <xf numFmtId="1" fontId="0" fillId="7" borderId="23" xfId="0" applyNumberFormat="1" applyFill="1" applyBorder="1" applyAlignment="1"/>
    <xf numFmtId="3" fontId="0" fillId="3" borderId="9" xfId="0" applyNumberFormat="1" applyFill="1" applyBorder="1" applyAlignment="1"/>
    <xf numFmtId="9" fontId="0" fillId="7" borderId="22" xfId="0" applyNumberFormat="1" applyFill="1" applyBorder="1" applyAlignment="1"/>
    <xf numFmtId="9" fontId="0" fillId="7" borderId="24" xfId="0" applyNumberFormat="1" applyFill="1" applyBorder="1" applyAlignment="1"/>
    <xf numFmtId="3" fontId="0" fillId="0" borderId="0" xfId="0" applyNumberFormat="1" applyBorder="1" applyAlignment="1"/>
    <xf numFmtId="0" fontId="0" fillId="6" borderId="25" xfId="0" applyFill="1" applyBorder="1" applyAlignment="1"/>
    <xf numFmtId="9" fontId="0" fillId="6" borderId="25" xfId="0" applyNumberFormat="1" applyFill="1" applyBorder="1" applyAlignment="1"/>
    <xf numFmtId="0" fontId="0" fillId="6" borderId="29" xfId="0" applyFill="1" applyBorder="1" applyAlignment="1"/>
    <xf numFmtId="9" fontId="0" fillId="6" borderId="29" xfId="0" applyNumberFormat="1" applyFill="1" applyBorder="1" applyAlignment="1"/>
    <xf numFmtId="0" fontId="0" fillId="6" borderId="29" xfId="0" applyFill="1" applyBorder="1" applyAlignment="1">
      <alignment horizontal="right"/>
    </xf>
    <xf numFmtId="1" fontId="0" fillId="6" borderId="29" xfId="0" applyNumberFormat="1" applyFill="1" applyBorder="1" applyAlignment="1"/>
    <xf numFmtId="9" fontId="0" fillId="6" borderId="30" xfId="0" applyNumberFormat="1" applyFill="1" applyBorder="1" applyAlignment="1"/>
    <xf numFmtId="0" fontId="0" fillId="6" borderId="30" xfId="0" applyFill="1" applyBorder="1" applyAlignment="1"/>
    <xf numFmtId="0" fontId="5" fillId="0" borderId="1" xfId="0" applyFont="1" applyFill="1" applyBorder="1" applyAlignment="1">
      <alignment horizontal="center" vertical="center"/>
    </xf>
    <xf numFmtId="0" fontId="5" fillId="0" borderId="1" xfId="0" applyFont="1" applyFill="1" applyBorder="1" applyAlignment="1">
      <alignment horizontal="center" vertical="justify"/>
    </xf>
    <xf numFmtId="0" fontId="0" fillId="7" borderId="19" xfId="0" applyFill="1" applyBorder="1" applyAlignment="1">
      <alignment horizontal="right"/>
    </xf>
    <xf numFmtId="0" fontId="0" fillId="0" borderId="6" xfId="0" applyBorder="1" applyAlignment="1">
      <alignment horizontal="right"/>
    </xf>
    <xf numFmtId="0" fontId="0" fillId="6" borderId="0" xfId="0" applyFill="1" applyBorder="1" applyAlignment="1"/>
    <xf numFmtId="9" fontId="0" fillId="6" borderId="0" xfId="0" applyNumberFormat="1" applyFill="1" applyBorder="1" applyAlignment="1"/>
    <xf numFmtId="9" fontId="0" fillId="7" borderId="27" xfId="0" applyNumberFormat="1" applyFill="1" applyBorder="1" applyAlignment="1"/>
    <xf numFmtId="164" fontId="0" fillId="7" borderId="17" xfId="0" applyNumberFormat="1" applyFill="1" applyBorder="1" applyAlignment="1">
      <alignment horizontal="right"/>
    </xf>
    <xf numFmtId="164" fontId="0" fillId="0" borderId="0" xfId="0" applyNumberFormat="1" applyBorder="1" applyAlignment="1"/>
    <xf numFmtId="164" fontId="0" fillId="0" borderId="21" xfId="0" applyNumberFormat="1" applyBorder="1" applyAlignment="1"/>
    <xf numFmtId="0" fontId="1" fillId="0" borderId="1" xfId="0" applyFont="1" applyBorder="1" applyAlignment="1">
      <alignment horizontal="right"/>
    </xf>
    <xf numFmtId="0" fontId="14" fillId="0" borderId="1" xfId="1" applyBorder="1" applyAlignment="1" applyProtection="1">
      <alignment horizontal="right"/>
    </xf>
    <xf numFmtId="0" fontId="1" fillId="0" borderId="4" xfId="0" applyFont="1" applyBorder="1" applyAlignment="1">
      <alignment horizontal="right"/>
    </xf>
    <xf numFmtId="167" fontId="0" fillId="0" borderId="1" xfId="0" applyNumberFormat="1" applyBorder="1"/>
    <xf numFmtId="4" fontId="0" fillId="0" borderId="4" xfId="0" applyNumberFormat="1" applyBorder="1" applyAlignment="1">
      <alignment horizontal="right"/>
    </xf>
    <xf numFmtId="0" fontId="0" fillId="0" borderId="2" xfId="0" applyBorder="1"/>
    <xf numFmtId="0" fontId="1" fillId="0" borderId="3" xfId="0" applyFont="1" applyBorder="1" applyAlignment="1"/>
    <xf numFmtId="0" fontId="0" fillId="6" borderId="0" xfId="0" applyFill="1" applyBorder="1" applyAlignment="1">
      <alignment horizontal="right"/>
    </xf>
    <xf numFmtId="0" fontId="0" fillId="7" borderId="0" xfId="0" applyFill="1" applyBorder="1" applyAlignment="1">
      <alignment horizontal="right"/>
    </xf>
    <xf numFmtId="4" fontId="0" fillId="2" borderId="7" xfId="0" applyNumberFormat="1" applyFill="1" applyBorder="1" applyAlignment="1">
      <alignment horizontal="right"/>
    </xf>
    <xf numFmtId="4" fontId="7" fillId="0" borderId="5" xfId="0" applyNumberFormat="1" applyFont="1" applyBorder="1"/>
    <xf numFmtId="0" fontId="0" fillId="0" borderId="5" xfId="0" applyBorder="1"/>
    <xf numFmtId="0" fontId="0" fillId="2" borderId="7" xfId="0" applyFill="1" applyBorder="1"/>
    <xf numFmtId="0" fontId="17" fillId="0" borderId="1" xfId="0" applyFont="1" applyBorder="1" applyAlignment="1">
      <alignment horizontal="right"/>
    </xf>
    <xf numFmtId="3" fontId="17" fillId="0" borderId="1" xfId="0" applyNumberFormat="1" applyFont="1" applyBorder="1"/>
    <xf numFmtId="0" fontId="0" fillId="8" borderId="1" xfId="0" applyFill="1" applyBorder="1"/>
    <xf numFmtId="0" fontId="0" fillId="9" borderId="33" xfId="0" applyFill="1" applyBorder="1"/>
    <xf numFmtId="0" fontId="0" fillId="9" borderId="33" xfId="0" applyFill="1" applyBorder="1" applyAlignment="1">
      <alignment horizontal="center"/>
    </xf>
    <xf numFmtId="4" fontId="0" fillId="9" borderId="33" xfId="0" applyNumberFormat="1" applyFill="1" applyBorder="1" applyAlignment="1">
      <alignment horizontal="center"/>
    </xf>
    <xf numFmtId="1" fontId="0" fillId="9" borderId="33" xfId="0" applyNumberFormat="1" applyFill="1" applyBorder="1"/>
    <xf numFmtId="4" fontId="0" fillId="9" borderId="33" xfId="0" applyNumberFormat="1" applyFill="1" applyBorder="1"/>
    <xf numFmtId="0" fontId="18" fillId="9" borderId="33" xfId="0" applyFont="1" applyFill="1" applyBorder="1"/>
    <xf numFmtId="0" fontId="16" fillId="9" borderId="33" xfId="0" applyFont="1" applyFill="1" applyBorder="1" applyAlignment="1">
      <alignment horizontal="right"/>
    </xf>
    <xf numFmtId="0" fontId="0" fillId="8" borderId="1" xfId="0" applyFill="1" applyBorder="1" applyAlignment="1">
      <alignment horizontal="right"/>
    </xf>
    <xf numFmtId="9" fontId="0" fillId="8" borderId="1" xfId="0" applyNumberFormat="1" applyFill="1" applyBorder="1"/>
    <xf numFmtId="4" fontId="0" fillId="8" borderId="1" xfId="0" applyNumberFormat="1" applyFill="1" applyBorder="1"/>
    <xf numFmtId="9" fontId="0" fillId="7" borderId="35" xfId="0" applyNumberFormat="1" applyFill="1" applyBorder="1" applyAlignment="1"/>
    <xf numFmtId="0" fontId="15" fillId="0" borderId="4" xfId="1" applyFont="1" applyBorder="1" applyAlignment="1" applyProtection="1">
      <alignment horizontal="right" vertical="center"/>
    </xf>
    <xf numFmtId="0" fontId="0" fillId="11" borderId="0" xfId="0" applyFill="1" applyAlignment="1">
      <alignment horizontal="left"/>
    </xf>
    <xf numFmtId="0" fontId="16" fillId="0" borderId="1" xfId="0" applyFont="1" applyFill="1" applyBorder="1" applyAlignment="1"/>
    <xf numFmtId="0" fontId="0" fillId="0" borderId="1" xfId="0" applyFill="1" applyBorder="1" applyAlignment="1"/>
    <xf numFmtId="0" fontId="16" fillId="0" borderId="3" xfId="0" applyFont="1" applyFill="1" applyBorder="1" applyAlignment="1"/>
    <xf numFmtId="0" fontId="0" fillId="0" borderId="3" xfId="0" applyFill="1" applyBorder="1" applyAlignment="1"/>
    <xf numFmtId="0" fontId="0" fillId="9" borderId="33" xfId="0" applyFill="1" applyBorder="1" applyAlignment="1"/>
    <xf numFmtId="0" fontId="0" fillId="0" borderId="6" xfId="0" applyBorder="1"/>
    <xf numFmtId="0" fontId="24" fillId="11" borderId="0" xfId="0" applyFont="1" applyFill="1" applyAlignment="1">
      <alignment horizontal="left"/>
    </xf>
    <xf numFmtId="0" fontId="26" fillId="0" borderId="0" xfId="0" applyFont="1"/>
    <xf numFmtId="0" fontId="25" fillId="11" borderId="0" xfId="0" applyFont="1" applyFill="1" applyAlignment="1">
      <alignment horizontal="left"/>
    </xf>
    <xf numFmtId="0" fontId="25" fillId="0" borderId="1" xfId="0" applyFont="1" applyBorder="1"/>
    <xf numFmtId="0" fontId="3" fillId="4" borderId="12" xfId="0" applyFont="1" applyFill="1" applyBorder="1" applyAlignment="1">
      <alignment horizontal="left" indent="2"/>
    </xf>
    <xf numFmtId="0" fontId="3" fillId="4" borderId="10" xfId="0" applyFont="1" applyFill="1" applyBorder="1" applyAlignment="1">
      <alignment horizontal="left" indent="2"/>
    </xf>
    <xf numFmtId="0" fontId="3" fillId="5" borderId="11" xfId="0" applyFont="1" applyFill="1" applyBorder="1" applyAlignment="1">
      <alignment horizontal="left" indent="2"/>
    </xf>
    <xf numFmtId="0" fontId="0" fillId="7" borderId="17" xfId="0" applyFill="1" applyBorder="1" applyAlignment="1">
      <alignment horizontal="right"/>
    </xf>
    <xf numFmtId="0" fontId="0" fillId="0" borderId="17" xfId="0" applyBorder="1"/>
    <xf numFmtId="0" fontId="0" fillId="6" borderId="25" xfId="0" applyFill="1" applyBorder="1" applyAlignment="1">
      <alignment horizontal="right"/>
    </xf>
    <xf numFmtId="0" fontId="0" fillId="6" borderId="28" xfId="0" applyFill="1" applyBorder="1" applyAlignment="1">
      <alignment horizontal="right"/>
    </xf>
    <xf numFmtId="9" fontId="0" fillId="7" borderId="17" xfId="0" applyNumberFormat="1" applyFill="1" applyBorder="1" applyAlignment="1">
      <alignment horizontal="right"/>
    </xf>
    <xf numFmtId="9" fontId="0" fillId="7" borderId="19" xfId="0" applyNumberFormat="1" applyFill="1" applyBorder="1" applyAlignment="1">
      <alignment horizontal="right"/>
    </xf>
    <xf numFmtId="9" fontId="0" fillId="7" borderId="23" xfId="0" applyNumberFormat="1" applyFill="1" applyBorder="1" applyAlignment="1">
      <alignment horizontal="right"/>
    </xf>
    <xf numFmtId="0" fontId="0" fillId="7" borderId="19" xfId="0" applyFill="1" applyBorder="1" applyAlignment="1">
      <alignment horizontal="right"/>
    </xf>
    <xf numFmtId="0" fontId="5" fillId="0" borderId="1" xfId="0" applyFont="1" applyFill="1" applyBorder="1" applyAlignment="1">
      <alignment horizontal="center"/>
    </xf>
    <xf numFmtId="0" fontId="13" fillId="7" borderId="23" xfId="0" applyNumberFormat="1" applyFont="1" applyFill="1" applyBorder="1" applyAlignment="1">
      <alignment horizontal="center"/>
    </xf>
    <xf numFmtId="0" fontId="13" fillId="7" borderId="17" xfId="0" applyNumberFormat="1" applyFont="1" applyFill="1" applyBorder="1" applyAlignment="1">
      <alignment horizontal="center"/>
    </xf>
    <xf numFmtId="0" fontId="13" fillId="7" borderId="21" xfId="0" applyNumberFormat="1" applyFont="1" applyFill="1" applyBorder="1" applyAlignment="1">
      <alignment horizontal="center"/>
    </xf>
    <xf numFmtId="0" fontId="0" fillId="7" borderId="23" xfId="0" applyFill="1" applyBorder="1" applyAlignment="1">
      <alignment horizontal="right"/>
    </xf>
    <xf numFmtId="0" fontId="0" fillId="0" borderId="4" xfId="0" applyBorder="1" applyAlignment="1">
      <alignment horizontal="right"/>
    </xf>
    <xf numFmtId="0" fontId="0" fillId="0" borderId="6" xfId="0" applyFill="1" applyBorder="1" applyAlignment="1">
      <alignment horizontal="right"/>
    </xf>
    <xf numFmtId="0" fontId="0" fillId="6" borderId="25" xfId="0" applyFill="1" applyBorder="1" applyAlignment="1">
      <alignment horizontal="center" wrapText="1"/>
    </xf>
    <xf numFmtId="1" fontId="0" fillId="7" borderId="23" xfId="0" applyNumberFormat="1" applyFill="1" applyBorder="1" applyAlignment="1">
      <alignment horizontal="right"/>
    </xf>
    <xf numFmtId="1" fontId="0" fillId="7" borderId="17" xfId="0" applyNumberFormat="1" applyFill="1" applyBorder="1" applyAlignment="1">
      <alignment horizontal="right"/>
    </xf>
    <xf numFmtId="1" fontId="0" fillId="7" borderId="19" xfId="0" applyNumberFormat="1" applyFill="1" applyBorder="1" applyAlignment="1">
      <alignment horizontal="right"/>
    </xf>
    <xf numFmtId="9" fontId="0" fillId="7" borderId="27" xfId="0" applyNumberFormat="1" applyFill="1" applyBorder="1" applyAlignment="1">
      <alignment horizontal="right"/>
    </xf>
    <xf numFmtId="9" fontId="0" fillId="7" borderId="20" xfId="0" applyNumberFormat="1" applyFill="1" applyBorder="1" applyAlignment="1">
      <alignment horizontal="right"/>
    </xf>
    <xf numFmtId="9" fontId="0" fillId="7" borderId="22" xfId="0" applyNumberFormat="1" applyFill="1" applyBorder="1" applyAlignment="1">
      <alignment horizontal="right"/>
    </xf>
    <xf numFmtId="0" fontId="0" fillId="6" borderId="25" xfId="0" applyFill="1" applyBorder="1" applyAlignment="1">
      <alignment horizontal="center"/>
    </xf>
    <xf numFmtId="0" fontId="0" fillId="6" borderId="28" xfId="0" applyFill="1" applyBorder="1" applyAlignment="1">
      <alignment horizontal="center"/>
    </xf>
    <xf numFmtId="0" fontId="0" fillId="7" borderId="22" xfId="0" applyFill="1" applyBorder="1" applyAlignment="1">
      <alignment horizontal="right"/>
    </xf>
    <xf numFmtId="0" fontId="0" fillId="0" borderId="31" xfId="0" applyBorder="1"/>
    <xf numFmtId="0" fontId="0" fillId="0" borderId="26" xfId="0"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16" fillId="9" borderId="33" xfId="0" applyFont="1" applyFill="1" applyBorder="1" applyAlignment="1">
      <alignment horizontal="right"/>
    </xf>
    <xf numFmtId="0" fontId="0" fillId="0" borderId="6" xfId="0" applyBorder="1" applyAlignment="1">
      <alignment horizontal="right"/>
    </xf>
    <xf numFmtId="0" fontId="2" fillId="4" borderId="12" xfId="0" applyFont="1" applyFill="1" applyBorder="1" applyAlignment="1">
      <alignment horizontal="left" indent="2"/>
    </xf>
    <xf numFmtId="0" fontId="2" fillId="4" borderId="10" xfId="0" applyFont="1" applyFill="1" applyBorder="1" applyAlignment="1">
      <alignment horizontal="left" indent="2"/>
    </xf>
    <xf numFmtId="0" fontId="2" fillId="5" borderId="11" xfId="0" applyFont="1" applyFill="1" applyBorder="1" applyAlignment="1">
      <alignment horizontal="left" indent="2"/>
    </xf>
    <xf numFmtId="0" fontId="14" fillId="0" borderId="15" xfId="1" applyBorder="1" applyAlignment="1" applyProtection="1">
      <alignment horizontal="right"/>
    </xf>
    <xf numFmtId="0" fontId="14" fillId="0" borderId="34" xfId="1" applyBorder="1" applyAlignment="1" applyProtection="1">
      <alignment horizontal="right"/>
    </xf>
    <xf numFmtId="0" fontId="14" fillId="0" borderId="16" xfId="1" applyBorder="1" applyAlignment="1" applyProtection="1">
      <alignment horizontal="right"/>
    </xf>
    <xf numFmtId="0" fontId="0" fillId="6" borderId="0" xfId="0" applyFill="1" applyBorder="1" applyAlignment="1">
      <alignment horizontal="right"/>
    </xf>
    <xf numFmtId="0" fontId="0" fillId="6" borderId="32" xfId="0" applyFill="1" applyBorder="1" applyAlignment="1">
      <alignment horizontal="right"/>
    </xf>
    <xf numFmtId="0" fontId="5" fillId="4" borderId="12" xfId="0" applyFont="1" applyFill="1" applyBorder="1" applyAlignment="1">
      <alignment horizontal="center" vertical="justify"/>
    </xf>
    <xf numFmtId="0" fontId="5" fillId="4" borderId="12" xfId="0" applyFont="1" applyFill="1" applyBorder="1" applyAlignment="1">
      <alignment horizontal="center" vertical="center"/>
    </xf>
    <xf numFmtId="0" fontId="5" fillId="4" borderId="13" xfId="0" applyFont="1" applyFill="1" applyBorder="1" applyAlignment="1">
      <alignment horizontal="center" vertical="justify"/>
    </xf>
    <xf numFmtId="0" fontId="5" fillId="4" borderId="14" xfId="0" applyFont="1" applyFill="1" applyBorder="1" applyAlignment="1">
      <alignment horizontal="center" vertical="justify"/>
    </xf>
    <xf numFmtId="0" fontId="5" fillId="4" borderId="12" xfId="0" applyFont="1" applyFill="1" applyBorder="1" applyAlignment="1">
      <alignment horizontal="center"/>
    </xf>
    <xf numFmtId="4" fontId="5" fillId="4" borderId="13" xfId="0" applyNumberFormat="1" applyFont="1" applyFill="1" applyBorder="1" applyAlignment="1">
      <alignment horizontal="center" vertical="center"/>
    </xf>
    <xf numFmtId="4" fontId="5" fillId="4" borderId="14" xfId="0" applyNumberFormat="1" applyFont="1" applyFill="1" applyBorder="1" applyAlignment="1">
      <alignment horizontal="center" vertical="center"/>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4" fontId="5" fillId="4" borderId="13" xfId="0" applyNumberFormat="1" applyFont="1" applyFill="1" applyBorder="1" applyAlignment="1">
      <alignment horizontal="center" vertical="justify"/>
    </xf>
    <xf numFmtId="4" fontId="5" fillId="4" borderId="14" xfId="0" applyNumberFormat="1" applyFont="1" applyFill="1" applyBorder="1" applyAlignment="1">
      <alignment horizontal="center" vertical="justify"/>
    </xf>
    <xf numFmtId="0" fontId="0" fillId="5" borderId="2" xfId="0" applyFill="1" applyBorder="1" applyAlignment="1">
      <alignment horizontal="center"/>
    </xf>
    <xf numFmtId="0" fontId="0" fillId="5" borderId="8" xfId="0" applyFill="1" applyBorder="1" applyAlignment="1">
      <alignment horizontal="center"/>
    </xf>
    <xf numFmtId="0" fontId="0" fillId="5" borderId="3" xfId="0" applyFill="1" applyBorder="1" applyAlignment="1">
      <alignment horizontal="center"/>
    </xf>
    <xf numFmtId="0" fontId="20" fillId="10" borderId="0" xfId="0" applyFont="1" applyFill="1" applyAlignment="1">
      <alignment horizontal="left"/>
    </xf>
    <xf numFmtId="0" fontId="0" fillId="11" borderId="0" xfId="0" applyFill="1" applyAlignment="1">
      <alignment horizontal="left" vertical="justify"/>
    </xf>
    <xf numFmtId="0" fontId="0" fillId="11" borderId="0" xfId="0" applyFill="1" applyAlignment="1">
      <alignment horizontal="left"/>
    </xf>
    <xf numFmtId="0" fontId="24" fillId="11" borderId="0" xfId="0" applyFont="1" applyFill="1" applyAlignment="1">
      <alignment horizontal="left"/>
    </xf>
    <xf numFmtId="0" fontId="0" fillId="11" borderId="0" xfId="0" applyFill="1" applyAlignment="1">
      <alignment horizontal="left" wrapText="1"/>
    </xf>
    <xf numFmtId="0" fontId="0" fillId="11" borderId="18" xfId="0" applyFill="1" applyBorder="1" applyAlignment="1">
      <alignment horizontal="left" wrapText="1"/>
    </xf>
    <xf numFmtId="0" fontId="0" fillId="11" borderId="18" xfId="0" applyFill="1" applyBorder="1" applyAlignment="1">
      <alignment horizontal="left"/>
    </xf>
    <xf numFmtId="0" fontId="16" fillId="9" borderId="37" xfId="0" applyFont="1" applyFill="1" applyBorder="1" applyAlignment="1">
      <alignment horizontal="right"/>
    </xf>
    <xf numFmtId="0" fontId="16" fillId="9" borderId="38" xfId="0" applyFont="1" applyFill="1" applyBorder="1" applyAlignment="1">
      <alignment horizontal="right"/>
    </xf>
    <xf numFmtId="0" fontId="16" fillId="9" borderId="36" xfId="0" applyFont="1" applyFill="1" applyBorder="1" applyAlignment="1">
      <alignment horizontal="right"/>
    </xf>
    <xf numFmtId="0" fontId="14" fillId="0" borderId="1" xfId="1" applyBorder="1" applyAlignment="1" applyProtection="1">
      <alignment horizontal="right"/>
    </xf>
    <xf numFmtId="4" fontId="27" fillId="9" borderId="37" xfId="0" applyNumberFormat="1" applyFont="1" applyFill="1" applyBorder="1" applyAlignment="1">
      <alignment horizontal="right"/>
    </xf>
    <xf numFmtId="4" fontId="27" fillId="9" borderId="38" xfId="0" applyNumberFormat="1" applyFont="1" applyFill="1" applyBorder="1" applyAlignment="1">
      <alignment horizontal="right"/>
    </xf>
    <xf numFmtId="4" fontId="27" fillId="9" borderId="36" xfId="0" applyNumberFormat="1" applyFont="1" applyFill="1" applyBorder="1" applyAlignment="1">
      <alignment horizontal="right"/>
    </xf>
  </cellXfs>
  <cellStyles count="2">
    <cellStyle name="Hyperlink" xfId="1" builtinId="8"/>
    <cellStyle name="Normal" xfId="0" builtinId="0"/>
  </cellStyles>
  <dxfs count="31">
    <dxf>
      <fill>
        <patternFill>
          <bgColor theme="9" tint="0.79998168889431442"/>
        </patternFill>
      </fill>
      <border>
        <left style="thin">
          <color theme="9" tint="0.79998168889431442"/>
        </left>
        <right style="thin">
          <color theme="9" tint="0.79998168889431442"/>
        </right>
        <top style="thin">
          <color theme="9" tint="0.79998168889431442"/>
        </top>
        <bottom style="thin">
          <color theme="9" tint="0.79998168889431442"/>
        </bottom>
        <vertical/>
        <horizontal/>
      </border>
    </dxf>
    <dxf>
      <font>
        <color theme="0"/>
      </font>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ill>
        <patternFill>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ill>
        <patternFill>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color theme="0"/>
      </font>
    </dxf>
    <dxf>
      <font>
        <color theme="0"/>
      </font>
    </dxf>
    <dxf>
      <font>
        <color theme="0"/>
      </font>
    </dxf>
    <dxf>
      <font>
        <b/>
        <i/>
        <color theme="0"/>
      </font>
      <fill>
        <patternFill>
          <bgColor rgb="FFC00000"/>
        </patternFill>
      </fill>
      <border>
        <left style="thin">
          <color rgb="FFC00000"/>
        </left>
        <right style="thin">
          <color rgb="FFC00000"/>
        </right>
        <top style="thin">
          <color rgb="FFC00000"/>
        </top>
        <bottom style="thin">
          <color rgb="FFC00000"/>
        </bottom>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color theme="0"/>
      </font>
    </dxf>
    <dxf>
      <font>
        <b/>
        <i val="0"/>
        <color rgb="FFC00000"/>
      </font>
      <border>
        <left/>
        <right/>
        <top/>
        <bottom/>
        <vertical/>
        <horizontal/>
      </border>
    </dxf>
    <dxf>
      <font>
        <color rgb="FFE9EFF7"/>
      </font>
      <border>
        <left/>
        <right/>
        <top/>
        <bottom/>
        <vertical/>
        <horizontal/>
      </border>
    </dxf>
    <dxf>
      <font>
        <color theme="0" tint="-0.24994659260841701"/>
      </font>
      <fill>
        <patternFill>
          <bgColor theme="0" tint="-4.9989318521683403E-2"/>
        </patternFill>
      </fill>
    </dxf>
    <dxf>
      <fill>
        <patternFill>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color theme="0" tint="-0.24994659260841701"/>
      </font>
      <fill>
        <patternFill>
          <bgColor theme="0"/>
        </patternFill>
      </fill>
    </dxf>
    <dxf>
      <font>
        <color theme="0" tint="-0.24994659260841701"/>
      </font>
      <fill>
        <patternFill>
          <bgColor theme="0" tint="-4.9989318521683403E-2"/>
        </patternFill>
      </fill>
    </dxf>
    <dxf>
      <fill>
        <patternFill>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color theme="0" tint="-0.24994659260841701"/>
      </font>
      <fill>
        <patternFill>
          <bgColor theme="0"/>
        </patternFill>
      </fill>
    </dxf>
    <dxf>
      <font>
        <color theme="0" tint="-0.24994659260841701"/>
      </font>
      <fill>
        <patternFill>
          <bgColor theme="0" tint="-4.9989318521683403E-2"/>
        </patternFill>
      </fill>
    </dxf>
    <dxf>
      <fill>
        <patternFill>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color theme="0" tint="-0.24994659260841701"/>
      </font>
      <fill>
        <patternFill>
          <bgColor theme="0"/>
        </patternFill>
      </fill>
    </dxf>
    <dxf>
      <fill>
        <patternFill>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color theme="0" tint="-0.34998626667073579"/>
      </font>
      <fill>
        <patternFill>
          <bgColor theme="0" tint="-4.9989318521683403E-2"/>
        </patternFill>
      </fill>
    </dxf>
  </dxfs>
  <tableStyles count="0" defaultTableStyle="TableStyleMedium9" defaultPivotStyle="PivotStyleLight16"/>
  <colors>
    <mruColors>
      <color rgb="FFE9EFF7"/>
      <color rgb="FFF7EAE9"/>
      <color rgb="FFFF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8.1537316882434346E-2"/>
          <c:y val="6.3807584396777986E-2"/>
          <c:w val="0.5663014345429046"/>
          <c:h val="0.74952077111050774"/>
        </c:manualLayout>
      </c:layout>
      <c:lineChart>
        <c:grouping val="standard"/>
        <c:ser>
          <c:idx val="0"/>
          <c:order val="0"/>
          <c:tx>
            <c:strRef>
              <c:f>'401K Detailed'!$D$7</c:f>
              <c:strCache>
                <c:ptCount val="1"/>
                <c:pt idx="0">
                  <c:v>Your Contributions</c:v>
                </c:pt>
              </c:strCache>
            </c:strRef>
          </c:tx>
          <c:marker>
            <c:symbol val="none"/>
          </c:marker>
          <c:cat>
            <c:numRef>
              <c:f>[0]!age</c:f>
              <c:numCache>
                <c:formatCode>General</c:formatCode>
                <c:ptCount val="35"/>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57</c:v>
                </c:pt>
                <c:pt idx="28">
                  <c:v>58</c:v>
                </c:pt>
                <c:pt idx="29">
                  <c:v>59</c:v>
                </c:pt>
                <c:pt idx="30">
                  <c:v>60</c:v>
                </c:pt>
                <c:pt idx="31">
                  <c:v>61</c:v>
                </c:pt>
                <c:pt idx="32">
                  <c:v>62</c:v>
                </c:pt>
                <c:pt idx="33">
                  <c:v>63</c:v>
                </c:pt>
                <c:pt idx="34">
                  <c:v>64</c:v>
                </c:pt>
              </c:numCache>
            </c:numRef>
          </c:cat>
          <c:val>
            <c:numRef>
              <c:f>[0]!y_cont</c:f>
              <c:numCache>
                <c:formatCode>#,##0</c:formatCode>
                <c:ptCount val="35"/>
                <c:pt idx="0">
                  <c:v>12000</c:v>
                </c:pt>
                <c:pt idx="1">
                  <c:v>19140</c:v>
                </c:pt>
                <c:pt idx="2">
                  <c:v>26422.799999999999</c:v>
                </c:pt>
                <c:pt idx="3">
                  <c:v>33851.256000000001</c:v>
                </c:pt>
                <c:pt idx="4">
                  <c:v>41428.28112</c:v>
                </c:pt>
                <c:pt idx="5">
                  <c:v>49156.846742399997</c:v>
                </c:pt>
                <c:pt idx="6">
                  <c:v>57039.983677247998</c:v>
                </c:pt>
                <c:pt idx="7">
                  <c:v>65080.783350792961</c:v>
                </c:pt>
                <c:pt idx="8">
                  <c:v>73282.399017808813</c:v>
                </c:pt>
                <c:pt idx="9">
                  <c:v>81648.046998164995</c:v>
                </c:pt>
                <c:pt idx="10">
                  <c:v>90181.007938128299</c:v>
                </c:pt>
                <c:pt idx="11">
                  <c:v>98884.628096890869</c:v>
                </c:pt>
                <c:pt idx="12">
                  <c:v>107762.32065882868</c:v>
                </c:pt>
                <c:pt idx="13">
                  <c:v>116817.56707200526</c:v>
                </c:pt>
                <c:pt idx="14">
                  <c:v>126053.91841344537</c:v>
                </c:pt>
                <c:pt idx="15">
                  <c:v>135474.99678171426</c:v>
                </c:pt>
                <c:pt idx="16">
                  <c:v>145084.49671734855</c:v>
                </c:pt>
                <c:pt idx="17">
                  <c:v>154886.18665169552</c:v>
                </c:pt>
                <c:pt idx="18">
                  <c:v>164883.91038472945</c:v>
                </c:pt>
                <c:pt idx="19">
                  <c:v>175081.58859242403</c:v>
                </c:pt>
                <c:pt idx="20">
                  <c:v>185483.22036427251</c:v>
                </c:pt>
                <c:pt idx="21">
                  <c:v>196092.88477155796</c:v>
                </c:pt>
                <c:pt idx="22">
                  <c:v>206914.74246698912</c:v>
                </c:pt>
                <c:pt idx="23">
                  <c:v>217953.0373163289</c:v>
                </c:pt>
                <c:pt idx="24">
                  <c:v>229212.09806265548</c:v>
                </c:pt>
                <c:pt idx="25">
                  <c:v>240696.34002390859</c:v>
                </c:pt>
                <c:pt idx="26">
                  <c:v>252410.26682438678</c:v>
                </c:pt>
                <c:pt idx="27">
                  <c:v>264358.47216087452</c:v>
                </c:pt>
                <c:pt idx="28">
                  <c:v>276545.64160409203</c:v>
                </c:pt>
                <c:pt idx="29">
                  <c:v>288976.55443617387</c:v>
                </c:pt>
                <c:pt idx="30">
                  <c:v>301656.08552489738</c:v>
                </c:pt>
                <c:pt idx="31">
                  <c:v>314589.20723539533</c:v>
                </c:pt>
                <c:pt idx="32">
                  <c:v>327780.99138010322</c:v>
                </c:pt>
                <c:pt idx="33">
                  <c:v>341236.61120770528</c:v>
                </c:pt>
                <c:pt idx="34">
                  <c:v>354961.34343185939</c:v>
                </c:pt>
              </c:numCache>
            </c:numRef>
          </c:val>
        </c:ser>
        <c:ser>
          <c:idx val="1"/>
          <c:order val="1"/>
          <c:tx>
            <c:strRef>
              <c:f>'401K Detailed'!$G$7</c:f>
              <c:strCache>
                <c:ptCount val="1"/>
                <c:pt idx="0">
                  <c:v>Employer Match</c:v>
                </c:pt>
              </c:strCache>
            </c:strRef>
          </c:tx>
          <c:marker>
            <c:symbol val="none"/>
          </c:marker>
          <c:cat>
            <c:numRef>
              <c:f>[0]!age</c:f>
              <c:numCache>
                <c:formatCode>General</c:formatCode>
                <c:ptCount val="35"/>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57</c:v>
                </c:pt>
                <c:pt idx="28">
                  <c:v>58</c:v>
                </c:pt>
                <c:pt idx="29">
                  <c:v>59</c:v>
                </c:pt>
                <c:pt idx="30">
                  <c:v>60</c:v>
                </c:pt>
                <c:pt idx="31">
                  <c:v>61</c:v>
                </c:pt>
                <c:pt idx="32">
                  <c:v>62</c:v>
                </c:pt>
                <c:pt idx="33">
                  <c:v>63</c:v>
                </c:pt>
                <c:pt idx="34">
                  <c:v>64</c:v>
                </c:pt>
              </c:numCache>
            </c:numRef>
          </c:cat>
          <c:val>
            <c:numRef>
              <c:f>[0]!e_match</c:f>
              <c:numCache>
                <c:formatCode>#,##0</c:formatCode>
                <c:ptCount val="35"/>
                <c:pt idx="0">
                  <c:v>3600</c:v>
                </c:pt>
                <c:pt idx="1">
                  <c:v>5742</c:v>
                </c:pt>
                <c:pt idx="2">
                  <c:v>7926.84</c:v>
                </c:pt>
                <c:pt idx="3">
                  <c:v>10155.3768</c:v>
                </c:pt>
                <c:pt idx="4">
                  <c:v>12428.484336</c:v>
                </c:pt>
                <c:pt idx="5">
                  <c:v>14747.05402272</c:v>
                </c:pt>
                <c:pt idx="6">
                  <c:v>17111.995103174399</c:v>
                </c:pt>
                <c:pt idx="7">
                  <c:v>19524.23500523789</c:v>
                </c:pt>
                <c:pt idx="8">
                  <c:v>21984.719705342646</c:v>
                </c:pt>
                <c:pt idx="9">
                  <c:v>24494.414099449499</c:v>
                </c:pt>
                <c:pt idx="10">
                  <c:v>27054.302381438491</c:v>
                </c:pt>
                <c:pt idx="11">
                  <c:v>29665.388429067261</c:v>
                </c:pt>
                <c:pt idx="12">
                  <c:v>32328.696197648605</c:v>
                </c:pt>
                <c:pt idx="13">
                  <c:v>35045.270121601578</c:v>
                </c:pt>
                <c:pt idx="14">
                  <c:v>37816.175524033606</c:v>
                </c:pt>
                <c:pt idx="15">
                  <c:v>40642.49903451428</c:v>
                </c:pt>
                <c:pt idx="16">
                  <c:v>43525.349015204563</c:v>
                </c:pt>
                <c:pt idx="17">
                  <c:v>46465.855995508653</c:v>
                </c:pt>
                <c:pt idx="18">
                  <c:v>49465.173115418824</c:v>
                </c:pt>
                <c:pt idx="19">
                  <c:v>52524.476577727204</c:v>
                </c:pt>
                <c:pt idx="20">
                  <c:v>55644.966109281748</c:v>
                </c:pt>
                <c:pt idx="21">
                  <c:v>58827.865431467384</c:v>
                </c:pt>
                <c:pt idx="22">
                  <c:v>62074.422740096736</c:v>
                </c:pt>
                <c:pt idx="23">
                  <c:v>65385.911194898668</c:v>
                </c:pt>
                <c:pt idx="24">
                  <c:v>68763.629418796641</c:v>
                </c:pt>
                <c:pt idx="25">
                  <c:v>72208.902007172568</c:v>
                </c:pt>
                <c:pt idx="26">
                  <c:v>75723.08004731602</c:v>
                </c:pt>
                <c:pt idx="27">
                  <c:v>79307.54164826234</c:v>
                </c:pt>
                <c:pt idx="28">
                  <c:v>82963.692481227583</c:v>
                </c:pt>
                <c:pt idx="29">
                  <c:v>86692.966330852141</c:v>
                </c:pt>
                <c:pt idx="30">
                  <c:v>90496.825657469191</c:v>
                </c:pt>
                <c:pt idx="31">
                  <c:v>94376.762170618575</c:v>
                </c:pt>
                <c:pt idx="32">
                  <c:v>98334.297414030952</c:v>
                </c:pt>
                <c:pt idx="33">
                  <c:v>102370.98336231157</c:v>
                </c:pt>
                <c:pt idx="34">
                  <c:v>106488.4030295578</c:v>
                </c:pt>
              </c:numCache>
            </c:numRef>
          </c:val>
        </c:ser>
        <c:ser>
          <c:idx val="2"/>
          <c:order val="2"/>
          <c:tx>
            <c:strRef>
              <c:f>'401K Detailed'!$K$7</c:f>
              <c:strCache>
                <c:ptCount val="1"/>
                <c:pt idx="0">
                  <c:v>Balance</c:v>
                </c:pt>
              </c:strCache>
            </c:strRef>
          </c:tx>
          <c:marker>
            <c:symbol val="none"/>
          </c:marker>
          <c:cat>
            <c:numRef>
              <c:f>[0]!age</c:f>
              <c:numCache>
                <c:formatCode>General</c:formatCode>
                <c:ptCount val="35"/>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57</c:v>
                </c:pt>
                <c:pt idx="28">
                  <c:v>58</c:v>
                </c:pt>
                <c:pt idx="29">
                  <c:v>59</c:v>
                </c:pt>
                <c:pt idx="30">
                  <c:v>60</c:v>
                </c:pt>
                <c:pt idx="31">
                  <c:v>61</c:v>
                </c:pt>
                <c:pt idx="32">
                  <c:v>62</c:v>
                </c:pt>
                <c:pt idx="33">
                  <c:v>63</c:v>
                </c:pt>
                <c:pt idx="34">
                  <c:v>64</c:v>
                </c:pt>
              </c:numCache>
            </c:numRef>
          </c:cat>
          <c:val>
            <c:numRef>
              <c:f>[0]!bal</c:f>
              <c:numCache>
                <c:formatCode>#,##0.00</c:formatCode>
                <c:ptCount val="35"/>
                <c:pt idx="0">
                  <c:v>19971.246251427114</c:v>
                </c:pt>
                <c:pt idx="1">
                  <c:v>30744.58651585997</c:v>
                </c:pt>
                <c:pt idx="2">
                  <c:v>42373.233984183491</c:v>
                </c:pt>
                <c:pt idx="3">
                  <c:v>54913.758756203766</c:v>
                </c:pt>
                <c:pt idx="4">
                  <c:v>68426.296384159839</c:v>
                </c:pt>
                <c:pt idx="5">
                  <c:v>82974.769308677307</c:v>
                </c:pt>
                <c:pt idx="6">
                  <c:v>98627.12198293992</c:v>
                </c:pt>
                <c:pt idx="7">
                  <c:v>115455.5705299493</c:v>
                </c:pt>
                <c:pt idx="8">
                  <c:v>133536.86782986467</c:v>
                </c:pt>
                <c:pt idx="9">
                  <c:v>152952.58498975149</c:v>
                </c:pt>
                <c:pt idx="10">
                  <c:v>173789.41020681817</c:v>
                </c:pt>
                <c:pt idx="11">
                  <c:v>196139.4660985941</c:v>
                </c:pt>
                <c:pt idx="12">
                  <c:v>220100.64663972394</c:v>
                </c:pt>
                <c:pt idx="13">
                  <c:v>245776.97491535882</c:v>
                </c:pt>
                <c:pt idx="14">
                  <c:v>273278.9829757681</c:v>
                </c:pt>
                <c:pt idx="15">
                  <c:v>302724.11515604227</c:v>
                </c:pt>
                <c:pt idx="16">
                  <c:v>334237.15630889212</c:v>
                </c:pt>
                <c:pt idx="17">
                  <c:v>367950.68648787384</c:v>
                </c:pt>
                <c:pt idx="18">
                  <c:v>404005.56371320359</c:v>
                </c:pt>
                <c:pt idx="19">
                  <c:v>442551.43655300915</c:v>
                </c:pt>
                <c:pt idx="20">
                  <c:v>483747.28835975897</c:v>
                </c:pt>
                <c:pt idx="21">
                  <c:v>527762.01511509658</c:v>
                </c:pt>
                <c:pt idx="22">
                  <c:v>574775.0389567957</c:v>
                </c:pt>
                <c:pt idx="23">
                  <c:v>624976.95958946832</c:v>
                </c:pt>
                <c:pt idx="24">
                  <c:v>678570.24591646902</c:v>
                </c:pt>
                <c:pt idx="25">
                  <c:v>735769.9703746225</c:v>
                </c:pt>
                <c:pt idx="26">
                  <c:v>796804.58860648063</c:v>
                </c:pt>
                <c:pt idx="27">
                  <c:v>861916.76726733556</c:v>
                </c:pt>
                <c:pt idx="28">
                  <c:v>931364.26293676253</c:v>
                </c:pt>
                <c:pt idx="29">
                  <c:v>1005420.8552876501</c:v>
                </c:pt>
                <c:pt idx="30">
                  <c:v>1084377.3378601647</c:v>
                </c:pt>
                <c:pt idx="31">
                  <c:v>1168542.5699945781</c:v>
                </c:pt>
                <c:pt idx="32">
                  <c:v>1258244.5936961046</c:v>
                </c:pt>
                <c:pt idx="33">
                  <c:v>1353831.8194376335</c:v>
                </c:pt>
                <c:pt idx="34">
                  <c:v>1455674.285153338</c:v>
                </c:pt>
              </c:numCache>
            </c:numRef>
          </c:val>
        </c:ser>
        <c:ser>
          <c:idx val="3"/>
          <c:order val="3"/>
          <c:tx>
            <c:v>All Contributions</c:v>
          </c:tx>
          <c:marker>
            <c:symbol val="none"/>
          </c:marker>
          <c:val>
            <c:numRef>
              <c:f>[0]!all_cont</c:f>
              <c:numCache>
                <c:formatCode>General</c:formatCode>
                <c:ptCount val="35"/>
                <c:pt idx="0">
                  <c:v>15600</c:v>
                </c:pt>
                <c:pt idx="1">
                  <c:v>24882</c:v>
                </c:pt>
                <c:pt idx="2">
                  <c:v>34349.64</c:v>
                </c:pt>
                <c:pt idx="3">
                  <c:v>44006.632799999999</c:v>
                </c:pt>
                <c:pt idx="4">
                  <c:v>53856.765456000001</c:v>
                </c:pt>
                <c:pt idx="5">
                  <c:v>63903.900765119994</c:v>
                </c:pt>
                <c:pt idx="6">
                  <c:v>74151.978780422389</c:v>
                </c:pt>
                <c:pt idx="7">
                  <c:v>84605.018356030851</c:v>
                </c:pt>
                <c:pt idx="8">
                  <c:v>95267.118723151463</c:v>
                </c:pt>
                <c:pt idx="9">
                  <c:v>106142.46109761449</c:v>
                </c:pt>
                <c:pt idx="10">
                  <c:v>117235.31031956679</c:v>
                </c:pt>
                <c:pt idx="11">
                  <c:v>128550.01652595813</c:v>
                </c:pt>
                <c:pt idx="12">
                  <c:v>140091.0168564773</c:v>
                </c:pt>
                <c:pt idx="13">
                  <c:v>151862.83719360683</c:v>
                </c:pt>
                <c:pt idx="14">
                  <c:v>163870.09393747896</c:v>
                </c:pt>
                <c:pt idx="15">
                  <c:v>176117.49581622853</c:v>
                </c:pt>
                <c:pt idx="16">
                  <c:v>188609.84573255311</c:v>
                </c:pt>
                <c:pt idx="17">
                  <c:v>201352.04264720419</c:v>
                </c:pt>
                <c:pt idx="18">
                  <c:v>214349.08350014826</c:v>
                </c:pt>
                <c:pt idx="19">
                  <c:v>227606.06517015124</c:v>
                </c:pt>
                <c:pt idx="20">
                  <c:v>241128.18647355426</c:v>
                </c:pt>
                <c:pt idx="21">
                  <c:v>254920.75020302535</c:v>
                </c:pt>
                <c:pt idx="22">
                  <c:v>268989.16520708584</c:v>
                </c:pt>
                <c:pt idx="23">
                  <c:v>283338.94851122756</c:v>
                </c:pt>
                <c:pt idx="24">
                  <c:v>297975.72748145211</c:v>
                </c:pt>
                <c:pt idx="25">
                  <c:v>312905.24203108117</c:v>
                </c:pt>
                <c:pt idx="26">
                  <c:v>328133.34687170282</c:v>
                </c:pt>
                <c:pt idx="27">
                  <c:v>343666.01380913687</c:v>
                </c:pt>
                <c:pt idx="28">
                  <c:v>359509.3340853196</c:v>
                </c:pt>
                <c:pt idx="29">
                  <c:v>375669.520767026</c:v>
                </c:pt>
                <c:pt idx="30">
                  <c:v>392152.91118236654</c:v>
                </c:pt>
                <c:pt idx="31">
                  <c:v>408965.9694060139</c:v>
                </c:pt>
                <c:pt idx="32">
                  <c:v>426115.28879413416</c:v>
                </c:pt>
                <c:pt idx="33">
                  <c:v>443607.59457001684</c:v>
                </c:pt>
                <c:pt idx="34">
                  <c:v>461449.74646141718</c:v>
                </c:pt>
              </c:numCache>
            </c:numRef>
          </c:val>
        </c:ser>
        <c:marker val="1"/>
        <c:axId val="76312960"/>
        <c:axId val="76314496"/>
      </c:lineChart>
      <c:catAx>
        <c:axId val="76312960"/>
        <c:scaling>
          <c:orientation val="minMax"/>
        </c:scaling>
        <c:axPos val="b"/>
        <c:numFmt formatCode="General" sourceLinked="1"/>
        <c:majorTickMark val="none"/>
        <c:tickLblPos val="nextTo"/>
        <c:crossAx val="76314496"/>
        <c:crosses val="autoZero"/>
        <c:auto val="1"/>
        <c:lblAlgn val="ctr"/>
        <c:lblOffset val="100"/>
      </c:catAx>
      <c:valAx>
        <c:axId val="76314496"/>
        <c:scaling>
          <c:orientation val="minMax"/>
        </c:scaling>
        <c:axPos val="l"/>
        <c:majorGridlines/>
        <c:numFmt formatCode="#,##0" sourceLinked="1"/>
        <c:majorTickMark val="none"/>
        <c:tickLblPos val="nextTo"/>
        <c:crossAx val="76312960"/>
        <c:crosses val="autoZero"/>
        <c:crossBetween val="between"/>
      </c:valAx>
    </c:plotArea>
    <c:legend>
      <c:legendPos val="r"/>
      <c:layout>
        <c:manualLayout>
          <c:xMode val="edge"/>
          <c:yMode val="edge"/>
          <c:x val="0.76893106992804605"/>
          <c:y val="0.29215042085256582"/>
          <c:w val="0.18037184515433671"/>
          <c:h val="0.41569915829486831"/>
        </c:manualLayout>
      </c:layout>
    </c:legend>
    <c:plotVisOnly val="1"/>
  </c:chart>
  <c:spPr>
    <a:ln>
      <a:noFill/>
    </a:ln>
  </c:spPr>
  <c:printSettings>
    <c:headerFooter/>
    <c:pageMargins b="0.75000000000000178" l="0.70000000000000062" r="0.70000000000000062" t="0.75000000000000178"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4775240594925634"/>
          <c:y val="5.1400554097404488E-2"/>
          <c:w val="0.81409470691163599"/>
          <c:h val="0.57518565693994161"/>
        </c:manualLayout>
      </c:layout>
      <c:lineChart>
        <c:grouping val="standard"/>
        <c:ser>
          <c:idx val="0"/>
          <c:order val="0"/>
          <c:tx>
            <c:v>Your Contributions</c:v>
          </c:tx>
          <c:marker>
            <c:symbol val="none"/>
          </c:marker>
          <c:cat>
            <c:numRef>
              <c:f>[0]!age</c:f>
              <c:numCache>
                <c:formatCode>General</c:formatCode>
                <c:ptCount val="35"/>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57</c:v>
                </c:pt>
                <c:pt idx="28">
                  <c:v>58</c:v>
                </c:pt>
                <c:pt idx="29">
                  <c:v>59</c:v>
                </c:pt>
                <c:pt idx="30">
                  <c:v>60</c:v>
                </c:pt>
                <c:pt idx="31">
                  <c:v>61</c:v>
                </c:pt>
                <c:pt idx="32">
                  <c:v>62</c:v>
                </c:pt>
                <c:pt idx="33">
                  <c:v>63</c:v>
                </c:pt>
                <c:pt idx="34">
                  <c:v>64</c:v>
                </c:pt>
              </c:numCache>
            </c:numRef>
          </c:cat>
          <c:val>
            <c:numRef>
              <c:f>[0]!y_caunt_to_date</c:f>
              <c:numCache>
                <c:formatCode>#,##0</c:formatCode>
                <c:ptCount val="6"/>
                <c:pt idx="0">
                  <c:v>12000</c:v>
                </c:pt>
                <c:pt idx="1">
                  <c:v>19140</c:v>
                </c:pt>
                <c:pt idx="2">
                  <c:v>26422.799999999999</c:v>
                </c:pt>
                <c:pt idx="3">
                  <c:v>33851.256000000001</c:v>
                </c:pt>
                <c:pt idx="4">
                  <c:v>41428.28112</c:v>
                </c:pt>
                <c:pt idx="5">
                  <c:v>49156.846742399997</c:v>
                </c:pt>
              </c:numCache>
            </c:numRef>
          </c:val>
        </c:ser>
        <c:ser>
          <c:idx val="1"/>
          <c:order val="1"/>
          <c:tx>
            <c:v>Employer Contributions</c:v>
          </c:tx>
          <c:marker>
            <c:symbol val="none"/>
          </c:marker>
          <c:val>
            <c:numRef>
              <c:f>[0]!e_match_to_date</c:f>
              <c:numCache>
                <c:formatCode>#,##0</c:formatCode>
                <c:ptCount val="6"/>
                <c:pt idx="0">
                  <c:v>3600</c:v>
                </c:pt>
                <c:pt idx="1">
                  <c:v>5742</c:v>
                </c:pt>
                <c:pt idx="2">
                  <c:v>7926.84</c:v>
                </c:pt>
                <c:pt idx="3">
                  <c:v>10155.3768</c:v>
                </c:pt>
                <c:pt idx="4">
                  <c:v>12428.484336</c:v>
                </c:pt>
                <c:pt idx="5">
                  <c:v>14747.05402272</c:v>
                </c:pt>
              </c:numCache>
            </c:numRef>
          </c:val>
        </c:ser>
        <c:ser>
          <c:idx val="2"/>
          <c:order val="2"/>
          <c:tx>
            <c:v>401k Balance</c:v>
          </c:tx>
          <c:marker>
            <c:symbol val="none"/>
          </c:marker>
          <c:val>
            <c:numRef>
              <c:f>[0]!bal_to_date</c:f>
              <c:numCache>
                <c:formatCode>#,##0.00</c:formatCode>
                <c:ptCount val="6"/>
                <c:pt idx="0">
                  <c:v>19971.246251427114</c:v>
                </c:pt>
                <c:pt idx="1">
                  <c:v>30744.58651585997</c:v>
                </c:pt>
                <c:pt idx="2">
                  <c:v>42373.233984183491</c:v>
                </c:pt>
                <c:pt idx="3">
                  <c:v>54913.758756203766</c:v>
                </c:pt>
                <c:pt idx="4">
                  <c:v>68426.296384159839</c:v>
                </c:pt>
                <c:pt idx="5">
                  <c:v>82974.769308677307</c:v>
                </c:pt>
              </c:numCache>
            </c:numRef>
          </c:val>
        </c:ser>
        <c:marker val="1"/>
        <c:axId val="77066240"/>
        <c:axId val="77067776"/>
      </c:lineChart>
      <c:catAx>
        <c:axId val="77066240"/>
        <c:scaling>
          <c:orientation val="minMax"/>
        </c:scaling>
        <c:axPos val="b"/>
        <c:numFmt formatCode="General" sourceLinked="1"/>
        <c:tickLblPos val="nextTo"/>
        <c:crossAx val="77067776"/>
        <c:crosses val="autoZero"/>
        <c:auto val="1"/>
        <c:lblAlgn val="ctr"/>
        <c:lblOffset val="100"/>
      </c:catAx>
      <c:valAx>
        <c:axId val="77067776"/>
        <c:scaling>
          <c:orientation val="minMax"/>
        </c:scaling>
        <c:axPos val="l"/>
        <c:majorGridlines/>
        <c:numFmt formatCode="#,##0" sourceLinked="1"/>
        <c:tickLblPos val="nextTo"/>
        <c:crossAx val="77066240"/>
        <c:crosses val="autoZero"/>
        <c:crossBetween val="between"/>
      </c:valAx>
    </c:plotArea>
    <c:legend>
      <c:legendPos val="r"/>
      <c:layout>
        <c:manualLayout>
          <c:xMode val="edge"/>
          <c:yMode val="edge"/>
          <c:x val="0.24335822973896751"/>
          <c:y val="0.75892465647676455"/>
          <c:w val="0.60809749263657253"/>
          <c:h val="0.16896981627296598"/>
        </c:manualLayout>
      </c:layout>
    </c:legend>
    <c:plotVisOnly val="1"/>
  </c:chart>
  <c:spPr>
    <a:solidFill>
      <a:schemeClr val="accent6">
        <a:lumMod val="20000"/>
        <a:lumOff val="80000"/>
      </a:schemeClr>
    </a:solidFill>
    <a:ln>
      <a:noFill/>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http://www.spreadsheet123.com/emailus.html" TargetMode="External"/><Relationship Id="rId3" Type="http://schemas.openxmlformats.org/officeDocument/2006/relationships/image" Target="../media/image1.jpeg"/><Relationship Id="rId7" Type="http://schemas.openxmlformats.org/officeDocument/2006/relationships/hyperlink" Target="#'401K Balance'!A1"/><Relationship Id="rId2" Type="http://schemas.openxmlformats.org/officeDocument/2006/relationships/hyperlink" Target="http://www.spreadsheet123.com/index.html?401Kexcel" TargetMode="External"/><Relationship Id="rId1" Type="http://schemas.openxmlformats.org/officeDocument/2006/relationships/chart" Target="../charts/chart1.xml"/><Relationship Id="rId6" Type="http://schemas.openxmlformats.org/officeDocument/2006/relationships/hyperlink" Target="#'Desired Income'!A1"/><Relationship Id="rId5" Type="http://schemas.openxmlformats.org/officeDocument/2006/relationships/hyperlink" Target="#'401K Detailed'!A1"/><Relationship Id="rId10" Type="http://schemas.openxmlformats.org/officeDocument/2006/relationships/hyperlink" Target="#EULA!A1"/><Relationship Id="rId4" Type="http://schemas.openxmlformats.org/officeDocument/2006/relationships/hyperlink" Target="#'401K Estimator'!A1"/><Relationship Id="rId9" Type="http://schemas.openxmlformats.org/officeDocument/2006/relationships/hyperlink" Target="http://www.spreadsheet123.com/ExcelTemplates/401k-saving-calculator.html"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www.spreadsheet123.com/ExcelTemplates/401k-saving-calculator.html" TargetMode="External"/><Relationship Id="rId3" Type="http://schemas.openxmlformats.org/officeDocument/2006/relationships/hyperlink" Target="#'401K Estimator'!A1"/><Relationship Id="rId7" Type="http://schemas.openxmlformats.org/officeDocument/2006/relationships/hyperlink" Target="http://www.spreadsheet123.com/emailus.html" TargetMode="External"/><Relationship Id="rId2" Type="http://schemas.openxmlformats.org/officeDocument/2006/relationships/image" Target="../media/image1.jpeg"/><Relationship Id="rId1" Type="http://schemas.openxmlformats.org/officeDocument/2006/relationships/hyperlink" Target="http://www.spreadsheet123.com/index.html?401Kexcel" TargetMode="External"/><Relationship Id="rId6" Type="http://schemas.openxmlformats.org/officeDocument/2006/relationships/hyperlink" Target="#'401K Balance'!A1"/><Relationship Id="rId5" Type="http://schemas.openxmlformats.org/officeDocument/2006/relationships/hyperlink" Target="#'Desired Income'!A1"/><Relationship Id="rId4" Type="http://schemas.openxmlformats.org/officeDocument/2006/relationships/hyperlink" Target="#'401K Detailed'!A1"/><Relationship Id="rId9" Type="http://schemas.openxmlformats.org/officeDocument/2006/relationships/hyperlink" Target="#EULA!A1"/></Relationships>
</file>

<file path=xl/drawings/_rels/drawing3.xml.rels><?xml version="1.0" encoding="UTF-8" standalone="yes"?>
<Relationships xmlns="http://schemas.openxmlformats.org/package/2006/relationships"><Relationship Id="rId8" Type="http://schemas.openxmlformats.org/officeDocument/2006/relationships/hyperlink" Target="http://www.spreadsheet123.com/ExcelTemplates/401k-saving-calculator.html" TargetMode="External"/><Relationship Id="rId3" Type="http://schemas.openxmlformats.org/officeDocument/2006/relationships/hyperlink" Target="#'401K Estimator'!A1"/><Relationship Id="rId7" Type="http://schemas.openxmlformats.org/officeDocument/2006/relationships/hyperlink" Target="http://www.spreadsheet123.com/emailus.html" TargetMode="External"/><Relationship Id="rId2" Type="http://schemas.openxmlformats.org/officeDocument/2006/relationships/image" Target="../media/image1.jpeg"/><Relationship Id="rId1" Type="http://schemas.openxmlformats.org/officeDocument/2006/relationships/hyperlink" Target="http://www.spreadsheet123.com/index.html?401Kexcel" TargetMode="External"/><Relationship Id="rId6" Type="http://schemas.openxmlformats.org/officeDocument/2006/relationships/hyperlink" Target="#'401K Balance'!A1"/><Relationship Id="rId5" Type="http://schemas.openxmlformats.org/officeDocument/2006/relationships/hyperlink" Target="#'Desired Income'!A1"/><Relationship Id="rId4" Type="http://schemas.openxmlformats.org/officeDocument/2006/relationships/hyperlink" Target="#'401K Detailed'!A1"/><Relationship Id="rId9" Type="http://schemas.openxmlformats.org/officeDocument/2006/relationships/hyperlink" Target="#EULA!A1"/></Relationships>
</file>

<file path=xl/drawings/_rels/drawing4.xml.rels><?xml version="1.0" encoding="UTF-8" standalone="yes"?>
<Relationships xmlns="http://schemas.openxmlformats.org/package/2006/relationships"><Relationship Id="rId8" Type="http://schemas.openxmlformats.org/officeDocument/2006/relationships/hyperlink" Target="http://www.spreadsheet123.com/emailus.html" TargetMode="External"/><Relationship Id="rId3" Type="http://schemas.openxmlformats.org/officeDocument/2006/relationships/chart" Target="../charts/chart2.xml"/><Relationship Id="rId7" Type="http://schemas.openxmlformats.org/officeDocument/2006/relationships/hyperlink" Target="#'401K Balance'!A1"/><Relationship Id="rId2" Type="http://schemas.openxmlformats.org/officeDocument/2006/relationships/image" Target="../media/image1.jpeg"/><Relationship Id="rId1" Type="http://schemas.openxmlformats.org/officeDocument/2006/relationships/hyperlink" Target="http://www.spreadsheet123.com/index.html?401Kexcel" TargetMode="External"/><Relationship Id="rId6" Type="http://schemas.openxmlformats.org/officeDocument/2006/relationships/hyperlink" Target="#'Desired Income'!A1"/><Relationship Id="rId5" Type="http://schemas.openxmlformats.org/officeDocument/2006/relationships/hyperlink" Target="#'401K Detailed'!A1"/><Relationship Id="rId10" Type="http://schemas.openxmlformats.org/officeDocument/2006/relationships/hyperlink" Target="#EULA!A1"/><Relationship Id="rId4" Type="http://schemas.openxmlformats.org/officeDocument/2006/relationships/hyperlink" Target="#'401K Estimator'!A1"/><Relationship Id="rId9" Type="http://schemas.openxmlformats.org/officeDocument/2006/relationships/hyperlink" Target="http://www.spreadsheet123.com/ExcelTemplates/401k-saving-calculator.html"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www.spreadsheet123.com/ExcelTemplates/401k-saving-calculator.html" TargetMode="External"/><Relationship Id="rId3" Type="http://schemas.openxmlformats.org/officeDocument/2006/relationships/hyperlink" Target="#'401K Estimator'!A1"/><Relationship Id="rId7" Type="http://schemas.openxmlformats.org/officeDocument/2006/relationships/hyperlink" Target="http://www.spreadsheet123.com/emailus.html" TargetMode="External"/><Relationship Id="rId2" Type="http://schemas.openxmlformats.org/officeDocument/2006/relationships/image" Target="../media/image1.jpeg"/><Relationship Id="rId1" Type="http://schemas.openxmlformats.org/officeDocument/2006/relationships/hyperlink" Target="http://www.spreadsheet123.com/index.html?401Kexcel" TargetMode="External"/><Relationship Id="rId6" Type="http://schemas.openxmlformats.org/officeDocument/2006/relationships/hyperlink" Target="#'401K Balance'!A1"/><Relationship Id="rId5" Type="http://schemas.openxmlformats.org/officeDocument/2006/relationships/hyperlink" Target="#'Desired Income'!A1"/><Relationship Id="rId4" Type="http://schemas.openxmlformats.org/officeDocument/2006/relationships/hyperlink" Target="#'401K Detailed'!A1"/><Relationship Id="rId9" Type="http://schemas.openxmlformats.org/officeDocument/2006/relationships/hyperlink" Target="#EULA!A1"/></Relationships>
</file>

<file path=xl/drawings/drawing1.xml><?xml version="1.0" encoding="utf-8"?>
<xdr:wsDr xmlns:xdr="http://schemas.openxmlformats.org/drawingml/2006/spreadsheetDrawing" xmlns:a="http://schemas.openxmlformats.org/drawingml/2006/main">
  <xdr:twoCellAnchor>
    <xdr:from>
      <xdr:col>0</xdr:col>
      <xdr:colOff>38099</xdr:colOff>
      <xdr:row>44</xdr:row>
      <xdr:rowOff>38100</xdr:rowOff>
    </xdr:from>
    <xdr:to>
      <xdr:col>11</xdr:col>
      <xdr:colOff>781049</xdr:colOff>
      <xdr:row>55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47625</xdr:rowOff>
    </xdr:from>
    <xdr:to>
      <xdr:col>3</xdr:col>
      <xdr:colOff>19050</xdr:colOff>
      <xdr:row>1</xdr:row>
      <xdr:rowOff>136690</xdr:rowOff>
    </xdr:to>
    <xdr:pic>
      <xdr:nvPicPr>
        <xdr:cNvPr id="4" name="Picture 3" descr="logo-HD.jpg">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76200" y="47625"/>
          <a:ext cx="1771650" cy="517690"/>
        </a:xfrm>
        <a:prstGeom prst="rect">
          <a:avLst/>
        </a:prstGeom>
      </xdr:spPr>
    </xdr:pic>
    <xdr:clientData/>
  </xdr:twoCellAnchor>
  <xdr:twoCellAnchor>
    <xdr:from>
      <xdr:col>12</xdr:col>
      <xdr:colOff>133350</xdr:colOff>
      <xdr:row>0</xdr:row>
      <xdr:rowOff>114301</xdr:rowOff>
    </xdr:from>
    <xdr:to>
      <xdr:col>14</xdr:col>
      <xdr:colOff>19050</xdr:colOff>
      <xdr:row>6</xdr:row>
      <xdr:rowOff>171450</xdr:rowOff>
    </xdr:to>
    <xdr:sp macro="" textlink="">
      <xdr:nvSpPr>
        <xdr:cNvPr id="5" name="AutoShape 4"/>
        <xdr:cNvSpPr>
          <a:spLocks noChangeArrowheads="1"/>
        </xdr:cNvSpPr>
      </xdr:nvSpPr>
      <xdr:spPr bwMode="auto">
        <a:xfrm>
          <a:off x="7372350" y="114301"/>
          <a:ext cx="1514475" cy="1171574"/>
        </a:xfrm>
        <a:prstGeom prst="roundRect">
          <a:avLst>
            <a:gd name="adj" fmla="val 16667"/>
          </a:avLst>
        </a:prstGeom>
        <a:solidFill>
          <a:srgbClr val="FFFFFF"/>
        </a:solidFill>
        <a:ln w="9525">
          <a:solidFill>
            <a:srgbClr val="004269"/>
          </a:solidFill>
          <a:round/>
          <a:headEnd/>
          <a:tailEnd/>
        </a:ln>
        <a:effectLst>
          <a:outerShdw dist="71842" dir="2700000" algn="ctr" rotWithShape="0">
            <a:srgbClr val="336887">
              <a:alpha val="50000"/>
            </a:srgbClr>
          </a:outerShdw>
        </a:effectLst>
      </xdr:spPr>
      <xdr:txBody>
        <a:bodyPr vertOverflow="clip" wrap="square" lIns="27432" tIns="22860" rIns="0" bIns="0" anchor="t" upright="1"/>
        <a:lstStyle/>
        <a:p>
          <a:pPr algn="l" rtl="1">
            <a:defRPr sz="1000"/>
          </a:pPr>
          <a:r>
            <a:rPr lang="en-US" sz="800" b="1" i="0" strike="noStrike">
              <a:solidFill>
                <a:srgbClr val="B3122D"/>
              </a:solidFill>
              <a:latin typeface="Arial"/>
              <a:cs typeface="Arial"/>
            </a:rPr>
            <a:t>Disclaimer:</a:t>
          </a:r>
          <a:r>
            <a:rPr lang="en-US" sz="800" b="0" i="0" strike="noStrike">
              <a:solidFill>
                <a:srgbClr val="000000"/>
              </a:solidFill>
              <a:latin typeface="Arial"/>
              <a:cs typeface="Arial"/>
            </a:rPr>
            <a:t> This template is for educational purposes only. We do not guarantee the results. Use this template at your own risk. You should seek the advice of qualified professionals regarding your 401k savings plan</a:t>
          </a:r>
          <a:r>
            <a:rPr lang="en-US" sz="1000" b="0" i="0" strike="noStrike">
              <a:solidFill>
                <a:srgbClr val="000000"/>
              </a:solidFill>
              <a:latin typeface="Arial"/>
              <a:cs typeface="Arial"/>
            </a:rPr>
            <a:t>.</a:t>
          </a:r>
        </a:p>
      </xdr:txBody>
    </xdr:sp>
    <xdr:clientData/>
  </xdr:twoCellAnchor>
  <xdr:twoCellAnchor>
    <xdr:from>
      <xdr:col>12</xdr:col>
      <xdr:colOff>152400</xdr:colOff>
      <xdr:row>8</xdr:row>
      <xdr:rowOff>0</xdr:rowOff>
    </xdr:from>
    <xdr:to>
      <xdr:col>14</xdr:col>
      <xdr:colOff>19050</xdr:colOff>
      <xdr:row>25</xdr:row>
      <xdr:rowOff>180973</xdr:rowOff>
    </xdr:to>
    <xdr:grpSp>
      <xdr:nvGrpSpPr>
        <xdr:cNvPr id="22" name="Group 21"/>
        <xdr:cNvGrpSpPr/>
      </xdr:nvGrpSpPr>
      <xdr:grpSpPr>
        <a:xfrm>
          <a:off x="7343775" y="1409700"/>
          <a:ext cx="1495425" cy="2771773"/>
          <a:chOff x="7343775" y="1409700"/>
          <a:chExt cx="1495425" cy="2771773"/>
        </a:xfrm>
      </xdr:grpSpPr>
      <xdr:sp macro="" textlink="">
        <xdr:nvSpPr>
          <xdr:cNvPr id="14" name="AutoShape 4">
            <a:hlinkClick xmlns:r="http://schemas.openxmlformats.org/officeDocument/2006/relationships" r:id="rId4"/>
          </xdr:cNvPr>
          <xdr:cNvSpPr>
            <a:spLocks noChangeArrowheads="1"/>
          </xdr:cNvSpPr>
        </xdr:nvSpPr>
        <xdr:spPr bwMode="auto">
          <a:xfrm>
            <a:off x="7343776" y="1409700"/>
            <a:ext cx="1495424" cy="343852"/>
          </a:xfrm>
          <a:prstGeom prst="roundRect">
            <a:avLst>
              <a:gd name="adj" fmla="val 16667"/>
            </a:avLst>
          </a:prstGeom>
          <a:ln>
            <a:headEnd/>
            <a:tailEnd/>
          </a:ln>
        </xdr:spPr>
        <xdr:style>
          <a:lnRef idx="0">
            <a:schemeClr val="accent1"/>
          </a:lnRef>
          <a:fillRef idx="3">
            <a:schemeClr val="accent1"/>
          </a:fillRef>
          <a:effectRef idx="3">
            <a:schemeClr val="accent1"/>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Estimator</a:t>
            </a:r>
          </a:p>
        </xdr:txBody>
      </xdr:sp>
      <xdr:sp macro="" textlink="">
        <xdr:nvSpPr>
          <xdr:cNvPr id="16" name="AutoShape 4">
            <a:hlinkClick xmlns:r="http://schemas.openxmlformats.org/officeDocument/2006/relationships" r:id="rId5"/>
          </xdr:cNvPr>
          <xdr:cNvSpPr>
            <a:spLocks noChangeArrowheads="1"/>
          </xdr:cNvSpPr>
        </xdr:nvSpPr>
        <xdr:spPr bwMode="auto">
          <a:xfrm>
            <a:off x="7343775" y="1807844"/>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Detailed</a:t>
            </a:r>
          </a:p>
        </xdr:txBody>
      </xdr:sp>
      <xdr:sp macro="" textlink="">
        <xdr:nvSpPr>
          <xdr:cNvPr id="17" name="AutoShape 4">
            <a:hlinkClick xmlns:r="http://schemas.openxmlformats.org/officeDocument/2006/relationships" r:id="rId6"/>
          </xdr:cNvPr>
          <xdr:cNvSpPr>
            <a:spLocks noChangeArrowheads="1"/>
          </xdr:cNvSpPr>
        </xdr:nvSpPr>
        <xdr:spPr bwMode="auto">
          <a:xfrm>
            <a:off x="7343775" y="2205989"/>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Desired</a:t>
            </a:r>
            <a:r>
              <a:rPr lang="en-US" sz="1000" b="1" i="0" strike="noStrike" baseline="0">
                <a:solidFill>
                  <a:schemeClr val="bg1"/>
                </a:solidFill>
                <a:latin typeface="Arial"/>
                <a:cs typeface="Arial"/>
              </a:rPr>
              <a:t> Income</a:t>
            </a:r>
            <a:endParaRPr lang="en-US" sz="1000" b="1" i="0" strike="noStrike">
              <a:solidFill>
                <a:schemeClr val="bg1"/>
              </a:solidFill>
              <a:latin typeface="Arial"/>
              <a:cs typeface="Arial"/>
            </a:endParaRPr>
          </a:p>
        </xdr:txBody>
      </xdr:sp>
      <xdr:sp macro="" textlink="">
        <xdr:nvSpPr>
          <xdr:cNvPr id="18" name="AutoShape 4">
            <a:hlinkClick xmlns:r="http://schemas.openxmlformats.org/officeDocument/2006/relationships" r:id="rId7"/>
          </xdr:cNvPr>
          <xdr:cNvSpPr>
            <a:spLocks noChangeArrowheads="1"/>
          </xdr:cNvSpPr>
        </xdr:nvSpPr>
        <xdr:spPr bwMode="auto">
          <a:xfrm>
            <a:off x="7343775" y="2613183"/>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Balance</a:t>
            </a:r>
          </a:p>
        </xdr:txBody>
      </xdr:sp>
      <xdr:sp macro="" textlink="">
        <xdr:nvSpPr>
          <xdr:cNvPr id="19" name="AutoShape 4">
            <a:hlinkClick xmlns:r="http://schemas.openxmlformats.org/officeDocument/2006/relationships" r:id="rId8"/>
          </xdr:cNvPr>
          <xdr:cNvSpPr>
            <a:spLocks noChangeArrowheads="1"/>
          </xdr:cNvSpPr>
        </xdr:nvSpPr>
        <xdr:spPr bwMode="auto">
          <a:xfrm>
            <a:off x="7343775" y="3439476"/>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Help</a:t>
            </a:r>
          </a:p>
        </xdr:txBody>
      </xdr:sp>
      <xdr:sp macro="" textlink="">
        <xdr:nvSpPr>
          <xdr:cNvPr id="20" name="AutoShape 4">
            <a:hlinkClick xmlns:r="http://schemas.openxmlformats.org/officeDocument/2006/relationships" r:id="rId9"/>
          </xdr:cNvPr>
          <xdr:cNvSpPr>
            <a:spLocks noChangeArrowheads="1"/>
          </xdr:cNvSpPr>
        </xdr:nvSpPr>
        <xdr:spPr bwMode="auto">
          <a:xfrm>
            <a:off x="7343775" y="3837621"/>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F A Q's</a:t>
            </a:r>
          </a:p>
        </xdr:txBody>
      </xdr:sp>
      <xdr:sp macro="" textlink="">
        <xdr:nvSpPr>
          <xdr:cNvPr id="21" name="AutoShape 4">
            <a:hlinkClick xmlns:r="http://schemas.openxmlformats.org/officeDocument/2006/relationships" r:id="rId10"/>
          </xdr:cNvPr>
          <xdr:cNvSpPr>
            <a:spLocks noChangeArrowheads="1"/>
          </xdr:cNvSpPr>
        </xdr:nvSpPr>
        <xdr:spPr bwMode="auto">
          <a:xfrm>
            <a:off x="7343775" y="3028947"/>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EULA</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2</xdr:col>
      <xdr:colOff>600075</xdr:colOff>
      <xdr:row>1</xdr:row>
      <xdr:rowOff>136690</xdr:rowOff>
    </xdr:to>
    <xdr:pic>
      <xdr:nvPicPr>
        <xdr:cNvPr id="2" name="Picture 1" descr="logo-HD.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47625" y="47625"/>
          <a:ext cx="1771650" cy="517690"/>
        </a:xfrm>
        <a:prstGeom prst="rect">
          <a:avLst/>
        </a:prstGeom>
      </xdr:spPr>
    </xdr:pic>
    <xdr:clientData/>
  </xdr:twoCellAnchor>
  <xdr:twoCellAnchor>
    <xdr:from>
      <xdr:col>12</xdr:col>
      <xdr:colOff>123825</xdr:colOff>
      <xdr:row>0</xdr:row>
      <xdr:rowOff>142876</xdr:rowOff>
    </xdr:from>
    <xdr:to>
      <xdr:col>14</xdr:col>
      <xdr:colOff>419100</xdr:colOff>
      <xdr:row>6</xdr:row>
      <xdr:rowOff>171451</xdr:rowOff>
    </xdr:to>
    <xdr:sp macro="" textlink="">
      <xdr:nvSpPr>
        <xdr:cNvPr id="10" name="AutoShape 4"/>
        <xdr:cNvSpPr>
          <a:spLocks noChangeArrowheads="1"/>
        </xdr:cNvSpPr>
      </xdr:nvSpPr>
      <xdr:spPr bwMode="auto">
        <a:xfrm>
          <a:off x="8077200" y="142876"/>
          <a:ext cx="1514475" cy="1143000"/>
        </a:xfrm>
        <a:prstGeom prst="roundRect">
          <a:avLst>
            <a:gd name="adj" fmla="val 16667"/>
          </a:avLst>
        </a:prstGeom>
        <a:solidFill>
          <a:srgbClr val="FFFFFF"/>
        </a:solidFill>
        <a:ln w="9525">
          <a:solidFill>
            <a:srgbClr val="004269"/>
          </a:solidFill>
          <a:round/>
          <a:headEnd/>
          <a:tailEnd/>
        </a:ln>
        <a:effectLst>
          <a:outerShdw dist="71842" dir="2700000" algn="ctr" rotWithShape="0">
            <a:srgbClr val="336887">
              <a:alpha val="50000"/>
            </a:srgbClr>
          </a:outerShdw>
        </a:effectLst>
      </xdr:spPr>
      <xdr:txBody>
        <a:bodyPr vertOverflow="clip" wrap="square" lIns="27432" tIns="22860" rIns="0" bIns="0" anchor="t" upright="1"/>
        <a:lstStyle/>
        <a:p>
          <a:pPr algn="l" rtl="1">
            <a:defRPr sz="1000"/>
          </a:pPr>
          <a:r>
            <a:rPr lang="en-US" sz="800" b="1" i="0" strike="noStrike">
              <a:solidFill>
                <a:srgbClr val="B3122D"/>
              </a:solidFill>
              <a:latin typeface="Arial"/>
              <a:cs typeface="Arial"/>
            </a:rPr>
            <a:t>Disclaimer:</a:t>
          </a:r>
          <a:r>
            <a:rPr lang="en-US" sz="800" b="0" i="0" strike="noStrike">
              <a:solidFill>
                <a:srgbClr val="000000"/>
              </a:solidFill>
              <a:latin typeface="Arial"/>
              <a:cs typeface="Arial"/>
            </a:rPr>
            <a:t> This template is for educational purposes only. We do not guarantee the results. Use this template at your own risk. You should seek the advice of qualified professionals regarding your 401k savings plan</a:t>
          </a:r>
          <a:r>
            <a:rPr lang="en-US" sz="1000" b="0" i="0" strike="noStrike">
              <a:solidFill>
                <a:srgbClr val="000000"/>
              </a:solidFill>
              <a:latin typeface="Arial"/>
              <a:cs typeface="Arial"/>
            </a:rPr>
            <a:t>.</a:t>
          </a:r>
        </a:p>
      </xdr:txBody>
    </xdr:sp>
    <xdr:clientData/>
  </xdr:twoCellAnchor>
  <xdr:twoCellAnchor>
    <xdr:from>
      <xdr:col>12</xdr:col>
      <xdr:colOff>123825</xdr:colOff>
      <xdr:row>7</xdr:row>
      <xdr:rowOff>123825</xdr:rowOff>
    </xdr:from>
    <xdr:to>
      <xdr:col>14</xdr:col>
      <xdr:colOff>400050</xdr:colOff>
      <xdr:row>22</xdr:row>
      <xdr:rowOff>38098</xdr:rowOff>
    </xdr:to>
    <xdr:grpSp>
      <xdr:nvGrpSpPr>
        <xdr:cNvPr id="12" name="Group 11"/>
        <xdr:cNvGrpSpPr/>
      </xdr:nvGrpSpPr>
      <xdr:grpSpPr>
        <a:xfrm>
          <a:off x="8077200" y="1428750"/>
          <a:ext cx="1495425" cy="2771773"/>
          <a:chOff x="7296150" y="1171578"/>
          <a:chExt cx="1495425" cy="2771773"/>
        </a:xfrm>
      </xdr:grpSpPr>
      <xdr:sp macro="" textlink="">
        <xdr:nvSpPr>
          <xdr:cNvPr id="13" name="AutoShape 4">
            <a:hlinkClick xmlns:r="http://schemas.openxmlformats.org/officeDocument/2006/relationships" r:id="rId3"/>
          </xdr:cNvPr>
          <xdr:cNvSpPr>
            <a:spLocks noChangeArrowheads="1"/>
          </xdr:cNvSpPr>
        </xdr:nvSpPr>
        <xdr:spPr bwMode="auto">
          <a:xfrm>
            <a:off x="7296151" y="1171578"/>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Estimator</a:t>
            </a:r>
          </a:p>
        </xdr:txBody>
      </xdr:sp>
      <xdr:sp macro="" textlink="">
        <xdr:nvSpPr>
          <xdr:cNvPr id="14" name="AutoShape 4">
            <a:hlinkClick xmlns:r="http://schemas.openxmlformats.org/officeDocument/2006/relationships" r:id="rId4"/>
          </xdr:cNvPr>
          <xdr:cNvSpPr>
            <a:spLocks noChangeArrowheads="1"/>
          </xdr:cNvSpPr>
        </xdr:nvSpPr>
        <xdr:spPr bwMode="auto">
          <a:xfrm>
            <a:off x="7296150" y="1569722"/>
            <a:ext cx="1495424" cy="343852"/>
          </a:xfrm>
          <a:prstGeom prst="roundRect">
            <a:avLst>
              <a:gd name="adj" fmla="val 16667"/>
            </a:avLst>
          </a:prstGeom>
          <a:ln>
            <a:headEnd/>
            <a:tailEnd/>
          </a:ln>
        </xdr:spPr>
        <xdr:style>
          <a:lnRef idx="0">
            <a:schemeClr val="accent1"/>
          </a:lnRef>
          <a:fillRef idx="3">
            <a:schemeClr val="accent1"/>
          </a:fillRef>
          <a:effectRef idx="3">
            <a:schemeClr val="accent1"/>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Detailed</a:t>
            </a:r>
          </a:p>
        </xdr:txBody>
      </xdr:sp>
      <xdr:sp macro="" textlink="">
        <xdr:nvSpPr>
          <xdr:cNvPr id="15" name="AutoShape 4">
            <a:hlinkClick xmlns:r="http://schemas.openxmlformats.org/officeDocument/2006/relationships" r:id="rId5"/>
          </xdr:cNvPr>
          <xdr:cNvSpPr>
            <a:spLocks noChangeArrowheads="1"/>
          </xdr:cNvSpPr>
        </xdr:nvSpPr>
        <xdr:spPr bwMode="auto">
          <a:xfrm>
            <a:off x="7296150" y="1967867"/>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Desired</a:t>
            </a:r>
            <a:r>
              <a:rPr lang="en-US" sz="1000" b="1" i="0" strike="noStrike" baseline="0">
                <a:solidFill>
                  <a:schemeClr val="bg1"/>
                </a:solidFill>
                <a:latin typeface="Arial"/>
                <a:cs typeface="Arial"/>
              </a:rPr>
              <a:t> Income</a:t>
            </a:r>
            <a:endParaRPr lang="en-US" sz="1000" b="1" i="0" strike="noStrike">
              <a:solidFill>
                <a:schemeClr val="bg1"/>
              </a:solidFill>
              <a:latin typeface="Arial"/>
              <a:cs typeface="Arial"/>
            </a:endParaRPr>
          </a:p>
        </xdr:txBody>
      </xdr:sp>
      <xdr:sp macro="" textlink="">
        <xdr:nvSpPr>
          <xdr:cNvPr id="16" name="AutoShape 4">
            <a:hlinkClick xmlns:r="http://schemas.openxmlformats.org/officeDocument/2006/relationships" r:id="rId6"/>
          </xdr:cNvPr>
          <xdr:cNvSpPr>
            <a:spLocks noChangeArrowheads="1"/>
          </xdr:cNvSpPr>
        </xdr:nvSpPr>
        <xdr:spPr bwMode="auto">
          <a:xfrm>
            <a:off x="7296150" y="2375061"/>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Balance</a:t>
            </a:r>
          </a:p>
        </xdr:txBody>
      </xdr:sp>
      <xdr:sp macro="" textlink="">
        <xdr:nvSpPr>
          <xdr:cNvPr id="17" name="AutoShape 4">
            <a:hlinkClick xmlns:r="http://schemas.openxmlformats.org/officeDocument/2006/relationships" r:id="rId7"/>
          </xdr:cNvPr>
          <xdr:cNvSpPr>
            <a:spLocks noChangeArrowheads="1"/>
          </xdr:cNvSpPr>
        </xdr:nvSpPr>
        <xdr:spPr bwMode="auto">
          <a:xfrm>
            <a:off x="7296150" y="3201354"/>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Help</a:t>
            </a:r>
          </a:p>
        </xdr:txBody>
      </xdr:sp>
      <xdr:sp macro="" textlink="">
        <xdr:nvSpPr>
          <xdr:cNvPr id="18" name="AutoShape 4">
            <a:hlinkClick xmlns:r="http://schemas.openxmlformats.org/officeDocument/2006/relationships" r:id="rId8"/>
          </xdr:cNvPr>
          <xdr:cNvSpPr>
            <a:spLocks noChangeArrowheads="1"/>
          </xdr:cNvSpPr>
        </xdr:nvSpPr>
        <xdr:spPr bwMode="auto">
          <a:xfrm>
            <a:off x="7296150" y="3599499"/>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F A Q's</a:t>
            </a:r>
          </a:p>
        </xdr:txBody>
      </xdr:sp>
      <xdr:sp macro="" textlink="">
        <xdr:nvSpPr>
          <xdr:cNvPr id="19" name="AutoShape 4">
            <a:hlinkClick xmlns:r="http://schemas.openxmlformats.org/officeDocument/2006/relationships" r:id="rId9"/>
          </xdr:cNvPr>
          <xdr:cNvSpPr>
            <a:spLocks noChangeArrowheads="1"/>
          </xdr:cNvSpPr>
        </xdr:nvSpPr>
        <xdr:spPr bwMode="auto">
          <a:xfrm>
            <a:off x="7296150" y="2790825"/>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EULA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2</xdr:col>
      <xdr:colOff>457200</xdr:colOff>
      <xdr:row>1</xdr:row>
      <xdr:rowOff>136690</xdr:rowOff>
    </xdr:to>
    <xdr:pic>
      <xdr:nvPicPr>
        <xdr:cNvPr id="2" name="Picture 1" descr="logo-HD.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47625" y="47625"/>
          <a:ext cx="1771650" cy="517690"/>
        </a:xfrm>
        <a:prstGeom prst="rect">
          <a:avLst/>
        </a:prstGeom>
      </xdr:spPr>
    </xdr:pic>
    <xdr:clientData/>
  </xdr:twoCellAnchor>
  <xdr:twoCellAnchor>
    <xdr:from>
      <xdr:col>9</xdr:col>
      <xdr:colOff>76200</xdr:colOff>
      <xdr:row>0</xdr:row>
      <xdr:rowOff>123824</xdr:rowOff>
    </xdr:from>
    <xdr:to>
      <xdr:col>11</xdr:col>
      <xdr:colOff>238125</xdr:colOff>
      <xdr:row>6</xdr:row>
      <xdr:rowOff>152400</xdr:rowOff>
    </xdr:to>
    <xdr:sp macro="" textlink="">
      <xdr:nvSpPr>
        <xdr:cNvPr id="10" name="AutoShape 4"/>
        <xdr:cNvSpPr>
          <a:spLocks noChangeArrowheads="1"/>
        </xdr:cNvSpPr>
      </xdr:nvSpPr>
      <xdr:spPr bwMode="auto">
        <a:xfrm>
          <a:off x="6219825" y="123824"/>
          <a:ext cx="1514475" cy="1143001"/>
        </a:xfrm>
        <a:prstGeom prst="roundRect">
          <a:avLst>
            <a:gd name="adj" fmla="val 16667"/>
          </a:avLst>
        </a:prstGeom>
        <a:solidFill>
          <a:srgbClr val="FFFFFF"/>
        </a:solidFill>
        <a:ln w="9525">
          <a:solidFill>
            <a:srgbClr val="004269"/>
          </a:solidFill>
          <a:round/>
          <a:headEnd/>
          <a:tailEnd/>
        </a:ln>
        <a:effectLst>
          <a:outerShdw dist="71842" dir="2700000" algn="ctr" rotWithShape="0">
            <a:srgbClr val="336887">
              <a:alpha val="50000"/>
            </a:srgbClr>
          </a:outerShdw>
        </a:effectLst>
      </xdr:spPr>
      <xdr:txBody>
        <a:bodyPr vertOverflow="clip" wrap="square" lIns="27432" tIns="22860" rIns="0" bIns="0" anchor="t" upright="1"/>
        <a:lstStyle/>
        <a:p>
          <a:pPr algn="l" rtl="1">
            <a:defRPr sz="1000"/>
          </a:pPr>
          <a:r>
            <a:rPr lang="en-US" sz="800" b="1" i="0" strike="noStrike">
              <a:solidFill>
                <a:srgbClr val="B3122D"/>
              </a:solidFill>
              <a:latin typeface="Arial"/>
              <a:cs typeface="Arial"/>
            </a:rPr>
            <a:t>Disclaimer:</a:t>
          </a:r>
          <a:r>
            <a:rPr lang="en-US" sz="800" b="0" i="0" strike="noStrike">
              <a:solidFill>
                <a:srgbClr val="000000"/>
              </a:solidFill>
              <a:latin typeface="Arial"/>
              <a:cs typeface="Arial"/>
            </a:rPr>
            <a:t> This template is for educational purposes only. We do not guarantee the results. Use this template at your own risk. You should seek the advice of qualified professionals regarding your 401k savings plan</a:t>
          </a:r>
          <a:r>
            <a:rPr lang="en-US" sz="1000" b="0" i="0" strike="noStrike">
              <a:solidFill>
                <a:srgbClr val="000000"/>
              </a:solidFill>
              <a:latin typeface="Arial"/>
              <a:cs typeface="Arial"/>
            </a:rPr>
            <a:t>.</a:t>
          </a:r>
        </a:p>
      </xdr:txBody>
    </xdr:sp>
    <xdr:clientData/>
  </xdr:twoCellAnchor>
  <xdr:twoCellAnchor>
    <xdr:from>
      <xdr:col>9</xdr:col>
      <xdr:colOff>66675</xdr:colOff>
      <xdr:row>7</xdr:row>
      <xdr:rowOff>95250</xdr:rowOff>
    </xdr:from>
    <xdr:to>
      <xdr:col>11</xdr:col>
      <xdr:colOff>209550</xdr:colOff>
      <xdr:row>22</xdr:row>
      <xdr:rowOff>9523</xdr:rowOff>
    </xdr:to>
    <xdr:grpSp>
      <xdr:nvGrpSpPr>
        <xdr:cNvPr id="12" name="Group 11"/>
        <xdr:cNvGrpSpPr/>
      </xdr:nvGrpSpPr>
      <xdr:grpSpPr>
        <a:xfrm>
          <a:off x="6210300" y="1447800"/>
          <a:ext cx="1495425" cy="2771773"/>
          <a:chOff x="7296150" y="1171578"/>
          <a:chExt cx="1495425" cy="2771773"/>
        </a:xfrm>
      </xdr:grpSpPr>
      <xdr:sp macro="" textlink="">
        <xdr:nvSpPr>
          <xdr:cNvPr id="13" name="AutoShape 4">
            <a:hlinkClick xmlns:r="http://schemas.openxmlformats.org/officeDocument/2006/relationships" r:id="rId3"/>
          </xdr:cNvPr>
          <xdr:cNvSpPr>
            <a:spLocks noChangeArrowheads="1"/>
          </xdr:cNvSpPr>
        </xdr:nvSpPr>
        <xdr:spPr bwMode="auto">
          <a:xfrm>
            <a:off x="7296151" y="1171578"/>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Estimator</a:t>
            </a:r>
          </a:p>
        </xdr:txBody>
      </xdr:sp>
      <xdr:sp macro="" textlink="">
        <xdr:nvSpPr>
          <xdr:cNvPr id="14" name="AutoShape 4">
            <a:hlinkClick xmlns:r="http://schemas.openxmlformats.org/officeDocument/2006/relationships" r:id="rId4"/>
          </xdr:cNvPr>
          <xdr:cNvSpPr>
            <a:spLocks noChangeArrowheads="1"/>
          </xdr:cNvSpPr>
        </xdr:nvSpPr>
        <xdr:spPr bwMode="auto">
          <a:xfrm>
            <a:off x="7296150" y="1569722"/>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Detailed</a:t>
            </a:r>
          </a:p>
        </xdr:txBody>
      </xdr:sp>
      <xdr:sp macro="" textlink="">
        <xdr:nvSpPr>
          <xdr:cNvPr id="15" name="AutoShape 4">
            <a:hlinkClick xmlns:r="http://schemas.openxmlformats.org/officeDocument/2006/relationships" r:id="rId5"/>
          </xdr:cNvPr>
          <xdr:cNvSpPr>
            <a:spLocks noChangeArrowheads="1"/>
          </xdr:cNvSpPr>
        </xdr:nvSpPr>
        <xdr:spPr bwMode="auto">
          <a:xfrm>
            <a:off x="7296150" y="1967867"/>
            <a:ext cx="1495424" cy="343852"/>
          </a:xfrm>
          <a:prstGeom prst="roundRect">
            <a:avLst>
              <a:gd name="adj" fmla="val 16667"/>
            </a:avLst>
          </a:prstGeom>
          <a:ln>
            <a:headEnd/>
            <a:tailEnd/>
          </a:ln>
        </xdr:spPr>
        <xdr:style>
          <a:lnRef idx="0">
            <a:schemeClr val="accent1"/>
          </a:lnRef>
          <a:fillRef idx="3">
            <a:schemeClr val="accent1"/>
          </a:fillRef>
          <a:effectRef idx="3">
            <a:schemeClr val="accent1"/>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Desired</a:t>
            </a:r>
            <a:r>
              <a:rPr lang="en-US" sz="1000" b="1" i="0" strike="noStrike" baseline="0">
                <a:solidFill>
                  <a:schemeClr val="bg1"/>
                </a:solidFill>
                <a:latin typeface="Arial"/>
                <a:cs typeface="Arial"/>
              </a:rPr>
              <a:t> Income</a:t>
            </a:r>
            <a:endParaRPr lang="en-US" sz="1000" b="1" i="0" strike="noStrike">
              <a:solidFill>
                <a:schemeClr val="bg1"/>
              </a:solidFill>
              <a:latin typeface="Arial"/>
              <a:cs typeface="Arial"/>
            </a:endParaRPr>
          </a:p>
        </xdr:txBody>
      </xdr:sp>
      <xdr:sp macro="" textlink="">
        <xdr:nvSpPr>
          <xdr:cNvPr id="16" name="AutoShape 4">
            <a:hlinkClick xmlns:r="http://schemas.openxmlformats.org/officeDocument/2006/relationships" r:id="rId6"/>
          </xdr:cNvPr>
          <xdr:cNvSpPr>
            <a:spLocks noChangeArrowheads="1"/>
          </xdr:cNvSpPr>
        </xdr:nvSpPr>
        <xdr:spPr bwMode="auto">
          <a:xfrm>
            <a:off x="7296150" y="2375061"/>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Balance</a:t>
            </a:r>
          </a:p>
        </xdr:txBody>
      </xdr:sp>
      <xdr:sp macro="" textlink="">
        <xdr:nvSpPr>
          <xdr:cNvPr id="17" name="AutoShape 4">
            <a:hlinkClick xmlns:r="http://schemas.openxmlformats.org/officeDocument/2006/relationships" r:id="rId7"/>
          </xdr:cNvPr>
          <xdr:cNvSpPr>
            <a:spLocks noChangeArrowheads="1"/>
          </xdr:cNvSpPr>
        </xdr:nvSpPr>
        <xdr:spPr bwMode="auto">
          <a:xfrm>
            <a:off x="7296150" y="3201354"/>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Help</a:t>
            </a:r>
          </a:p>
        </xdr:txBody>
      </xdr:sp>
      <xdr:sp macro="" textlink="">
        <xdr:nvSpPr>
          <xdr:cNvPr id="18" name="AutoShape 4">
            <a:hlinkClick xmlns:r="http://schemas.openxmlformats.org/officeDocument/2006/relationships" r:id="rId8"/>
          </xdr:cNvPr>
          <xdr:cNvSpPr>
            <a:spLocks noChangeArrowheads="1"/>
          </xdr:cNvSpPr>
        </xdr:nvSpPr>
        <xdr:spPr bwMode="auto">
          <a:xfrm>
            <a:off x="7296150" y="3599499"/>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F A Q's</a:t>
            </a:r>
          </a:p>
        </xdr:txBody>
      </xdr:sp>
      <xdr:sp macro="" textlink="">
        <xdr:nvSpPr>
          <xdr:cNvPr id="19" name="AutoShape 4">
            <a:hlinkClick xmlns:r="http://schemas.openxmlformats.org/officeDocument/2006/relationships" r:id="rId9"/>
          </xdr:cNvPr>
          <xdr:cNvSpPr>
            <a:spLocks noChangeArrowheads="1"/>
          </xdr:cNvSpPr>
        </xdr:nvSpPr>
        <xdr:spPr bwMode="auto">
          <a:xfrm>
            <a:off x="7296150" y="2790825"/>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EULA</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2</xdr:col>
      <xdr:colOff>590550</xdr:colOff>
      <xdr:row>1</xdr:row>
      <xdr:rowOff>127165</xdr:rowOff>
    </xdr:to>
    <xdr:pic>
      <xdr:nvPicPr>
        <xdr:cNvPr id="2" name="Picture 1" descr="logo-HD.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38100" y="38100"/>
          <a:ext cx="1771650" cy="517690"/>
        </a:xfrm>
        <a:prstGeom prst="rect">
          <a:avLst/>
        </a:prstGeom>
      </xdr:spPr>
    </xdr:pic>
    <xdr:clientData/>
  </xdr:twoCellAnchor>
  <xdr:twoCellAnchor>
    <xdr:from>
      <xdr:col>10</xdr:col>
      <xdr:colOff>76200</xdr:colOff>
      <xdr:row>0</xdr:row>
      <xdr:rowOff>66674</xdr:rowOff>
    </xdr:from>
    <xdr:to>
      <xdr:col>12</xdr:col>
      <xdr:colOff>371475</xdr:colOff>
      <xdr:row>7</xdr:row>
      <xdr:rowOff>47624</xdr:rowOff>
    </xdr:to>
    <xdr:sp macro="" textlink="">
      <xdr:nvSpPr>
        <xdr:cNvPr id="12" name="AutoShape 4"/>
        <xdr:cNvSpPr>
          <a:spLocks noChangeArrowheads="1"/>
        </xdr:cNvSpPr>
      </xdr:nvSpPr>
      <xdr:spPr bwMode="auto">
        <a:xfrm>
          <a:off x="6334125" y="66674"/>
          <a:ext cx="1514475" cy="1152525"/>
        </a:xfrm>
        <a:prstGeom prst="roundRect">
          <a:avLst>
            <a:gd name="adj" fmla="val 16667"/>
          </a:avLst>
        </a:prstGeom>
        <a:solidFill>
          <a:srgbClr val="FFFFFF"/>
        </a:solidFill>
        <a:ln w="9525">
          <a:solidFill>
            <a:srgbClr val="004269"/>
          </a:solidFill>
          <a:round/>
          <a:headEnd/>
          <a:tailEnd/>
        </a:ln>
        <a:effectLst>
          <a:outerShdw dist="71842" dir="2700000" algn="ctr" rotWithShape="0">
            <a:srgbClr val="336887">
              <a:alpha val="50000"/>
            </a:srgbClr>
          </a:outerShdw>
        </a:effectLst>
      </xdr:spPr>
      <xdr:txBody>
        <a:bodyPr vertOverflow="clip" wrap="square" lIns="27432" tIns="22860" rIns="0" bIns="0" anchor="t" upright="1"/>
        <a:lstStyle/>
        <a:p>
          <a:pPr algn="l" rtl="1">
            <a:defRPr sz="1000"/>
          </a:pPr>
          <a:r>
            <a:rPr lang="en-US" sz="800" b="1" i="0" strike="noStrike">
              <a:solidFill>
                <a:srgbClr val="B3122D"/>
              </a:solidFill>
              <a:latin typeface="Arial"/>
              <a:cs typeface="Arial"/>
            </a:rPr>
            <a:t>Disclaimer:</a:t>
          </a:r>
          <a:r>
            <a:rPr lang="en-US" sz="800" b="0" i="0" strike="noStrike">
              <a:solidFill>
                <a:srgbClr val="000000"/>
              </a:solidFill>
              <a:latin typeface="Arial"/>
              <a:cs typeface="Arial"/>
            </a:rPr>
            <a:t> This template is for educational purposes only. We do not guarantee the results. Use this template at your own risk. You should seek the advice of qualified professionals regarding your 401k savings plan</a:t>
          </a:r>
          <a:r>
            <a:rPr lang="en-US" sz="1000" b="0" i="0" strike="noStrike">
              <a:solidFill>
                <a:srgbClr val="000000"/>
              </a:solidFill>
              <a:latin typeface="Arial"/>
              <a:cs typeface="Arial"/>
            </a:rPr>
            <a:t>.</a:t>
          </a:r>
        </a:p>
      </xdr:txBody>
    </xdr:sp>
    <xdr:clientData/>
  </xdr:twoCellAnchor>
  <xdr:twoCellAnchor>
    <xdr:from>
      <xdr:col>5</xdr:col>
      <xdr:colOff>114301</xdr:colOff>
      <xdr:row>10</xdr:row>
      <xdr:rowOff>85725</xdr:rowOff>
    </xdr:from>
    <xdr:to>
      <xdr:col>9</xdr:col>
      <xdr:colOff>533401</xdr:colOff>
      <xdr:row>24</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95250</xdr:colOff>
      <xdr:row>8</xdr:row>
      <xdr:rowOff>0</xdr:rowOff>
    </xdr:from>
    <xdr:to>
      <xdr:col>12</xdr:col>
      <xdr:colOff>371475</xdr:colOff>
      <xdr:row>22</xdr:row>
      <xdr:rowOff>95248</xdr:rowOff>
    </xdr:to>
    <xdr:grpSp>
      <xdr:nvGrpSpPr>
        <xdr:cNvPr id="13" name="Group 12"/>
        <xdr:cNvGrpSpPr/>
      </xdr:nvGrpSpPr>
      <xdr:grpSpPr>
        <a:xfrm>
          <a:off x="6353175" y="1362075"/>
          <a:ext cx="1495425" cy="2771773"/>
          <a:chOff x="7296150" y="1171578"/>
          <a:chExt cx="1495425" cy="2771773"/>
        </a:xfrm>
      </xdr:grpSpPr>
      <xdr:sp macro="" textlink="">
        <xdr:nvSpPr>
          <xdr:cNvPr id="15" name="AutoShape 4">
            <a:hlinkClick xmlns:r="http://schemas.openxmlformats.org/officeDocument/2006/relationships" r:id="rId4"/>
          </xdr:cNvPr>
          <xdr:cNvSpPr>
            <a:spLocks noChangeArrowheads="1"/>
          </xdr:cNvSpPr>
        </xdr:nvSpPr>
        <xdr:spPr bwMode="auto">
          <a:xfrm>
            <a:off x="7296151" y="1171578"/>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Estimator</a:t>
            </a:r>
          </a:p>
        </xdr:txBody>
      </xdr:sp>
      <xdr:sp macro="" textlink="">
        <xdr:nvSpPr>
          <xdr:cNvPr id="16" name="AutoShape 4">
            <a:hlinkClick xmlns:r="http://schemas.openxmlformats.org/officeDocument/2006/relationships" r:id="rId5"/>
          </xdr:cNvPr>
          <xdr:cNvSpPr>
            <a:spLocks noChangeArrowheads="1"/>
          </xdr:cNvSpPr>
        </xdr:nvSpPr>
        <xdr:spPr bwMode="auto">
          <a:xfrm>
            <a:off x="7296150" y="1569722"/>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Detailed</a:t>
            </a:r>
          </a:p>
        </xdr:txBody>
      </xdr:sp>
      <xdr:sp macro="" textlink="">
        <xdr:nvSpPr>
          <xdr:cNvPr id="17" name="AutoShape 4">
            <a:hlinkClick xmlns:r="http://schemas.openxmlformats.org/officeDocument/2006/relationships" r:id="rId6"/>
          </xdr:cNvPr>
          <xdr:cNvSpPr>
            <a:spLocks noChangeArrowheads="1"/>
          </xdr:cNvSpPr>
        </xdr:nvSpPr>
        <xdr:spPr bwMode="auto">
          <a:xfrm>
            <a:off x="7296150" y="1967867"/>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Desired</a:t>
            </a:r>
            <a:r>
              <a:rPr lang="en-US" sz="1000" b="1" i="0" strike="noStrike" baseline="0">
                <a:solidFill>
                  <a:schemeClr val="bg1"/>
                </a:solidFill>
                <a:latin typeface="Arial"/>
                <a:cs typeface="Arial"/>
              </a:rPr>
              <a:t> Income</a:t>
            </a:r>
            <a:endParaRPr lang="en-US" sz="1000" b="1" i="0" strike="noStrike">
              <a:solidFill>
                <a:schemeClr val="bg1"/>
              </a:solidFill>
              <a:latin typeface="Arial"/>
              <a:cs typeface="Arial"/>
            </a:endParaRPr>
          </a:p>
        </xdr:txBody>
      </xdr:sp>
      <xdr:sp macro="" textlink="">
        <xdr:nvSpPr>
          <xdr:cNvPr id="18" name="AutoShape 4">
            <a:hlinkClick xmlns:r="http://schemas.openxmlformats.org/officeDocument/2006/relationships" r:id="rId7"/>
          </xdr:cNvPr>
          <xdr:cNvSpPr>
            <a:spLocks noChangeArrowheads="1"/>
          </xdr:cNvSpPr>
        </xdr:nvSpPr>
        <xdr:spPr bwMode="auto">
          <a:xfrm>
            <a:off x="7296150" y="2375061"/>
            <a:ext cx="1495424" cy="343852"/>
          </a:xfrm>
          <a:prstGeom prst="roundRect">
            <a:avLst>
              <a:gd name="adj" fmla="val 16667"/>
            </a:avLst>
          </a:prstGeom>
          <a:ln>
            <a:headEnd/>
            <a:tailEnd/>
          </a:ln>
        </xdr:spPr>
        <xdr:style>
          <a:lnRef idx="0">
            <a:schemeClr val="accent1"/>
          </a:lnRef>
          <a:fillRef idx="3">
            <a:schemeClr val="accent1"/>
          </a:fillRef>
          <a:effectRef idx="3">
            <a:schemeClr val="accent1"/>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Balance</a:t>
            </a:r>
          </a:p>
        </xdr:txBody>
      </xdr:sp>
      <xdr:sp macro="" textlink="">
        <xdr:nvSpPr>
          <xdr:cNvPr id="19" name="AutoShape 4">
            <a:hlinkClick xmlns:r="http://schemas.openxmlformats.org/officeDocument/2006/relationships" r:id="rId8"/>
          </xdr:cNvPr>
          <xdr:cNvSpPr>
            <a:spLocks noChangeArrowheads="1"/>
          </xdr:cNvSpPr>
        </xdr:nvSpPr>
        <xdr:spPr bwMode="auto">
          <a:xfrm>
            <a:off x="7296150" y="3201354"/>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Help</a:t>
            </a:r>
          </a:p>
        </xdr:txBody>
      </xdr:sp>
      <xdr:sp macro="" textlink="">
        <xdr:nvSpPr>
          <xdr:cNvPr id="20" name="AutoShape 4">
            <a:hlinkClick xmlns:r="http://schemas.openxmlformats.org/officeDocument/2006/relationships" r:id="rId9"/>
          </xdr:cNvPr>
          <xdr:cNvSpPr>
            <a:spLocks noChangeArrowheads="1"/>
          </xdr:cNvSpPr>
        </xdr:nvSpPr>
        <xdr:spPr bwMode="auto">
          <a:xfrm>
            <a:off x="7296150" y="3599499"/>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F A Q's</a:t>
            </a:r>
          </a:p>
        </xdr:txBody>
      </xdr:sp>
      <xdr:sp macro="" textlink="">
        <xdr:nvSpPr>
          <xdr:cNvPr id="21" name="AutoShape 4">
            <a:hlinkClick xmlns:r="http://schemas.openxmlformats.org/officeDocument/2006/relationships" r:id="rId10"/>
          </xdr:cNvPr>
          <xdr:cNvSpPr>
            <a:spLocks noChangeArrowheads="1"/>
          </xdr:cNvSpPr>
        </xdr:nvSpPr>
        <xdr:spPr bwMode="auto">
          <a:xfrm>
            <a:off x="7296150" y="2790825"/>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EULA</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2</xdr:col>
      <xdr:colOff>600075</xdr:colOff>
      <xdr:row>1</xdr:row>
      <xdr:rowOff>127165</xdr:rowOff>
    </xdr:to>
    <xdr:pic>
      <xdr:nvPicPr>
        <xdr:cNvPr id="2" name="Picture 1" descr="logo-HD.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47625" y="38100"/>
          <a:ext cx="1771650" cy="517690"/>
        </a:xfrm>
        <a:prstGeom prst="rect">
          <a:avLst/>
        </a:prstGeom>
      </xdr:spPr>
    </xdr:pic>
    <xdr:clientData/>
  </xdr:twoCellAnchor>
  <xdr:twoCellAnchor>
    <xdr:from>
      <xdr:col>9</xdr:col>
      <xdr:colOff>47625</xdr:colOff>
      <xdr:row>0</xdr:row>
      <xdr:rowOff>66674</xdr:rowOff>
    </xdr:from>
    <xdr:to>
      <xdr:col>11</xdr:col>
      <xdr:colOff>342900</xdr:colOff>
      <xdr:row>7</xdr:row>
      <xdr:rowOff>38100</xdr:rowOff>
    </xdr:to>
    <xdr:sp macro="" textlink="">
      <xdr:nvSpPr>
        <xdr:cNvPr id="10" name="AutoShape 4"/>
        <xdr:cNvSpPr>
          <a:spLocks noChangeArrowheads="1"/>
        </xdr:cNvSpPr>
      </xdr:nvSpPr>
      <xdr:spPr bwMode="auto">
        <a:xfrm>
          <a:off x="7286625" y="66674"/>
          <a:ext cx="1514475" cy="1143001"/>
        </a:xfrm>
        <a:prstGeom prst="roundRect">
          <a:avLst>
            <a:gd name="adj" fmla="val 16667"/>
          </a:avLst>
        </a:prstGeom>
        <a:solidFill>
          <a:srgbClr val="FFFFFF"/>
        </a:solidFill>
        <a:ln w="9525">
          <a:solidFill>
            <a:srgbClr val="004269"/>
          </a:solidFill>
          <a:round/>
          <a:headEnd/>
          <a:tailEnd/>
        </a:ln>
        <a:effectLst>
          <a:outerShdw dist="71842" dir="2700000" algn="ctr" rotWithShape="0">
            <a:srgbClr val="336887">
              <a:alpha val="50000"/>
            </a:srgbClr>
          </a:outerShdw>
        </a:effectLst>
      </xdr:spPr>
      <xdr:txBody>
        <a:bodyPr vertOverflow="clip" wrap="square" lIns="27432" tIns="22860" rIns="0" bIns="0" anchor="t" upright="1"/>
        <a:lstStyle/>
        <a:p>
          <a:pPr algn="l" rtl="1">
            <a:defRPr sz="1000"/>
          </a:pPr>
          <a:r>
            <a:rPr lang="en-US" sz="800" b="1" i="0" strike="noStrike">
              <a:solidFill>
                <a:srgbClr val="B3122D"/>
              </a:solidFill>
              <a:latin typeface="Arial"/>
              <a:cs typeface="Arial"/>
            </a:rPr>
            <a:t>Disclaimer:</a:t>
          </a:r>
          <a:r>
            <a:rPr lang="en-US" sz="800" b="0" i="0" strike="noStrike">
              <a:solidFill>
                <a:srgbClr val="000000"/>
              </a:solidFill>
              <a:latin typeface="Arial"/>
              <a:cs typeface="Arial"/>
            </a:rPr>
            <a:t> This template is for educational purposes only. We do not guarantee the results. Use this template at your own risk. You should seek the advice of qualified professionals regarding your 401k savings plan</a:t>
          </a:r>
          <a:r>
            <a:rPr lang="en-US" sz="1000" b="0" i="0" strike="noStrike">
              <a:solidFill>
                <a:srgbClr val="000000"/>
              </a:solidFill>
              <a:latin typeface="Arial"/>
              <a:cs typeface="Arial"/>
            </a:rPr>
            <a:t>.</a:t>
          </a:r>
        </a:p>
      </xdr:txBody>
    </xdr:sp>
    <xdr:clientData/>
  </xdr:twoCellAnchor>
  <xdr:twoCellAnchor>
    <xdr:from>
      <xdr:col>9</xdr:col>
      <xdr:colOff>57150</xdr:colOff>
      <xdr:row>7</xdr:row>
      <xdr:rowOff>152403</xdr:rowOff>
    </xdr:from>
    <xdr:to>
      <xdr:col>11</xdr:col>
      <xdr:colOff>333375</xdr:colOff>
      <xdr:row>22</xdr:row>
      <xdr:rowOff>66676</xdr:rowOff>
    </xdr:to>
    <xdr:grpSp>
      <xdr:nvGrpSpPr>
        <xdr:cNvPr id="12" name="Group 11"/>
        <xdr:cNvGrpSpPr/>
      </xdr:nvGrpSpPr>
      <xdr:grpSpPr>
        <a:xfrm>
          <a:off x="7296150" y="1323978"/>
          <a:ext cx="1495425" cy="2771773"/>
          <a:chOff x="7296150" y="1171578"/>
          <a:chExt cx="1495425" cy="2771773"/>
        </a:xfrm>
      </xdr:grpSpPr>
      <xdr:sp macro="" textlink="">
        <xdr:nvSpPr>
          <xdr:cNvPr id="4" name="AutoShape 4">
            <a:hlinkClick xmlns:r="http://schemas.openxmlformats.org/officeDocument/2006/relationships" r:id="rId3"/>
          </xdr:cNvPr>
          <xdr:cNvSpPr>
            <a:spLocks noChangeArrowheads="1"/>
          </xdr:cNvSpPr>
        </xdr:nvSpPr>
        <xdr:spPr bwMode="auto">
          <a:xfrm>
            <a:off x="7296151" y="1171578"/>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Estimator</a:t>
            </a:r>
          </a:p>
        </xdr:txBody>
      </xdr:sp>
      <xdr:sp macro="" textlink="">
        <xdr:nvSpPr>
          <xdr:cNvPr id="5" name="AutoShape 4">
            <a:hlinkClick xmlns:r="http://schemas.openxmlformats.org/officeDocument/2006/relationships" r:id="rId4"/>
          </xdr:cNvPr>
          <xdr:cNvSpPr>
            <a:spLocks noChangeArrowheads="1"/>
          </xdr:cNvSpPr>
        </xdr:nvSpPr>
        <xdr:spPr bwMode="auto">
          <a:xfrm>
            <a:off x="7296150" y="1569722"/>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Detailed</a:t>
            </a:r>
          </a:p>
        </xdr:txBody>
      </xdr:sp>
      <xdr:sp macro="" textlink="">
        <xdr:nvSpPr>
          <xdr:cNvPr id="6" name="AutoShape 4">
            <a:hlinkClick xmlns:r="http://schemas.openxmlformats.org/officeDocument/2006/relationships" r:id="rId5"/>
          </xdr:cNvPr>
          <xdr:cNvSpPr>
            <a:spLocks noChangeArrowheads="1"/>
          </xdr:cNvSpPr>
        </xdr:nvSpPr>
        <xdr:spPr bwMode="auto">
          <a:xfrm>
            <a:off x="7296150" y="1967867"/>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Desired</a:t>
            </a:r>
            <a:r>
              <a:rPr lang="en-US" sz="1000" b="1" i="0" strike="noStrike" baseline="0">
                <a:solidFill>
                  <a:schemeClr val="bg1"/>
                </a:solidFill>
                <a:latin typeface="Arial"/>
                <a:cs typeface="Arial"/>
              </a:rPr>
              <a:t> Income</a:t>
            </a:r>
            <a:endParaRPr lang="en-US" sz="1000" b="1" i="0" strike="noStrike">
              <a:solidFill>
                <a:schemeClr val="bg1"/>
              </a:solidFill>
              <a:latin typeface="Arial"/>
              <a:cs typeface="Arial"/>
            </a:endParaRPr>
          </a:p>
        </xdr:txBody>
      </xdr:sp>
      <xdr:sp macro="" textlink="">
        <xdr:nvSpPr>
          <xdr:cNvPr id="7" name="AutoShape 4">
            <a:hlinkClick xmlns:r="http://schemas.openxmlformats.org/officeDocument/2006/relationships" r:id="rId6"/>
          </xdr:cNvPr>
          <xdr:cNvSpPr>
            <a:spLocks noChangeArrowheads="1"/>
          </xdr:cNvSpPr>
        </xdr:nvSpPr>
        <xdr:spPr bwMode="auto">
          <a:xfrm>
            <a:off x="7296150" y="2375061"/>
            <a:ext cx="1495424" cy="343852"/>
          </a:xfrm>
          <a:prstGeom prst="roundRect">
            <a:avLst>
              <a:gd name="adj" fmla="val 16667"/>
            </a:avLst>
          </a:prstGeom>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401k Balance</a:t>
            </a:r>
          </a:p>
        </xdr:txBody>
      </xdr:sp>
      <xdr:sp macro="" textlink="">
        <xdr:nvSpPr>
          <xdr:cNvPr id="8" name="AutoShape 4">
            <a:hlinkClick xmlns:r="http://schemas.openxmlformats.org/officeDocument/2006/relationships" r:id="rId7"/>
          </xdr:cNvPr>
          <xdr:cNvSpPr>
            <a:spLocks noChangeArrowheads="1"/>
          </xdr:cNvSpPr>
        </xdr:nvSpPr>
        <xdr:spPr bwMode="auto">
          <a:xfrm>
            <a:off x="7296150" y="3201354"/>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Help</a:t>
            </a:r>
          </a:p>
        </xdr:txBody>
      </xdr:sp>
      <xdr:sp macro="" textlink="">
        <xdr:nvSpPr>
          <xdr:cNvPr id="9" name="AutoShape 4">
            <a:hlinkClick xmlns:r="http://schemas.openxmlformats.org/officeDocument/2006/relationships" r:id="rId8"/>
          </xdr:cNvPr>
          <xdr:cNvSpPr>
            <a:spLocks noChangeArrowheads="1"/>
          </xdr:cNvSpPr>
        </xdr:nvSpPr>
        <xdr:spPr bwMode="auto">
          <a:xfrm>
            <a:off x="7296150" y="3599499"/>
            <a:ext cx="1495424" cy="343852"/>
          </a:xfrm>
          <a:prstGeom prst="roundRect">
            <a:avLst>
              <a:gd name="adj" fmla="val 16667"/>
            </a:avLst>
          </a:prstGeom>
          <a:ln>
            <a:headEnd/>
            <a:tailEnd/>
          </a:ln>
        </xdr:spPr>
        <xdr:style>
          <a:lnRef idx="0">
            <a:schemeClr val="accent3"/>
          </a:lnRef>
          <a:fillRef idx="3">
            <a:schemeClr val="accent3"/>
          </a:fillRef>
          <a:effectRef idx="3">
            <a:schemeClr val="accent3"/>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F A Q's</a:t>
            </a:r>
          </a:p>
        </xdr:txBody>
      </xdr:sp>
      <xdr:sp macro="" textlink="">
        <xdr:nvSpPr>
          <xdr:cNvPr id="11" name="AutoShape 4">
            <a:hlinkClick xmlns:r="http://schemas.openxmlformats.org/officeDocument/2006/relationships" r:id="rId9"/>
          </xdr:cNvPr>
          <xdr:cNvSpPr>
            <a:spLocks noChangeArrowheads="1"/>
          </xdr:cNvSpPr>
        </xdr:nvSpPr>
        <xdr:spPr bwMode="auto">
          <a:xfrm>
            <a:off x="7296150" y="2790825"/>
            <a:ext cx="1495424" cy="343852"/>
          </a:xfrm>
          <a:prstGeom prst="roundRect">
            <a:avLst>
              <a:gd name="adj" fmla="val 16667"/>
            </a:avLst>
          </a:prstGeom>
          <a:ln>
            <a:headEnd/>
            <a:tailEnd/>
          </a:ln>
        </xdr:spPr>
        <xdr:style>
          <a:lnRef idx="0">
            <a:schemeClr val="accent1"/>
          </a:lnRef>
          <a:fillRef idx="3">
            <a:schemeClr val="accent1"/>
          </a:fillRef>
          <a:effectRef idx="3">
            <a:schemeClr val="accent1"/>
          </a:effectRef>
          <a:fontRef idx="minor">
            <a:schemeClr val="lt1"/>
          </a:fontRef>
        </xdr:style>
        <xdr:txBody>
          <a:bodyPr vertOverflow="clip" wrap="square" lIns="27432" tIns="22860" rIns="0" bIns="0" anchor="t" upright="1"/>
          <a:lstStyle/>
          <a:p>
            <a:pPr algn="ctr" rtl="1">
              <a:defRPr sz="1000"/>
            </a:pPr>
            <a:endParaRPr lang="en-US" sz="600" b="1" i="0" strike="noStrike">
              <a:solidFill>
                <a:srgbClr val="C00000"/>
              </a:solidFill>
              <a:latin typeface="Arial"/>
              <a:cs typeface="Arial"/>
            </a:endParaRPr>
          </a:p>
          <a:p>
            <a:pPr algn="ctr" rtl="1">
              <a:defRPr sz="1000"/>
            </a:pPr>
            <a:r>
              <a:rPr lang="en-US" sz="1000" b="1" i="0" strike="noStrike">
                <a:solidFill>
                  <a:schemeClr val="bg1"/>
                </a:solidFill>
                <a:latin typeface="Arial"/>
                <a:cs typeface="Arial"/>
              </a:rPr>
              <a:t>EULA</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preadsheet123.com/ExcelTemplates/401k-saving-calculator.html?xls-template" TargetMode="External"/><Relationship Id="rId1" Type="http://schemas.openxmlformats.org/officeDocument/2006/relationships/hyperlink" Target="http://www.spreadsheet123.com/ExcelTemplates/401k-saving-calculator.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spreadsheet123.com/ExcelTemplates/401k-saving-calculator.html?xls-template" TargetMode="External"/><Relationship Id="rId1" Type="http://schemas.openxmlformats.org/officeDocument/2006/relationships/hyperlink" Target="http://www.spreadsheet123.com/ExcelTemplates/401k-saving-calculator.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spreadsheet123.com/ExcelTemplates/401k-saving-calculator.html?xls-template" TargetMode="External"/><Relationship Id="rId1" Type="http://schemas.openxmlformats.org/officeDocument/2006/relationships/hyperlink" Target="http://www.spreadsheet123.com/ExcelTemplates/401k-saving-calculator.htm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spreadsheet123.com/ExcelTemplates/401k-saving-calculator.html?xls-template" TargetMode="External"/><Relationship Id="rId1" Type="http://schemas.openxmlformats.org/officeDocument/2006/relationships/hyperlink" Target="http://www.spreadsheet123.com/ExcelTemplates/401k-saving-calculator.html"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spreadsheet123.com/ExcelTemplates/401k-saving-calculator.html" TargetMode="External"/></Relationships>
</file>

<file path=xl/worksheets/sheet1.xml><?xml version="1.0" encoding="utf-8"?>
<worksheet xmlns="http://schemas.openxmlformats.org/spreadsheetml/2006/main" xmlns:r="http://schemas.openxmlformats.org/officeDocument/2006/relationships">
  <dimension ref="A1:AS128"/>
  <sheetViews>
    <sheetView tabSelected="1" zoomScaleNormal="100" workbookViewId="0">
      <selection activeCell="P23" sqref="P23"/>
    </sheetView>
  </sheetViews>
  <sheetFormatPr defaultRowHeight="15"/>
  <cols>
    <col min="1" max="4" width="9.140625" style="1"/>
    <col min="5" max="5" width="9.5703125" style="1" bestFit="1" customWidth="1"/>
    <col min="6" max="6" width="3.5703125" style="1" customWidth="1"/>
    <col min="7" max="7" width="8.85546875" style="1" customWidth="1"/>
    <col min="8" max="8" width="9.5703125" style="1" customWidth="1"/>
    <col min="9" max="9" width="13.28515625" style="1" customWidth="1"/>
    <col min="10" max="10" width="9.5703125" style="1" customWidth="1"/>
    <col min="11" max="11" width="13.28515625" style="1" customWidth="1"/>
    <col min="12" max="12" width="3.5703125" style="1" customWidth="1"/>
    <col min="13" max="13" width="13.28515625" style="1" customWidth="1"/>
    <col min="14" max="14" width="11.140625" style="1" bestFit="1" customWidth="1"/>
    <col min="15" max="15" width="11.5703125" style="1" bestFit="1" customWidth="1"/>
    <col min="16" max="16" width="10.140625" style="1" bestFit="1" customWidth="1"/>
    <col min="17" max="17" width="11" style="1" customWidth="1"/>
    <col min="18" max="21" width="11.28515625" style="1" customWidth="1"/>
    <col min="22" max="22" width="10.140625" style="1" bestFit="1" customWidth="1"/>
    <col min="23" max="23" width="10.140625" style="2" bestFit="1" customWidth="1"/>
    <col min="24" max="24" width="10.140625" style="2" customWidth="1"/>
    <col min="25" max="25" width="10.140625" style="3" customWidth="1"/>
    <col min="26" max="26" width="10.140625" style="1" customWidth="1"/>
    <col min="27" max="28" width="10.140625" style="2" customWidth="1"/>
    <col min="29" max="32" width="10.140625" style="1" customWidth="1"/>
    <col min="33" max="33" width="10.140625" style="1" bestFit="1" customWidth="1"/>
    <col min="34" max="34" width="9.140625" style="1"/>
    <col min="35" max="35" width="10.28515625" style="1" bestFit="1" customWidth="1"/>
    <col min="36" max="37" width="9.140625" style="1"/>
    <col min="38" max="38" width="10.140625" style="1" bestFit="1" customWidth="1"/>
    <col min="39" max="39" width="11.140625" style="1" customWidth="1"/>
    <col min="40" max="41" width="10.140625" style="1" customWidth="1"/>
    <col min="42" max="42" width="10.140625" style="1" bestFit="1" customWidth="1"/>
    <col min="43" max="43" width="9.140625" style="3"/>
    <col min="44" max="45" width="10.85546875" style="1" bestFit="1" customWidth="1"/>
    <col min="46" max="16384" width="9.140625" style="1"/>
  </cols>
  <sheetData>
    <row r="1" spans="1:45" ht="33.75">
      <c r="A1" s="141"/>
      <c r="B1" s="141"/>
      <c r="C1" s="141"/>
      <c r="D1" s="141"/>
      <c r="E1" s="141"/>
      <c r="F1" s="141"/>
      <c r="G1" s="191" t="s">
        <v>28</v>
      </c>
      <c r="H1" s="191"/>
      <c r="I1" s="191"/>
      <c r="J1" s="191"/>
      <c r="K1" s="191"/>
      <c r="L1" s="191"/>
      <c r="M1" s="32"/>
    </row>
    <row r="2" spans="1:45" ht="15" customHeight="1">
      <c r="A2" s="141"/>
      <c r="B2" s="141"/>
      <c r="C2" s="141"/>
      <c r="D2" s="141"/>
      <c r="E2" s="141"/>
      <c r="F2" s="141"/>
      <c r="G2" s="142"/>
      <c r="H2" s="142"/>
      <c r="I2" s="142"/>
      <c r="J2" s="142"/>
      <c r="K2" s="142"/>
      <c r="L2" s="142"/>
      <c r="M2" s="32"/>
    </row>
    <row r="3" spans="1:45" ht="15" customHeight="1">
      <c r="A3" s="131"/>
      <c r="B3" s="131"/>
      <c r="C3" s="131"/>
      <c r="D3" s="196" t="s">
        <v>59</v>
      </c>
      <c r="E3" s="197"/>
      <c r="F3" s="197"/>
      <c r="G3" s="197"/>
      <c r="H3" s="197"/>
      <c r="I3" s="197"/>
      <c r="J3" s="197"/>
      <c r="K3" s="197"/>
      <c r="L3" s="198"/>
    </row>
    <row r="4" spans="1:45" ht="5.0999999999999996" customHeight="1">
      <c r="G4" s="120"/>
      <c r="H4" s="120"/>
      <c r="I4" s="120"/>
      <c r="J4" s="120"/>
      <c r="K4" s="120"/>
      <c r="L4" s="121"/>
    </row>
    <row r="5" spans="1:45" ht="15" customHeight="1">
      <c r="A5" s="17"/>
      <c r="B5" s="17"/>
      <c r="C5" s="17"/>
      <c r="D5" s="17"/>
      <c r="E5" s="17"/>
      <c r="F5" s="17"/>
      <c r="G5" s="122"/>
      <c r="H5" s="122"/>
      <c r="I5" s="122"/>
      <c r="J5" s="122"/>
      <c r="K5" s="122"/>
      <c r="L5" s="147" t="s">
        <v>60</v>
      </c>
    </row>
    <row r="6" spans="1:45" ht="5.0999999999999996" customHeight="1">
      <c r="A6" s="17"/>
      <c r="B6" s="17"/>
      <c r="C6" s="17"/>
      <c r="D6" s="17"/>
      <c r="E6" s="17"/>
      <c r="F6" s="17"/>
      <c r="G6" s="17"/>
      <c r="H6" s="17"/>
      <c r="I6" s="17"/>
      <c r="J6" s="17"/>
      <c r="K6" s="17"/>
      <c r="L6" s="17"/>
      <c r="Q6" s="2"/>
    </row>
    <row r="7" spans="1:45" ht="18.75">
      <c r="A7" s="193" t="s">
        <v>29</v>
      </c>
      <c r="B7" s="193"/>
      <c r="C7" s="193"/>
      <c r="D7" s="193"/>
      <c r="E7" s="193"/>
      <c r="F7" s="194"/>
      <c r="G7" s="195" t="s">
        <v>30</v>
      </c>
      <c r="H7" s="195"/>
      <c r="I7" s="195"/>
      <c r="J7" s="195"/>
      <c r="K7" s="195"/>
      <c r="L7" s="195"/>
      <c r="M7" s="32"/>
      <c r="Q7" s="2"/>
    </row>
    <row r="8" spans="1:45" ht="5.0999999999999996" customHeight="1">
      <c r="A8" s="188"/>
      <c r="B8" s="189"/>
      <c r="C8" s="189"/>
      <c r="D8" s="189"/>
      <c r="E8" s="189"/>
      <c r="F8" s="189"/>
      <c r="G8" s="189"/>
      <c r="H8" s="189"/>
      <c r="I8" s="189"/>
      <c r="J8" s="189"/>
      <c r="K8" s="189"/>
      <c r="L8" s="190"/>
      <c r="Q8" s="2"/>
    </row>
    <row r="9" spans="1:45" ht="15" customHeight="1">
      <c r="A9" s="164" t="s">
        <v>0</v>
      </c>
      <c r="B9" s="164"/>
      <c r="C9" s="164"/>
      <c r="D9" s="165"/>
      <c r="E9" s="22">
        <v>30</v>
      </c>
      <c r="F9" s="104"/>
      <c r="G9" s="91"/>
      <c r="H9" s="162" t="s">
        <v>2</v>
      </c>
      <c r="I9" s="162"/>
      <c r="J9" s="169"/>
      <c r="K9" s="28">
        <f>E10-E9</f>
        <v>35</v>
      </c>
      <c r="L9" s="91"/>
      <c r="M9" s="16"/>
      <c r="Q9" s="2"/>
      <c r="AQ9" s="5"/>
    </row>
    <row r="10" spans="1:45" ht="15" customHeight="1">
      <c r="A10" s="164" t="s">
        <v>1</v>
      </c>
      <c r="B10" s="164"/>
      <c r="C10" s="164"/>
      <c r="D10" s="165"/>
      <c r="E10" s="22">
        <v>65</v>
      </c>
      <c r="F10" s="104"/>
      <c r="G10" s="91"/>
      <c r="H10" s="84"/>
      <c r="I10" s="84"/>
      <c r="J10" s="86"/>
      <c r="K10" s="96"/>
      <c r="L10" s="84"/>
      <c r="M10" s="16"/>
      <c r="Q10" s="2"/>
      <c r="AQ10" s="6"/>
      <c r="AR10" s="7"/>
      <c r="AS10" s="7"/>
    </row>
    <row r="11" spans="1:45" ht="5.0999999999999996" customHeight="1">
      <c r="A11" s="192"/>
      <c r="B11" s="192"/>
      <c r="C11" s="192"/>
      <c r="D11" s="192"/>
      <c r="E11" s="192"/>
      <c r="F11" s="192"/>
      <c r="G11" s="192"/>
      <c r="H11" s="192"/>
      <c r="I11" s="192"/>
      <c r="J11" s="192"/>
      <c r="K11" s="192"/>
      <c r="L11" s="192"/>
      <c r="M11" s="15"/>
      <c r="O11" s="12"/>
      <c r="P11" s="12"/>
      <c r="Q11" s="12"/>
      <c r="R11" s="12"/>
      <c r="S11" s="12"/>
      <c r="T11" s="12"/>
      <c r="U11" s="12"/>
      <c r="V11" s="3"/>
      <c r="Z11" s="3"/>
      <c r="AC11" s="3"/>
      <c r="AD11" s="3"/>
      <c r="AE11" s="3"/>
      <c r="AF11" s="3"/>
      <c r="AM11" s="7"/>
    </row>
    <row r="12" spans="1:45" ht="15.75">
      <c r="A12" s="159" t="s">
        <v>31</v>
      </c>
      <c r="B12" s="159"/>
      <c r="C12" s="159"/>
      <c r="D12" s="159"/>
      <c r="E12" s="159"/>
      <c r="F12" s="160"/>
      <c r="G12" s="161" t="s">
        <v>34</v>
      </c>
      <c r="H12" s="161"/>
      <c r="I12" s="161"/>
      <c r="J12" s="161"/>
      <c r="K12" s="161"/>
      <c r="L12" s="161"/>
      <c r="M12" s="36"/>
      <c r="O12" s="12"/>
      <c r="P12" s="12"/>
      <c r="Q12" s="12"/>
      <c r="R12" s="12"/>
      <c r="S12" s="12"/>
      <c r="T12" s="12"/>
      <c r="U12" s="12"/>
      <c r="V12" s="3"/>
      <c r="Z12" s="3"/>
      <c r="AC12" s="3"/>
      <c r="AD12" s="3"/>
      <c r="AE12" s="3"/>
      <c r="AF12" s="3"/>
      <c r="AM12" s="7"/>
    </row>
    <row r="13" spans="1:45" ht="5.0999999999999996" customHeight="1">
      <c r="A13" s="20"/>
      <c r="B13" s="20"/>
      <c r="C13" s="20"/>
      <c r="D13" s="20"/>
      <c r="E13" s="20"/>
      <c r="F13" s="20"/>
      <c r="G13" s="20"/>
      <c r="H13" s="20"/>
      <c r="I13" s="20"/>
      <c r="J13" s="20"/>
      <c r="K13" s="20"/>
      <c r="L13" s="20"/>
      <c r="M13" s="4"/>
      <c r="Q13" s="2"/>
      <c r="S13" s="2"/>
      <c r="V13" s="2"/>
      <c r="AM13" s="7"/>
      <c r="AN13" s="7"/>
      <c r="AO13" s="7"/>
      <c r="AP13" s="7"/>
      <c r="AQ13" s="6"/>
      <c r="AR13" s="7"/>
    </row>
    <row r="14" spans="1:45" ht="15" customHeight="1">
      <c r="A14" s="164" t="s">
        <v>4</v>
      </c>
      <c r="B14" s="164"/>
      <c r="C14" s="164"/>
      <c r="D14" s="165"/>
      <c r="E14" s="23">
        <v>70000</v>
      </c>
      <c r="F14" s="104"/>
      <c r="G14" s="91"/>
      <c r="H14" s="162" t="str">
        <f>"Estimated value after "&amp;K9&amp;" years:"</f>
        <v>Estimated value after 35 years:</v>
      </c>
      <c r="I14" s="162"/>
      <c r="J14" s="169"/>
      <c r="K14" s="29">
        <f ca="1">MAX('401K Detailed'!K10:'401K Detailed'!K80)</f>
        <v>1455674.285153338</v>
      </c>
      <c r="L14" s="91"/>
      <c r="M14" s="16"/>
      <c r="O14" s="3"/>
      <c r="Q14" s="2"/>
      <c r="S14" s="2"/>
      <c r="V14" s="2"/>
      <c r="Z14" s="3"/>
      <c r="AC14" s="3"/>
      <c r="AD14" s="3"/>
      <c r="AE14" s="3"/>
      <c r="AF14" s="3"/>
      <c r="AG14" s="3"/>
      <c r="AH14" s="3"/>
      <c r="AI14" s="3"/>
      <c r="AM14" s="7"/>
      <c r="AN14" s="7"/>
      <c r="AO14" s="7"/>
      <c r="AP14" s="7"/>
      <c r="AQ14" s="6"/>
      <c r="AR14" s="7"/>
    </row>
    <row r="15" spans="1:45" ht="15" customHeight="1">
      <c r="A15" s="164" t="s">
        <v>8</v>
      </c>
      <c r="B15" s="164"/>
      <c r="C15" s="164"/>
      <c r="D15" s="165"/>
      <c r="E15" s="24">
        <v>0.02</v>
      </c>
      <c r="F15" s="105"/>
      <c r="G15" s="92"/>
      <c r="H15" s="87"/>
      <c r="I15" s="87"/>
      <c r="J15" s="88"/>
      <c r="K15" s="146"/>
      <c r="L15" s="87"/>
      <c r="M15" s="19"/>
      <c r="O15" s="3"/>
      <c r="Q15" s="2"/>
      <c r="S15" s="2"/>
      <c r="V15" s="2"/>
      <c r="Z15" s="3"/>
      <c r="AC15" s="3"/>
      <c r="AD15" s="3"/>
      <c r="AE15" s="3"/>
      <c r="AF15" s="3"/>
      <c r="AG15" s="3"/>
      <c r="AH15" s="3"/>
      <c r="AI15" s="3"/>
      <c r="AM15" s="7"/>
      <c r="AN15" s="7"/>
      <c r="AO15" s="7"/>
      <c r="AP15" s="7"/>
      <c r="AQ15" s="6"/>
      <c r="AR15" s="7"/>
    </row>
    <row r="16" spans="1:45" ht="15" customHeight="1">
      <c r="A16" s="164" t="s">
        <v>17</v>
      </c>
      <c r="B16" s="164"/>
      <c r="C16" s="164"/>
      <c r="D16" s="165"/>
      <c r="E16" s="23">
        <v>10000</v>
      </c>
      <c r="F16" s="104"/>
      <c r="G16" s="91"/>
      <c r="H16" s="84"/>
      <c r="I16" s="84"/>
      <c r="J16" s="112" t="str">
        <f>"Interest Earned after you are "&amp;ret&amp;" for "&amp;E43&amp;" year(s):"</f>
        <v>Interest Earned after you are 65 for 20 year(s):</v>
      </c>
      <c r="K16" s="30">
        <f ca="1">interest</f>
        <v>1074802.9354924767</v>
      </c>
      <c r="L16" s="91"/>
      <c r="M16" s="16"/>
      <c r="O16" s="3"/>
      <c r="P16" s="7"/>
      <c r="Q16" s="2"/>
      <c r="S16" s="2"/>
      <c r="V16" s="2"/>
      <c r="Z16" s="3"/>
      <c r="AC16" s="3"/>
      <c r="AD16" s="3"/>
      <c r="AE16" s="3"/>
      <c r="AF16" s="3"/>
      <c r="AM16" s="7"/>
      <c r="AN16" s="7"/>
      <c r="AO16" s="7"/>
      <c r="AP16" s="7"/>
      <c r="AQ16" s="6"/>
      <c r="AR16" s="7"/>
    </row>
    <row r="17" spans="1:44" ht="5.0999999999999996" customHeight="1">
      <c r="A17" s="188"/>
      <c r="B17" s="189"/>
      <c r="C17" s="189"/>
      <c r="D17" s="189"/>
      <c r="E17" s="189"/>
      <c r="F17" s="189"/>
      <c r="G17" s="189"/>
      <c r="H17" s="189"/>
      <c r="I17" s="189"/>
      <c r="J17" s="189"/>
      <c r="K17" s="189"/>
      <c r="L17" s="190"/>
      <c r="M17" s="10"/>
      <c r="O17" s="3"/>
      <c r="Q17" s="2"/>
      <c r="S17" s="2"/>
      <c r="V17" s="2"/>
      <c r="Z17" s="3"/>
      <c r="AC17" s="3"/>
      <c r="AD17" s="3"/>
      <c r="AE17" s="3"/>
      <c r="AF17" s="3"/>
      <c r="AG17" s="3"/>
      <c r="AH17" s="3"/>
      <c r="AI17" s="3"/>
      <c r="AM17" s="7"/>
      <c r="AN17" s="7"/>
      <c r="AO17" s="7"/>
      <c r="AP17" s="7"/>
      <c r="AQ17" s="6"/>
      <c r="AR17" s="7"/>
    </row>
    <row r="18" spans="1:44" ht="15.75">
      <c r="A18" s="159" t="s">
        <v>32</v>
      </c>
      <c r="B18" s="159"/>
      <c r="C18" s="159"/>
      <c r="D18" s="159"/>
      <c r="E18" s="159"/>
      <c r="F18" s="160"/>
      <c r="G18" s="161" t="s">
        <v>35</v>
      </c>
      <c r="H18" s="161"/>
      <c r="I18" s="161"/>
      <c r="J18" s="161"/>
      <c r="K18" s="161"/>
      <c r="L18" s="161"/>
      <c r="M18" s="33"/>
      <c r="O18" s="3"/>
      <c r="Q18" s="2"/>
      <c r="S18" s="2"/>
      <c r="V18" s="2"/>
      <c r="Z18" s="3"/>
      <c r="AC18" s="3"/>
      <c r="AD18" s="3"/>
      <c r="AE18" s="3"/>
      <c r="AF18" s="3"/>
      <c r="AG18" s="3"/>
      <c r="AH18" s="3"/>
      <c r="AI18" s="3"/>
      <c r="AM18" s="7"/>
      <c r="AN18" s="7"/>
      <c r="AO18" s="7"/>
      <c r="AP18" s="7"/>
      <c r="AQ18" s="6"/>
      <c r="AR18" s="7"/>
    </row>
    <row r="19" spans="1:44" ht="5.0999999999999996" customHeight="1">
      <c r="A19" s="83"/>
      <c r="B19" s="83"/>
      <c r="C19" s="83"/>
      <c r="D19" s="83"/>
      <c r="E19" s="113"/>
      <c r="F19" s="83"/>
      <c r="G19" s="83"/>
      <c r="H19" s="83"/>
      <c r="I19" s="83"/>
      <c r="J19" s="83"/>
      <c r="K19" s="83"/>
      <c r="L19" s="83"/>
      <c r="P19" s="13"/>
      <c r="Q19" s="7"/>
      <c r="R19" s="7"/>
      <c r="S19" s="7"/>
      <c r="T19" s="7"/>
      <c r="U19" s="12"/>
      <c r="V19" s="3"/>
      <c r="Z19" s="3"/>
      <c r="AC19" s="3"/>
      <c r="AD19" s="3"/>
      <c r="AE19" s="3"/>
      <c r="AF19" s="3"/>
    </row>
    <row r="20" spans="1:44" ht="15" customHeight="1">
      <c r="A20" s="199" t="s">
        <v>63</v>
      </c>
      <c r="B20" s="199"/>
      <c r="C20" s="199"/>
      <c r="D20" s="200"/>
      <c r="E20" s="129">
        <v>5000</v>
      </c>
      <c r="F20" s="127"/>
      <c r="G20" s="128"/>
      <c r="H20" s="128"/>
      <c r="I20" s="128"/>
      <c r="J20" s="128"/>
      <c r="K20" s="128"/>
      <c r="L20" s="128"/>
      <c r="M20" s="32"/>
      <c r="P20" s="13"/>
      <c r="Q20" s="7"/>
      <c r="R20" s="7"/>
      <c r="S20" s="7"/>
      <c r="T20" s="7"/>
      <c r="U20" s="12"/>
      <c r="V20" s="3"/>
      <c r="Z20" s="3"/>
      <c r="AC20" s="3"/>
      <c r="AD20" s="3"/>
      <c r="AE20" s="3"/>
      <c r="AF20" s="3"/>
    </row>
    <row r="21" spans="1:44" ht="15" customHeight="1">
      <c r="A21" s="199" t="s">
        <v>64</v>
      </c>
      <c r="B21" s="199"/>
      <c r="C21" s="199"/>
      <c r="D21" s="200"/>
      <c r="E21" s="129">
        <v>1500</v>
      </c>
      <c r="F21" s="127"/>
      <c r="G21" s="128"/>
      <c r="H21" s="128"/>
      <c r="I21" s="128"/>
      <c r="J21" s="128"/>
      <c r="K21" s="128"/>
      <c r="L21" s="128"/>
      <c r="M21" s="32"/>
      <c r="P21" s="13"/>
      <c r="Q21" s="7"/>
      <c r="R21" s="7"/>
      <c r="S21" s="7"/>
      <c r="T21" s="7"/>
      <c r="U21" s="12"/>
      <c r="V21" s="3"/>
      <c r="Z21" s="3"/>
      <c r="AC21" s="3"/>
      <c r="AD21" s="3"/>
      <c r="AE21" s="3"/>
      <c r="AF21" s="3"/>
    </row>
    <row r="22" spans="1:44" ht="5.0999999999999996" customHeight="1">
      <c r="A22" s="127"/>
      <c r="B22" s="127"/>
      <c r="C22" s="127"/>
      <c r="D22" s="127"/>
      <c r="E22" s="127"/>
      <c r="F22" s="127"/>
      <c r="G22" s="128"/>
      <c r="H22" s="128"/>
      <c r="I22" s="128"/>
      <c r="J22" s="128"/>
      <c r="K22" s="128"/>
      <c r="L22" s="128"/>
      <c r="M22" s="32"/>
      <c r="P22" s="13"/>
      <c r="Q22" s="7"/>
      <c r="R22" s="7"/>
      <c r="S22" s="7"/>
      <c r="T22" s="7"/>
      <c r="U22" s="12"/>
      <c r="V22" s="3"/>
      <c r="Z22" s="3"/>
      <c r="AC22" s="3"/>
      <c r="AD22" s="3"/>
      <c r="AE22" s="3"/>
      <c r="AF22" s="3"/>
    </row>
    <row r="23" spans="1:44" ht="15" customHeight="1">
      <c r="A23" s="164" t="s">
        <v>13</v>
      </c>
      <c r="B23" s="164"/>
      <c r="C23" s="164"/>
      <c r="D23" s="165"/>
      <c r="E23" s="25">
        <v>0.1</v>
      </c>
      <c r="F23" s="105"/>
      <c r="G23" s="92"/>
      <c r="H23" s="166" t="s">
        <v>23</v>
      </c>
      <c r="I23" s="166"/>
      <c r="J23" s="167"/>
      <c r="K23" s="30">
        <f>E20+SUM('401K Detailed'!D10:'401K Detailed'!E80)</f>
        <v>354961.34343185939</v>
      </c>
      <c r="L23" s="92"/>
      <c r="M23" s="19"/>
      <c r="O23" s="3"/>
      <c r="Q23" s="2"/>
      <c r="S23" s="2"/>
      <c r="V23" s="2"/>
      <c r="Z23" s="3"/>
      <c r="AC23" s="3"/>
      <c r="AD23" s="3"/>
      <c r="AE23" s="3"/>
      <c r="AF23" s="3"/>
      <c r="AG23" s="3"/>
      <c r="AH23" s="3"/>
      <c r="AI23" s="3"/>
      <c r="AM23" s="7"/>
      <c r="AN23" s="7"/>
      <c r="AO23" s="7"/>
      <c r="AP23" s="7"/>
      <c r="AQ23" s="6"/>
      <c r="AR23" s="7"/>
    </row>
    <row r="24" spans="1:44" ht="15" customHeight="1">
      <c r="A24" s="164" t="s">
        <v>14</v>
      </c>
      <c r="B24" s="164"/>
      <c r="C24" s="164"/>
      <c r="D24" s="164"/>
      <c r="E24" s="101">
        <v>2400</v>
      </c>
      <c r="F24" s="102"/>
      <c r="G24" s="91"/>
      <c r="H24" s="162" t="s">
        <v>24</v>
      </c>
      <c r="I24" s="162"/>
      <c r="J24" s="169"/>
      <c r="K24" s="98">
        <f>E21+SUM('401K Detailed'!G10:'401K Detailed'!G80)</f>
        <v>106488.4030295578</v>
      </c>
      <c r="L24" s="91"/>
      <c r="M24" s="16"/>
      <c r="O24" s="3"/>
      <c r="Q24" s="2"/>
      <c r="S24" s="2"/>
      <c r="V24" s="2"/>
      <c r="Z24" s="3"/>
      <c r="AC24" s="3"/>
      <c r="AD24" s="3"/>
      <c r="AE24" s="3"/>
      <c r="AF24" s="3"/>
      <c r="AK24" s="7"/>
      <c r="AL24" s="7"/>
      <c r="AM24" s="7"/>
      <c r="AN24" s="7"/>
      <c r="AO24" s="7"/>
      <c r="AP24" s="7"/>
      <c r="AQ24" s="6"/>
      <c r="AR24" s="7"/>
    </row>
    <row r="25" spans="1:44" ht="15" customHeight="1">
      <c r="A25" s="164" t="s">
        <v>15</v>
      </c>
      <c r="B25" s="164"/>
      <c r="C25" s="164"/>
      <c r="D25" s="164"/>
      <c r="E25" s="37">
        <v>0.05</v>
      </c>
      <c r="F25" s="103"/>
      <c r="G25" s="92"/>
      <c r="H25" s="166" t="s">
        <v>25</v>
      </c>
      <c r="I25" s="166"/>
      <c r="J25" s="167"/>
      <c r="K25" s="30">
        <f>SUM(K23:K24)</f>
        <v>461449.74646141718</v>
      </c>
      <c r="L25" s="92"/>
      <c r="M25" s="19"/>
      <c r="O25" s="3"/>
      <c r="Q25" s="2"/>
      <c r="V25" s="3"/>
      <c r="Z25" s="3"/>
      <c r="AC25" s="3"/>
      <c r="AD25" s="3"/>
      <c r="AE25" s="3"/>
      <c r="AF25" s="3"/>
      <c r="AG25" s="3"/>
      <c r="AM25" s="7"/>
      <c r="AN25" s="7"/>
      <c r="AO25" s="7"/>
      <c r="AP25" s="7"/>
      <c r="AQ25" s="6"/>
      <c r="AR25" s="7"/>
    </row>
    <row r="26" spans="1:44" ht="15" customHeight="1">
      <c r="A26" s="164" t="s">
        <v>5</v>
      </c>
      <c r="B26" s="164"/>
      <c r="C26" s="164"/>
      <c r="D26" s="165"/>
      <c r="E26" s="24">
        <v>0.5</v>
      </c>
      <c r="F26" s="105"/>
      <c r="G26" s="92"/>
      <c r="H26" s="87"/>
      <c r="I26" s="87"/>
      <c r="J26" s="87"/>
      <c r="K26" s="100"/>
      <c r="L26" s="87"/>
      <c r="M26" s="19"/>
      <c r="O26" s="3"/>
      <c r="Q26" s="2"/>
      <c r="V26" s="3"/>
      <c r="Z26" s="3"/>
      <c r="AC26" s="3"/>
      <c r="AD26" s="3"/>
      <c r="AE26" s="3"/>
      <c r="AF26" s="3"/>
      <c r="AG26" s="3"/>
      <c r="AM26" s="7"/>
      <c r="AN26" s="7"/>
      <c r="AO26" s="7"/>
      <c r="AP26" s="7"/>
      <c r="AQ26" s="6"/>
      <c r="AR26" s="7"/>
    </row>
    <row r="27" spans="1:44" ht="15" customHeight="1">
      <c r="A27" s="164" t="s">
        <v>16</v>
      </c>
      <c r="B27" s="164"/>
      <c r="C27" s="164"/>
      <c r="D27" s="165"/>
      <c r="E27" s="25">
        <v>0.06</v>
      </c>
      <c r="F27" s="105"/>
      <c r="G27" s="92"/>
      <c r="H27" s="87"/>
      <c r="I27" s="87"/>
      <c r="J27" s="87"/>
      <c r="K27" s="88"/>
      <c r="L27" s="87"/>
      <c r="M27" s="19"/>
      <c r="O27" s="3"/>
      <c r="Q27" s="2"/>
      <c r="V27" s="3"/>
      <c r="Z27" s="3"/>
      <c r="AC27" s="3"/>
      <c r="AD27" s="3"/>
      <c r="AE27" s="3"/>
      <c r="AF27" s="3"/>
      <c r="AG27" s="3"/>
      <c r="AM27" s="7"/>
      <c r="AN27" s="7"/>
      <c r="AO27" s="7"/>
      <c r="AP27" s="7"/>
      <c r="AQ27" s="6"/>
      <c r="AR27" s="7"/>
    </row>
    <row r="28" spans="1:44" ht="15" customHeight="1">
      <c r="A28" s="164" t="s">
        <v>51</v>
      </c>
      <c r="B28" s="164"/>
      <c r="C28" s="164"/>
      <c r="D28" s="165"/>
      <c r="E28" s="23">
        <v>15000</v>
      </c>
      <c r="F28" s="105"/>
      <c r="G28" s="92"/>
      <c r="H28" s="87"/>
      <c r="I28" s="87"/>
      <c r="J28" s="87"/>
      <c r="K28" s="99"/>
      <c r="L28" s="87"/>
      <c r="M28" s="19"/>
      <c r="O28" s="3"/>
      <c r="Q28" s="2"/>
      <c r="V28" s="3"/>
      <c r="Z28" s="3"/>
      <c r="AC28" s="3"/>
      <c r="AD28" s="3"/>
      <c r="AE28" s="3"/>
      <c r="AF28" s="3"/>
      <c r="AG28" s="3"/>
      <c r="AM28" s="7"/>
      <c r="AN28" s="7"/>
      <c r="AO28" s="7"/>
      <c r="AP28" s="7"/>
      <c r="AQ28" s="6"/>
      <c r="AR28" s="7"/>
    </row>
    <row r="29" spans="1:44" ht="15" customHeight="1">
      <c r="A29" s="164" t="s">
        <v>9</v>
      </c>
      <c r="B29" s="164"/>
      <c r="C29" s="164"/>
      <c r="D29" s="165"/>
      <c r="E29" s="26" t="s">
        <v>7</v>
      </c>
      <c r="F29" s="105"/>
      <c r="G29" s="168" t="s">
        <v>6</v>
      </c>
      <c r="H29" s="166"/>
      <c r="I29" s="166"/>
      <c r="J29" s="167"/>
      <c r="K29" s="80">
        <f>IF(cont="Weekly",52,IF(cont="Bi-weekly",26,IF(cont="Bi-monthly",24,IF(cont="Monthly",12,IF(cont="Quarterly",4,IF(cont="Semi-annually",2,IF(cont="Annually",1,"")))))))</f>
        <v>12</v>
      </c>
      <c r="L29" s="97"/>
      <c r="M29" s="27"/>
      <c r="O29" s="2"/>
      <c r="Q29" s="2"/>
      <c r="V29" s="3"/>
      <c r="Z29" s="3"/>
      <c r="AC29" s="3"/>
      <c r="AD29" s="3"/>
      <c r="AE29" s="3"/>
      <c r="AF29" s="3"/>
      <c r="AG29" s="3"/>
      <c r="AM29" s="7"/>
      <c r="AN29" s="7"/>
      <c r="AO29" s="7"/>
      <c r="AP29" s="7"/>
      <c r="AQ29" s="6"/>
      <c r="AR29" s="7"/>
    </row>
    <row r="30" spans="1:44" ht="5.0999999999999996" customHeight="1">
      <c r="A30" s="188"/>
      <c r="B30" s="189"/>
      <c r="C30" s="189"/>
      <c r="D30" s="189"/>
      <c r="E30" s="189"/>
      <c r="F30" s="189"/>
      <c r="G30" s="189"/>
      <c r="H30" s="189"/>
      <c r="I30" s="189"/>
      <c r="J30" s="189"/>
      <c r="K30" s="189"/>
      <c r="L30" s="190"/>
      <c r="M30" s="11"/>
      <c r="O30" s="10"/>
      <c r="Q30" s="2"/>
      <c r="V30" s="3"/>
      <c r="Z30" s="3"/>
      <c r="AC30" s="3"/>
      <c r="AD30" s="3"/>
      <c r="AE30" s="3"/>
      <c r="AF30" s="3"/>
      <c r="AG30" s="3"/>
      <c r="AM30" s="7"/>
      <c r="AN30" s="7"/>
      <c r="AO30" s="7"/>
      <c r="AP30" s="7"/>
      <c r="AQ30" s="6"/>
      <c r="AR30" s="7"/>
    </row>
    <row r="31" spans="1:44" ht="17.25" customHeight="1">
      <c r="A31" s="159" t="s">
        <v>43</v>
      </c>
      <c r="B31" s="159"/>
      <c r="C31" s="159"/>
      <c r="D31" s="159"/>
      <c r="E31" s="159"/>
      <c r="F31" s="160"/>
      <c r="G31" s="161" t="s">
        <v>37</v>
      </c>
      <c r="H31" s="161"/>
      <c r="I31" s="161"/>
      <c r="J31" s="161"/>
      <c r="K31" s="161"/>
      <c r="L31" s="161"/>
      <c r="M31" s="27"/>
      <c r="O31" s="10"/>
      <c r="Q31" s="2"/>
      <c r="V31" s="3"/>
      <c r="Z31" s="3"/>
      <c r="AC31" s="3"/>
      <c r="AD31" s="3"/>
      <c r="AE31" s="3"/>
      <c r="AF31" s="3"/>
      <c r="AG31" s="3"/>
      <c r="AM31" s="7"/>
      <c r="AN31" s="7"/>
      <c r="AO31" s="7"/>
      <c r="AP31" s="7"/>
      <c r="AQ31" s="6"/>
      <c r="AR31" s="7"/>
    </row>
    <row r="32" spans="1:44" ht="5.0999999999999996" customHeight="1">
      <c r="A32" s="83"/>
      <c r="B32" s="83"/>
      <c r="C32" s="83"/>
      <c r="D32" s="83"/>
      <c r="E32" s="20"/>
      <c r="F32" s="20"/>
      <c r="G32" s="20"/>
      <c r="H32" s="20"/>
      <c r="I32" s="20"/>
      <c r="J32" s="20"/>
      <c r="K32" s="20"/>
      <c r="L32" s="20"/>
      <c r="M32" s="4"/>
      <c r="O32" s="2"/>
      <c r="P32" s="7"/>
      <c r="Q32" s="2"/>
      <c r="S32" s="2"/>
      <c r="V32" s="2"/>
      <c r="Z32" s="3"/>
      <c r="AC32" s="3"/>
      <c r="AD32" s="3"/>
      <c r="AE32" s="3"/>
      <c r="AF32" s="3"/>
      <c r="AM32" s="7"/>
      <c r="AN32" s="7"/>
      <c r="AO32" s="7"/>
      <c r="AP32" s="7"/>
      <c r="AQ32" s="6"/>
      <c r="AR32" s="7"/>
    </row>
    <row r="33" spans="1:44" ht="15" customHeight="1">
      <c r="A33" s="164" t="s">
        <v>18</v>
      </c>
      <c r="B33" s="164"/>
      <c r="C33" s="164"/>
      <c r="D33" s="165"/>
      <c r="E33" s="25">
        <v>0.06</v>
      </c>
      <c r="F33" s="106"/>
      <c r="G33" s="174" t="s">
        <v>20</v>
      </c>
      <c r="H33" s="162"/>
      <c r="I33" s="162"/>
      <c r="J33" s="169"/>
      <c r="K33" s="34">
        <f ca="1">IF(K9&gt;0,AVERAGE(OFFSET('401K Detailed'!J10,2,0,K9,1)),"")</f>
        <v>6.0000000000000039E-2</v>
      </c>
      <c r="L33" s="93"/>
      <c r="M33" s="32"/>
      <c r="Q33" s="2"/>
      <c r="V33" s="3"/>
      <c r="Z33" s="3"/>
      <c r="AC33" s="3"/>
      <c r="AD33" s="3"/>
      <c r="AE33" s="3"/>
      <c r="AF33" s="3"/>
      <c r="AG33" s="3"/>
      <c r="AM33" s="7"/>
      <c r="AN33" s="7"/>
      <c r="AO33" s="7"/>
      <c r="AP33" s="7"/>
      <c r="AQ33" s="6"/>
      <c r="AR33" s="7"/>
    </row>
    <row r="34" spans="1:44" ht="15" customHeight="1">
      <c r="A34" s="164" t="s">
        <v>10</v>
      </c>
      <c r="B34" s="164"/>
      <c r="C34" s="164"/>
      <c r="D34" s="165"/>
      <c r="E34" s="26" t="s">
        <v>19</v>
      </c>
      <c r="F34" s="105"/>
      <c r="G34" s="92"/>
      <c r="H34" s="186" t="s">
        <v>11</v>
      </c>
      <c r="I34" s="187"/>
      <c r="J34" s="187"/>
      <c r="K34" s="119">
        <v>-0.02</v>
      </c>
      <c r="L34" s="87"/>
      <c r="M34" s="19"/>
      <c r="Q34" s="2"/>
      <c r="V34" s="3"/>
      <c r="Z34" s="3"/>
      <c r="AC34" s="3"/>
      <c r="AD34" s="3"/>
      <c r="AE34" s="3"/>
      <c r="AF34" s="3"/>
      <c r="AG34" s="3"/>
      <c r="AM34" s="7"/>
      <c r="AN34" s="7"/>
      <c r="AO34" s="7"/>
      <c r="AP34" s="7"/>
      <c r="AQ34" s="6"/>
      <c r="AR34" s="7"/>
    </row>
    <row r="35" spans="1:44" ht="15" customHeight="1">
      <c r="A35" s="102"/>
      <c r="B35" s="102"/>
      <c r="C35" s="102"/>
      <c r="D35" s="102"/>
      <c r="E35" s="108"/>
      <c r="F35" s="103"/>
      <c r="G35" s="116"/>
      <c r="H35" s="162" t="s">
        <v>12</v>
      </c>
      <c r="I35" s="163"/>
      <c r="J35" s="163"/>
      <c r="K35" s="118">
        <v>0.09</v>
      </c>
      <c r="L35" s="95"/>
      <c r="M35" s="19"/>
      <c r="Q35" s="2"/>
      <c r="V35" s="3"/>
      <c r="Z35" s="3"/>
      <c r="AC35" s="3"/>
      <c r="AD35" s="3"/>
      <c r="AE35" s="3"/>
      <c r="AF35" s="3"/>
      <c r="AG35" s="3"/>
      <c r="AM35" s="7"/>
      <c r="AN35" s="7"/>
      <c r="AO35" s="7"/>
      <c r="AP35" s="7"/>
      <c r="AQ35" s="6"/>
      <c r="AR35" s="7"/>
    </row>
    <row r="36" spans="1:44" ht="15" customHeight="1">
      <c r="A36" s="114"/>
      <c r="B36" s="114"/>
      <c r="C36" s="114"/>
      <c r="D36" s="114"/>
      <c r="E36" s="115"/>
      <c r="F36" s="115"/>
      <c r="G36" s="87"/>
      <c r="H36" s="85"/>
      <c r="I36" s="85"/>
      <c r="J36" s="85"/>
      <c r="K36" s="117" t="s">
        <v>58</v>
      </c>
      <c r="L36" s="87"/>
      <c r="M36" s="19"/>
      <c r="Q36" s="2"/>
      <c r="V36" s="3"/>
      <c r="Z36" s="3"/>
      <c r="AC36" s="3"/>
      <c r="AD36" s="3"/>
      <c r="AE36" s="3"/>
      <c r="AF36" s="3"/>
      <c r="AG36" s="3"/>
      <c r="AM36" s="7"/>
      <c r="AN36" s="7"/>
      <c r="AO36" s="7"/>
      <c r="AP36" s="7"/>
      <c r="AQ36" s="6"/>
      <c r="AR36" s="7"/>
    </row>
    <row r="37" spans="1:44" ht="5.0999999999999996" customHeight="1">
      <c r="A37" s="176"/>
      <c r="B37" s="176"/>
      <c r="C37" s="176"/>
      <c r="D37" s="176"/>
      <c r="E37" s="176"/>
      <c r="F37" s="176"/>
      <c r="G37" s="176"/>
      <c r="H37" s="176"/>
      <c r="I37" s="176"/>
      <c r="J37" s="176"/>
      <c r="K37" s="176"/>
      <c r="L37" s="176"/>
      <c r="M37" s="15"/>
      <c r="O37" s="12"/>
      <c r="P37" s="12"/>
      <c r="Q37" s="12"/>
      <c r="R37" s="12"/>
      <c r="S37" s="12"/>
      <c r="T37" s="12"/>
      <c r="U37" s="12"/>
      <c r="V37" s="3"/>
      <c r="Z37" s="3"/>
      <c r="AC37" s="3"/>
      <c r="AD37" s="3"/>
      <c r="AE37" s="3"/>
      <c r="AF37" s="3"/>
      <c r="AM37" s="7"/>
    </row>
    <row r="38" spans="1:44" ht="15.75">
      <c r="A38" s="159" t="s">
        <v>33</v>
      </c>
      <c r="B38" s="159"/>
      <c r="C38" s="159"/>
      <c r="D38" s="159"/>
      <c r="E38" s="159"/>
      <c r="F38" s="160"/>
      <c r="G38" s="161" t="s">
        <v>36</v>
      </c>
      <c r="H38" s="161"/>
      <c r="I38" s="161"/>
      <c r="J38" s="161"/>
      <c r="K38" s="161"/>
      <c r="L38" s="161"/>
      <c r="M38" s="36"/>
      <c r="O38" s="12"/>
      <c r="P38" s="12"/>
      <c r="Q38" s="12"/>
      <c r="R38" s="12"/>
      <c r="S38" s="12"/>
      <c r="T38" s="12"/>
      <c r="U38" s="12"/>
      <c r="V38" s="3"/>
      <c r="Z38" s="3"/>
      <c r="AC38" s="3"/>
      <c r="AD38" s="3"/>
      <c r="AE38" s="3"/>
      <c r="AF38" s="3"/>
      <c r="AM38" s="7"/>
    </row>
    <row r="39" spans="1:44" ht="5.0999999999999996" customHeight="1">
      <c r="A39" s="83"/>
      <c r="B39" s="83"/>
      <c r="C39" s="83"/>
      <c r="D39" s="83"/>
      <c r="E39" s="21"/>
      <c r="F39" s="83"/>
      <c r="G39" s="83"/>
      <c r="H39" s="83"/>
      <c r="I39" s="83"/>
      <c r="J39" s="83"/>
      <c r="K39" s="90"/>
      <c r="L39" s="20"/>
      <c r="M39" s="8"/>
      <c r="Q39" s="2"/>
      <c r="V39" s="3"/>
      <c r="Z39" s="3"/>
      <c r="AC39" s="3"/>
      <c r="AD39" s="3"/>
      <c r="AE39" s="3"/>
      <c r="AF39" s="3"/>
      <c r="AG39" s="3"/>
      <c r="AM39" s="7"/>
      <c r="AN39" s="7"/>
      <c r="AO39" s="7"/>
      <c r="AP39" s="7"/>
      <c r="AQ39" s="6"/>
      <c r="AR39" s="7"/>
    </row>
    <row r="40" spans="1:44" ht="15" customHeight="1">
      <c r="A40" s="164" t="s">
        <v>3</v>
      </c>
      <c r="B40" s="164"/>
      <c r="C40" s="164"/>
      <c r="D40" s="165"/>
      <c r="E40" s="25">
        <v>0.02</v>
      </c>
      <c r="F40" s="105"/>
      <c r="G40" s="92"/>
      <c r="H40" s="87"/>
      <c r="I40" s="87"/>
      <c r="J40" s="88"/>
      <c r="K40" s="95"/>
      <c r="L40" s="87"/>
      <c r="M40" s="19"/>
      <c r="O40" s="10"/>
      <c r="Q40" s="2"/>
      <c r="V40" s="3"/>
      <c r="Z40" s="3"/>
      <c r="AC40" s="3"/>
      <c r="AD40" s="3"/>
      <c r="AE40" s="3"/>
      <c r="AF40" s="3"/>
      <c r="AG40" s="3"/>
      <c r="AM40" s="7"/>
      <c r="AN40" s="7"/>
      <c r="AO40" s="7"/>
      <c r="AP40" s="7"/>
      <c r="AQ40" s="6"/>
      <c r="AR40" s="7"/>
    </row>
    <row r="41" spans="1:44" ht="15" customHeight="1">
      <c r="A41" s="164" t="s">
        <v>21</v>
      </c>
      <c r="B41" s="164"/>
      <c r="C41" s="164"/>
      <c r="D41" s="165"/>
      <c r="E41" s="23">
        <v>4300</v>
      </c>
      <c r="F41" s="107"/>
      <c r="G41" s="178" t="s">
        <v>57</v>
      </c>
      <c r="H41" s="179"/>
      <c r="I41" s="179"/>
      <c r="J41" s="180"/>
      <c r="K41" s="29">
        <f>IF(E41=0,(E14*E42)/12,E41)*(1+E40)^K9</f>
        <v>8599.5250764485554</v>
      </c>
      <c r="L41" s="94"/>
      <c r="M41" s="31"/>
      <c r="O41" s="7"/>
      <c r="P41" s="7"/>
      <c r="U41" s="12"/>
      <c r="V41" s="3"/>
      <c r="Z41" s="3"/>
      <c r="AC41" s="3"/>
      <c r="AD41" s="3"/>
      <c r="AE41" s="3"/>
      <c r="AF41" s="3"/>
      <c r="AG41" s="3"/>
      <c r="AR41" s="7"/>
    </row>
    <row r="42" spans="1:44" ht="15" customHeight="1">
      <c r="A42" s="177" t="s">
        <v>22</v>
      </c>
      <c r="B42" s="177"/>
      <c r="C42" s="177"/>
      <c r="D42" s="177"/>
      <c r="E42" s="47">
        <v>0.75</v>
      </c>
      <c r="F42" s="103"/>
      <c r="G42" s="181" t="s">
        <v>26</v>
      </c>
      <c r="H42" s="182"/>
      <c r="I42" s="182"/>
      <c r="J42" s="183"/>
      <c r="K42" s="30">
        <f ca="1">IF(E43&gt;0,SUM('Desired Income'!F10:OFFSET('Desired Income'!F9,E43,0,1,1)),"")</f>
        <v>2507350.0905304407</v>
      </c>
      <c r="L42" s="92"/>
      <c r="M42" s="31"/>
      <c r="P42" s="7"/>
      <c r="Q42" s="7"/>
      <c r="R42" s="7"/>
      <c r="S42" s="7"/>
      <c r="T42" s="7"/>
      <c r="V42" s="3"/>
      <c r="Z42" s="3"/>
      <c r="AC42" s="3"/>
      <c r="AD42" s="3"/>
      <c r="AE42" s="3"/>
      <c r="AF42" s="3"/>
      <c r="AR42" s="7"/>
    </row>
    <row r="43" spans="1:44" ht="15" customHeight="1">
      <c r="A43" s="184" t="s">
        <v>27</v>
      </c>
      <c r="B43" s="184"/>
      <c r="C43" s="184"/>
      <c r="D43" s="185"/>
      <c r="E43" s="35">
        <v>20</v>
      </c>
      <c r="F43" s="106"/>
      <c r="G43" s="171" t="str">
        <f ca="1">IF(K42&gt;0,"Your Savings will last for "&amp;IF(mns&gt;12,(age_1-'401K Estimator'!E10)+ROUNDDOWN(mns/12,0),age_1-'401K Estimator'!E10)&amp;" years and "&amp;IF(mns&gt;12,ROUNDDOWN(12*(ROUNDDOWN(mns/12,1)-ROUNDDOWN(mns/12,0)),0),mns)&amp;" month.","")</f>
        <v>Your Savings will last for 20 years and 1 month.</v>
      </c>
      <c r="H43" s="172"/>
      <c r="I43" s="172"/>
      <c r="J43" s="172"/>
      <c r="K43" s="173"/>
      <c r="L43" s="173"/>
      <c r="M43" s="31"/>
      <c r="O43" s="13"/>
      <c r="P43" s="14"/>
      <c r="Q43" s="14"/>
      <c r="R43" s="14"/>
      <c r="S43" s="14"/>
      <c r="T43" s="14"/>
      <c r="U43" s="14"/>
      <c r="V43" s="3"/>
      <c r="Z43" s="3"/>
      <c r="AC43" s="3"/>
      <c r="AD43" s="3"/>
      <c r="AE43" s="3"/>
      <c r="AF43" s="3"/>
      <c r="AG43" s="3"/>
    </row>
    <row r="44" spans="1:44" ht="15" customHeight="1">
      <c r="A44" s="102"/>
      <c r="B44" s="102"/>
      <c r="C44" s="102"/>
      <c r="D44" s="102"/>
      <c r="E44" s="109"/>
      <c r="F44" s="102"/>
      <c r="G44" s="91"/>
      <c r="H44" s="84"/>
      <c r="I44" s="84"/>
      <c r="J44" s="84"/>
      <c r="K44" s="84"/>
      <c r="L44" s="84"/>
      <c r="M44" s="31"/>
      <c r="O44" s="2"/>
      <c r="P44" s="2"/>
      <c r="Q44" s="2"/>
      <c r="R44" s="2"/>
      <c r="S44" s="2"/>
      <c r="T44" s="2"/>
      <c r="U44" s="2"/>
      <c r="V44" s="3"/>
      <c r="Z44" s="3"/>
      <c r="AC44" s="3"/>
      <c r="AD44" s="3"/>
      <c r="AE44" s="3"/>
      <c r="AF44" s="3"/>
      <c r="AM44" s="7"/>
    </row>
    <row r="45" spans="1:44">
      <c r="A45" s="18"/>
      <c r="B45" s="18"/>
      <c r="C45" s="18"/>
      <c r="D45" s="18"/>
      <c r="E45" s="18"/>
      <c r="F45" s="18"/>
      <c r="G45" s="18"/>
      <c r="H45" s="18"/>
      <c r="I45" s="18"/>
      <c r="J45" s="89"/>
      <c r="K45" s="18"/>
      <c r="L45" s="79"/>
      <c r="M45" s="15"/>
      <c r="O45" s="12"/>
      <c r="P45" s="12"/>
      <c r="Q45" s="12"/>
      <c r="R45" s="12"/>
      <c r="S45" s="12"/>
      <c r="T45" s="12"/>
      <c r="U45" s="12"/>
      <c r="V45" s="3"/>
      <c r="Z45" s="3"/>
      <c r="AC45" s="3"/>
      <c r="AD45" s="3"/>
      <c r="AE45" s="3"/>
      <c r="AF45" s="3"/>
      <c r="AM45" s="7"/>
    </row>
    <row r="46" spans="1:44">
      <c r="A46" s="38"/>
      <c r="B46" s="38"/>
      <c r="C46" s="38"/>
      <c r="D46" s="38"/>
      <c r="E46" s="38"/>
      <c r="F46" s="38"/>
      <c r="G46" s="38"/>
      <c r="H46" s="38"/>
      <c r="I46" s="38"/>
      <c r="J46" s="38"/>
      <c r="K46" s="81"/>
      <c r="L46" s="38"/>
      <c r="M46" s="15"/>
      <c r="O46" s="12"/>
      <c r="P46" s="12"/>
      <c r="Q46" s="12"/>
      <c r="R46" s="12"/>
      <c r="S46" s="12"/>
      <c r="T46" s="12"/>
      <c r="U46" s="12"/>
      <c r="V46" s="3"/>
      <c r="Z46" s="3"/>
      <c r="AC46" s="3"/>
      <c r="AD46" s="3"/>
      <c r="AE46" s="3"/>
      <c r="AF46" s="3"/>
      <c r="AM46" s="7"/>
    </row>
    <row r="47" spans="1:44">
      <c r="A47" s="38"/>
      <c r="B47" s="38"/>
      <c r="C47" s="38"/>
      <c r="D47" s="38"/>
      <c r="E47" s="38"/>
      <c r="F47" s="38"/>
      <c r="G47" s="38"/>
      <c r="H47" s="38"/>
      <c r="I47" s="38"/>
      <c r="J47" s="38"/>
      <c r="K47" s="38"/>
      <c r="L47" s="38"/>
      <c r="M47" s="15"/>
      <c r="O47" s="12"/>
      <c r="P47" s="12"/>
      <c r="Q47" s="12"/>
      <c r="R47" s="12"/>
      <c r="S47" s="12"/>
      <c r="T47" s="12"/>
      <c r="U47" s="12"/>
      <c r="V47" s="3"/>
      <c r="Z47" s="3"/>
      <c r="AC47" s="3"/>
      <c r="AD47" s="3"/>
      <c r="AE47" s="3"/>
      <c r="AF47" s="3"/>
      <c r="AM47" s="7"/>
    </row>
    <row r="48" spans="1:44">
      <c r="A48" s="38"/>
      <c r="B48" s="38"/>
      <c r="C48" s="38"/>
      <c r="D48" s="38"/>
      <c r="E48" s="38"/>
      <c r="F48" s="38"/>
      <c r="G48" s="38"/>
      <c r="H48" s="38"/>
      <c r="I48" s="38"/>
      <c r="J48" s="38"/>
      <c r="K48" s="38"/>
      <c r="L48" s="38"/>
      <c r="M48" s="15"/>
      <c r="O48" s="12"/>
      <c r="P48" s="12"/>
      <c r="Q48" s="12"/>
      <c r="R48" s="12"/>
      <c r="S48" s="12"/>
      <c r="T48" s="12"/>
      <c r="U48" s="12"/>
      <c r="V48" s="3"/>
      <c r="Z48" s="3"/>
      <c r="AC48" s="3"/>
      <c r="AD48" s="3"/>
      <c r="AE48" s="3"/>
      <c r="AF48" s="3"/>
      <c r="AM48" s="7"/>
    </row>
    <row r="49" spans="1:43">
      <c r="A49" s="38"/>
      <c r="B49" s="38"/>
      <c r="C49" s="38"/>
      <c r="D49" s="38"/>
      <c r="E49" s="38"/>
      <c r="F49" s="38"/>
      <c r="G49" s="38"/>
      <c r="H49" s="38"/>
      <c r="I49" s="38"/>
      <c r="J49" s="38"/>
      <c r="K49" s="38"/>
      <c r="L49" s="38"/>
      <c r="M49" s="15"/>
      <c r="O49" s="12"/>
      <c r="P49" s="12"/>
      <c r="Q49" s="12"/>
      <c r="R49" s="12"/>
      <c r="S49" s="12"/>
      <c r="T49" s="12"/>
      <c r="U49" s="12"/>
      <c r="V49" s="3"/>
      <c r="Z49" s="3"/>
      <c r="AC49" s="3"/>
      <c r="AD49" s="3"/>
      <c r="AE49" s="3"/>
      <c r="AF49" s="3"/>
      <c r="AM49" s="7"/>
    </row>
    <row r="50" spans="1:43">
      <c r="A50" s="38"/>
      <c r="B50" s="38"/>
      <c r="C50" s="38"/>
      <c r="D50" s="38"/>
      <c r="E50" s="38"/>
      <c r="F50" s="38"/>
      <c r="G50" s="38"/>
      <c r="H50" s="38"/>
      <c r="I50" s="38"/>
      <c r="J50" s="38"/>
      <c r="K50" s="38"/>
      <c r="L50" s="38"/>
      <c r="M50" s="15"/>
      <c r="O50" s="12"/>
      <c r="P50" s="12"/>
      <c r="Q50" s="12"/>
      <c r="R50" s="12"/>
      <c r="S50" s="12"/>
      <c r="T50" s="12"/>
      <c r="U50" s="12"/>
      <c r="V50" s="3"/>
      <c r="Z50" s="3"/>
      <c r="AC50" s="3"/>
      <c r="AD50" s="3"/>
      <c r="AE50" s="3"/>
      <c r="AF50" s="3"/>
      <c r="AM50" s="7"/>
    </row>
    <row r="51" spans="1:43">
      <c r="A51" s="9"/>
      <c r="B51" s="9"/>
      <c r="C51" s="9"/>
      <c r="D51" s="9"/>
      <c r="E51" s="9"/>
      <c r="F51" s="9"/>
      <c r="G51" s="9"/>
      <c r="H51" s="9"/>
      <c r="I51" s="9"/>
      <c r="J51" s="9"/>
      <c r="K51" s="9"/>
      <c r="L51" s="9"/>
      <c r="M51" s="15"/>
      <c r="O51" s="12"/>
      <c r="P51" s="12"/>
      <c r="Q51" s="12"/>
      <c r="R51" s="12"/>
      <c r="S51" s="12"/>
      <c r="T51" s="12"/>
      <c r="U51" s="12"/>
      <c r="V51" s="3"/>
      <c r="Z51" s="3"/>
      <c r="AC51" s="3"/>
      <c r="AD51" s="3"/>
      <c r="AE51" s="3"/>
      <c r="AF51" s="3"/>
      <c r="AM51" s="7"/>
    </row>
    <row r="52" spans="1:43">
      <c r="A52" s="9"/>
      <c r="B52" s="9"/>
      <c r="C52" s="9"/>
      <c r="D52" s="9"/>
      <c r="E52" s="9"/>
      <c r="F52" s="9"/>
      <c r="G52" s="9"/>
      <c r="H52" s="9"/>
      <c r="I52" s="9"/>
      <c r="J52" s="9"/>
      <c r="K52" s="9"/>
      <c r="L52" s="9"/>
      <c r="M52" s="15"/>
      <c r="O52" s="12"/>
      <c r="P52" s="12"/>
      <c r="Q52" s="12"/>
      <c r="R52" s="12"/>
      <c r="S52" s="12"/>
      <c r="T52" s="12"/>
      <c r="U52" s="12"/>
      <c r="V52" s="3"/>
      <c r="Z52" s="3"/>
      <c r="AC52" s="3"/>
      <c r="AD52" s="3"/>
      <c r="AE52" s="3"/>
      <c r="AF52" s="3"/>
      <c r="AM52" s="7"/>
    </row>
    <row r="53" spans="1:43">
      <c r="A53" s="9"/>
      <c r="B53" s="9"/>
      <c r="C53" s="9"/>
      <c r="D53" s="9"/>
      <c r="E53" s="9"/>
      <c r="F53" s="9"/>
      <c r="G53" s="9"/>
      <c r="H53" s="9"/>
      <c r="I53" s="9"/>
      <c r="J53" s="9"/>
      <c r="K53" s="9"/>
      <c r="L53" s="9"/>
      <c r="M53" s="15"/>
      <c r="O53" s="12"/>
      <c r="P53" s="12"/>
      <c r="Q53" s="12"/>
      <c r="R53" s="12"/>
      <c r="S53" s="12"/>
      <c r="T53" s="12"/>
      <c r="U53" s="12"/>
      <c r="V53" s="3"/>
      <c r="Z53" s="3"/>
      <c r="AC53" s="3"/>
      <c r="AD53" s="3"/>
      <c r="AE53" s="3"/>
      <c r="AF53" s="3"/>
      <c r="AM53" s="7"/>
    </row>
    <row r="54" spans="1:43">
      <c r="A54" s="9"/>
      <c r="B54" s="9"/>
      <c r="C54" s="9"/>
      <c r="D54" s="9"/>
      <c r="E54" s="9"/>
      <c r="F54" s="9"/>
      <c r="G54" s="9"/>
      <c r="H54" s="9"/>
      <c r="I54" s="9"/>
      <c r="J54" s="9"/>
      <c r="K54" s="9"/>
      <c r="L54" s="9"/>
      <c r="P54" s="13"/>
      <c r="Q54" s="7"/>
      <c r="R54" s="7"/>
      <c r="S54" s="7"/>
      <c r="T54" s="7"/>
      <c r="U54" s="12"/>
      <c r="V54" s="3"/>
      <c r="Z54" s="3"/>
      <c r="AC54" s="3"/>
      <c r="AD54" s="3"/>
      <c r="AE54" s="3"/>
      <c r="AF54" s="3"/>
    </row>
    <row r="55" spans="1:43" s="17" customFormat="1">
      <c r="A55" s="175"/>
      <c r="B55" s="175"/>
      <c r="C55" s="175"/>
      <c r="D55" s="175"/>
      <c r="E55" s="175"/>
      <c r="F55" s="175"/>
      <c r="G55" s="175"/>
      <c r="H55" s="175"/>
      <c r="I55" s="175"/>
      <c r="J55" s="175"/>
      <c r="K55" s="175"/>
      <c r="L55" s="175"/>
      <c r="M55" s="52"/>
      <c r="P55" s="68"/>
      <c r="Q55" s="69"/>
      <c r="R55" s="69"/>
      <c r="V55" s="70"/>
      <c r="W55" s="52"/>
      <c r="X55" s="52"/>
      <c r="Y55" s="70"/>
      <c r="Z55" s="70"/>
      <c r="AA55" s="52"/>
      <c r="AB55" s="52"/>
      <c r="AC55" s="70"/>
      <c r="AD55" s="70"/>
      <c r="AE55" s="70"/>
      <c r="AF55" s="70"/>
      <c r="AQ55" s="70"/>
    </row>
    <row r="56" spans="1:43" s="63" customFormat="1">
      <c r="A56" s="110"/>
      <c r="B56" s="110"/>
      <c r="C56" s="111"/>
      <c r="D56" s="170"/>
      <c r="E56" s="170"/>
      <c r="F56" s="170"/>
      <c r="G56" s="170"/>
      <c r="H56" s="170"/>
      <c r="I56" s="111"/>
      <c r="J56" s="111"/>
      <c r="K56" s="110"/>
      <c r="L56" s="111"/>
      <c r="O56" s="64"/>
      <c r="P56" s="65"/>
      <c r="R56" s="66"/>
      <c r="S56" s="66"/>
      <c r="T56" s="66"/>
      <c r="U56" s="66"/>
      <c r="V56" s="67"/>
      <c r="W56" s="65"/>
      <c r="X56" s="65"/>
      <c r="Y56" s="67"/>
      <c r="Z56" s="67"/>
      <c r="AA56" s="65"/>
      <c r="AB56" s="65"/>
      <c r="AC56" s="67"/>
      <c r="AD56" s="67"/>
      <c r="AE56" s="67"/>
      <c r="AF56" s="67"/>
      <c r="AQ56" s="67"/>
    </row>
    <row r="57" spans="1:43" s="63" customFormat="1">
      <c r="A57" s="71"/>
      <c r="B57" s="71"/>
      <c r="C57" s="77"/>
      <c r="D57" s="77"/>
      <c r="E57" s="77"/>
      <c r="F57" s="77"/>
      <c r="G57" s="77"/>
      <c r="H57" s="77"/>
      <c r="I57" s="78"/>
      <c r="J57" s="76"/>
      <c r="K57" s="77"/>
      <c r="L57" s="77"/>
      <c r="Q57" s="65"/>
      <c r="R57" s="67"/>
      <c r="V57" s="67"/>
      <c r="W57" s="65"/>
      <c r="X57" s="65"/>
      <c r="Y57" s="67"/>
      <c r="Z57" s="67"/>
      <c r="AA57" s="65"/>
      <c r="AB57" s="65"/>
      <c r="AC57" s="67"/>
      <c r="AD57" s="67"/>
      <c r="AE57" s="67"/>
      <c r="AF57" s="67"/>
      <c r="AQ57" s="67"/>
    </row>
    <row r="58" spans="1:43" s="63" customFormat="1">
      <c r="A58" s="71"/>
      <c r="B58" s="71"/>
      <c r="C58" s="72"/>
      <c r="D58" s="73"/>
      <c r="E58" s="73"/>
      <c r="F58" s="73"/>
      <c r="G58" s="73"/>
      <c r="H58" s="73"/>
      <c r="I58" s="73"/>
      <c r="J58" s="74"/>
      <c r="K58" s="75"/>
      <c r="L58" s="75"/>
      <c r="M58" s="65"/>
      <c r="N58" s="64"/>
      <c r="V58" s="67"/>
      <c r="W58" s="65"/>
      <c r="X58" s="65"/>
      <c r="Y58" s="67"/>
      <c r="Z58" s="67"/>
      <c r="AA58" s="65"/>
      <c r="AB58" s="65"/>
      <c r="AC58" s="67"/>
      <c r="AD58" s="67"/>
      <c r="AE58" s="67"/>
      <c r="AF58" s="67"/>
      <c r="AQ58" s="67"/>
    </row>
    <row r="59" spans="1:43" s="63" customFormat="1">
      <c r="A59" s="71"/>
      <c r="B59" s="71"/>
      <c r="C59" s="72"/>
      <c r="D59" s="73"/>
      <c r="E59" s="73"/>
      <c r="F59" s="73"/>
      <c r="G59" s="73"/>
      <c r="H59" s="73"/>
      <c r="I59" s="73"/>
      <c r="J59" s="74"/>
      <c r="K59" s="75"/>
      <c r="L59" s="75"/>
      <c r="M59" s="65"/>
      <c r="N59" s="64"/>
      <c r="V59" s="67"/>
      <c r="W59" s="65"/>
      <c r="X59" s="65"/>
      <c r="Y59" s="67"/>
      <c r="Z59" s="67"/>
      <c r="AA59" s="65"/>
      <c r="AB59" s="65"/>
      <c r="AC59" s="67"/>
      <c r="AD59" s="67"/>
      <c r="AE59" s="67"/>
      <c r="AF59" s="67"/>
      <c r="AQ59" s="67"/>
    </row>
    <row r="60" spans="1:43" s="63" customFormat="1">
      <c r="A60" s="71"/>
      <c r="B60" s="71"/>
      <c r="C60" s="72"/>
      <c r="D60" s="73"/>
      <c r="E60" s="73"/>
      <c r="F60" s="73"/>
      <c r="G60" s="73"/>
      <c r="H60" s="73"/>
      <c r="I60" s="73"/>
      <c r="J60" s="74"/>
      <c r="K60" s="75"/>
      <c r="L60" s="75"/>
      <c r="M60" s="65"/>
      <c r="V60" s="67"/>
      <c r="W60" s="65"/>
      <c r="X60" s="65"/>
      <c r="Y60" s="67"/>
      <c r="Z60" s="67"/>
      <c r="AA60" s="65"/>
      <c r="AB60" s="65"/>
      <c r="AC60" s="67"/>
      <c r="AD60" s="67"/>
      <c r="AE60" s="67"/>
      <c r="AF60" s="67"/>
      <c r="AQ60" s="67"/>
    </row>
    <row r="61" spans="1:43" s="63" customFormat="1">
      <c r="A61" s="71"/>
      <c r="B61" s="71"/>
      <c r="C61" s="72"/>
      <c r="D61" s="73"/>
      <c r="E61" s="73"/>
      <c r="F61" s="73"/>
      <c r="G61" s="73"/>
      <c r="H61" s="73"/>
      <c r="I61" s="73"/>
      <c r="J61" s="74"/>
      <c r="K61" s="75"/>
      <c r="L61" s="75"/>
      <c r="M61" s="65"/>
      <c r="V61" s="67"/>
      <c r="W61" s="65"/>
      <c r="X61" s="65"/>
      <c r="Y61" s="67"/>
      <c r="Z61" s="67"/>
      <c r="AA61" s="65"/>
      <c r="AB61" s="65"/>
      <c r="AC61" s="67"/>
      <c r="AD61" s="67"/>
      <c r="AE61" s="67"/>
      <c r="AF61" s="67"/>
      <c r="AQ61" s="67"/>
    </row>
    <row r="62" spans="1:43" s="63" customFormat="1">
      <c r="A62" s="71"/>
      <c r="B62" s="71"/>
      <c r="C62" s="72"/>
      <c r="D62" s="73"/>
      <c r="E62" s="73"/>
      <c r="F62" s="73"/>
      <c r="G62" s="73"/>
      <c r="H62" s="73"/>
      <c r="I62" s="73"/>
      <c r="J62" s="74"/>
      <c r="K62" s="75"/>
      <c r="L62" s="75"/>
      <c r="M62" s="65"/>
      <c r="V62" s="67"/>
      <c r="W62" s="65"/>
      <c r="X62" s="65"/>
      <c r="Y62" s="67"/>
      <c r="Z62" s="67"/>
      <c r="AA62" s="65"/>
      <c r="AB62" s="65"/>
      <c r="AC62" s="67"/>
      <c r="AD62" s="67"/>
      <c r="AE62" s="67"/>
      <c r="AF62" s="67"/>
      <c r="AQ62" s="67"/>
    </row>
    <row r="63" spans="1:43" s="63" customFormat="1">
      <c r="A63" s="71"/>
      <c r="B63" s="71"/>
      <c r="C63" s="72"/>
      <c r="D63" s="73"/>
      <c r="E63" s="73"/>
      <c r="F63" s="73"/>
      <c r="G63" s="73"/>
      <c r="H63" s="73"/>
      <c r="I63" s="73"/>
      <c r="J63" s="74"/>
      <c r="K63" s="75"/>
      <c r="L63" s="75"/>
      <c r="M63" s="65"/>
      <c r="V63" s="67"/>
      <c r="W63" s="65"/>
      <c r="X63" s="65"/>
      <c r="Y63" s="67"/>
      <c r="Z63" s="67"/>
      <c r="AA63" s="65"/>
      <c r="AB63" s="65"/>
      <c r="AC63" s="67"/>
      <c r="AD63" s="67"/>
      <c r="AE63" s="67"/>
      <c r="AF63" s="67"/>
      <c r="AG63" s="67"/>
      <c r="AQ63" s="67"/>
    </row>
    <row r="64" spans="1:43" s="63" customFormat="1">
      <c r="A64" s="71"/>
      <c r="B64" s="71"/>
      <c r="C64" s="72"/>
      <c r="D64" s="73"/>
      <c r="E64" s="73"/>
      <c r="F64" s="73"/>
      <c r="G64" s="73"/>
      <c r="H64" s="73"/>
      <c r="I64" s="73"/>
      <c r="J64" s="74"/>
      <c r="K64" s="75"/>
      <c r="L64" s="75"/>
      <c r="M64" s="65"/>
      <c r="V64" s="67"/>
      <c r="W64" s="65"/>
      <c r="X64" s="65"/>
      <c r="Y64" s="67"/>
      <c r="Z64" s="67"/>
      <c r="AA64" s="65"/>
      <c r="AB64" s="65"/>
      <c r="AC64" s="67"/>
      <c r="AD64" s="67"/>
      <c r="AE64" s="67"/>
      <c r="AF64" s="67"/>
      <c r="AQ64" s="67"/>
    </row>
    <row r="65" spans="1:43" s="63" customFormat="1">
      <c r="A65" s="71"/>
      <c r="B65" s="71"/>
      <c r="C65" s="72"/>
      <c r="D65" s="73"/>
      <c r="E65" s="73"/>
      <c r="F65" s="73"/>
      <c r="G65" s="73"/>
      <c r="H65" s="73"/>
      <c r="I65" s="73"/>
      <c r="J65" s="74"/>
      <c r="K65" s="75"/>
      <c r="L65" s="75"/>
      <c r="M65" s="65"/>
      <c r="W65" s="65"/>
      <c r="X65" s="65"/>
      <c r="Y65" s="67"/>
      <c r="AA65" s="65"/>
      <c r="AB65" s="65"/>
      <c r="AQ65" s="67"/>
    </row>
    <row r="66" spans="1:43" s="63" customFormat="1">
      <c r="A66" s="71"/>
      <c r="B66" s="71"/>
      <c r="C66" s="72"/>
      <c r="D66" s="73"/>
      <c r="E66" s="73"/>
      <c r="F66" s="73"/>
      <c r="G66" s="73"/>
      <c r="H66" s="73"/>
      <c r="I66" s="73"/>
      <c r="J66" s="74"/>
      <c r="K66" s="75"/>
      <c r="L66" s="75"/>
      <c r="M66" s="65"/>
      <c r="W66" s="65"/>
      <c r="X66" s="65"/>
      <c r="Y66" s="67"/>
      <c r="AA66" s="65"/>
      <c r="AB66" s="65"/>
      <c r="AQ66" s="67"/>
    </row>
    <row r="67" spans="1:43" s="63" customFormat="1">
      <c r="A67" s="71"/>
      <c r="B67" s="71"/>
      <c r="C67" s="72"/>
      <c r="D67" s="73"/>
      <c r="E67" s="73"/>
      <c r="F67" s="73"/>
      <c r="G67" s="73"/>
      <c r="H67" s="73"/>
      <c r="I67" s="73"/>
      <c r="J67" s="74"/>
      <c r="K67" s="75"/>
      <c r="L67" s="75"/>
      <c r="M67" s="65"/>
      <c r="W67" s="65"/>
      <c r="X67" s="65"/>
      <c r="Y67" s="67"/>
      <c r="AA67" s="65"/>
      <c r="AB67" s="65"/>
      <c r="AQ67" s="67"/>
    </row>
    <row r="68" spans="1:43" s="63" customFormat="1">
      <c r="A68" s="71"/>
      <c r="B68" s="71"/>
      <c r="C68" s="72"/>
      <c r="D68" s="73"/>
      <c r="E68" s="73"/>
      <c r="F68" s="73"/>
      <c r="G68" s="73"/>
      <c r="H68" s="73"/>
      <c r="I68" s="73"/>
      <c r="J68" s="74"/>
      <c r="K68" s="75"/>
      <c r="L68" s="75"/>
      <c r="M68" s="65"/>
      <c r="W68" s="65"/>
      <c r="X68" s="65"/>
      <c r="Y68" s="67"/>
      <c r="AA68" s="65"/>
      <c r="AB68" s="65"/>
      <c r="AQ68" s="67"/>
    </row>
    <row r="69" spans="1:43" s="63" customFormat="1">
      <c r="A69" s="71"/>
      <c r="B69" s="71"/>
      <c r="C69" s="72"/>
      <c r="D69" s="73"/>
      <c r="E69" s="73"/>
      <c r="F69" s="73"/>
      <c r="G69" s="73"/>
      <c r="H69" s="73"/>
      <c r="I69" s="73"/>
      <c r="J69" s="74"/>
      <c r="K69" s="75"/>
      <c r="L69" s="75"/>
      <c r="M69" s="65"/>
      <c r="W69" s="65"/>
      <c r="X69" s="65"/>
      <c r="Y69" s="67"/>
      <c r="AA69" s="65"/>
      <c r="AB69" s="65"/>
      <c r="AQ69" s="67"/>
    </row>
    <row r="70" spans="1:43" s="63" customFormat="1">
      <c r="A70" s="71"/>
      <c r="B70" s="71"/>
      <c r="C70" s="72"/>
      <c r="D70" s="73"/>
      <c r="E70" s="73"/>
      <c r="F70" s="73"/>
      <c r="G70" s="73"/>
      <c r="H70" s="73"/>
      <c r="I70" s="73"/>
      <c r="J70" s="74"/>
      <c r="K70" s="75"/>
      <c r="L70" s="75"/>
      <c r="M70" s="65"/>
      <c r="W70" s="65"/>
      <c r="X70" s="65"/>
      <c r="Y70" s="67"/>
      <c r="AA70" s="65"/>
      <c r="AB70" s="65"/>
      <c r="AQ70" s="67"/>
    </row>
    <row r="71" spans="1:43" s="63" customFormat="1">
      <c r="A71" s="71"/>
      <c r="B71" s="71"/>
      <c r="C71" s="72"/>
      <c r="D71" s="73"/>
      <c r="E71" s="73"/>
      <c r="F71" s="73"/>
      <c r="G71" s="73"/>
      <c r="H71" s="73"/>
      <c r="I71" s="73"/>
      <c r="J71" s="74"/>
      <c r="K71" s="75"/>
      <c r="L71" s="75"/>
      <c r="M71" s="65"/>
      <c r="W71" s="65"/>
      <c r="X71" s="65"/>
      <c r="Y71" s="67"/>
      <c r="AA71" s="65"/>
      <c r="AB71" s="65"/>
      <c r="AQ71" s="67"/>
    </row>
    <row r="72" spans="1:43" s="63" customFormat="1">
      <c r="A72" s="71"/>
      <c r="B72" s="71"/>
      <c r="C72" s="72"/>
      <c r="D72" s="73"/>
      <c r="E72" s="73"/>
      <c r="F72" s="73"/>
      <c r="G72" s="73"/>
      <c r="H72" s="73"/>
      <c r="I72" s="73"/>
      <c r="J72" s="74"/>
      <c r="K72" s="75"/>
      <c r="L72" s="75"/>
      <c r="M72" s="65"/>
      <c r="W72" s="65"/>
      <c r="X72" s="65"/>
      <c r="Y72" s="67"/>
      <c r="AA72" s="65"/>
      <c r="AB72" s="65"/>
      <c r="AQ72" s="67"/>
    </row>
    <row r="73" spans="1:43" s="63" customFormat="1">
      <c r="A73" s="71"/>
      <c r="B73" s="71"/>
      <c r="C73" s="72"/>
      <c r="D73" s="73"/>
      <c r="E73" s="73"/>
      <c r="F73" s="73"/>
      <c r="G73" s="73"/>
      <c r="H73" s="73"/>
      <c r="I73" s="73"/>
      <c r="J73" s="74"/>
      <c r="K73" s="75"/>
      <c r="L73" s="75"/>
      <c r="M73" s="65"/>
      <c r="W73" s="65"/>
      <c r="X73" s="65"/>
      <c r="Y73" s="67"/>
      <c r="AA73" s="65"/>
      <c r="AB73" s="65"/>
      <c r="AQ73" s="67"/>
    </row>
    <row r="74" spans="1:43" s="63" customFormat="1">
      <c r="A74" s="71"/>
      <c r="B74" s="71"/>
      <c r="C74" s="72"/>
      <c r="D74" s="73"/>
      <c r="E74" s="73"/>
      <c r="F74" s="73"/>
      <c r="G74" s="73"/>
      <c r="H74" s="73"/>
      <c r="I74" s="73"/>
      <c r="J74" s="74"/>
      <c r="K74" s="75"/>
      <c r="L74" s="75"/>
      <c r="M74" s="65"/>
      <c r="W74" s="65"/>
      <c r="X74" s="65"/>
      <c r="Y74" s="67"/>
      <c r="AA74" s="65"/>
      <c r="AB74" s="65"/>
      <c r="AQ74" s="67"/>
    </row>
    <row r="75" spans="1:43" s="63" customFormat="1">
      <c r="A75" s="71"/>
      <c r="B75" s="71"/>
      <c r="C75" s="72"/>
      <c r="D75" s="73"/>
      <c r="E75" s="73"/>
      <c r="F75" s="73"/>
      <c r="G75" s="73"/>
      <c r="H75" s="73"/>
      <c r="I75" s="73"/>
      <c r="J75" s="74"/>
      <c r="K75" s="75"/>
      <c r="L75" s="75"/>
      <c r="M75" s="65"/>
      <c r="W75" s="65"/>
      <c r="X75" s="65"/>
      <c r="Y75" s="67"/>
      <c r="AA75" s="65"/>
      <c r="AB75" s="65"/>
      <c r="AQ75" s="67"/>
    </row>
    <row r="76" spans="1:43" s="63" customFormat="1">
      <c r="A76" s="71"/>
      <c r="B76" s="71"/>
      <c r="C76" s="72"/>
      <c r="D76" s="73"/>
      <c r="E76" s="73"/>
      <c r="F76" s="73"/>
      <c r="G76" s="73"/>
      <c r="H76" s="73"/>
      <c r="I76" s="73"/>
      <c r="J76" s="74"/>
      <c r="K76" s="75"/>
      <c r="L76" s="75"/>
      <c r="M76" s="65"/>
      <c r="W76" s="65"/>
      <c r="X76" s="65"/>
      <c r="Y76" s="67"/>
      <c r="AA76" s="65"/>
      <c r="AB76" s="65"/>
      <c r="AQ76" s="67"/>
    </row>
    <row r="77" spans="1:43" s="63" customFormat="1">
      <c r="A77" s="71"/>
      <c r="B77" s="71"/>
      <c r="C77" s="72"/>
      <c r="D77" s="73"/>
      <c r="E77" s="73"/>
      <c r="F77" s="73"/>
      <c r="G77" s="73"/>
      <c r="H77" s="73"/>
      <c r="I77" s="73"/>
      <c r="J77" s="74"/>
      <c r="K77" s="75"/>
      <c r="L77" s="75"/>
      <c r="M77" s="65"/>
      <c r="W77" s="65"/>
      <c r="X77" s="65"/>
      <c r="Y77" s="67"/>
      <c r="AA77" s="65"/>
      <c r="AB77" s="65"/>
      <c r="AQ77" s="67"/>
    </row>
    <row r="78" spans="1:43" s="63" customFormat="1">
      <c r="A78" s="71"/>
      <c r="B78" s="71"/>
      <c r="C78" s="72"/>
      <c r="D78" s="73"/>
      <c r="E78" s="73"/>
      <c r="F78" s="73"/>
      <c r="G78" s="73"/>
      <c r="H78" s="73"/>
      <c r="I78" s="73"/>
      <c r="J78" s="74"/>
      <c r="K78" s="75"/>
      <c r="L78" s="75"/>
      <c r="M78" s="65"/>
      <c r="W78" s="65"/>
      <c r="X78" s="65"/>
      <c r="Y78" s="67"/>
      <c r="AA78" s="65"/>
      <c r="AB78" s="65"/>
      <c r="AQ78" s="67"/>
    </row>
    <row r="79" spans="1:43" s="63" customFormat="1">
      <c r="A79" s="71"/>
      <c r="B79" s="71"/>
      <c r="C79" s="72"/>
      <c r="D79" s="73"/>
      <c r="E79" s="73"/>
      <c r="F79" s="73"/>
      <c r="G79" s="73"/>
      <c r="H79" s="73"/>
      <c r="I79" s="73"/>
      <c r="J79" s="74"/>
      <c r="K79" s="75"/>
      <c r="L79" s="75"/>
      <c r="M79" s="65"/>
      <c r="W79" s="65"/>
      <c r="X79" s="65"/>
      <c r="Y79" s="67"/>
      <c r="AA79" s="65"/>
      <c r="AB79" s="65"/>
      <c r="AQ79" s="67"/>
    </row>
    <row r="80" spans="1:43" s="63" customFormat="1">
      <c r="A80" s="71"/>
      <c r="B80" s="71"/>
      <c r="C80" s="72"/>
      <c r="D80" s="73"/>
      <c r="E80" s="73"/>
      <c r="F80" s="73"/>
      <c r="G80" s="73"/>
      <c r="H80" s="73"/>
      <c r="I80" s="73"/>
      <c r="J80" s="74"/>
      <c r="K80" s="75"/>
      <c r="L80" s="75"/>
      <c r="M80" s="65"/>
      <c r="W80" s="65"/>
      <c r="X80" s="65"/>
      <c r="Y80" s="67"/>
      <c r="AA80" s="65"/>
      <c r="AB80" s="65"/>
      <c r="AQ80" s="67"/>
    </row>
    <row r="81" spans="1:43" s="63" customFormat="1">
      <c r="A81" s="71"/>
      <c r="B81" s="71"/>
      <c r="C81" s="72"/>
      <c r="D81" s="73"/>
      <c r="E81" s="73"/>
      <c r="F81" s="73"/>
      <c r="G81" s="73"/>
      <c r="H81" s="73"/>
      <c r="I81" s="73"/>
      <c r="J81" s="74"/>
      <c r="K81" s="75"/>
      <c r="L81" s="75"/>
      <c r="M81" s="65"/>
      <c r="W81" s="65"/>
      <c r="X81" s="65"/>
      <c r="Y81" s="67"/>
      <c r="AA81" s="65"/>
      <c r="AB81" s="65"/>
      <c r="AQ81" s="67"/>
    </row>
    <row r="82" spans="1:43" s="63" customFormat="1">
      <c r="A82" s="71"/>
      <c r="B82" s="71"/>
      <c r="C82" s="72"/>
      <c r="D82" s="73"/>
      <c r="E82" s="73"/>
      <c r="F82" s="73"/>
      <c r="G82" s="73"/>
      <c r="H82" s="73"/>
      <c r="I82" s="73"/>
      <c r="J82" s="74"/>
      <c r="K82" s="75"/>
      <c r="L82" s="75"/>
      <c r="M82" s="65"/>
      <c r="W82" s="65"/>
      <c r="X82" s="65"/>
      <c r="Y82" s="67"/>
      <c r="AA82" s="65"/>
      <c r="AB82" s="65"/>
      <c r="AQ82" s="67"/>
    </row>
    <row r="83" spans="1:43" s="63" customFormat="1">
      <c r="A83" s="71"/>
      <c r="B83" s="71"/>
      <c r="C83" s="72"/>
      <c r="D83" s="73"/>
      <c r="E83" s="73"/>
      <c r="F83" s="73"/>
      <c r="G83" s="73"/>
      <c r="H83" s="73"/>
      <c r="I83" s="73"/>
      <c r="J83" s="74"/>
      <c r="K83" s="75"/>
      <c r="L83" s="75"/>
      <c r="M83" s="65"/>
      <c r="W83" s="65"/>
      <c r="X83" s="65"/>
      <c r="Y83" s="67"/>
      <c r="AA83" s="65"/>
      <c r="AB83" s="65"/>
      <c r="AQ83" s="67"/>
    </row>
    <row r="84" spans="1:43" s="63" customFormat="1">
      <c r="A84" s="71"/>
      <c r="B84" s="71"/>
      <c r="C84" s="72"/>
      <c r="D84" s="73"/>
      <c r="E84" s="73"/>
      <c r="F84" s="73"/>
      <c r="G84" s="73"/>
      <c r="H84" s="73"/>
      <c r="I84" s="73"/>
      <c r="J84" s="74"/>
      <c r="K84" s="75"/>
      <c r="L84" s="75"/>
      <c r="M84" s="65"/>
      <c r="W84" s="65"/>
      <c r="X84" s="65"/>
      <c r="Y84" s="67"/>
      <c r="AA84" s="65"/>
      <c r="AB84" s="65"/>
      <c r="AQ84" s="67"/>
    </row>
    <row r="85" spans="1:43" s="63" customFormat="1">
      <c r="A85" s="71"/>
      <c r="B85" s="71"/>
      <c r="C85" s="72"/>
      <c r="D85" s="73"/>
      <c r="E85" s="73"/>
      <c r="F85" s="73"/>
      <c r="G85" s="73"/>
      <c r="H85" s="73"/>
      <c r="I85" s="73"/>
      <c r="J85" s="74"/>
      <c r="K85" s="75"/>
      <c r="L85" s="75"/>
      <c r="M85" s="65"/>
      <c r="W85" s="65"/>
      <c r="X85" s="65"/>
      <c r="Y85" s="67"/>
      <c r="AA85" s="65"/>
      <c r="AB85" s="65"/>
      <c r="AQ85" s="67"/>
    </row>
    <row r="86" spans="1:43" s="63" customFormat="1">
      <c r="A86" s="71"/>
      <c r="B86" s="71"/>
      <c r="C86" s="72"/>
      <c r="D86" s="73"/>
      <c r="E86" s="73"/>
      <c r="F86" s="73"/>
      <c r="G86" s="73"/>
      <c r="H86" s="73"/>
      <c r="I86" s="73"/>
      <c r="J86" s="74"/>
      <c r="K86" s="75"/>
      <c r="L86" s="75"/>
      <c r="M86" s="65"/>
      <c r="W86" s="65"/>
      <c r="X86" s="65"/>
      <c r="Y86" s="67"/>
      <c r="AA86" s="65"/>
      <c r="AB86" s="65"/>
      <c r="AQ86" s="67"/>
    </row>
    <row r="87" spans="1:43" s="63" customFormat="1">
      <c r="A87" s="71"/>
      <c r="B87" s="71"/>
      <c r="C87" s="72"/>
      <c r="D87" s="73"/>
      <c r="E87" s="73"/>
      <c r="F87" s="73"/>
      <c r="G87" s="73"/>
      <c r="H87" s="73"/>
      <c r="I87" s="73"/>
      <c r="J87" s="74"/>
      <c r="K87" s="75"/>
      <c r="L87" s="75"/>
      <c r="M87" s="65"/>
      <c r="W87" s="65"/>
      <c r="X87" s="65"/>
      <c r="Y87" s="67"/>
      <c r="AA87" s="65"/>
      <c r="AB87" s="65"/>
      <c r="AQ87" s="67"/>
    </row>
    <row r="88" spans="1:43" s="63" customFormat="1">
      <c r="A88" s="71"/>
      <c r="B88" s="71"/>
      <c r="C88" s="72"/>
      <c r="D88" s="73"/>
      <c r="E88" s="73"/>
      <c r="F88" s="73"/>
      <c r="G88" s="73"/>
      <c r="H88" s="73"/>
      <c r="I88" s="73"/>
      <c r="J88" s="74"/>
      <c r="K88" s="75"/>
      <c r="L88" s="75"/>
      <c r="M88" s="65"/>
      <c r="W88" s="65"/>
      <c r="X88" s="65"/>
      <c r="Y88" s="67"/>
      <c r="AA88" s="65"/>
      <c r="AB88" s="65"/>
      <c r="AQ88" s="67"/>
    </row>
    <row r="89" spans="1:43" s="63" customFormat="1">
      <c r="A89" s="71"/>
      <c r="B89" s="71"/>
      <c r="C89" s="72"/>
      <c r="D89" s="73"/>
      <c r="E89" s="73"/>
      <c r="F89" s="73"/>
      <c r="G89" s="73"/>
      <c r="H89" s="73"/>
      <c r="I89" s="73"/>
      <c r="J89" s="74"/>
      <c r="K89" s="75"/>
      <c r="L89" s="75"/>
      <c r="M89" s="65"/>
      <c r="W89" s="65"/>
      <c r="X89" s="65"/>
      <c r="Y89" s="67"/>
      <c r="AA89" s="65"/>
      <c r="AB89" s="65"/>
      <c r="AQ89" s="67"/>
    </row>
    <row r="90" spans="1:43" s="63" customFormat="1">
      <c r="A90" s="71"/>
      <c r="B90" s="71"/>
      <c r="C90" s="72"/>
      <c r="D90" s="73"/>
      <c r="E90" s="73"/>
      <c r="F90" s="73"/>
      <c r="G90" s="73"/>
      <c r="H90" s="73"/>
      <c r="I90" s="73"/>
      <c r="J90" s="74"/>
      <c r="K90" s="75"/>
      <c r="L90" s="75"/>
      <c r="M90" s="65"/>
      <c r="W90" s="65"/>
      <c r="X90" s="65"/>
      <c r="Y90" s="67"/>
      <c r="AA90" s="65"/>
      <c r="AB90" s="65"/>
      <c r="AQ90" s="67"/>
    </row>
    <row r="91" spans="1:43" s="63" customFormat="1">
      <c r="A91" s="71"/>
      <c r="B91" s="71"/>
      <c r="C91" s="72"/>
      <c r="D91" s="73"/>
      <c r="E91" s="73"/>
      <c r="F91" s="73"/>
      <c r="G91" s="73"/>
      <c r="H91" s="73"/>
      <c r="I91" s="73"/>
      <c r="J91" s="74"/>
      <c r="K91" s="75"/>
      <c r="L91" s="75"/>
      <c r="M91" s="65"/>
      <c r="W91" s="65"/>
      <c r="X91" s="65"/>
      <c r="Y91" s="67"/>
      <c r="AA91" s="65"/>
      <c r="AB91" s="65"/>
      <c r="AQ91" s="67"/>
    </row>
    <row r="92" spans="1:43" s="63" customFormat="1">
      <c r="A92" s="71"/>
      <c r="B92" s="71"/>
      <c r="C92" s="72"/>
      <c r="D92" s="73"/>
      <c r="E92" s="73"/>
      <c r="F92" s="73"/>
      <c r="G92" s="73"/>
      <c r="H92" s="73"/>
      <c r="I92" s="73"/>
      <c r="J92" s="74"/>
      <c r="K92" s="75"/>
      <c r="L92" s="75"/>
      <c r="M92" s="65"/>
      <c r="W92" s="65"/>
      <c r="X92" s="65"/>
      <c r="Y92" s="67"/>
      <c r="AA92" s="65"/>
      <c r="AB92" s="65"/>
      <c r="AQ92" s="67"/>
    </row>
    <row r="93" spans="1:43" s="63" customFormat="1">
      <c r="A93" s="71"/>
      <c r="B93" s="71"/>
      <c r="C93" s="72"/>
      <c r="D93" s="73"/>
      <c r="E93" s="73"/>
      <c r="F93" s="73"/>
      <c r="G93" s="73"/>
      <c r="H93" s="73"/>
      <c r="I93" s="73"/>
      <c r="J93" s="74"/>
      <c r="K93" s="75"/>
      <c r="L93" s="75"/>
      <c r="M93" s="65"/>
      <c r="W93" s="65"/>
      <c r="X93" s="65"/>
      <c r="Y93" s="67"/>
      <c r="AA93" s="65"/>
      <c r="AB93" s="65"/>
      <c r="AQ93" s="67"/>
    </row>
    <row r="94" spans="1:43" s="63" customFormat="1">
      <c r="A94" s="71"/>
      <c r="B94" s="71"/>
      <c r="C94" s="72"/>
      <c r="D94" s="73"/>
      <c r="E94" s="73"/>
      <c r="F94" s="73"/>
      <c r="G94" s="73"/>
      <c r="H94" s="73"/>
      <c r="I94" s="73"/>
      <c r="J94" s="74"/>
      <c r="K94" s="75"/>
      <c r="L94" s="75"/>
      <c r="M94" s="65"/>
      <c r="W94" s="65"/>
      <c r="X94" s="65"/>
      <c r="Y94" s="67"/>
      <c r="AA94" s="65"/>
      <c r="AB94" s="65"/>
      <c r="AQ94" s="67"/>
    </row>
    <row r="95" spans="1:43" s="63" customFormat="1">
      <c r="A95" s="71"/>
      <c r="B95" s="71"/>
      <c r="C95" s="72"/>
      <c r="D95" s="73"/>
      <c r="E95" s="73"/>
      <c r="F95" s="73"/>
      <c r="G95" s="73"/>
      <c r="H95" s="73"/>
      <c r="I95" s="73"/>
      <c r="J95" s="74"/>
      <c r="K95" s="75"/>
      <c r="L95" s="75"/>
      <c r="M95" s="65"/>
      <c r="W95" s="65"/>
      <c r="X95" s="65"/>
      <c r="Y95" s="67"/>
      <c r="AA95" s="65"/>
      <c r="AB95" s="65"/>
      <c r="AQ95" s="67"/>
    </row>
    <row r="96" spans="1:43" s="63" customFormat="1">
      <c r="A96" s="71"/>
      <c r="B96" s="71"/>
      <c r="C96" s="72"/>
      <c r="D96" s="73"/>
      <c r="E96" s="73"/>
      <c r="F96" s="73"/>
      <c r="G96" s="73"/>
      <c r="H96" s="73"/>
      <c r="I96" s="73"/>
      <c r="J96" s="74"/>
      <c r="K96" s="75"/>
      <c r="L96" s="75"/>
      <c r="M96" s="65"/>
      <c r="W96" s="65"/>
      <c r="X96" s="65"/>
      <c r="Y96" s="67"/>
      <c r="AA96" s="65"/>
      <c r="AB96" s="65"/>
      <c r="AQ96" s="67"/>
    </row>
    <row r="97" spans="1:43" s="63" customFormat="1">
      <c r="A97" s="71"/>
      <c r="B97" s="71"/>
      <c r="C97" s="72"/>
      <c r="D97" s="73"/>
      <c r="E97" s="73"/>
      <c r="F97" s="73"/>
      <c r="G97" s="73"/>
      <c r="H97" s="73"/>
      <c r="I97" s="73"/>
      <c r="J97" s="74"/>
      <c r="K97" s="75"/>
      <c r="L97" s="75"/>
      <c r="M97" s="65"/>
      <c r="W97" s="65"/>
      <c r="X97" s="65"/>
      <c r="Y97" s="67"/>
      <c r="AA97" s="65"/>
      <c r="AB97" s="65"/>
      <c r="AQ97" s="67"/>
    </row>
    <row r="98" spans="1:43" s="63" customFormat="1">
      <c r="A98" s="71"/>
      <c r="B98" s="71"/>
      <c r="C98" s="72"/>
      <c r="D98" s="73"/>
      <c r="E98" s="73"/>
      <c r="F98" s="73"/>
      <c r="G98" s="73"/>
      <c r="H98" s="73"/>
      <c r="I98" s="73"/>
      <c r="J98" s="74"/>
      <c r="K98" s="75"/>
      <c r="L98" s="75"/>
      <c r="M98" s="65"/>
      <c r="W98" s="65"/>
      <c r="X98" s="65"/>
      <c r="Y98" s="67"/>
      <c r="AA98" s="65"/>
      <c r="AB98" s="65"/>
      <c r="AQ98" s="67"/>
    </row>
    <row r="99" spans="1:43" s="63" customFormat="1">
      <c r="A99" s="71"/>
      <c r="B99" s="71"/>
      <c r="C99" s="72"/>
      <c r="D99" s="73"/>
      <c r="E99" s="73"/>
      <c r="F99" s="73"/>
      <c r="G99" s="73"/>
      <c r="H99" s="73"/>
      <c r="I99" s="73"/>
      <c r="J99" s="74"/>
      <c r="K99" s="75"/>
      <c r="L99" s="75"/>
      <c r="M99" s="65"/>
      <c r="W99" s="65"/>
      <c r="X99" s="65"/>
      <c r="Y99" s="67"/>
      <c r="AA99" s="65"/>
      <c r="AB99" s="65"/>
      <c r="AQ99" s="67"/>
    </row>
    <row r="100" spans="1:43" s="63" customFormat="1">
      <c r="A100" s="71"/>
      <c r="B100" s="71"/>
      <c r="C100" s="72"/>
      <c r="D100" s="73"/>
      <c r="E100" s="73"/>
      <c r="F100" s="73"/>
      <c r="G100" s="73"/>
      <c r="H100" s="73"/>
      <c r="I100" s="73"/>
      <c r="J100" s="74"/>
      <c r="K100" s="75"/>
      <c r="L100" s="75"/>
      <c r="M100" s="65"/>
      <c r="W100" s="65"/>
      <c r="X100" s="65"/>
      <c r="Y100" s="67"/>
      <c r="AA100" s="65"/>
      <c r="AB100" s="65"/>
      <c r="AQ100" s="67"/>
    </row>
    <row r="101" spans="1:43" s="63" customFormat="1">
      <c r="A101" s="71"/>
      <c r="B101" s="71"/>
      <c r="C101" s="72"/>
      <c r="D101" s="73"/>
      <c r="E101" s="73"/>
      <c r="F101" s="73"/>
      <c r="G101" s="73"/>
      <c r="H101" s="73"/>
      <c r="I101" s="73"/>
      <c r="J101" s="74"/>
      <c r="K101" s="75"/>
      <c r="L101" s="75"/>
      <c r="M101" s="65"/>
      <c r="W101" s="65"/>
      <c r="X101" s="65"/>
      <c r="Y101" s="67"/>
      <c r="AA101" s="65"/>
      <c r="AB101" s="65"/>
      <c r="AQ101" s="67"/>
    </row>
    <row r="102" spans="1:43" s="63" customFormat="1">
      <c r="A102" s="71"/>
      <c r="B102" s="71"/>
      <c r="C102" s="72"/>
      <c r="D102" s="73"/>
      <c r="E102" s="73"/>
      <c r="F102" s="73"/>
      <c r="G102" s="73"/>
      <c r="H102" s="73"/>
      <c r="I102" s="73"/>
      <c r="J102" s="74"/>
      <c r="K102" s="75"/>
      <c r="L102" s="75"/>
      <c r="M102" s="65"/>
      <c r="W102" s="65"/>
      <c r="X102" s="65"/>
      <c r="Y102" s="67"/>
      <c r="AA102" s="65"/>
      <c r="AB102" s="65"/>
      <c r="AQ102" s="67"/>
    </row>
    <row r="103" spans="1:43" s="63" customFormat="1">
      <c r="A103" s="71"/>
      <c r="B103" s="71"/>
      <c r="C103" s="72"/>
      <c r="D103" s="73"/>
      <c r="E103" s="73"/>
      <c r="F103" s="73"/>
      <c r="G103" s="73"/>
      <c r="H103" s="73"/>
      <c r="I103" s="73"/>
      <c r="J103" s="74"/>
      <c r="K103" s="75"/>
      <c r="L103" s="75"/>
      <c r="M103" s="65"/>
      <c r="W103" s="65"/>
      <c r="X103" s="65"/>
      <c r="Y103" s="67"/>
      <c r="AA103" s="65"/>
      <c r="AB103" s="65"/>
      <c r="AQ103" s="67"/>
    </row>
    <row r="104" spans="1:43" s="63" customFormat="1">
      <c r="A104" s="71"/>
      <c r="B104" s="71"/>
      <c r="C104" s="72"/>
      <c r="D104" s="73"/>
      <c r="E104" s="73"/>
      <c r="F104" s="73"/>
      <c r="G104" s="73"/>
      <c r="H104" s="73"/>
      <c r="I104" s="73"/>
      <c r="J104" s="74"/>
      <c r="K104" s="75"/>
      <c r="L104" s="75"/>
      <c r="M104" s="65"/>
      <c r="W104" s="65"/>
      <c r="X104" s="65"/>
      <c r="Y104" s="67"/>
      <c r="AA104" s="65"/>
      <c r="AB104" s="65"/>
      <c r="AQ104" s="67"/>
    </row>
    <row r="105" spans="1:43" s="63" customFormat="1">
      <c r="A105" s="71"/>
      <c r="B105" s="71"/>
      <c r="C105" s="72"/>
      <c r="D105" s="73"/>
      <c r="E105" s="73"/>
      <c r="F105" s="73"/>
      <c r="G105" s="73"/>
      <c r="H105" s="73"/>
      <c r="I105" s="73"/>
      <c r="J105" s="74"/>
      <c r="K105" s="75"/>
      <c r="L105" s="75"/>
      <c r="M105" s="65"/>
      <c r="W105" s="65"/>
      <c r="X105" s="65"/>
      <c r="Y105" s="67"/>
      <c r="AA105" s="65"/>
      <c r="AB105" s="65"/>
      <c r="AQ105" s="67"/>
    </row>
    <row r="106" spans="1:43" s="63" customFormat="1">
      <c r="A106" s="71"/>
      <c r="B106" s="71"/>
      <c r="C106" s="72"/>
      <c r="D106" s="73"/>
      <c r="E106" s="73"/>
      <c r="F106" s="73"/>
      <c r="G106" s="73"/>
      <c r="H106" s="73"/>
      <c r="I106" s="73"/>
      <c r="J106" s="74"/>
      <c r="K106" s="75"/>
      <c r="L106" s="75"/>
      <c r="M106" s="65"/>
      <c r="W106" s="65"/>
      <c r="X106" s="65"/>
      <c r="Y106" s="67"/>
      <c r="AA106" s="65"/>
      <c r="AB106" s="65"/>
      <c r="AQ106" s="67"/>
    </row>
    <row r="107" spans="1:43" s="63" customFormat="1">
      <c r="A107" s="71"/>
      <c r="B107" s="71"/>
      <c r="C107" s="72"/>
      <c r="D107" s="73"/>
      <c r="E107" s="73"/>
      <c r="F107" s="73"/>
      <c r="G107" s="73"/>
      <c r="H107" s="73"/>
      <c r="I107" s="73"/>
      <c r="J107" s="74"/>
      <c r="K107" s="75"/>
      <c r="L107" s="75"/>
      <c r="M107" s="65"/>
      <c r="W107" s="65"/>
      <c r="X107" s="65"/>
      <c r="Y107" s="67"/>
      <c r="AA107" s="65"/>
      <c r="AB107" s="65"/>
      <c r="AQ107" s="67"/>
    </row>
    <row r="108" spans="1:43" s="63" customFormat="1">
      <c r="A108" s="71"/>
      <c r="B108" s="71"/>
      <c r="C108" s="72"/>
      <c r="D108" s="73"/>
      <c r="E108" s="73"/>
      <c r="F108" s="73"/>
      <c r="G108" s="73"/>
      <c r="H108" s="73"/>
      <c r="I108" s="73"/>
      <c r="J108" s="74"/>
      <c r="K108" s="75"/>
      <c r="L108" s="75"/>
      <c r="M108" s="65"/>
      <c r="W108" s="65"/>
      <c r="X108" s="65"/>
      <c r="Y108" s="67"/>
      <c r="AA108" s="65"/>
      <c r="AB108" s="65"/>
      <c r="AQ108" s="67"/>
    </row>
    <row r="109" spans="1:43" s="63" customFormat="1">
      <c r="A109" s="71"/>
      <c r="B109" s="71"/>
      <c r="C109" s="72"/>
      <c r="D109" s="73"/>
      <c r="E109" s="73"/>
      <c r="F109" s="73"/>
      <c r="G109" s="73"/>
      <c r="H109" s="73"/>
      <c r="I109" s="73"/>
      <c r="J109" s="74"/>
      <c r="K109" s="75"/>
      <c r="L109" s="75"/>
      <c r="M109" s="65"/>
      <c r="W109" s="65"/>
      <c r="X109" s="65"/>
      <c r="Y109" s="67"/>
      <c r="AA109" s="65"/>
      <c r="AB109" s="65"/>
      <c r="AQ109" s="67"/>
    </row>
    <row r="110" spans="1:43" s="63" customFormat="1">
      <c r="A110" s="71"/>
      <c r="B110" s="71"/>
      <c r="C110" s="72"/>
      <c r="D110" s="73"/>
      <c r="E110" s="73"/>
      <c r="F110" s="73"/>
      <c r="G110" s="73"/>
      <c r="H110" s="73"/>
      <c r="I110" s="73"/>
      <c r="J110" s="74"/>
      <c r="K110" s="75"/>
      <c r="L110" s="75"/>
      <c r="M110" s="65"/>
      <c r="W110" s="65"/>
      <c r="X110" s="65"/>
      <c r="Y110" s="67"/>
      <c r="AA110" s="65"/>
      <c r="AB110" s="65"/>
      <c r="AQ110" s="67"/>
    </row>
    <row r="111" spans="1:43" s="63" customFormat="1">
      <c r="A111" s="71"/>
      <c r="B111" s="71"/>
      <c r="C111" s="72"/>
      <c r="D111" s="73"/>
      <c r="E111" s="73"/>
      <c r="F111" s="73"/>
      <c r="G111" s="73"/>
      <c r="H111" s="73"/>
      <c r="I111" s="73"/>
      <c r="J111" s="74"/>
      <c r="K111" s="75"/>
      <c r="L111" s="75"/>
      <c r="M111" s="65"/>
      <c r="W111" s="65"/>
      <c r="X111" s="65"/>
      <c r="Y111" s="67"/>
      <c r="AA111" s="65"/>
      <c r="AB111" s="65"/>
      <c r="AQ111" s="67"/>
    </row>
    <row r="112" spans="1:43" s="63" customFormat="1">
      <c r="A112" s="71"/>
      <c r="B112" s="71"/>
      <c r="C112" s="72"/>
      <c r="D112" s="73"/>
      <c r="E112" s="73"/>
      <c r="F112" s="73"/>
      <c r="G112" s="73"/>
      <c r="H112" s="73"/>
      <c r="I112" s="73"/>
      <c r="J112" s="74"/>
      <c r="K112" s="75"/>
      <c r="L112" s="75"/>
      <c r="M112" s="65"/>
      <c r="W112" s="65"/>
      <c r="X112" s="65"/>
      <c r="Y112" s="67"/>
      <c r="AA112" s="65"/>
      <c r="AB112" s="65"/>
      <c r="AQ112" s="67"/>
    </row>
    <row r="113" spans="1:43" s="63" customFormat="1">
      <c r="A113" s="71"/>
      <c r="B113" s="71"/>
      <c r="C113" s="72"/>
      <c r="D113" s="73"/>
      <c r="E113" s="73"/>
      <c r="F113" s="73"/>
      <c r="G113" s="73"/>
      <c r="H113" s="73"/>
      <c r="I113" s="73"/>
      <c r="J113" s="74"/>
      <c r="K113" s="75"/>
      <c r="L113" s="75"/>
      <c r="M113" s="65"/>
      <c r="W113" s="65"/>
      <c r="X113" s="65"/>
      <c r="Y113" s="67"/>
      <c r="AA113" s="65"/>
      <c r="AB113" s="65"/>
      <c r="AQ113" s="67"/>
    </row>
    <row r="114" spans="1:43" s="63" customFormat="1">
      <c r="A114" s="71"/>
      <c r="B114" s="71"/>
      <c r="C114" s="72"/>
      <c r="D114" s="73"/>
      <c r="E114" s="73"/>
      <c r="F114" s="73"/>
      <c r="G114" s="73"/>
      <c r="H114" s="73"/>
      <c r="I114" s="73"/>
      <c r="J114" s="74"/>
      <c r="K114" s="75"/>
      <c r="L114" s="75"/>
      <c r="M114" s="65"/>
      <c r="W114" s="65"/>
      <c r="X114" s="65"/>
      <c r="Y114" s="67"/>
      <c r="AA114" s="65"/>
      <c r="AB114" s="65"/>
      <c r="AQ114" s="67"/>
    </row>
    <row r="115" spans="1:43" s="63" customFormat="1">
      <c r="A115" s="71"/>
      <c r="B115" s="71"/>
      <c r="C115" s="72"/>
      <c r="D115" s="73"/>
      <c r="E115" s="73"/>
      <c r="F115" s="73"/>
      <c r="G115" s="73"/>
      <c r="H115" s="73"/>
      <c r="I115" s="73"/>
      <c r="J115" s="74"/>
      <c r="K115" s="75"/>
      <c r="L115" s="75"/>
      <c r="M115" s="65"/>
      <c r="W115" s="65"/>
      <c r="X115" s="65"/>
      <c r="Y115" s="67"/>
      <c r="AA115" s="65"/>
      <c r="AB115" s="65"/>
      <c r="AQ115" s="67"/>
    </row>
    <row r="116" spans="1:43" s="63" customFormat="1">
      <c r="A116" s="71"/>
      <c r="B116" s="71"/>
      <c r="C116" s="72"/>
      <c r="D116" s="73"/>
      <c r="E116" s="73"/>
      <c r="F116" s="73"/>
      <c r="G116" s="73"/>
      <c r="H116" s="73"/>
      <c r="I116" s="73"/>
      <c r="J116" s="74"/>
      <c r="K116" s="75"/>
      <c r="L116" s="75"/>
      <c r="M116" s="65"/>
      <c r="W116" s="65"/>
      <c r="X116" s="65"/>
      <c r="Y116" s="67"/>
      <c r="AA116" s="65"/>
      <c r="AB116" s="65"/>
      <c r="AQ116" s="67"/>
    </row>
    <row r="117" spans="1:43" s="63" customFormat="1">
      <c r="A117" s="71"/>
      <c r="B117" s="71"/>
      <c r="C117" s="72"/>
      <c r="D117" s="73"/>
      <c r="E117" s="73"/>
      <c r="F117" s="73"/>
      <c r="G117" s="73"/>
      <c r="H117" s="73"/>
      <c r="I117" s="73"/>
      <c r="J117" s="74"/>
      <c r="K117" s="75"/>
      <c r="L117" s="75"/>
      <c r="M117" s="65"/>
      <c r="W117" s="65"/>
      <c r="X117" s="65"/>
      <c r="Y117" s="67"/>
      <c r="AA117" s="65"/>
      <c r="AB117" s="65"/>
      <c r="AQ117" s="67"/>
    </row>
    <row r="118" spans="1:43" s="63" customFormat="1">
      <c r="A118" s="71"/>
      <c r="B118" s="71"/>
      <c r="C118" s="72"/>
      <c r="D118" s="73"/>
      <c r="E118" s="73"/>
      <c r="F118" s="73"/>
      <c r="G118" s="73"/>
      <c r="H118" s="73"/>
      <c r="I118" s="73"/>
      <c r="J118" s="74"/>
      <c r="K118" s="75"/>
      <c r="L118" s="75"/>
      <c r="M118" s="65"/>
      <c r="W118" s="65"/>
      <c r="X118" s="65"/>
      <c r="Y118" s="67"/>
      <c r="AA118" s="65"/>
      <c r="AB118" s="65"/>
      <c r="AQ118" s="67"/>
    </row>
    <row r="119" spans="1:43" s="63" customFormat="1">
      <c r="A119" s="71"/>
      <c r="B119" s="71"/>
      <c r="C119" s="72"/>
      <c r="D119" s="73"/>
      <c r="E119" s="73"/>
      <c r="F119" s="73"/>
      <c r="G119" s="73"/>
      <c r="H119" s="73"/>
      <c r="I119" s="73"/>
      <c r="J119" s="74"/>
      <c r="K119" s="75"/>
      <c r="L119" s="75"/>
      <c r="M119" s="65"/>
      <c r="W119" s="65"/>
      <c r="X119" s="65"/>
      <c r="Y119" s="67"/>
      <c r="AA119" s="65"/>
      <c r="AB119" s="65"/>
      <c r="AQ119" s="67"/>
    </row>
    <row r="120" spans="1:43" s="63" customFormat="1">
      <c r="A120" s="71"/>
      <c r="B120" s="71"/>
      <c r="C120" s="72"/>
      <c r="D120" s="73"/>
      <c r="E120" s="73"/>
      <c r="F120" s="73"/>
      <c r="G120" s="73"/>
      <c r="H120" s="73"/>
      <c r="I120" s="73"/>
      <c r="J120" s="74"/>
      <c r="K120" s="75"/>
      <c r="L120" s="75"/>
      <c r="M120" s="65"/>
      <c r="W120" s="65"/>
      <c r="X120" s="65"/>
      <c r="Y120" s="67"/>
      <c r="AA120" s="65"/>
      <c r="AB120" s="65"/>
      <c r="AQ120" s="67"/>
    </row>
    <row r="121" spans="1:43" s="63" customFormat="1">
      <c r="A121" s="71"/>
      <c r="B121" s="71"/>
      <c r="C121" s="72"/>
      <c r="D121" s="73"/>
      <c r="E121" s="73"/>
      <c r="F121" s="73"/>
      <c r="G121" s="73"/>
      <c r="H121" s="73"/>
      <c r="I121" s="73"/>
      <c r="J121" s="74"/>
      <c r="K121" s="75"/>
      <c r="L121" s="75"/>
      <c r="M121" s="65"/>
      <c r="W121" s="65"/>
      <c r="X121" s="65"/>
      <c r="Y121" s="67"/>
      <c r="AA121" s="65"/>
      <c r="AB121" s="65"/>
      <c r="AQ121" s="67"/>
    </row>
    <row r="122" spans="1:43" s="63" customFormat="1">
      <c r="A122" s="71"/>
      <c r="B122" s="71"/>
      <c r="C122" s="72"/>
      <c r="D122" s="73"/>
      <c r="E122" s="73"/>
      <c r="F122" s="73"/>
      <c r="G122" s="73"/>
      <c r="H122" s="73"/>
      <c r="I122" s="73"/>
      <c r="J122" s="74"/>
      <c r="K122" s="75"/>
      <c r="L122" s="75"/>
      <c r="M122" s="65"/>
      <c r="W122" s="65"/>
      <c r="X122" s="65"/>
      <c r="Y122" s="67"/>
      <c r="AA122" s="65"/>
      <c r="AB122" s="65"/>
      <c r="AQ122" s="67"/>
    </row>
    <row r="123" spans="1:43" s="63" customFormat="1">
      <c r="A123" s="71"/>
      <c r="B123" s="71"/>
      <c r="C123" s="72"/>
      <c r="D123" s="73"/>
      <c r="E123" s="73"/>
      <c r="F123" s="73"/>
      <c r="G123" s="73"/>
      <c r="H123" s="73"/>
      <c r="I123" s="73"/>
      <c r="J123" s="74"/>
      <c r="K123" s="75"/>
      <c r="L123" s="75"/>
      <c r="M123" s="65"/>
      <c r="W123" s="65"/>
      <c r="X123" s="65"/>
      <c r="Y123" s="67"/>
      <c r="AA123" s="65"/>
      <c r="AB123" s="65"/>
      <c r="AQ123" s="67"/>
    </row>
    <row r="124" spans="1:43" s="63" customFormat="1">
      <c r="A124" s="71"/>
      <c r="B124" s="71"/>
      <c r="C124" s="72"/>
      <c r="D124" s="73"/>
      <c r="E124" s="73"/>
      <c r="F124" s="73"/>
      <c r="G124" s="73"/>
      <c r="H124" s="73"/>
      <c r="I124" s="73"/>
      <c r="J124" s="74"/>
      <c r="K124" s="75"/>
      <c r="L124" s="75"/>
      <c r="M124" s="65"/>
      <c r="W124" s="65"/>
      <c r="X124" s="65"/>
      <c r="Y124" s="67"/>
      <c r="AA124" s="65"/>
      <c r="AB124" s="65"/>
      <c r="AQ124" s="67"/>
    </row>
    <row r="125" spans="1:43" s="63" customFormat="1">
      <c r="A125" s="71"/>
      <c r="B125" s="71"/>
      <c r="C125" s="72"/>
      <c r="D125" s="73"/>
      <c r="E125" s="73"/>
      <c r="F125" s="73"/>
      <c r="G125" s="73"/>
      <c r="H125" s="73"/>
      <c r="I125" s="73"/>
      <c r="J125" s="74"/>
      <c r="K125" s="75"/>
      <c r="L125" s="75"/>
      <c r="M125" s="65"/>
      <c r="W125" s="65"/>
      <c r="X125" s="65"/>
      <c r="Y125" s="67"/>
      <c r="AA125" s="65"/>
      <c r="AB125" s="65"/>
      <c r="AQ125" s="67"/>
    </row>
    <row r="126" spans="1:43" s="63" customFormat="1">
      <c r="A126" s="71"/>
      <c r="B126" s="71"/>
      <c r="C126" s="76"/>
      <c r="D126" s="77"/>
      <c r="E126" s="73"/>
      <c r="F126" s="78"/>
      <c r="G126" s="78"/>
      <c r="H126" s="78"/>
      <c r="I126" s="78"/>
      <c r="J126" s="74"/>
      <c r="K126" s="75"/>
      <c r="L126" s="75"/>
      <c r="M126" s="65"/>
      <c r="W126" s="65"/>
      <c r="X126" s="65"/>
      <c r="Y126" s="67"/>
      <c r="AA126" s="65"/>
      <c r="AB126" s="65"/>
      <c r="AQ126" s="67"/>
    </row>
    <row r="127" spans="1:43" s="63" customFormat="1">
      <c r="A127" s="71"/>
      <c r="B127" s="71"/>
      <c r="C127" s="76"/>
      <c r="D127" s="77"/>
      <c r="E127" s="73"/>
      <c r="F127" s="78"/>
      <c r="G127" s="78"/>
      <c r="H127" s="78"/>
      <c r="I127" s="78"/>
      <c r="J127" s="74"/>
      <c r="K127" s="75"/>
      <c r="L127" s="75"/>
      <c r="M127" s="65"/>
      <c r="W127" s="65"/>
      <c r="X127" s="65"/>
      <c r="Y127" s="67"/>
      <c r="AA127" s="65"/>
      <c r="AB127" s="65"/>
      <c r="AQ127" s="67"/>
    </row>
    <row r="128" spans="1:43" s="63" customFormat="1">
      <c r="A128" s="71"/>
      <c r="B128" s="71"/>
      <c r="C128" s="76"/>
      <c r="D128" s="77"/>
      <c r="E128" s="73"/>
      <c r="F128" s="78"/>
      <c r="G128" s="78"/>
      <c r="H128" s="78"/>
      <c r="I128" s="78"/>
      <c r="J128" s="74"/>
      <c r="K128" s="75"/>
      <c r="L128" s="75"/>
      <c r="M128" s="65"/>
      <c r="W128" s="65"/>
      <c r="X128" s="65"/>
      <c r="Y128" s="67"/>
      <c r="AA128" s="65"/>
      <c r="AB128" s="65"/>
      <c r="AQ128" s="67"/>
    </row>
  </sheetData>
  <mergeCells count="52">
    <mergeCell ref="A15:D15"/>
    <mergeCell ref="A28:D28"/>
    <mergeCell ref="A20:D20"/>
    <mergeCell ref="A21:D21"/>
    <mergeCell ref="G1:L1"/>
    <mergeCell ref="A11:L11"/>
    <mergeCell ref="A12:F12"/>
    <mergeCell ref="A18:F18"/>
    <mergeCell ref="A7:F7"/>
    <mergeCell ref="G7:L7"/>
    <mergeCell ref="A8:L8"/>
    <mergeCell ref="G12:L12"/>
    <mergeCell ref="G18:L18"/>
    <mergeCell ref="H14:J14"/>
    <mergeCell ref="A17:L17"/>
    <mergeCell ref="A9:D9"/>
    <mergeCell ref="D3:L3"/>
    <mergeCell ref="A10:D10"/>
    <mergeCell ref="H9:J9"/>
    <mergeCell ref="A14:D14"/>
    <mergeCell ref="D56:F56"/>
    <mergeCell ref="G43:L43"/>
    <mergeCell ref="A23:D23"/>
    <mergeCell ref="A24:D24"/>
    <mergeCell ref="A25:D25"/>
    <mergeCell ref="G33:J33"/>
    <mergeCell ref="G56:H56"/>
    <mergeCell ref="A55:L55"/>
    <mergeCell ref="A37:L37"/>
    <mergeCell ref="A40:D40"/>
    <mergeCell ref="A41:D41"/>
    <mergeCell ref="A42:D42"/>
    <mergeCell ref="G41:J41"/>
    <mergeCell ref="G42:J42"/>
    <mergeCell ref="A43:D43"/>
    <mergeCell ref="H34:J34"/>
    <mergeCell ref="A38:F38"/>
    <mergeCell ref="G38:L38"/>
    <mergeCell ref="H35:J35"/>
    <mergeCell ref="A16:D16"/>
    <mergeCell ref="A34:D34"/>
    <mergeCell ref="A33:D33"/>
    <mergeCell ref="A31:F31"/>
    <mergeCell ref="G31:L31"/>
    <mergeCell ref="H25:J25"/>
    <mergeCell ref="A26:D26"/>
    <mergeCell ref="G29:J29"/>
    <mergeCell ref="H23:J23"/>
    <mergeCell ref="H24:J24"/>
    <mergeCell ref="A30:L30"/>
    <mergeCell ref="A27:D27"/>
    <mergeCell ref="A29:D29"/>
  </mergeCells>
  <conditionalFormatting sqref="H34:H35 K34:K35">
    <cfRule type="expression" dxfId="30" priority="24">
      <formula>Rate=FALSE</formula>
    </cfRule>
  </conditionalFormatting>
  <conditionalFormatting sqref="K34:K35">
    <cfRule type="expression" dxfId="29" priority="23">
      <formula>Rate=TRUE</formula>
    </cfRule>
  </conditionalFormatting>
  <conditionalFormatting sqref="A24">
    <cfRule type="expression" dxfId="28" priority="22">
      <formula>IF(E23&gt;0,TRUE,FALSE)</formula>
    </cfRule>
  </conditionalFormatting>
  <conditionalFormatting sqref="E24">
    <cfRule type="expression" dxfId="27" priority="20">
      <formula>IF(E23&lt;=0,TRUE,FALSE)</formula>
    </cfRule>
    <cfRule type="expression" dxfId="26" priority="21">
      <formula>IF(E23&gt;0,TRUE,FALSE)</formula>
    </cfRule>
  </conditionalFormatting>
  <conditionalFormatting sqref="A42">
    <cfRule type="expression" dxfId="25" priority="19">
      <formula>IF(E41&gt;0,TRUE,FALSE)</formula>
    </cfRule>
  </conditionalFormatting>
  <conditionalFormatting sqref="E42">
    <cfRule type="expression" dxfId="24" priority="17">
      <formula>IF(E41&lt;=0,TRUE,FALSE)</formula>
    </cfRule>
    <cfRule type="expression" dxfId="23" priority="18">
      <formula>IF(E41&gt;0,TRUE,FALSE)</formula>
    </cfRule>
  </conditionalFormatting>
  <conditionalFormatting sqref="A25:D25">
    <cfRule type="expression" dxfId="22" priority="15">
      <formula>IF(E23&gt;0,TRUE,FALSE)</formula>
    </cfRule>
  </conditionalFormatting>
  <conditionalFormatting sqref="E25">
    <cfRule type="expression" dxfId="21" priority="13">
      <formula>IF(E23&lt;=0,TRUE,FALSE)</formula>
    </cfRule>
    <cfRule type="expression" dxfId="20" priority="14">
      <formula>IF(E23&gt;0,TRUE,FALSE)</formula>
    </cfRule>
  </conditionalFormatting>
  <conditionalFormatting sqref="K36">
    <cfRule type="expression" dxfId="19" priority="1">
      <formula>Rate=FALSE</formula>
    </cfRule>
    <cfRule type="expression" dxfId="18" priority="2">
      <formula>Rate=TRUE</formula>
    </cfRule>
  </conditionalFormatting>
  <dataValidations count="3">
    <dataValidation type="list" allowBlank="1" showInputMessage="1" showErrorMessage="1" sqref="E34">
      <formula1>"Fixed,Variable"</formula1>
    </dataValidation>
    <dataValidation operator="equal" allowBlank="1" showInputMessage="1" showErrorMessage="1" sqref="K29"/>
    <dataValidation type="list" allowBlank="1" showInputMessage="1" showErrorMessage="1" sqref="E29">
      <formula1>"Weekly,Bi-weekly,Bi-monthly,Monthly,Quarterly, Semi-annually, Annually"</formula1>
    </dataValidation>
  </dataValidations>
  <hyperlinks>
    <hyperlink ref="D3" r:id="rId1"/>
    <hyperlink ref="D3:L3" r:id="rId2" display="http://www.spreadsheet123.com/ExcelTemplates/401k-saving-calculator.html"/>
  </hyperlinks>
  <pageMargins left="0.23622047244094491" right="0.23622047244094491" top="0.74803149606299213" bottom="0.74803149606299213" header="0.31496062992125984" footer="0.31496062992125984"/>
  <pageSetup scale="93" orientation="portrait" r:id="rId3"/>
  <headerFooter>
    <oddFooter>&amp;L© 2009 Spreadsheet123.com&amp;R401k Saving Calculator by Spreadsheet123</oddFooter>
  </headerFooter>
  <drawing r:id="rId4"/>
  <legacyDrawing r:id="rId5"/>
</worksheet>
</file>

<file path=xl/worksheets/sheet2.xml><?xml version="1.0" encoding="utf-8"?>
<worksheet xmlns="http://schemas.openxmlformats.org/spreadsheetml/2006/main" xmlns:r="http://schemas.openxmlformats.org/officeDocument/2006/relationships">
  <dimension ref="A1:AQ80"/>
  <sheetViews>
    <sheetView workbookViewId="0"/>
  </sheetViews>
  <sheetFormatPr defaultRowHeight="15"/>
  <cols>
    <col min="1" max="8" width="9.140625" style="1"/>
    <col min="9" max="9" width="12.85546875" style="1" customWidth="1"/>
    <col min="10" max="10" width="9.140625" style="1"/>
    <col min="11" max="11" width="12.28515625" style="1" customWidth="1"/>
    <col min="12" max="12" width="11.85546875" style="1" customWidth="1"/>
    <col min="13" max="16384" width="9.140625" style="1"/>
  </cols>
  <sheetData>
    <row r="1" spans="1:43" ht="33.75">
      <c r="A1" s="141"/>
      <c r="B1" s="141"/>
      <c r="C1" s="141"/>
      <c r="D1" s="141"/>
      <c r="E1" s="141"/>
      <c r="F1" s="141"/>
      <c r="G1" s="191" t="s">
        <v>55</v>
      </c>
      <c r="H1" s="191"/>
      <c r="I1" s="191"/>
      <c r="J1" s="191"/>
      <c r="K1" s="191"/>
      <c r="L1" s="191"/>
      <c r="M1" s="32"/>
      <c r="W1" s="2"/>
      <c r="X1" s="2"/>
      <c r="Y1" s="3"/>
      <c r="AA1" s="2"/>
      <c r="AB1" s="2"/>
      <c r="AQ1" s="3"/>
    </row>
    <row r="2" spans="1:43">
      <c r="A2" s="141"/>
      <c r="B2" s="141"/>
      <c r="C2" s="141"/>
      <c r="D2" s="141"/>
      <c r="E2" s="141"/>
      <c r="F2" s="141"/>
      <c r="G2" s="141"/>
      <c r="H2" s="141"/>
      <c r="I2" s="141"/>
      <c r="J2" s="141"/>
      <c r="K2" s="141"/>
      <c r="L2" s="141"/>
      <c r="M2" s="32"/>
    </row>
    <row r="3" spans="1:43">
      <c r="A3" s="131"/>
      <c r="B3" s="131"/>
      <c r="C3" s="131"/>
      <c r="D3" s="196" t="s">
        <v>59</v>
      </c>
      <c r="E3" s="197"/>
      <c r="F3" s="197"/>
      <c r="G3" s="197"/>
      <c r="H3" s="197"/>
      <c r="I3" s="197"/>
      <c r="J3" s="197"/>
      <c r="K3" s="197"/>
      <c r="L3" s="198"/>
    </row>
    <row r="4" spans="1:43" ht="5.0999999999999996" customHeight="1"/>
    <row r="5" spans="1:43">
      <c r="L5" s="38" t="s">
        <v>60</v>
      </c>
    </row>
    <row r="6" spans="1:43" ht="5.0999999999999996" customHeight="1"/>
    <row r="7" spans="1:43">
      <c r="A7" s="202" t="s">
        <v>50</v>
      </c>
      <c r="B7" s="202" t="s">
        <v>48</v>
      </c>
      <c r="C7" s="203" t="s">
        <v>47</v>
      </c>
      <c r="D7" s="205" t="s">
        <v>38</v>
      </c>
      <c r="E7" s="205"/>
      <c r="F7" s="205"/>
      <c r="G7" s="205" t="s">
        <v>41</v>
      </c>
      <c r="H7" s="205"/>
      <c r="I7" s="203" t="s">
        <v>42</v>
      </c>
      <c r="J7" s="201" t="s">
        <v>44</v>
      </c>
      <c r="K7" s="202" t="s">
        <v>49</v>
      </c>
      <c r="L7" s="201" t="s">
        <v>45</v>
      </c>
      <c r="M7" s="32"/>
      <c r="O7" s="7"/>
      <c r="P7" s="2"/>
      <c r="R7" s="13"/>
      <c r="S7" s="13"/>
      <c r="T7" s="13"/>
      <c r="U7" s="13"/>
      <c r="V7" s="3"/>
      <c r="W7" s="2"/>
      <c r="X7" s="2"/>
      <c r="Y7" s="3"/>
      <c r="Z7" s="3"/>
      <c r="AA7" s="2"/>
      <c r="AB7" s="2"/>
      <c r="AC7" s="3"/>
      <c r="AD7" s="3"/>
      <c r="AE7" s="3"/>
      <c r="AF7" s="3"/>
      <c r="AQ7" s="3"/>
    </row>
    <row r="8" spans="1:43">
      <c r="A8" s="202"/>
      <c r="B8" s="202"/>
      <c r="C8" s="204"/>
      <c r="D8" s="39" t="s">
        <v>46</v>
      </c>
      <c r="E8" s="39" t="s">
        <v>39</v>
      </c>
      <c r="F8" s="39" t="s">
        <v>40</v>
      </c>
      <c r="G8" s="39" t="s">
        <v>39</v>
      </c>
      <c r="H8" s="39" t="s">
        <v>40</v>
      </c>
      <c r="I8" s="204"/>
      <c r="J8" s="201"/>
      <c r="K8" s="202"/>
      <c r="L8" s="201"/>
      <c r="M8" s="32"/>
      <c r="O8" s="7"/>
      <c r="P8" s="2"/>
      <c r="R8" s="13"/>
      <c r="S8" s="13"/>
      <c r="T8" s="13"/>
      <c r="U8" s="13"/>
      <c r="V8" s="3"/>
      <c r="W8" s="2"/>
      <c r="X8" s="2"/>
      <c r="Y8" s="3"/>
      <c r="Z8" s="3"/>
      <c r="AA8" s="2"/>
      <c r="AB8" s="2"/>
      <c r="AC8" s="3"/>
      <c r="AD8" s="3"/>
      <c r="AE8" s="3"/>
      <c r="AF8" s="3"/>
      <c r="AQ8" s="3"/>
    </row>
    <row r="9" spans="1:43">
      <c r="A9" s="40"/>
      <c r="B9" s="40"/>
      <c r="C9" s="41"/>
      <c r="D9" s="41"/>
      <c r="E9" s="41"/>
      <c r="F9" s="130">
        <f>IF('401K Estimator'!$E$20&lt;=0,0,'401K Estimator'!$E$20)</f>
        <v>5000</v>
      </c>
      <c r="G9" s="41"/>
      <c r="H9" s="41">
        <f>IF('401K Estimator'!$E$21&lt;=0,0,'401K Estimator'!$E$21)</f>
        <v>1500</v>
      </c>
      <c r="I9" s="42"/>
      <c r="J9" s="43"/>
      <c r="K9" s="41">
        <f>IF('401K Estimator'!$E$16&lt;=0,0,'401K Estimator'!$E$16)</f>
        <v>10000</v>
      </c>
      <c r="L9" s="41"/>
      <c r="Q9" s="2"/>
      <c r="R9" s="3"/>
      <c r="V9" s="3"/>
      <c r="W9" s="2"/>
      <c r="X9" s="2"/>
      <c r="Y9" s="3"/>
      <c r="Z9" s="3"/>
      <c r="AA9" s="2"/>
      <c r="AB9" s="2"/>
      <c r="AC9" s="3"/>
      <c r="AD9" s="3"/>
      <c r="AE9" s="3"/>
      <c r="AF9" s="3"/>
      <c r="AQ9" s="3"/>
    </row>
    <row r="10" spans="1:43">
      <c r="A10" s="44">
        <f>IF(A9&gt;='401K Estimator'!$K$9,NA(),1+A9)</f>
        <v>1</v>
      </c>
      <c r="B10" s="44">
        <f>IF(ISERROR(A10),"",'401K Estimator'!$E$9+A9)</f>
        <v>30</v>
      </c>
      <c r="C10" s="48">
        <f>IF(B10&gt;='401K Estimator'!$E$10,"",'401K Estimator'!$E$14)</f>
        <v>70000</v>
      </c>
      <c r="D10" s="49"/>
      <c r="E10" s="49">
        <f>IF(B10&lt;'401K Estimator'!$E$10,IF('401K Estimator'!$E$23&gt;0,C10*'401K Estimator'!$E$23,'401K Estimator'!$E$24+D10),"")</f>
        <v>7000</v>
      </c>
      <c r="F10" s="49">
        <f>IF(B10&lt;'401K Estimator'!$E$10,$F$9+SUM($E$10:E10),"")</f>
        <v>12000</v>
      </c>
      <c r="G10" s="49">
        <f>IF(B10&lt;'401K Estimator'!$E$10,(C10*'401K Estimator'!$E$27)*'401K Estimator'!$E$26,"")</f>
        <v>2100</v>
      </c>
      <c r="H10" s="49">
        <f>IF(B10&lt;'401K Estimator'!$E$10,$H$9+SUM($G$10:G10),"")</f>
        <v>3600</v>
      </c>
      <c r="I10" s="49">
        <f>IF(B10&gt;='401K Estimator'!$E$10,"",E10+G10)</f>
        <v>9100</v>
      </c>
      <c r="J10" s="45">
        <f ca="1">IF(B10&lt;'401K Estimator'!$E$10,IF(Rate=TRUE,'401K Estimator'!$K$34+RAND()*('401K Estimator'!$K$35-'401K Estimator'!$K$34),'401K Estimator'!$E$33),"")</f>
        <v>0.06</v>
      </c>
      <c r="K10" s="46">
        <f ca="1">IF(B10&lt;'401K Estimator'!$E$10,FV(J10/num,num,-(D10+E10+G10)/num,-K9),"")</f>
        <v>19971.246251427114</v>
      </c>
      <c r="L10" s="46">
        <f ca="1">IF(B10&lt;'401K Estimator'!$E$10,FV(J10/num,num,-(D10+E10+G10)/num,-K9)-(K9+D10+E10+G10),"")</f>
        <v>871.24625142711375</v>
      </c>
      <c r="M10" s="2"/>
      <c r="N10" s="7"/>
      <c r="V10" s="3"/>
      <c r="W10" s="2"/>
      <c r="X10" s="2"/>
      <c r="Y10" s="3"/>
      <c r="Z10" s="3"/>
      <c r="AA10" s="2"/>
      <c r="AB10" s="2"/>
      <c r="AC10" s="3"/>
      <c r="AD10" s="3"/>
      <c r="AE10" s="3"/>
      <c r="AF10" s="3"/>
      <c r="AQ10" s="3"/>
    </row>
    <row r="11" spans="1:43">
      <c r="A11" s="44">
        <f>IF(A10&gt;='401K Estimator'!$K$9,NA(),1+A10)</f>
        <v>2</v>
      </c>
      <c r="B11" s="44">
        <f>IF(ISERROR(A11),"",'401K Estimator'!$E$9+A10)</f>
        <v>31</v>
      </c>
      <c r="C11" s="48">
        <f>IF(B11&gt;='401K Estimator'!$E$10,"",C10*(1+'401K Estimator'!$E$15))</f>
        <v>71400</v>
      </c>
      <c r="D11" s="49"/>
      <c r="E11" s="49">
        <f>IF(B11&lt;'401K Estimator'!$E$10,IF('401K Estimator'!$E$23&gt;0,C11*'401K Estimator'!$E$23,(E10-D10)+((E10-D10)*'401K Estimator'!$E$25)+D11),"")</f>
        <v>7140</v>
      </c>
      <c r="F11" s="49">
        <f>IF(B11&lt;'401K Estimator'!$E$10,$F$9+SUM($E$10:E11),"")</f>
        <v>19140</v>
      </c>
      <c r="G11" s="49">
        <f>IF(B11&lt;'401K Estimator'!$E$10,(C11*'401K Estimator'!$E$27)*'401K Estimator'!$E$26,"")</f>
        <v>2142</v>
      </c>
      <c r="H11" s="49">
        <f>IF(B11&lt;'401K Estimator'!$E$10,$H$9+SUM($G$10:G11),"")</f>
        <v>5742</v>
      </c>
      <c r="I11" s="49">
        <f>IF(B11&gt;='401K Estimator'!$E$10,"",I10+E11)</f>
        <v>16240</v>
      </c>
      <c r="J11" s="45">
        <f ca="1">IF(B11&lt;'401K Estimator'!$E$10,IF(Rate=TRUE,'401K Estimator'!$K$34+RAND()*('401K Estimator'!$K$35-'401K Estimator'!$K$34),'401K Estimator'!$E$33),"")</f>
        <v>0.06</v>
      </c>
      <c r="K11" s="46">
        <f ca="1">IF(B11&lt;'401K Estimator'!$E$10,FV(J11/num,num,-(D11+E11+G11)/num,-K10),"")</f>
        <v>30744.58651585997</v>
      </c>
      <c r="L11" s="46">
        <f ca="1">IF(B11&lt;'401K Estimator'!$E$10,FV(J11/num,num,-(D11+E11+G11)/num,-K10)-(K10+D11+E11+G11),"")</f>
        <v>1491.3402644328562</v>
      </c>
      <c r="M11" s="2"/>
      <c r="N11" s="7"/>
      <c r="V11" s="3"/>
      <c r="W11" s="2"/>
      <c r="X11" s="2"/>
      <c r="Y11" s="3"/>
      <c r="Z11" s="3"/>
      <c r="AA11" s="2"/>
      <c r="AB11" s="2"/>
      <c r="AC11" s="3"/>
      <c r="AD11" s="3"/>
      <c r="AE11" s="3"/>
      <c r="AF11" s="3"/>
      <c r="AQ11" s="3"/>
    </row>
    <row r="12" spans="1:43">
      <c r="A12" s="44">
        <f>IF(A11&gt;='401K Estimator'!$K$9,NA(),1+A11)</f>
        <v>3</v>
      </c>
      <c r="B12" s="44">
        <f>IF(ISERROR(A12),"",'401K Estimator'!$E$9+A11)</f>
        <v>32</v>
      </c>
      <c r="C12" s="48">
        <f>IF(B12&gt;='401K Estimator'!$E$10,"",C11*(1+'401K Estimator'!$E$15))</f>
        <v>72828</v>
      </c>
      <c r="D12" s="49"/>
      <c r="E12" s="49">
        <f>IF(B12&lt;'401K Estimator'!$E$10,IF('401K Estimator'!$E$23&gt;0,C12*'401K Estimator'!$E$23,(E11-D11)+((E11-D11)*'401K Estimator'!$E$25)+D12),"")</f>
        <v>7282.8</v>
      </c>
      <c r="F12" s="49">
        <f>IF(B12&lt;'401K Estimator'!$E$10,$F$9+SUM($E$10:E12),"")</f>
        <v>26422.799999999999</v>
      </c>
      <c r="G12" s="49">
        <f>IF(B12&lt;'401K Estimator'!$E$10,(C12*'401K Estimator'!$E$27)*'401K Estimator'!$E$26,"")</f>
        <v>2184.84</v>
      </c>
      <c r="H12" s="49">
        <f>IF(B12&lt;'401K Estimator'!$E$10,$H$9+SUM($G$10:G12),"")</f>
        <v>7926.84</v>
      </c>
      <c r="I12" s="49">
        <f>IF(B12&gt;='401K Estimator'!$E$10,"",I11+E12)</f>
        <v>23522.799999999999</v>
      </c>
      <c r="J12" s="45">
        <f ca="1">IF(B12&lt;'401K Estimator'!$E$10,IF(Rate=TRUE,'401K Estimator'!$K$34+RAND()*('401K Estimator'!$K$35-'401K Estimator'!$K$34),'401K Estimator'!$E$33),"")</f>
        <v>0.06</v>
      </c>
      <c r="K12" s="46">
        <f ca="1">IF(B12&lt;'401K Estimator'!$E$10,FV(J12/num,num,-(D12+E12+G12)/num,-K11),"")</f>
        <v>42373.233984183491</v>
      </c>
      <c r="L12" s="46">
        <f ca="1">IF(B12&lt;'401K Estimator'!$E$10,FV(J12/num,num,-(D12+E12+G12)/num,-K11)-(K11+D12+E12+G12),"")</f>
        <v>2161.0074683235143</v>
      </c>
      <c r="M12" s="2"/>
      <c r="V12" s="3"/>
      <c r="W12" s="2"/>
      <c r="X12" s="2"/>
      <c r="Y12" s="3"/>
      <c r="Z12" s="3"/>
      <c r="AA12" s="2"/>
      <c r="AB12" s="2"/>
      <c r="AC12" s="3"/>
      <c r="AD12" s="3"/>
      <c r="AE12" s="3"/>
      <c r="AF12" s="3"/>
      <c r="AQ12" s="3"/>
    </row>
    <row r="13" spans="1:43">
      <c r="A13" s="44">
        <f>IF(A12&gt;='401K Estimator'!$K$9,NA(),1+A12)</f>
        <v>4</v>
      </c>
      <c r="B13" s="44">
        <f>IF(ISERROR(A13),"",'401K Estimator'!$E$9+A12)</f>
        <v>33</v>
      </c>
      <c r="C13" s="48">
        <f>IF(B13&gt;='401K Estimator'!$E$10,"",C12*(1+'401K Estimator'!$E$15))</f>
        <v>74284.56</v>
      </c>
      <c r="D13" s="49"/>
      <c r="E13" s="49">
        <f>IF(B13&lt;'401K Estimator'!$E$10,IF('401K Estimator'!$E$23&gt;0,C13*'401K Estimator'!$E$23,(E12-D12)+((E12-D12)*'401K Estimator'!$E$25)+D13),"")</f>
        <v>7428.4560000000001</v>
      </c>
      <c r="F13" s="49">
        <f>IF(B13&lt;'401K Estimator'!$E$10,$F$9+SUM($E$10:E13),"")</f>
        <v>33851.256000000001</v>
      </c>
      <c r="G13" s="49">
        <f>IF(B13&lt;'401K Estimator'!$E$10,(C13*'401K Estimator'!$E$27)*'401K Estimator'!$E$26,"")</f>
        <v>2228.5367999999999</v>
      </c>
      <c r="H13" s="49">
        <f>IF(B13&lt;'401K Estimator'!$E$10,$H$9+SUM($G$10:G13),"")</f>
        <v>10155.3768</v>
      </c>
      <c r="I13" s="49">
        <f>IF(B13&gt;='401K Estimator'!$E$10,"",I12+E13)</f>
        <v>30951.256000000001</v>
      </c>
      <c r="J13" s="45">
        <f ca="1">IF(B13&lt;'401K Estimator'!$E$10,IF(Rate=TRUE,'401K Estimator'!$K$34+RAND()*('401K Estimator'!$K$35-'401K Estimator'!$K$34),'401K Estimator'!$E$33),"")</f>
        <v>0.06</v>
      </c>
      <c r="K13" s="46">
        <f ca="1">IF(B13&lt;'401K Estimator'!$E$10,FV(J13/num,num,-(D13+E13+G13)/num,-K12),"")</f>
        <v>54913.758756203766</v>
      </c>
      <c r="L13" s="46">
        <f ca="1">IF(B13&lt;'401K Estimator'!$E$10,FV(J13/num,num,-(D13+E13+G13)/num,-K12)-(K12+D13+E13+G13),"")</f>
        <v>2883.5319720202751</v>
      </c>
      <c r="M13" s="2"/>
      <c r="V13" s="3"/>
      <c r="W13" s="2"/>
      <c r="X13" s="2"/>
      <c r="Y13" s="3"/>
      <c r="Z13" s="3"/>
      <c r="AA13" s="2"/>
      <c r="AB13" s="2"/>
      <c r="AC13" s="3"/>
      <c r="AD13" s="3"/>
      <c r="AE13" s="3"/>
      <c r="AF13" s="3"/>
      <c r="AQ13" s="3"/>
    </row>
    <row r="14" spans="1:43">
      <c r="A14" s="44">
        <f>IF(A13&gt;='401K Estimator'!$K$9,NA(),1+A13)</f>
        <v>5</v>
      </c>
      <c r="B14" s="44">
        <f>IF(ISERROR(A14),"",'401K Estimator'!$E$9+A13)</f>
        <v>34</v>
      </c>
      <c r="C14" s="48">
        <f>IF(B14&gt;='401K Estimator'!$E$10,"",C13*(1+'401K Estimator'!$E$15))</f>
        <v>75770.251199999999</v>
      </c>
      <c r="D14" s="49"/>
      <c r="E14" s="49">
        <f>IF(B14&lt;'401K Estimator'!$E$10,IF('401K Estimator'!$E$23&gt;0,C14*'401K Estimator'!$E$23,(E13-D13)+((E13-D13)*'401K Estimator'!$E$25)+D14),"")</f>
        <v>7577.0251200000002</v>
      </c>
      <c r="F14" s="49">
        <f>IF(B14&lt;'401K Estimator'!$E$10,$F$9+SUM($E$10:E14),"")</f>
        <v>41428.28112</v>
      </c>
      <c r="G14" s="49">
        <f>IF(B14&lt;'401K Estimator'!$E$10,(C14*'401K Estimator'!$E$27)*'401K Estimator'!$E$26,"")</f>
        <v>2273.107536</v>
      </c>
      <c r="H14" s="49">
        <f>IF(B14&lt;'401K Estimator'!$E$10,$H$9+SUM($G$10:G14),"")</f>
        <v>12428.484336</v>
      </c>
      <c r="I14" s="49">
        <f>IF(B14&gt;='401K Estimator'!$E$10,"",I13+E14)</f>
        <v>38528.28112</v>
      </c>
      <c r="J14" s="45">
        <f ca="1">IF(B14&lt;'401K Estimator'!$E$10,IF(Rate=TRUE,'401K Estimator'!$K$34+RAND()*('401K Estimator'!$K$35-'401K Estimator'!$K$34),'401K Estimator'!$E$33),"")</f>
        <v>0.06</v>
      </c>
      <c r="K14" s="46">
        <f ca="1">IF(B14&lt;'401K Estimator'!$E$10,FV(J14/num,num,-(D14+E14+G14)/num,-K13),"")</f>
        <v>68426.296384159839</v>
      </c>
      <c r="L14" s="46">
        <f ca="1">IF(B14&lt;'401K Estimator'!$E$10,FV(J14/num,num,-(D14+E14+G14)/num,-K13)-(K13+D14+E14+G14),"")</f>
        <v>3662.4049719560717</v>
      </c>
      <c r="M14" s="2"/>
      <c r="V14" s="3"/>
      <c r="W14" s="2"/>
      <c r="X14" s="2"/>
      <c r="Y14" s="3"/>
      <c r="Z14" s="3"/>
      <c r="AA14" s="2"/>
      <c r="AB14" s="2"/>
      <c r="AC14" s="3"/>
      <c r="AD14" s="3"/>
      <c r="AE14" s="3"/>
      <c r="AF14" s="3"/>
      <c r="AQ14" s="3"/>
    </row>
    <row r="15" spans="1:43">
      <c r="A15" s="44">
        <f>IF(A14&gt;='401K Estimator'!$K$9,NA(),1+A14)</f>
        <v>6</v>
      </c>
      <c r="B15" s="44">
        <f>IF(ISERROR(A15),"",'401K Estimator'!$E$9+A14)</f>
        <v>35</v>
      </c>
      <c r="C15" s="48">
        <f>IF(B15&gt;='401K Estimator'!$E$10,"",C14*(1+'401K Estimator'!$E$15))</f>
        <v>77285.656224000006</v>
      </c>
      <c r="D15" s="49"/>
      <c r="E15" s="49">
        <f>IF(B15&lt;'401K Estimator'!$E$10,IF('401K Estimator'!$E$23&gt;0,C15*'401K Estimator'!$E$23,(E14-D14)+((E14-D14)*'401K Estimator'!$E$25)+D15),"")</f>
        <v>7728.5656224000013</v>
      </c>
      <c r="F15" s="49">
        <f>IF(B15&lt;'401K Estimator'!$E$10,$F$9+SUM($E$10:E15),"")</f>
        <v>49156.846742399997</v>
      </c>
      <c r="G15" s="49">
        <f>IF(B15&lt;'401K Estimator'!$E$10,(C15*'401K Estimator'!$E$27)*'401K Estimator'!$E$26,"")</f>
        <v>2318.5696867199999</v>
      </c>
      <c r="H15" s="49">
        <f>IF(B15&lt;'401K Estimator'!$E$10,$H$9+SUM($G$10:G15),"")</f>
        <v>14747.05402272</v>
      </c>
      <c r="I15" s="49">
        <f>IF(B15&gt;='401K Estimator'!$E$10,"",I14+E15)</f>
        <v>46256.846742399997</v>
      </c>
      <c r="J15" s="45">
        <f ca="1">IF(B15&lt;'401K Estimator'!$E$10,IF(Rate=TRUE,'401K Estimator'!$K$34+RAND()*('401K Estimator'!$K$35-'401K Estimator'!$K$34),'401K Estimator'!$E$33),"")</f>
        <v>0.06</v>
      </c>
      <c r="K15" s="46">
        <f ca="1">IF(B15&lt;'401K Estimator'!$E$10,FV(J15/num,num,-(D15+E15+G15)/num,-K14),"")</f>
        <v>82974.769308677307</v>
      </c>
      <c r="L15" s="46">
        <f ca="1">IF(B15&lt;'401K Estimator'!$E$10,FV(J15/num,num,-(D15+E15+G15)/num,-K14)-(K14+D15+E15+G15),"")</f>
        <v>4501.3376153974677</v>
      </c>
      <c r="M15" s="2"/>
      <c r="V15" s="3"/>
      <c r="W15" s="2"/>
      <c r="X15" s="2"/>
      <c r="Y15" s="3"/>
      <c r="Z15" s="3"/>
      <c r="AA15" s="2"/>
      <c r="AB15" s="2"/>
      <c r="AC15" s="3"/>
      <c r="AD15" s="3"/>
      <c r="AE15" s="3"/>
      <c r="AF15" s="3"/>
      <c r="AG15" s="3"/>
      <c r="AQ15" s="3"/>
    </row>
    <row r="16" spans="1:43">
      <c r="A16" s="44">
        <f>IF(A15&gt;='401K Estimator'!$K$9,NA(),1+A15)</f>
        <v>7</v>
      </c>
      <c r="B16" s="44">
        <f>IF(ISERROR(A16),"",'401K Estimator'!$E$9+A15)</f>
        <v>36</v>
      </c>
      <c r="C16" s="48">
        <f>IF(B16&gt;='401K Estimator'!$E$10,"",C15*(1+'401K Estimator'!$E$15))</f>
        <v>78831.369348480002</v>
      </c>
      <c r="D16" s="49"/>
      <c r="E16" s="49">
        <f>IF(B16&lt;'401K Estimator'!$E$10,IF('401K Estimator'!$E$23&gt;0,C16*'401K Estimator'!$E$23,(E15-D15)+((E15-D15)*'401K Estimator'!$E$25)+D16),"")</f>
        <v>7883.1369348480002</v>
      </c>
      <c r="F16" s="49">
        <f>IF(B16&lt;'401K Estimator'!$E$10,$F$9+SUM($E$10:E16),"")</f>
        <v>57039.983677247998</v>
      </c>
      <c r="G16" s="49">
        <f>IF(B16&lt;'401K Estimator'!$E$10,(C16*'401K Estimator'!$E$27)*'401K Estimator'!$E$26,"")</f>
        <v>2364.9410804544</v>
      </c>
      <c r="H16" s="49">
        <f>IF(B16&lt;'401K Estimator'!$E$10,$H$9+SUM($G$10:G16),"")</f>
        <v>17111.995103174399</v>
      </c>
      <c r="I16" s="49">
        <f>IF(B16&gt;='401K Estimator'!$E$10,"",I15+E16)</f>
        <v>54139.983677247998</v>
      </c>
      <c r="J16" s="45">
        <f ca="1">IF(B16&lt;'401K Estimator'!$E$10,IF(Rate=TRUE,'401K Estimator'!$K$34+RAND()*('401K Estimator'!$K$35-'401K Estimator'!$K$34),'401K Estimator'!$E$33),"")</f>
        <v>0.06</v>
      </c>
      <c r="K16" s="46">
        <f ca="1">IF(B16&lt;'401K Estimator'!$E$10,FV(J16/num,num,-(D16+E16+G16)/num,-K15),"")</f>
        <v>98627.12198293992</v>
      </c>
      <c r="L16" s="46">
        <f ca="1">IF(B16&lt;'401K Estimator'!$E$10,FV(J16/num,num,-(D16+E16+G16)/num,-K15)-(K15+D16+E16+G16),"")</f>
        <v>5404.2746589602175</v>
      </c>
      <c r="M16" s="2"/>
      <c r="V16" s="3"/>
      <c r="W16" s="2"/>
      <c r="X16" s="2"/>
      <c r="Y16" s="3"/>
      <c r="Z16" s="3"/>
      <c r="AA16" s="2"/>
      <c r="AB16" s="2"/>
      <c r="AC16" s="3"/>
      <c r="AD16" s="3"/>
      <c r="AE16" s="3"/>
      <c r="AF16" s="3"/>
      <c r="AQ16" s="3"/>
    </row>
    <row r="17" spans="1:43">
      <c r="A17" s="44">
        <f>IF(A16&gt;='401K Estimator'!$K$9,NA(),1+A16)</f>
        <v>8</v>
      </c>
      <c r="B17" s="44">
        <f>IF(ISERROR(A17),"",'401K Estimator'!$E$9+A16)</f>
        <v>37</v>
      </c>
      <c r="C17" s="48">
        <f>IF(B17&gt;='401K Estimator'!$E$10,"",C16*(1+'401K Estimator'!$E$15))</f>
        <v>80407.996735449604</v>
      </c>
      <c r="D17" s="49"/>
      <c r="E17" s="49">
        <f>IF(B17&lt;'401K Estimator'!$E$10,IF('401K Estimator'!$E$23&gt;0,C17*'401K Estimator'!$E$23,(E16-D16)+((E16-D16)*'401K Estimator'!$E$25)+D17),"")</f>
        <v>8040.7996735449606</v>
      </c>
      <c r="F17" s="49">
        <f>IF(B17&lt;'401K Estimator'!$E$10,$F$9+SUM($E$10:E17),"")</f>
        <v>65080.783350792961</v>
      </c>
      <c r="G17" s="49">
        <f>IF(B17&lt;'401K Estimator'!$E$10,(C17*'401K Estimator'!$E$27)*'401K Estimator'!$E$26,"")</f>
        <v>2412.239902063488</v>
      </c>
      <c r="H17" s="49">
        <f>IF(B17&lt;'401K Estimator'!$E$10,$H$9+SUM($G$10:G17),"")</f>
        <v>19524.23500523789</v>
      </c>
      <c r="I17" s="49">
        <f>IF(B17&gt;='401K Estimator'!$E$10,"",I16+E17)</f>
        <v>62180.783350792961</v>
      </c>
      <c r="J17" s="45">
        <f ca="1">IF(B17&lt;'401K Estimator'!$E$10,IF(Rate=TRUE,'401K Estimator'!$K$34+RAND()*('401K Estimator'!$K$35-'401K Estimator'!$K$34),'401K Estimator'!$E$33),"")</f>
        <v>0.06</v>
      </c>
      <c r="K17" s="46">
        <f ca="1">IF(B17&lt;'401K Estimator'!$E$10,FV(J17/num,num,-(D17+E17+G17)/num,-K16),"")</f>
        <v>115455.5705299493</v>
      </c>
      <c r="L17" s="46">
        <f ca="1">IF(B17&lt;'401K Estimator'!$E$10,FV(J17/num,num,-(D17+E17+G17)/num,-K16)-(K16+D17+E17+G17),"")</f>
        <v>6375.4089714009315</v>
      </c>
      <c r="M17" s="2"/>
      <c r="W17" s="2"/>
      <c r="X17" s="2"/>
      <c r="Y17" s="3"/>
      <c r="AA17" s="2"/>
      <c r="AB17" s="2"/>
      <c r="AQ17" s="3"/>
    </row>
    <row r="18" spans="1:43">
      <c r="A18" s="44">
        <f>IF(A17&gt;='401K Estimator'!$K$9,NA(),1+A17)</f>
        <v>9</v>
      </c>
      <c r="B18" s="44">
        <f>IF(ISERROR(A18),"",'401K Estimator'!$E$9+A17)</f>
        <v>38</v>
      </c>
      <c r="C18" s="48">
        <f>IF(B18&gt;='401K Estimator'!$E$10,"",C17*(1+'401K Estimator'!$E$15))</f>
        <v>82016.156670158598</v>
      </c>
      <c r="D18" s="49"/>
      <c r="E18" s="49">
        <f>IF(B18&lt;'401K Estimator'!$E$10,IF('401K Estimator'!$E$23&gt;0,C18*'401K Estimator'!$E$23,(E17-D17)+((E17-D17)*'401K Estimator'!$E$25)+D18),"")</f>
        <v>8201.6156670158598</v>
      </c>
      <c r="F18" s="49">
        <f>IF(B18&lt;'401K Estimator'!$E$10,$F$9+SUM($E$10:E18),"")</f>
        <v>73282.399017808813</v>
      </c>
      <c r="G18" s="49">
        <f>IF(B18&lt;'401K Estimator'!$E$10,(C18*'401K Estimator'!$E$27)*'401K Estimator'!$E$26,"")</f>
        <v>2460.4847001047578</v>
      </c>
      <c r="H18" s="49">
        <f>IF(B18&lt;'401K Estimator'!$E$10,$H$9+SUM($G$10:G18),"")</f>
        <v>21984.719705342646</v>
      </c>
      <c r="I18" s="49">
        <f>IF(B18&gt;='401K Estimator'!$E$10,"",I17+E18)</f>
        <v>70382.399017808813</v>
      </c>
      <c r="J18" s="45">
        <f ca="1">IF(B18&lt;'401K Estimator'!$E$10,IF(Rate=TRUE,'401K Estimator'!$K$34+RAND()*('401K Estimator'!$K$35-'401K Estimator'!$K$34),'401K Estimator'!$E$33),"")</f>
        <v>0.06</v>
      </c>
      <c r="K18" s="46">
        <f ca="1">IF(B18&lt;'401K Estimator'!$E$10,FV(J18/num,num,-(D18+E18+G18)/num,-K17),"")</f>
        <v>133536.86782986467</v>
      </c>
      <c r="L18" s="46">
        <f ca="1">IF(B18&lt;'401K Estimator'!$E$10,FV(J18/num,num,-(D18+E18+G18)/num,-K17)-(K17+D18+E18+G18),"")</f>
        <v>7419.1969327947445</v>
      </c>
      <c r="M18" s="2"/>
      <c r="W18" s="2"/>
      <c r="X18" s="2"/>
      <c r="Y18" s="3"/>
      <c r="AA18" s="2"/>
      <c r="AB18" s="2"/>
      <c r="AQ18" s="3"/>
    </row>
    <row r="19" spans="1:43">
      <c r="A19" s="44">
        <f>IF(A18&gt;='401K Estimator'!$K$9,NA(),1+A18)</f>
        <v>10</v>
      </c>
      <c r="B19" s="44">
        <f>IF(ISERROR(A19),"",'401K Estimator'!$E$9+A18)</f>
        <v>39</v>
      </c>
      <c r="C19" s="48">
        <f>IF(B19&gt;='401K Estimator'!$E$10,"",C18*(1+'401K Estimator'!$E$15))</f>
        <v>83656.479803561771</v>
      </c>
      <c r="D19" s="49"/>
      <c r="E19" s="49">
        <f>IF(B19&lt;'401K Estimator'!$E$10,IF('401K Estimator'!$E$23&gt;0,C19*'401K Estimator'!$E$23,(E18-D18)+((E18-D18)*'401K Estimator'!$E$25)+D19),"")</f>
        <v>8365.6479803561779</v>
      </c>
      <c r="F19" s="49">
        <f>IF(B19&lt;'401K Estimator'!$E$10,$F$9+SUM($E$10:E19),"")</f>
        <v>81648.046998164995</v>
      </c>
      <c r="G19" s="49">
        <f>IF(B19&lt;'401K Estimator'!$E$10,(C19*'401K Estimator'!$E$27)*'401K Estimator'!$E$26,"")</f>
        <v>2509.694394106853</v>
      </c>
      <c r="H19" s="49">
        <f>IF(B19&lt;'401K Estimator'!$E$10,$H$9+SUM($G$10:G19),"")</f>
        <v>24494.414099449499</v>
      </c>
      <c r="I19" s="49">
        <f>IF(B19&gt;='401K Estimator'!$E$10,"",I18+E19)</f>
        <v>78748.046998164995</v>
      </c>
      <c r="J19" s="45">
        <f ca="1">IF(B19&lt;'401K Estimator'!$E$10,IF(Rate=TRUE,'401K Estimator'!$K$34+RAND()*('401K Estimator'!$K$35-'401K Estimator'!$K$34),'401K Estimator'!$E$33),"")</f>
        <v>0.06</v>
      </c>
      <c r="K19" s="46">
        <f ca="1">IF(B19&lt;'401K Estimator'!$E$10,FV(J19/num,num,-(D19+E19+G19)/num,-K18),"")</f>
        <v>152952.58498975149</v>
      </c>
      <c r="L19" s="46">
        <f ca="1">IF(B19&lt;'401K Estimator'!$E$10,FV(J19/num,num,-(D19+E19+G19)/num,-K18)-(K18+D19+E19+G19),"")</f>
        <v>8540.3747854237736</v>
      </c>
      <c r="M19" s="2"/>
      <c r="W19" s="2"/>
      <c r="X19" s="2"/>
      <c r="Y19" s="3"/>
      <c r="AA19" s="2"/>
      <c r="AB19" s="2"/>
      <c r="AQ19" s="3"/>
    </row>
    <row r="20" spans="1:43">
      <c r="A20" s="44">
        <f>IF(A19&gt;='401K Estimator'!$K$9,NA(),1+A19)</f>
        <v>11</v>
      </c>
      <c r="B20" s="44">
        <f>IF(ISERROR(A20),"",'401K Estimator'!$E$9+A19)</f>
        <v>40</v>
      </c>
      <c r="C20" s="48">
        <f>IF(B20&gt;='401K Estimator'!$E$10,"",C19*(1+'401K Estimator'!$E$15))</f>
        <v>85329.609399633002</v>
      </c>
      <c r="D20" s="49"/>
      <c r="E20" s="49">
        <f>IF(B20&lt;'401K Estimator'!$E$10,IF('401K Estimator'!$E$23&gt;0,C20*'401K Estimator'!$E$23,(E19-D19)+((E19-D19)*'401K Estimator'!$E$25)+D20),"")</f>
        <v>8532.9609399633009</v>
      </c>
      <c r="F20" s="49">
        <f>IF(B20&lt;'401K Estimator'!$E$10,$F$9+SUM($E$10:E20),"")</f>
        <v>90181.007938128299</v>
      </c>
      <c r="G20" s="49">
        <f>IF(B20&lt;'401K Estimator'!$E$10,(C20*'401K Estimator'!$E$27)*'401K Estimator'!$E$26,"")</f>
        <v>2559.88828198899</v>
      </c>
      <c r="H20" s="49">
        <f>IF(B20&lt;'401K Estimator'!$E$10,$H$9+SUM($G$10:G20),"")</f>
        <v>27054.302381438491</v>
      </c>
      <c r="I20" s="49">
        <f>IF(B20&gt;='401K Estimator'!$E$10,"",I19+E20)</f>
        <v>87281.007938128299</v>
      </c>
      <c r="J20" s="45">
        <f ca="1">IF(B20&lt;'401K Estimator'!$E$10,IF(Rate=TRUE,'401K Estimator'!$K$34+RAND()*('401K Estimator'!$K$35-'401K Estimator'!$K$34),'401K Estimator'!$E$33),"")</f>
        <v>0.06</v>
      </c>
      <c r="K20" s="46">
        <f ca="1">IF(B20&lt;'401K Estimator'!$E$10,FV(J20/num,num,-(D20+E20+G20)/num,-K19),"")</f>
        <v>173789.41020681817</v>
      </c>
      <c r="L20" s="46">
        <f ca="1">IF(B20&lt;'401K Estimator'!$E$10,FV(J20/num,num,-(D20+E20+G20)/num,-K19)-(K19+D20+E20+G20),"")</f>
        <v>9743.9759951143933</v>
      </c>
      <c r="M20" s="2"/>
      <c r="W20" s="2"/>
      <c r="X20" s="2"/>
      <c r="Y20" s="3"/>
      <c r="AA20" s="2"/>
      <c r="AB20" s="2"/>
      <c r="AQ20" s="3"/>
    </row>
    <row r="21" spans="1:43">
      <c r="A21" s="44">
        <f>IF(A20&gt;='401K Estimator'!$K$9,NA(),1+A20)</f>
        <v>12</v>
      </c>
      <c r="B21" s="44">
        <f>IF(ISERROR(A21),"",'401K Estimator'!$E$9+A20)</f>
        <v>41</v>
      </c>
      <c r="C21" s="48">
        <f>IF(B21&gt;='401K Estimator'!$E$10,"",C20*(1+'401K Estimator'!$E$15))</f>
        <v>87036.201587625663</v>
      </c>
      <c r="D21" s="49"/>
      <c r="E21" s="49">
        <f>IF(B21&lt;'401K Estimator'!$E$10,IF('401K Estimator'!$E$23&gt;0,C21*'401K Estimator'!$E$23,(E20-D20)+((E20-D20)*'401K Estimator'!$E$25)+D21),"")</f>
        <v>8703.6201587625674</v>
      </c>
      <c r="F21" s="49">
        <f>IF(B21&lt;'401K Estimator'!$E$10,$F$9+SUM($E$10:E21),"")</f>
        <v>98884.628096890869</v>
      </c>
      <c r="G21" s="49">
        <f>IF(B21&lt;'401K Estimator'!$E$10,(C21*'401K Estimator'!$E$27)*'401K Estimator'!$E$26,"")</f>
        <v>2611.0860476287698</v>
      </c>
      <c r="H21" s="49">
        <f>IF(B21&lt;'401K Estimator'!$E$10,$H$9+SUM($G$10:G21),"")</f>
        <v>29665.388429067261</v>
      </c>
      <c r="I21" s="49">
        <f>IF(B21&gt;='401K Estimator'!$E$10,"",I20+E21)</f>
        <v>95984.628096890869</v>
      </c>
      <c r="J21" s="45">
        <f ca="1">IF(B21&lt;'401K Estimator'!$E$10,IF(Rate=TRUE,'401K Estimator'!$K$34+RAND()*('401K Estimator'!$K$35-'401K Estimator'!$K$34),'401K Estimator'!$E$33),"")</f>
        <v>0.06</v>
      </c>
      <c r="K21" s="46">
        <f ca="1">IF(B21&lt;'401K Estimator'!$E$10,FV(J21/num,num,-(D21+E21+G21)/num,-K20),"")</f>
        <v>196139.4660985941</v>
      </c>
      <c r="L21" s="46">
        <f ca="1">IF(B21&lt;'401K Estimator'!$E$10,FV(J21/num,num,-(D21+E21+G21)/num,-K20)-(K20+D21+E21+G21),"")</f>
        <v>11035.349685384601</v>
      </c>
      <c r="M21" s="2"/>
      <c r="W21" s="2"/>
      <c r="X21" s="2"/>
      <c r="Y21" s="3"/>
      <c r="AA21" s="2"/>
      <c r="AB21" s="2"/>
      <c r="AQ21" s="3"/>
    </row>
    <row r="22" spans="1:43">
      <c r="A22" s="44">
        <f>IF(A21&gt;='401K Estimator'!$K$9,NA(),1+A21)</f>
        <v>13</v>
      </c>
      <c r="B22" s="44">
        <f>IF(ISERROR(A22),"",'401K Estimator'!$E$9+A21)</f>
        <v>42</v>
      </c>
      <c r="C22" s="48">
        <f>IF(B22&gt;='401K Estimator'!$E$10,"",C21*(1+'401K Estimator'!$E$15))</f>
        <v>88776.925619378177</v>
      </c>
      <c r="D22" s="49"/>
      <c r="E22" s="49">
        <f>IF(B22&lt;'401K Estimator'!$E$10,IF('401K Estimator'!$E$23&gt;0,C22*'401K Estimator'!$E$23,(E21-D21)+((E21-D21)*'401K Estimator'!$E$25)+D22),"")</f>
        <v>8877.692561937818</v>
      </c>
      <c r="F22" s="49">
        <f>IF(B22&lt;'401K Estimator'!$E$10,$F$9+SUM($E$10:E22),"")</f>
        <v>107762.32065882868</v>
      </c>
      <c r="G22" s="49">
        <f>IF(B22&lt;'401K Estimator'!$E$10,(C22*'401K Estimator'!$E$27)*'401K Estimator'!$E$26,"")</f>
        <v>2663.307768581345</v>
      </c>
      <c r="H22" s="49">
        <f>IF(B22&lt;'401K Estimator'!$E$10,$H$9+SUM($G$10:G22),"")</f>
        <v>32328.696197648605</v>
      </c>
      <c r="I22" s="49">
        <f>IF(B22&gt;='401K Estimator'!$E$10,"",I21+E22)</f>
        <v>104862.32065882868</v>
      </c>
      <c r="J22" s="45">
        <f ca="1">IF(B22&lt;'401K Estimator'!$E$10,IF(Rate=TRUE,'401K Estimator'!$K$34+RAND()*('401K Estimator'!$K$35-'401K Estimator'!$K$34),'401K Estimator'!$E$33),"")</f>
        <v>0.06</v>
      </c>
      <c r="K22" s="46">
        <f ca="1">IF(B22&lt;'401K Estimator'!$E$10,FV(J22/num,num,-(D22+E22+G22)/num,-K21),"")</f>
        <v>220100.64663972394</v>
      </c>
      <c r="L22" s="46">
        <f ca="1">IF(B22&lt;'401K Estimator'!$E$10,FV(J22/num,num,-(D22+E22+G22)/num,-K21)-(K21+D22+E22+G22),"")</f>
        <v>12420.180210610677</v>
      </c>
      <c r="M22" s="2"/>
      <c r="W22" s="2"/>
      <c r="X22" s="2"/>
      <c r="Y22" s="3"/>
      <c r="AA22" s="2"/>
      <c r="AB22" s="2"/>
      <c r="AQ22" s="3"/>
    </row>
    <row r="23" spans="1:43">
      <c r="A23" s="44">
        <f>IF(A22&gt;='401K Estimator'!$K$9,NA(),1+A22)</f>
        <v>14</v>
      </c>
      <c r="B23" s="44">
        <f>IF(ISERROR(A23),"",'401K Estimator'!$E$9+A22)</f>
        <v>43</v>
      </c>
      <c r="C23" s="48">
        <f>IF(B23&gt;='401K Estimator'!$E$10,"",C22*(1+'401K Estimator'!$E$15))</f>
        <v>90552.464131765737</v>
      </c>
      <c r="D23" s="49"/>
      <c r="E23" s="49">
        <f>IF(B23&lt;'401K Estimator'!$E$10,IF('401K Estimator'!$E$23&gt;0,C23*'401K Estimator'!$E$23,(E22-D22)+((E22-D22)*'401K Estimator'!$E$25)+D23),"")</f>
        <v>9055.2464131765737</v>
      </c>
      <c r="F23" s="49">
        <f>IF(B23&lt;'401K Estimator'!$E$10,$F$9+SUM($E$10:E23),"")</f>
        <v>116817.56707200526</v>
      </c>
      <c r="G23" s="49">
        <f>IF(B23&lt;'401K Estimator'!$E$10,(C23*'401K Estimator'!$E$27)*'401K Estimator'!$E$26,"")</f>
        <v>2716.5739239529721</v>
      </c>
      <c r="H23" s="49">
        <f>IF(B23&lt;'401K Estimator'!$E$10,$H$9+SUM($G$10:G23),"")</f>
        <v>35045.270121601578</v>
      </c>
      <c r="I23" s="49">
        <f>IF(B23&gt;='401K Estimator'!$E$10,"",I22+E23)</f>
        <v>113917.56707200526</v>
      </c>
      <c r="J23" s="45">
        <f ca="1">IF(B23&lt;'401K Estimator'!$E$10,IF(Rate=TRUE,'401K Estimator'!$K$34+RAND()*('401K Estimator'!$K$35-'401K Estimator'!$K$34),'401K Estimator'!$E$33),"")</f>
        <v>0.06</v>
      </c>
      <c r="K23" s="46">
        <f ca="1">IF(B23&lt;'401K Estimator'!$E$10,FV(J23/num,num,-(D23+E23+G23)/num,-K22),"")</f>
        <v>245776.97491535882</v>
      </c>
      <c r="L23" s="46">
        <f ca="1">IF(B23&lt;'401K Estimator'!$E$10,FV(J23/num,num,-(D23+E23+G23)/num,-K22)-(K22+D23+E23+G23),"")</f>
        <v>13904.507938505354</v>
      </c>
      <c r="M23" s="2"/>
      <c r="W23" s="2"/>
      <c r="X23" s="2"/>
      <c r="Y23" s="3"/>
      <c r="AA23" s="2"/>
      <c r="AB23" s="2"/>
      <c r="AQ23" s="3"/>
    </row>
    <row r="24" spans="1:43">
      <c r="A24" s="44">
        <f>IF(A23&gt;='401K Estimator'!$K$9,NA(),1+A23)</f>
        <v>15</v>
      </c>
      <c r="B24" s="44">
        <f>IF(ISERROR(A24),"",'401K Estimator'!$E$9+A23)</f>
        <v>44</v>
      </c>
      <c r="C24" s="48">
        <f>IF(B24&gt;='401K Estimator'!$E$10,"",C23*(1+'401K Estimator'!$E$15))</f>
        <v>92363.513414401052</v>
      </c>
      <c r="D24" s="49"/>
      <c r="E24" s="49">
        <f>IF(B24&lt;'401K Estimator'!$E$10,IF('401K Estimator'!$E$23&gt;0,C24*'401K Estimator'!$E$23,(E23-D23)+((E23-D23)*'401K Estimator'!$E$25)+D24),"")</f>
        <v>9236.3513414401059</v>
      </c>
      <c r="F24" s="49">
        <f>IF(B24&lt;'401K Estimator'!$E$10,$F$9+SUM($E$10:E24),"")</f>
        <v>126053.91841344537</v>
      </c>
      <c r="G24" s="49">
        <f>IF(B24&lt;'401K Estimator'!$E$10,(C24*'401K Estimator'!$E$27)*'401K Estimator'!$E$26,"")</f>
        <v>2770.9054024320312</v>
      </c>
      <c r="H24" s="49">
        <f>IF(B24&lt;'401K Estimator'!$E$10,$H$9+SUM($G$10:G24),"")</f>
        <v>37816.175524033606</v>
      </c>
      <c r="I24" s="49">
        <f>IF(B24&gt;='401K Estimator'!$E$10,"",I23+E24)</f>
        <v>123153.91841344537</v>
      </c>
      <c r="J24" s="45">
        <f ca="1">IF(B24&lt;'401K Estimator'!$E$10,IF(Rate=TRUE,'401K Estimator'!$K$34+RAND()*('401K Estimator'!$K$35-'401K Estimator'!$K$34),'401K Estimator'!$E$33),"")</f>
        <v>0.06</v>
      </c>
      <c r="K24" s="46">
        <f ca="1">IF(B24&lt;'401K Estimator'!$E$10,FV(J24/num,num,-(D24+E24+G24)/num,-K23),"")</f>
        <v>273278.9829757681</v>
      </c>
      <c r="L24" s="46">
        <f ca="1">IF(B24&lt;'401K Estimator'!$E$10,FV(J24/num,num,-(D24+E24+G24)/num,-K23)-(K23+D24+E24+G24),"")</f>
        <v>15494.751316537149</v>
      </c>
      <c r="M24" s="2"/>
      <c r="W24" s="2"/>
      <c r="X24" s="2"/>
      <c r="Y24" s="3"/>
      <c r="AA24" s="2"/>
      <c r="AB24" s="2"/>
      <c r="AQ24" s="3"/>
    </row>
    <row r="25" spans="1:43">
      <c r="A25" s="44">
        <f>IF(A24&gt;='401K Estimator'!$K$9,NA(),1+A24)</f>
        <v>16</v>
      </c>
      <c r="B25" s="44">
        <f>IF(ISERROR(A25),"",'401K Estimator'!$E$9+A24)</f>
        <v>45</v>
      </c>
      <c r="C25" s="48">
        <f>IF(B25&gt;='401K Estimator'!$E$10,"",C24*(1+'401K Estimator'!$E$15))</f>
        <v>94210.783682689071</v>
      </c>
      <c r="D25" s="49"/>
      <c r="E25" s="49">
        <f>IF(B25&lt;'401K Estimator'!$E$10,IF('401K Estimator'!$E$23&gt;0,C25*'401K Estimator'!$E$23,(E24-D24)+((E24-D24)*'401K Estimator'!$E$25)+D25),"")</f>
        <v>9421.0783682689071</v>
      </c>
      <c r="F25" s="49">
        <f>IF(B25&lt;'401K Estimator'!$E$10,$F$9+SUM($E$10:E25),"")</f>
        <v>135474.99678171426</v>
      </c>
      <c r="G25" s="49">
        <f>IF(B25&lt;'401K Estimator'!$E$10,(C25*'401K Estimator'!$E$27)*'401K Estimator'!$E$26,"")</f>
        <v>2826.3235104806722</v>
      </c>
      <c r="H25" s="49">
        <f>IF(B25&lt;'401K Estimator'!$E$10,$H$9+SUM($G$10:G25),"")</f>
        <v>40642.49903451428</v>
      </c>
      <c r="I25" s="49">
        <f>IF(B25&gt;='401K Estimator'!$E$10,"",I24+E25)</f>
        <v>132574.99678171426</v>
      </c>
      <c r="J25" s="45">
        <f ca="1">IF(B25&lt;'401K Estimator'!$E$10,IF(Rate=TRUE,'401K Estimator'!$K$34+RAND()*('401K Estimator'!$K$35-'401K Estimator'!$K$34),'401K Estimator'!$E$33),"")</f>
        <v>0.06</v>
      </c>
      <c r="K25" s="46">
        <f ca="1">IF(B25&lt;'401K Estimator'!$E$10,FV(J25/num,num,-(D25+E25+G25)/num,-K24),"")</f>
        <v>302724.11515604227</v>
      </c>
      <c r="L25" s="46">
        <f ca="1">IF(B25&lt;'401K Estimator'!$E$10,FV(J25/num,num,-(D25+E25+G25)/num,-K24)-(K24+D25+E25+G25),"")</f>
        <v>17197.730301524571</v>
      </c>
      <c r="M25" s="2"/>
      <c r="W25" s="2"/>
      <c r="X25" s="2"/>
      <c r="Y25" s="3"/>
      <c r="AA25" s="2"/>
      <c r="AB25" s="2"/>
      <c r="AQ25" s="3"/>
    </row>
    <row r="26" spans="1:43">
      <c r="A26" s="44">
        <f>IF(A25&gt;='401K Estimator'!$K$9,NA(),1+A25)</f>
        <v>17</v>
      </c>
      <c r="B26" s="44">
        <f>IF(ISERROR(A26),"",'401K Estimator'!$E$9+A25)</f>
        <v>46</v>
      </c>
      <c r="C26" s="48">
        <f>IF(B26&gt;='401K Estimator'!$E$10,"",C25*(1+'401K Estimator'!$E$15))</f>
        <v>96094.999356342858</v>
      </c>
      <c r="D26" s="49"/>
      <c r="E26" s="49">
        <f>IF(B26&lt;'401K Estimator'!$E$10,IF('401K Estimator'!$E$23&gt;0,C26*'401K Estimator'!$E$23,(E25-D25)+((E25-D25)*'401K Estimator'!$E$25)+D26),"")</f>
        <v>9609.4999356342869</v>
      </c>
      <c r="F26" s="49">
        <f>IF(B26&lt;'401K Estimator'!$E$10,$F$9+SUM($E$10:E26),"")</f>
        <v>145084.49671734855</v>
      </c>
      <c r="G26" s="49">
        <f>IF(B26&lt;'401K Estimator'!$E$10,(C26*'401K Estimator'!$E$27)*'401K Estimator'!$E$26,"")</f>
        <v>2882.8499806902855</v>
      </c>
      <c r="H26" s="49">
        <f>IF(B26&lt;'401K Estimator'!$E$10,$H$9+SUM($G$10:G26),"")</f>
        <v>43525.349015204563</v>
      </c>
      <c r="I26" s="49">
        <f>IF(B26&gt;='401K Estimator'!$E$10,"",I25+E26)</f>
        <v>142184.49671734855</v>
      </c>
      <c r="J26" s="45">
        <f ca="1">IF(B26&lt;'401K Estimator'!$E$10,IF(Rate=TRUE,'401K Estimator'!$K$34+RAND()*('401K Estimator'!$K$35-'401K Estimator'!$K$34),'401K Estimator'!$E$33),"")</f>
        <v>0.06</v>
      </c>
      <c r="K26" s="46">
        <f ca="1">IF(B26&lt;'401K Estimator'!$E$10,FV(J26/num,num,-(D26+E26+G26)/num,-K25),"")</f>
        <v>334237.15630889212</v>
      </c>
      <c r="L26" s="46">
        <f ca="1">IF(B26&lt;'401K Estimator'!$E$10,FV(J26/num,num,-(D26+E26+G26)/num,-K25)-(K25+D26+E26+G26),"")</f>
        <v>19020.691236525308</v>
      </c>
      <c r="M26" s="2"/>
      <c r="W26" s="2"/>
      <c r="X26" s="2"/>
      <c r="Y26" s="3"/>
      <c r="AA26" s="2"/>
      <c r="AB26" s="2"/>
      <c r="AQ26" s="3"/>
    </row>
    <row r="27" spans="1:43">
      <c r="A27" s="44">
        <f>IF(A26&gt;='401K Estimator'!$K$9,NA(),1+A26)</f>
        <v>18</v>
      </c>
      <c r="B27" s="44">
        <f>IF(ISERROR(A27),"",'401K Estimator'!$E$9+A26)</f>
        <v>47</v>
      </c>
      <c r="C27" s="48">
        <f>IF(B27&gt;='401K Estimator'!$E$10,"",C26*(1+'401K Estimator'!$E$15))</f>
        <v>98016.899343469719</v>
      </c>
      <c r="D27" s="49"/>
      <c r="E27" s="49">
        <f>IF(B27&lt;'401K Estimator'!$E$10,IF('401K Estimator'!$E$23&gt;0,C27*'401K Estimator'!$E$23,(E26-D26)+((E26-D26)*'401K Estimator'!$E$25)+D27),"")</f>
        <v>9801.6899343469722</v>
      </c>
      <c r="F27" s="49">
        <f>IF(B27&lt;'401K Estimator'!$E$10,$F$9+SUM($E$10:E27),"")</f>
        <v>154886.18665169552</v>
      </c>
      <c r="G27" s="49">
        <f>IF(B27&lt;'401K Estimator'!$E$10,(C27*'401K Estimator'!$E$27)*'401K Estimator'!$E$26,"")</f>
        <v>2940.5069803040915</v>
      </c>
      <c r="H27" s="49">
        <f>IF(B27&lt;'401K Estimator'!$E$10,$H$9+SUM($G$10:G27),"")</f>
        <v>46465.855995508653</v>
      </c>
      <c r="I27" s="49">
        <f>IF(B27&gt;='401K Estimator'!$E$10,"",I26+E27)</f>
        <v>151986.18665169552</v>
      </c>
      <c r="J27" s="45">
        <f ca="1">IF(B27&lt;'401K Estimator'!$E$10,IF(Rate=TRUE,'401K Estimator'!$K$34+RAND()*('401K Estimator'!$K$35-'401K Estimator'!$K$34),'401K Estimator'!$E$33),"")</f>
        <v>0.06</v>
      </c>
      <c r="K27" s="46">
        <f ca="1">IF(B27&lt;'401K Estimator'!$E$10,FV(J27/num,num,-(D27+E27+G27)/num,-K26),"")</f>
        <v>367950.68648787384</v>
      </c>
      <c r="L27" s="46">
        <f ca="1">IF(B27&lt;'401K Estimator'!$E$10,FV(J27/num,num,-(D27+E27+G27)/num,-K26)-(K26+D27+E27+G27),"")</f>
        <v>20971.333264330635</v>
      </c>
      <c r="M27" s="2"/>
      <c r="W27" s="2"/>
      <c r="X27" s="2"/>
      <c r="Y27" s="3"/>
      <c r="AA27" s="2"/>
      <c r="AB27" s="2"/>
      <c r="AQ27" s="3"/>
    </row>
    <row r="28" spans="1:43">
      <c r="A28" s="44">
        <f>IF(A27&gt;='401K Estimator'!$K$9,NA(),1+A27)</f>
        <v>19</v>
      </c>
      <c r="B28" s="44">
        <f>IF(ISERROR(A28),"",'401K Estimator'!$E$9+A27)</f>
        <v>48</v>
      </c>
      <c r="C28" s="48">
        <f>IF(B28&gt;='401K Estimator'!$E$10,"",C27*(1+'401K Estimator'!$E$15))</f>
        <v>99977.237330339121</v>
      </c>
      <c r="D28" s="49"/>
      <c r="E28" s="49">
        <f>IF(B28&lt;'401K Estimator'!$E$10,IF('401K Estimator'!$E$23&gt;0,C28*'401K Estimator'!$E$23,(E27-D27)+((E27-D27)*'401K Estimator'!$E$25)+D28),"")</f>
        <v>9997.7237330339121</v>
      </c>
      <c r="F28" s="49">
        <f>IF(B28&lt;'401K Estimator'!$E$10,$F$9+SUM($E$10:E28),"")</f>
        <v>164883.91038472945</v>
      </c>
      <c r="G28" s="49">
        <f>IF(B28&lt;'401K Estimator'!$E$10,(C28*'401K Estimator'!$E$27)*'401K Estimator'!$E$26,"")</f>
        <v>2999.3171199101735</v>
      </c>
      <c r="H28" s="49">
        <f>IF(B28&lt;'401K Estimator'!$E$10,$H$9+SUM($G$10:G28),"")</f>
        <v>49465.173115418824</v>
      </c>
      <c r="I28" s="49">
        <f>IF(B28&gt;='401K Estimator'!$E$10,"",I27+E28)</f>
        <v>161983.91038472945</v>
      </c>
      <c r="J28" s="45">
        <f ca="1">IF(B28&lt;'401K Estimator'!$E$10,IF(Rate=TRUE,'401K Estimator'!$K$34+RAND()*('401K Estimator'!$K$35-'401K Estimator'!$K$34),'401K Estimator'!$E$33),"")</f>
        <v>0.06</v>
      </c>
      <c r="K28" s="46">
        <f ca="1">IF(B28&lt;'401K Estimator'!$E$10,FV(J28/num,num,-(D28+E28+G28)/num,-K27),"")</f>
        <v>404005.56371320359</v>
      </c>
      <c r="L28" s="46">
        <f ca="1">IF(B28&lt;'401K Estimator'!$E$10,FV(J28/num,num,-(D28+E28+G28)/num,-K27)-(K27+D28+E28+G28),"")</f>
        <v>23057.836372385675</v>
      </c>
      <c r="M28" s="2"/>
      <c r="W28" s="2"/>
      <c r="X28" s="2"/>
      <c r="Y28" s="3"/>
      <c r="AA28" s="2"/>
      <c r="AB28" s="2"/>
      <c r="AQ28" s="3"/>
    </row>
    <row r="29" spans="1:43">
      <c r="A29" s="44">
        <f>IF(A28&gt;='401K Estimator'!$K$9,NA(),1+A28)</f>
        <v>20</v>
      </c>
      <c r="B29" s="44">
        <f>IF(ISERROR(A29),"",'401K Estimator'!$E$9+A28)</f>
        <v>49</v>
      </c>
      <c r="C29" s="48">
        <f>IF(B29&gt;='401K Estimator'!$E$10,"",C28*(1+'401K Estimator'!$E$15))</f>
        <v>101976.78207694591</v>
      </c>
      <c r="D29" s="49"/>
      <c r="E29" s="49">
        <f>IF(B29&lt;'401K Estimator'!$E$10,IF('401K Estimator'!$E$23&gt;0,C29*'401K Estimator'!$E$23,(E28-D28)+((E28-D28)*'401K Estimator'!$E$25)+D29),"")</f>
        <v>10197.678207694591</v>
      </c>
      <c r="F29" s="49">
        <f>IF(B29&lt;'401K Estimator'!$E$10,$F$9+SUM($E$10:E29),"")</f>
        <v>175081.58859242403</v>
      </c>
      <c r="G29" s="49">
        <f>IF(B29&lt;'401K Estimator'!$E$10,(C29*'401K Estimator'!$E$27)*'401K Estimator'!$E$26,"")</f>
        <v>3059.3034623083772</v>
      </c>
      <c r="H29" s="49">
        <f>IF(B29&lt;'401K Estimator'!$E$10,$H$9+SUM($G$10:G29),"")</f>
        <v>52524.476577727204</v>
      </c>
      <c r="I29" s="49">
        <f>IF(B29&gt;='401K Estimator'!$E$10,"",I28+E29)</f>
        <v>172181.58859242403</v>
      </c>
      <c r="J29" s="45">
        <f ca="1">IF(B29&lt;'401K Estimator'!$E$10,IF(Rate=TRUE,'401K Estimator'!$K$34+RAND()*('401K Estimator'!$K$35-'401K Estimator'!$K$34),'401K Estimator'!$E$33),"")</f>
        <v>0.06</v>
      </c>
      <c r="K29" s="46">
        <f ca="1">IF(B29&lt;'401K Estimator'!$E$10,FV(J29/num,num,-(D29+E29+G29)/num,-K28),"")</f>
        <v>442551.43655300915</v>
      </c>
      <c r="L29" s="46">
        <f ca="1">IF(B29&lt;'401K Estimator'!$E$10,FV(J29/num,num,-(D29+E29+G29)/num,-K28)-(K28+D29+E29+G29),"")</f>
        <v>25288.891169802577</v>
      </c>
      <c r="M29" s="2"/>
      <c r="W29" s="2"/>
      <c r="X29" s="2"/>
      <c r="Y29" s="3"/>
      <c r="AA29" s="2"/>
      <c r="AB29" s="2"/>
      <c r="AQ29" s="3"/>
    </row>
    <row r="30" spans="1:43">
      <c r="A30" s="44">
        <f>IF(A29&gt;='401K Estimator'!$K$9,NA(),1+A29)</f>
        <v>21</v>
      </c>
      <c r="B30" s="44">
        <f>IF(ISERROR(A30),"",'401K Estimator'!$E$9+A29)</f>
        <v>50</v>
      </c>
      <c r="C30" s="48">
        <f>IF(B30&gt;='401K Estimator'!$E$10,"",C29*(1+'401K Estimator'!$E$15))</f>
        <v>104016.31771848483</v>
      </c>
      <c r="D30" s="49"/>
      <c r="E30" s="49">
        <f>IF(B30&lt;'401K Estimator'!$E$10,IF('401K Estimator'!$E$23&gt;0,C30*'401K Estimator'!$E$23,(E29-D29)+((E29-D29)*'401K Estimator'!$E$25)+D30),"")</f>
        <v>10401.631771848484</v>
      </c>
      <c r="F30" s="49">
        <f>IF(B30&lt;'401K Estimator'!$E$10,$F$9+SUM($E$10:E30),"")</f>
        <v>185483.22036427251</v>
      </c>
      <c r="G30" s="49">
        <f>IF(B30&lt;'401K Estimator'!$E$10,(C30*'401K Estimator'!$E$27)*'401K Estimator'!$E$26,"")</f>
        <v>3120.489531554545</v>
      </c>
      <c r="H30" s="49">
        <f>IF(B30&lt;'401K Estimator'!$E$10,$H$9+SUM($G$10:G30),"")</f>
        <v>55644.966109281748</v>
      </c>
      <c r="I30" s="49">
        <f>IF(B30&gt;='401K Estimator'!$E$10,"",I29+E30)</f>
        <v>182583.22036427251</v>
      </c>
      <c r="J30" s="45">
        <f ca="1">IF(B30&lt;'401K Estimator'!$E$10,IF(Rate=TRUE,'401K Estimator'!$K$34+RAND()*('401K Estimator'!$K$35-'401K Estimator'!$K$34),'401K Estimator'!$E$33),"")</f>
        <v>0.06</v>
      </c>
      <c r="K30" s="46">
        <f ca="1">IF(B30&lt;'401K Estimator'!$E$10,FV(J30/num,num,-(D30+E30+G30)/num,-K29),"")</f>
        <v>483747.28835975897</v>
      </c>
      <c r="L30" s="46">
        <f ca="1">IF(B30&lt;'401K Estimator'!$E$10,FV(J30/num,num,-(D30+E30+G30)/num,-K29)-(K29+D30+E30+G30),"")</f>
        <v>27673.730503346771</v>
      </c>
      <c r="M30" s="2"/>
      <c r="W30" s="2"/>
      <c r="X30" s="2"/>
      <c r="Y30" s="3"/>
      <c r="AA30" s="2"/>
      <c r="AB30" s="2"/>
      <c r="AQ30" s="3"/>
    </row>
    <row r="31" spans="1:43">
      <c r="A31" s="44">
        <f>IF(A30&gt;='401K Estimator'!$K$9,NA(),1+A30)</f>
        <v>22</v>
      </c>
      <c r="B31" s="44">
        <f>IF(ISERROR(A31),"",'401K Estimator'!$E$9+A30)</f>
        <v>51</v>
      </c>
      <c r="C31" s="48">
        <f>IF(B31&gt;='401K Estimator'!$E$10,"",C30*(1+'401K Estimator'!$E$15))</f>
        <v>106096.64407285453</v>
      </c>
      <c r="D31" s="49"/>
      <c r="E31" s="49">
        <f>IF(B31&lt;'401K Estimator'!$E$10,IF('401K Estimator'!$E$23&gt;0,C31*'401K Estimator'!$E$23,(E30-D30)+((E30-D30)*'401K Estimator'!$E$25)+D31),"")</f>
        <v>10609.664407285454</v>
      </c>
      <c r="F31" s="49">
        <f>IF(B31&lt;'401K Estimator'!$E$10,$F$9+SUM($E$10:E31),"")</f>
        <v>196092.88477155796</v>
      </c>
      <c r="G31" s="49">
        <f>IF(B31&lt;'401K Estimator'!$E$10,(C31*'401K Estimator'!$E$27)*'401K Estimator'!$E$26,"")</f>
        <v>3182.8993221856358</v>
      </c>
      <c r="H31" s="49">
        <f>IF(B31&lt;'401K Estimator'!$E$10,$H$9+SUM($G$10:G31),"")</f>
        <v>58827.865431467384</v>
      </c>
      <c r="I31" s="49">
        <f>IF(B31&gt;='401K Estimator'!$E$10,"",I30+E31)</f>
        <v>193192.88477155796</v>
      </c>
      <c r="J31" s="45">
        <f ca="1">IF(B31&lt;'401K Estimator'!$E$10,IF(Rate=TRUE,'401K Estimator'!$K$34+RAND()*('401K Estimator'!$K$35-'401K Estimator'!$K$34),'401K Estimator'!$E$33),"")</f>
        <v>0.06</v>
      </c>
      <c r="K31" s="46">
        <f ca="1">IF(B31&lt;'401K Estimator'!$E$10,FV(J31/num,num,-(D31+E31+G31)/num,-K30),"")</f>
        <v>527762.01511509658</v>
      </c>
      <c r="L31" s="46">
        <f ca="1">IF(B31&lt;'401K Estimator'!$E$10,FV(J31/num,num,-(D31+E31+G31)/num,-K30)-(K30+D31+E31+G31),"")</f>
        <v>30222.163025866554</v>
      </c>
      <c r="M31" s="2"/>
      <c r="W31" s="2"/>
      <c r="X31" s="2"/>
      <c r="Y31" s="3"/>
      <c r="AA31" s="2"/>
      <c r="AB31" s="2"/>
      <c r="AQ31" s="3"/>
    </row>
    <row r="32" spans="1:43">
      <c r="A32" s="44">
        <f>IF(A31&gt;='401K Estimator'!$K$9,NA(),1+A31)</f>
        <v>23</v>
      </c>
      <c r="B32" s="44">
        <f>IF(ISERROR(A32),"",'401K Estimator'!$E$9+A31)</f>
        <v>52</v>
      </c>
      <c r="C32" s="48">
        <f>IF(B32&gt;='401K Estimator'!$E$10,"",C31*(1+'401K Estimator'!$E$15))</f>
        <v>108218.57695431162</v>
      </c>
      <c r="D32" s="49"/>
      <c r="E32" s="49">
        <f>IF(B32&lt;'401K Estimator'!$E$10,IF('401K Estimator'!$E$23&gt;0,C32*'401K Estimator'!$E$23,(E31-D31)+((E31-D31)*'401K Estimator'!$E$25)+D32),"")</f>
        <v>10821.857695431163</v>
      </c>
      <c r="F32" s="49">
        <f>IF(B32&lt;'401K Estimator'!$E$10,$F$9+SUM($E$10:E32),"")</f>
        <v>206914.74246698912</v>
      </c>
      <c r="G32" s="49">
        <f>IF(B32&lt;'401K Estimator'!$E$10,(C32*'401K Estimator'!$E$27)*'401K Estimator'!$E$26,"")</f>
        <v>3246.5573086293484</v>
      </c>
      <c r="H32" s="49">
        <f>IF(B32&lt;'401K Estimator'!$E$10,$H$9+SUM($G$10:G32),"")</f>
        <v>62074.422740096736</v>
      </c>
      <c r="I32" s="49">
        <f>IF(B32&gt;='401K Estimator'!$E$10,"",I31+E32)</f>
        <v>204014.74246698912</v>
      </c>
      <c r="J32" s="45">
        <f ca="1">IF(B32&lt;'401K Estimator'!$E$10,IF(Rate=TRUE,'401K Estimator'!$K$34+RAND()*('401K Estimator'!$K$35-'401K Estimator'!$K$34),'401K Estimator'!$E$33),"")</f>
        <v>0.06</v>
      </c>
      <c r="K32" s="46">
        <f ca="1">IF(B32&lt;'401K Estimator'!$E$10,FV(J32/num,num,-(D32+E32+G32)/num,-K31),"")</f>
        <v>574775.0389567957</v>
      </c>
      <c r="L32" s="46">
        <f ca="1">IF(B32&lt;'401K Estimator'!$E$10,FV(J32/num,num,-(D32+E32+G32)/num,-K31)-(K31+D32+E32+G32),"")</f>
        <v>32944.608837638516</v>
      </c>
      <c r="M32" s="2"/>
      <c r="W32" s="2"/>
      <c r="X32" s="2"/>
      <c r="Y32" s="3"/>
      <c r="AA32" s="2"/>
      <c r="AB32" s="2"/>
      <c r="AQ32" s="3"/>
    </row>
    <row r="33" spans="1:43">
      <c r="A33" s="44">
        <f>IF(A32&gt;='401K Estimator'!$K$9,NA(),1+A32)</f>
        <v>24</v>
      </c>
      <c r="B33" s="44">
        <f>IF(ISERROR(A33),"",'401K Estimator'!$E$9+A32)</f>
        <v>53</v>
      </c>
      <c r="C33" s="48">
        <f>IF(B33&gt;='401K Estimator'!$E$10,"",C32*(1+'401K Estimator'!$E$15))</f>
        <v>110382.94849339785</v>
      </c>
      <c r="D33" s="49"/>
      <c r="E33" s="49">
        <f>IF(B33&lt;'401K Estimator'!$E$10,IF('401K Estimator'!$E$23&gt;0,C33*'401K Estimator'!$E$23,(E32-D32)+((E32-D32)*'401K Estimator'!$E$25)+D33),"")</f>
        <v>11038.294849339785</v>
      </c>
      <c r="F33" s="49">
        <f>IF(B33&lt;'401K Estimator'!$E$10,$F$9+SUM($E$10:E33),"")</f>
        <v>217953.0373163289</v>
      </c>
      <c r="G33" s="49">
        <f>IF(B33&lt;'401K Estimator'!$E$10,(C33*'401K Estimator'!$E$27)*'401K Estimator'!$E$26,"")</f>
        <v>3311.4884548019354</v>
      </c>
      <c r="H33" s="49">
        <f>IF(B33&lt;'401K Estimator'!$E$10,$H$9+SUM($G$10:G33),"")</f>
        <v>65385.911194898668</v>
      </c>
      <c r="I33" s="49">
        <f>IF(B33&gt;='401K Estimator'!$E$10,"",I32+E33)</f>
        <v>215053.0373163289</v>
      </c>
      <c r="J33" s="45">
        <f ca="1">IF(B33&lt;'401K Estimator'!$E$10,IF(Rate=TRUE,'401K Estimator'!$K$34+RAND()*('401K Estimator'!$K$35-'401K Estimator'!$K$34),'401K Estimator'!$E$33),"")</f>
        <v>0.06</v>
      </c>
      <c r="K33" s="46">
        <f ca="1">IF(B33&lt;'401K Estimator'!$E$10,FV(J33/num,num,-(D33+E33+G33)/num,-K32),"")</f>
        <v>624976.95958946832</v>
      </c>
      <c r="L33" s="46">
        <f ca="1">IF(B33&lt;'401K Estimator'!$E$10,FV(J33/num,num,-(D33+E33+G33)/num,-K32)-(K32+D33+E33+G33),"")</f>
        <v>35852.137328530895</v>
      </c>
      <c r="M33" s="2"/>
      <c r="W33" s="2"/>
      <c r="X33" s="2"/>
      <c r="Y33" s="3"/>
      <c r="AA33" s="2"/>
      <c r="AB33" s="2"/>
      <c r="AQ33" s="3"/>
    </row>
    <row r="34" spans="1:43">
      <c r="A34" s="44">
        <f>IF(A33&gt;='401K Estimator'!$K$9,NA(),1+A33)</f>
        <v>25</v>
      </c>
      <c r="B34" s="44">
        <f>IF(ISERROR(A34),"",'401K Estimator'!$E$9+A33)</f>
        <v>54</v>
      </c>
      <c r="C34" s="48">
        <f>IF(B34&gt;='401K Estimator'!$E$10,"",C33*(1+'401K Estimator'!$E$15))</f>
        <v>112590.60746326581</v>
      </c>
      <c r="D34" s="49"/>
      <c r="E34" s="49">
        <f>IF(B34&lt;'401K Estimator'!$E$10,IF('401K Estimator'!$E$23&gt;0,C34*'401K Estimator'!$E$23,(E33-D33)+((E33-D33)*'401K Estimator'!$E$25)+D34),"")</f>
        <v>11259.060746326582</v>
      </c>
      <c r="F34" s="49">
        <f>IF(B34&lt;'401K Estimator'!$E$10,$F$9+SUM($E$10:E34),"")</f>
        <v>229212.09806265548</v>
      </c>
      <c r="G34" s="49">
        <f>IF(B34&lt;'401K Estimator'!$E$10,(C34*'401K Estimator'!$E$27)*'401K Estimator'!$E$26,"")</f>
        <v>3377.7182238979744</v>
      </c>
      <c r="H34" s="49">
        <f>IF(B34&lt;'401K Estimator'!$E$10,$H$9+SUM($G$10:G34),"")</f>
        <v>68763.629418796641</v>
      </c>
      <c r="I34" s="49">
        <f>IF(B34&gt;='401K Estimator'!$E$10,"",I33+E34)</f>
        <v>226312.09806265548</v>
      </c>
      <c r="J34" s="45">
        <f ca="1">IF(B34&lt;'401K Estimator'!$E$10,IF(Rate=TRUE,'401K Estimator'!$K$34+RAND()*('401K Estimator'!$K$35-'401K Estimator'!$K$34),'401K Estimator'!$E$33),"")</f>
        <v>0.06</v>
      </c>
      <c r="K34" s="46">
        <f ca="1">IF(B34&lt;'401K Estimator'!$E$10,FV(J34/num,num,-(D34+E34+G34)/num,-K33),"")</f>
        <v>678570.24591646902</v>
      </c>
      <c r="L34" s="46">
        <f ca="1">IF(B34&lt;'401K Estimator'!$E$10,FV(J34/num,num,-(D34+E34+G34)/num,-K33)-(K33+D34+E34+G34),"")</f>
        <v>38956.507356776157</v>
      </c>
      <c r="M34" s="2"/>
      <c r="W34" s="2"/>
      <c r="X34" s="2"/>
      <c r="Y34" s="3"/>
      <c r="AA34" s="2"/>
      <c r="AB34" s="2"/>
      <c r="AQ34" s="3"/>
    </row>
    <row r="35" spans="1:43">
      <c r="A35" s="44">
        <f>IF(A34&gt;='401K Estimator'!$K$9,NA(),1+A34)</f>
        <v>26</v>
      </c>
      <c r="B35" s="44">
        <f>IF(ISERROR(A35),"",'401K Estimator'!$E$9+A34)</f>
        <v>55</v>
      </c>
      <c r="C35" s="48">
        <f>IF(B35&gt;='401K Estimator'!$E$10,"",C34*(1+'401K Estimator'!$E$15))</f>
        <v>114842.41961253113</v>
      </c>
      <c r="D35" s="49"/>
      <c r="E35" s="49">
        <f>IF(B35&lt;'401K Estimator'!$E$10,IF('401K Estimator'!$E$23&gt;0,C35*'401K Estimator'!$E$23,(E34-D34)+((E34-D34)*'401K Estimator'!$E$25)+D35),"")</f>
        <v>11484.241961253114</v>
      </c>
      <c r="F35" s="49">
        <f>IF(B35&lt;'401K Estimator'!$E$10,$F$9+SUM($E$10:E35),"")</f>
        <v>240696.34002390859</v>
      </c>
      <c r="G35" s="49">
        <f>IF(B35&lt;'401K Estimator'!$E$10,(C35*'401K Estimator'!$E$27)*'401K Estimator'!$E$26,"")</f>
        <v>3445.2725883759335</v>
      </c>
      <c r="H35" s="49">
        <f>IF(B35&lt;'401K Estimator'!$E$10,$H$9+SUM($G$10:G35),"")</f>
        <v>72208.902007172568</v>
      </c>
      <c r="I35" s="49">
        <f>IF(B35&gt;='401K Estimator'!$E$10,"",I34+E35)</f>
        <v>237796.34002390859</v>
      </c>
      <c r="J35" s="45">
        <f ca="1">IF(B35&lt;'401K Estimator'!$E$10,IF(Rate=TRUE,'401K Estimator'!$K$34+RAND()*('401K Estimator'!$K$35-'401K Estimator'!$K$34),'401K Estimator'!$E$33),"")</f>
        <v>0.06</v>
      </c>
      <c r="K35" s="46">
        <f ca="1">IF(B35&lt;'401K Estimator'!$E$10,FV(J35/num,num,-(D35+E35+G35)/num,-K34),"")</f>
        <v>735769.9703746225</v>
      </c>
      <c r="L35" s="46">
        <f ca="1">IF(B35&lt;'401K Estimator'!$E$10,FV(J35/num,num,-(D35+E35+G35)/num,-K34)-(K34+D35+E35+G35),"")</f>
        <v>42270.209908524412</v>
      </c>
      <c r="M35" s="2"/>
      <c r="W35" s="2"/>
      <c r="X35" s="2"/>
      <c r="Y35" s="3"/>
      <c r="AA35" s="2"/>
      <c r="AB35" s="2"/>
      <c r="AQ35" s="3"/>
    </row>
    <row r="36" spans="1:43">
      <c r="A36" s="44">
        <f>IF(A35&gt;='401K Estimator'!$K$9,NA(),1+A35)</f>
        <v>27</v>
      </c>
      <c r="B36" s="44">
        <f>IF(ISERROR(A36),"",'401K Estimator'!$E$9+A35)</f>
        <v>56</v>
      </c>
      <c r="C36" s="48">
        <f>IF(B36&gt;='401K Estimator'!$E$10,"",C35*(1+'401K Estimator'!$E$15))</f>
        <v>117139.26800478176</v>
      </c>
      <c r="D36" s="49"/>
      <c r="E36" s="49">
        <f>IF(B36&lt;'401K Estimator'!$E$10,IF('401K Estimator'!$E$23&gt;0,C36*'401K Estimator'!$E$23,(E35-D35)+((E35-D35)*'401K Estimator'!$E$25)+D36),"")</f>
        <v>11713.926800478177</v>
      </c>
      <c r="F36" s="49">
        <f>IF(B36&lt;'401K Estimator'!$E$10,$F$9+SUM($E$10:E36),"")</f>
        <v>252410.26682438678</v>
      </c>
      <c r="G36" s="49">
        <f>IF(B36&lt;'401K Estimator'!$E$10,(C36*'401K Estimator'!$E$27)*'401K Estimator'!$E$26,"")</f>
        <v>3514.1780401434526</v>
      </c>
      <c r="H36" s="49">
        <f>IF(B36&lt;'401K Estimator'!$E$10,$H$9+SUM($G$10:G36),"")</f>
        <v>75723.08004731602</v>
      </c>
      <c r="I36" s="49">
        <f>IF(B36&gt;='401K Estimator'!$E$10,"",I35+E36)</f>
        <v>249510.26682438678</v>
      </c>
      <c r="J36" s="45">
        <f ca="1">IF(B36&lt;'401K Estimator'!$E$10,IF(Rate=TRUE,'401K Estimator'!$K$34+RAND()*('401K Estimator'!$K$35-'401K Estimator'!$K$34),'401K Estimator'!$E$33),"")</f>
        <v>0.06</v>
      </c>
      <c r="K36" s="46">
        <f ca="1">IF(B36&lt;'401K Estimator'!$E$10,FV(J36/num,num,-(D36+E36+G36)/num,-K35),"")</f>
        <v>796804.58860648063</v>
      </c>
      <c r="L36" s="46">
        <f ca="1">IF(B36&lt;'401K Estimator'!$E$10,FV(J36/num,num,-(D36+E36+G36)/num,-K35)-(K35+D36+E36+G36),"")</f>
        <v>45806.513391236542</v>
      </c>
      <c r="M36" s="2"/>
      <c r="W36" s="2"/>
      <c r="X36" s="2"/>
      <c r="Y36" s="3"/>
      <c r="AA36" s="2"/>
      <c r="AB36" s="2"/>
      <c r="AQ36" s="3"/>
    </row>
    <row r="37" spans="1:43">
      <c r="A37" s="44">
        <f>IF(A36&gt;='401K Estimator'!$K$9,NA(),1+A36)</f>
        <v>28</v>
      </c>
      <c r="B37" s="44">
        <f>IF(ISERROR(A37),"",'401K Estimator'!$E$9+A36)</f>
        <v>57</v>
      </c>
      <c r="C37" s="48">
        <f>IF(B37&gt;='401K Estimator'!$E$10,"",C36*(1+'401K Estimator'!$E$15))</f>
        <v>119482.0533648774</v>
      </c>
      <c r="D37" s="49"/>
      <c r="E37" s="49">
        <f>IF(B37&lt;'401K Estimator'!$E$10,IF('401K Estimator'!$E$23&gt;0,C37*'401K Estimator'!$E$23,(E36-D36)+((E36-D36)*'401K Estimator'!$E$25)+D37),"")</f>
        <v>11948.205336487741</v>
      </c>
      <c r="F37" s="49">
        <f>IF(B37&lt;'401K Estimator'!$E$10,$F$9+SUM($E$10:E37),"")</f>
        <v>264358.47216087452</v>
      </c>
      <c r="G37" s="49">
        <f>IF(B37&lt;'401K Estimator'!$E$10,(C37*'401K Estimator'!$E$27)*'401K Estimator'!$E$26,"")</f>
        <v>3584.4616009463221</v>
      </c>
      <c r="H37" s="49">
        <f>IF(B37&lt;'401K Estimator'!$E$10,$H$9+SUM($G$10:G37),"")</f>
        <v>79307.54164826234</v>
      </c>
      <c r="I37" s="49">
        <f>IF(B37&gt;='401K Estimator'!$E$10,"",I36+E37)</f>
        <v>261458.47216087452</v>
      </c>
      <c r="J37" s="45">
        <f ca="1">IF(B37&lt;'401K Estimator'!$E$10,IF(Rate=TRUE,'401K Estimator'!$K$34+RAND()*('401K Estimator'!$K$35-'401K Estimator'!$K$34),'401K Estimator'!$E$33),"")</f>
        <v>0.06</v>
      </c>
      <c r="K37" s="46">
        <f ca="1">IF(B37&lt;'401K Estimator'!$E$10,FV(J37/num,num,-(D37+E37+G37)/num,-K36),"")</f>
        <v>861916.76726733556</v>
      </c>
      <c r="L37" s="46">
        <f ca="1">IF(B37&lt;'401K Estimator'!$E$10,FV(J37/num,num,-(D37+E37+G37)/num,-K36)-(K36+D37+E37+G37),"")</f>
        <v>49579.511723420816</v>
      </c>
      <c r="M37" s="2"/>
      <c r="W37" s="2"/>
      <c r="X37" s="2"/>
      <c r="Y37" s="3"/>
      <c r="AA37" s="2"/>
      <c r="AB37" s="2"/>
      <c r="AQ37" s="3"/>
    </row>
    <row r="38" spans="1:43">
      <c r="A38" s="44">
        <f>IF(A37&gt;='401K Estimator'!$K$9,NA(),1+A37)</f>
        <v>29</v>
      </c>
      <c r="B38" s="44">
        <f>IF(ISERROR(A38),"",'401K Estimator'!$E$9+A37)</f>
        <v>58</v>
      </c>
      <c r="C38" s="48">
        <f>IF(B38&gt;='401K Estimator'!$E$10,"",C37*(1+'401K Estimator'!$E$15))</f>
        <v>121871.69443217495</v>
      </c>
      <c r="D38" s="49"/>
      <c r="E38" s="49">
        <f>IF(B38&lt;'401K Estimator'!$E$10,IF('401K Estimator'!$E$23&gt;0,C38*'401K Estimator'!$E$23,(E37-D37)+((E37-D37)*'401K Estimator'!$E$25)+D38),"")</f>
        <v>12187.169443217495</v>
      </c>
      <c r="F38" s="49">
        <f>IF(B38&lt;'401K Estimator'!$E$10,$F$9+SUM($E$10:E38),"")</f>
        <v>276545.64160409203</v>
      </c>
      <c r="G38" s="49">
        <f>IF(B38&lt;'401K Estimator'!$E$10,(C38*'401K Estimator'!$E$27)*'401K Estimator'!$E$26,"")</f>
        <v>3656.1508329652484</v>
      </c>
      <c r="H38" s="49">
        <f>IF(B38&lt;'401K Estimator'!$E$10,$H$9+SUM($G$10:G38),"")</f>
        <v>82963.692481227583</v>
      </c>
      <c r="I38" s="49">
        <f>IF(B38&gt;='401K Estimator'!$E$10,"",I37+E38)</f>
        <v>273645.64160409203</v>
      </c>
      <c r="J38" s="45">
        <f ca="1">IF(B38&lt;'401K Estimator'!$E$10,IF(Rate=TRUE,'401K Estimator'!$K$34+RAND()*('401K Estimator'!$K$35-'401K Estimator'!$K$34),'401K Estimator'!$E$33),"")</f>
        <v>0.06</v>
      </c>
      <c r="K38" s="46">
        <f ca="1">IF(B38&lt;'401K Estimator'!$E$10,FV(J38/num,num,-(D38+E38+G38)/num,-K37),"")</f>
        <v>931364.26293676253</v>
      </c>
      <c r="L38" s="46">
        <f ca="1">IF(B38&lt;'401K Estimator'!$E$10,FV(J38/num,num,-(D38+E38+G38)/num,-K37)-(K37+D38+E38+G38),"")</f>
        <v>53604.175393244252</v>
      </c>
      <c r="M38" s="2"/>
      <c r="W38" s="2"/>
      <c r="X38" s="2"/>
      <c r="Y38" s="3"/>
      <c r="AA38" s="2"/>
      <c r="AB38" s="2"/>
      <c r="AQ38" s="3"/>
    </row>
    <row r="39" spans="1:43">
      <c r="A39" s="44">
        <f>IF(A38&gt;='401K Estimator'!$K$9,NA(),1+A38)</f>
        <v>30</v>
      </c>
      <c r="B39" s="44">
        <f>IF(ISERROR(A39),"",'401K Estimator'!$E$9+A38)</f>
        <v>59</v>
      </c>
      <c r="C39" s="48">
        <f>IF(B39&gt;='401K Estimator'!$E$10,"",C38*(1+'401K Estimator'!$E$15))</f>
        <v>124309.12832081845</v>
      </c>
      <c r="D39" s="49"/>
      <c r="E39" s="49">
        <f>IF(B39&lt;'401K Estimator'!$E$10,IF('401K Estimator'!$E$23&gt;0,C39*'401K Estimator'!$E$23,(E38-D38)+((E38-D38)*'401K Estimator'!$E$25)+D39),"")</f>
        <v>12430.912832081845</v>
      </c>
      <c r="F39" s="49">
        <f>IF(B39&lt;'401K Estimator'!$E$10,$F$9+SUM($E$10:E39),"")</f>
        <v>288976.55443617387</v>
      </c>
      <c r="G39" s="49">
        <f>IF(B39&lt;'401K Estimator'!$E$10,(C39*'401K Estimator'!$E$27)*'401K Estimator'!$E$26,"")</f>
        <v>3729.2738496245533</v>
      </c>
      <c r="H39" s="49">
        <f>IF(B39&lt;'401K Estimator'!$E$10,$H$9+SUM($G$10:G39),"")</f>
        <v>86692.966330852141</v>
      </c>
      <c r="I39" s="49">
        <f>IF(B39&gt;='401K Estimator'!$E$10,"",I38+E39)</f>
        <v>286076.55443617387</v>
      </c>
      <c r="J39" s="45">
        <f ca="1">IF(B39&lt;'401K Estimator'!$E$10,IF(Rate=TRUE,'401K Estimator'!$K$34+RAND()*('401K Estimator'!$K$35-'401K Estimator'!$K$34),'401K Estimator'!$E$33),"")</f>
        <v>0.06</v>
      </c>
      <c r="K39" s="46">
        <f ca="1">IF(B39&lt;'401K Estimator'!$E$10,FV(J39/num,num,-(D39+E39+G39)/num,-K38),"")</f>
        <v>1005420.8552876501</v>
      </c>
      <c r="L39" s="46">
        <f ca="1">IF(B39&lt;'401K Estimator'!$E$10,FV(J39/num,num,-(D39+E39+G39)/num,-K38)-(K38+D39+E39+G39),"")</f>
        <v>57896.405669181142</v>
      </c>
      <c r="M39" s="2"/>
      <c r="W39" s="2"/>
      <c r="X39" s="2"/>
      <c r="Y39" s="3"/>
      <c r="AA39" s="2"/>
      <c r="AB39" s="2"/>
      <c r="AQ39" s="3"/>
    </row>
    <row r="40" spans="1:43">
      <c r="A40" s="44">
        <f>IF(A39&gt;='401K Estimator'!$K$9,NA(),1+A39)</f>
        <v>31</v>
      </c>
      <c r="B40" s="44">
        <f>IF(ISERROR(A40),"",'401K Estimator'!$E$9+A39)</f>
        <v>60</v>
      </c>
      <c r="C40" s="48">
        <f>IF(B40&gt;='401K Estimator'!$E$10,"",C39*(1+'401K Estimator'!$E$15))</f>
        <v>126795.31088723482</v>
      </c>
      <c r="D40" s="49"/>
      <c r="E40" s="49">
        <f>IF(B40&lt;'401K Estimator'!$E$10,IF('401K Estimator'!$E$23&gt;0,C40*'401K Estimator'!$E$23,(E39-D39)+((E39-D39)*'401K Estimator'!$E$25)+D40),"")</f>
        <v>12679.531088723483</v>
      </c>
      <c r="F40" s="49">
        <f>IF(B40&lt;'401K Estimator'!$E$10,$F$9+SUM($E$10:E40),"")</f>
        <v>301656.08552489738</v>
      </c>
      <c r="G40" s="49">
        <f>IF(B40&lt;'401K Estimator'!$E$10,(C40*'401K Estimator'!$E$27)*'401K Estimator'!$E$26,"")</f>
        <v>3803.8593266170446</v>
      </c>
      <c r="H40" s="49">
        <f>IF(B40&lt;'401K Estimator'!$E$10,$H$9+SUM($G$10:G40),"")</f>
        <v>90496.825657469191</v>
      </c>
      <c r="I40" s="49">
        <f>IF(B40&gt;='401K Estimator'!$E$10,"",I39+E40)</f>
        <v>298756.08552489738</v>
      </c>
      <c r="J40" s="45">
        <f ca="1">IF(B40&lt;'401K Estimator'!$E$10,IF(Rate=TRUE,'401K Estimator'!$K$34+RAND()*('401K Estimator'!$K$35-'401K Estimator'!$K$34),'401K Estimator'!$E$33),"")</f>
        <v>0.06</v>
      </c>
      <c r="K40" s="46">
        <f ca="1">IF(B40&lt;'401K Estimator'!$E$10,FV(J40/num,num,-(D40+E40+G40)/num,-K39),"")</f>
        <v>1084377.3378601647</v>
      </c>
      <c r="L40" s="46">
        <f ca="1">IF(B40&lt;'401K Estimator'!$E$10,FV(J40/num,num,-(D40+E40+G40)/num,-K39)-(K39+D40+E40+G40),"")</f>
        <v>62473.092157174018</v>
      </c>
      <c r="M40" s="2"/>
      <c r="W40" s="2"/>
      <c r="X40" s="2"/>
      <c r="Y40" s="3"/>
      <c r="AA40" s="2"/>
      <c r="AB40" s="2"/>
      <c r="AQ40" s="3"/>
    </row>
    <row r="41" spans="1:43">
      <c r="A41" s="44">
        <f>IF(A40&gt;='401K Estimator'!$K$9,NA(),1+A40)</f>
        <v>32</v>
      </c>
      <c r="B41" s="44">
        <f>IF(ISERROR(A41),"",'401K Estimator'!$E$9+A40)</f>
        <v>61</v>
      </c>
      <c r="C41" s="48">
        <f>IF(B41&gt;='401K Estimator'!$E$10,"",C40*(1+'401K Estimator'!$E$15))</f>
        <v>129331.21710497953</v>
      </c>
      <c r="D41" s="49"/>
      <c r="E41" s="49">
        <f>IF(B41&lt;'401K Estimator'!$E$10,IF('401K Estimator'!$E$23&gt;0,C41*'401K Estimator'!$E$23,(E40-D40)+((E40-D40)*'401K Estimator'!$E$25)+D41),"")</f>
        <v>12933.121710497953</v>
      </c>
      <c r="F41" s="49">
        <f>IF(B41&lt;'401K Estimator'!$E$10,$F$9+SUM($E$10:E41),"")</f>
        <v>314589.20723539533</v>
      </c>
      <c r="G41" s="49">
        <f>IF(B41&lt;'401K Estimator'!$E$10,(C41*'401K Estimator'!$E$27)*'401K Estimator'!$E$26,"")</f>
        <v>3879.9365131493855</v>
      </c>
      <c r="H41" s="49">
        <f>IF(B41&lt;'401K Estimator'!$E$10,$H$9+SUM($G$10:G41),"")</f>
        <v>94376.762170618575</v>
      </c>
      <c r="I41" s="49">
        <f>IF(B41&gt;='401K Estimator'!$E$10,"",I40+E41)</f>
        <v>311689.20723539533</v>
      </c>
      <c r="J41" s="45">
        <f ca="1">IF(B41&lt;'401K Estimator'!$E$10,IF(Rate=TRUE,'401K Estimator'!$K$34+RAND()*('401K Estimator'!$K$35-'401K Estimator'!$K$34),'401K Estimator'!$E$33),"")</f>
        <v>0.06</v>
      </c>
      <c r="K41" s="46">
        <f ca="1">IF(B41&lt;'401K Estimator'!$E$10,FV(J41/num,num,-(D41+E41+G41)/num,-K40),"")</f>
        <v>1168542.5699945781</v>
      </c>
      <c r="L41" s="46">
        <f ca="1">IF(B41&lt;'401K Estimator'!$E$10,FV(J41/num,num,-(D41+E41+G41)/num,-K40)-(K40+D41+E41+G41),"")</f>
        <v>67352.173910766141</v>
      </c>
      <c r="M41" s="2"/>
      <c r="W41" s="2"/>
      <c r="X41" s="2"/>
      <c r="Y41" s="3"/>
      <c r="AA41" s="2"/>
      <c r="AB41" s="2"/>
      <c r="AQ41" s="3"/>
    </row>
    <row r="42" spans="1:43">
      <c r="A42" s="44">
        <f>IF(A41&gt;='401K Estimator'!$K$9,NA(),1+A41)</f>
        <v>33</v>
      </c>
      <c r="B42" s="44">
        <f>IF(ISERROR(A42),"",'401K Estimator'!$E$9+A41)</f>
        <v>62</v>
      </c>
      <c r="C42" s="48">
        <f>IF(B42&gt;='401K Estimator'!$E$10,"",C41*(1+'401K Estimator'!$E$15))</f>
        <v>131917.84144707912</v>
      </c>
      <c r="D42" s="49"/>
      <c r="E42" s="49">
        <f>IF(B42&lt;'401K Estimator'!$E$10,IF('401K Estimator'!$E$23&gt;0,C42*'401K Estimator'!$E$23,(E41-D41)+((E41-D41)*'401K Estimator'!$E$25)+D42),"")</f>
        <v>13191.784144707912</v>
      </c>
      <c r="F42" s="49">
        <f>IF(B42&lt;'401K Estimator'!$E$10,$F$9+SUM($E$10:E42),"")</f>
        <v>327780.99138010322</v>
      </c>
      <c r="G42" s="49">
        <f>IF(B42&lt;'401K Estimator'!$E$10,(C42*'401K Estimator'!$E$27)*'401K Estimator'!$E$26,"")</f>
        <v>3957.5352434123733</v>
      </c>
      <c r="H42" s="49">
        <f>IF(B42&lt;'401K Estimator'!$E$10,$H$9+SUM($G$10:G42),"")</f>
        <v>98334.297414030952</v>
      </c>
      <c r="I42" s="49">
        <f>IF(B42&gt;='401K Estimator'!$E$10,"",I41+E42)</f>
        <v>324880.99138010322</v>
      </c>
      <c r="J42" s="45">
        <f ca="1">IF(B42&lt;'401K Estimator'!$E$10,IF(Rate=TRUE,'401K Estimator'!$K$34+RAND()*('401K Estimator'!$K$35-'401K Estimator'!$K$34),'401K Estimator'!$E$33),"")</f>
        <v>0.06</v>
      </c>
      <c r="K42" s="46">
        <f ca="1">IF(B42&lt;'401K Estimator'!$E$10,FV(J42/num,num,-(D42+E42+G42)/num,-K41),"")</f>
        <v>1258244.5936961046</v>
      </c>
      <c r="L42" s="46">
        <f ca="1">IF(B42&lt;'401K Estimator'!$E$10,FV(J42/num,num,-(D42+E42+G42)/num,-K41)-(K41+D42+E42+G42),"")</f>
        <v>72552.704313406022</v>
      </c>
      <c r="M42" s="2"/>
      <c r="W42" s="2"/>
      <c r="X42" s="2"/>
      <c r="Y42" s="3"/>
      <c r="AA42" s="2"/>
      <c r="AB42" s="2"/>
      <c r="AQ42" s="3"/>
    </row>
    <row r="43" spans="1:43">
      <c r="A43" s="44">
        <f>IF(A42&gt;='401K Estimator'!$K$9,NA(),1+A42)</f>
        <v>34</v>
      </c>
      <c r="B43" s="44">
        <f>IF(ISERROR(A43),"",'401K Estimator'!$E$9+A42)</f>
        <v>63</v>
      </c>
      <c r="C43" s="48">
        <f>IF(B43&gt;='401K Estimator'!$E$10,"",C42*(1+'401K Estimator'!$E$15))</f>
        <v>134556.1982760207</v>
      </c>
      <c r="D43" s="49"/>
      <c r="E43" s="49">
        <f>IF(B43&lt;'401K Estimator'!$E$10,IF('401K Estimator'!$E$23&gt;0,C43*'401K Estimator'!$E$23,(E42-D42)+((E42-D42)*'401K Estimator'!$E$25)+D43),"")</f>
        <v>13455.619827602071</v>
      </c>
      <c r="F43" s="49">
        <f>IF(B43&lt;'401K Estimator'!$E$10,$F$9+SUM($E$10:E43),"")</f>
        <v>341236.61120770528</v>
      </c>
      <c r="G43" s="49">
        <f>IF(B43&lt;'401K Estimator'!$E$10,(C43*'401K Estimator'!$E$27)*'401K Estimator'!$E$26,"")</f>
        <v>4036.6859482806208</v>
      </c>
      <c r="H43" s="49">
        <f>IF(B43&lt;'401K Estimator'!$E$10,$H$9+SUM($G$10:G43),"")</f>
        <v>102370.98336231157</v>
      </c>
      <c r="I43" s="49">
        <f>IF(B43&gt;='401K Estimator'!$E$10,"",I42+E43)</f>
        <v>338336.61120770528</v>
      </c>
      <c r="J43" s="45">
        <f ca="1">IF(B43&lt;'401K Estimator'!$E$10,IF(Rate=TRUE,'401K Estimator'!$K$34+RAND()*('401K Estimator'!$K$35-'401K Estimator'!$K$34),'401K Estimator'!$E$33),"")</f>
        <v>0.06</v>
      </c>
      <c r="K43" s="46">
        <f ca="1">IF(B43&lt;'401K Estimator'!$E$10,FV(J43/num,num,-(D43+E43+G43)/num,-K42),"")</f>
        <v>1353831.8194376335</v>
      </c>
      <c r="L43" s="46">
        <f ca="1">IF(B43&lt;'401K Estimator'!$E$10,FV(J43/num,num,-(D43+E43+G43)/num,-K42)-(K42+D43+E43+G43),"")</f>
        <v>78094.91996564623</v>
      </c>
      <c r="M43" s="2"/>
      <c r="W43" s="2"/>
      <c r="X43" s="2"/>
      <c r="Y43" s="3"/>
      <c r="AA43" s="2"/>
      <c r="AB43" s="2"/>
      <c r="AQ43" s="3"/>
    </row>
    <row r="44" spans="1:43">
      <c r="A44" s="44">
        <f>IF(A43&gt;='401K Estimator'!$K$9,NA(),1+A43)</f>
        <v>35</v>
      </c>
      <c r="B44" s="44">
        <f>IF(ISERROR(A44),"",'401K Estimator'!$E$9+A43)</f>
        <v>64</v>
      </c>
      <c r="C44" s="48">
        <f>IF(B44&gt;='401K Estimator'!$E$10,"",C43*(1+'401K Estimator'!$E$15))</f>
        <v>137247.32224154111</v>
      </c>
      <c r="D44" s="49"/>
      <c r="E44" s="49">
        <f>IF(B44&lt;'401K Estimator'!$E$10,IF('401K Estimator'!$E$23&gt;0,C44*'401K Estimator'!$E$23,(E43-D43)+((E43-D43)*'401K Estimator'!$E$25)+D44),"")</f>
        <v>13724.732224154111</v>
      </c>
      <c r="F44" s="49">
        <f>IF(B44&lt;'401K Estimator'!$E$10,$F$9+SUM($E$10:E44),"")</f>
        <v>354961.34343185939</v>
      </c>
      <c r="G44" s="49">
        <f>IF(B44&lt;'401K Estimator'!$E$10,(C44*'401K Estimator'!$E$27)*'401K Estimator'!$E$26,"")</f>
        <v>4117.4196672462331</v>
      </c>
      <c r="H44" s="49">
        <f>IF(B44&lt;'401K Estimator'!$E$10,$H$9+SUM($G$10:G44),"")</f>
        <v>106488.4030295578</v>
      </c>
      <c r="I44" s="49">
        <f>IF(B44&gt;='401K Estimator'!$E$10,"",I43+E44)</f>
        <v>352061.34343185939</v>
      </c>
      <c r="J44" s="45">
        <f ca="1">IF(B44&lt;'401K Estimator'!$E$10,IF(Rate=TRUE,'401K Estimator'!$K$34+RAND()*('401K Estimator'!$K$35-'401K Estimator'!$K$34),'401K Estimator'!$E$33),"")</f>
        <v>0.06</v>
      </c>
      <c r="K44" s="46">
        <f ca="1">IF(B44&lt;'401K Estimator'!$E$10,FV(J44/num,num,-(D44+E44+G44)/num,-K43),"")</f>
        <v>1455674.285153338</v>
      </c>
      <c r="L44" s="46">
        <f ca="1">IF(B44&lt;'401K Estimator'!$E$10,FV(J44/num,num,-(D44+E44+G44)/num,-K43)-(K43+D44+E44+G44),"")</f>
        <v>84000.313824304147</v>
      </c>
      <c r="M44" s="2"/>
      <c r="W44" s="2"/>
      <c r="X44" s="2"/>
      <c r="Y44" s="3"/>
      <c r="AA44" s="2"/>
      <c r="AB44" s="2"/>
      <c r="AQ44" s="3"/>
    </row>
    <row r="45" spans="1:43">
      <c r="A45" s="44" t="e">
        <f>IF(A44&gt;='401K Estimator'!$K$9,NA(),1+A44)</f>
        <v>#N/A</v>
      </c>
      <c r="B45" s="44" t="str">
        <f>IF(ISERROR(A45),"",'401K Estimator'!$E$9+A44)</f>
        <v/>
      </c>
      <c r="C45" s="48" t="str">
        <f>IF(B45&gt;='401K Estimator'!$E$10,"",C44*(1+'401K Estimator'!$E$15))</f>
        <v/>
      </c>
      <c r="D45" s="49"/>
      <c r="E45" s="49" t="str">
        <f>IF(B45&lt;'401K Estimator'!$E$10,IF('401K Estimator'!$E$23&gt;0,C45*'401K Estimator'!$E$23,(E44-D44)+((E44-D44)*'401K Estimator'!$E$25)+D45),"")</f>
        <v/>
      </c>
      <c r="F45" s="49" t="str">
        <f>IF(B45&lt;'401K Estimator'!$E$10,$F$9+SUM($E$10:E45),"")</f>
        <v/>
      </c>
      <c r="G45" s="49" t="str">
        <f>IF(B45&lt;'401K Estimator'!$E$10,(C45*'401K Estimator'!$E$27)*'401K Estimator'!$E$26,"")</f>
        <v/>
      </c>
      <c r="H45" s="49" t="str">
        <f>IF(B45&lt;'401K Estimator'!$E$10,$H$9+SUM($G$10:G45),"")</f>
        <v/>
      </c>
      <c r="I45" s="49" t="str">
        <f>IF(B45&gt;='401K Estimator'!$E$10,"",I44+E45)</f>
        <v/>
      </c>
      <c r="J45" s="45" t="str">
        <f ca="1">IF(B45&lt;'401K Estimator'!$E$10,IF(Rate=TRUE,'401K Estimator'!$K$34+RAND()*('401K Estimator'!$K$35-'401K Estimator'!$K$34),'401K Estimator'!$E$33),"")</f>
        <v/>
      </c>
      <c r="K45" s="46" t="str">
        <f>IF(B45&lt;'401K Estimator'!$E$10,FV(J45/num,num,-(D45+E45+G45)/num,-K44),"")</f>
        <v/>
      </c>
      <c r="L45" s="46" t="str">
        <f>IF(B45&lt;'401K Estimator'!$E$10,FV(J45/num,num,-(D45+E45+G45)/num,-K44)-(K44+D45+E45+G45),"")</f>
        <v/>
      </c>
      <c r="M45" s="2"/>
      <c r="W45" s="2"/>
      <c r="X45" s="2"/>
      <c r="Y45" s="3"/>
      <c r="AA45" s="2"/>
      <c r="AB45" s="2"/>
      <c r="AQ45" s="3"/>
    </row>
    <row r="46" spans="1:43">
      <c r="A46" s="44" t="e">
        <f>IF(A45&gt;='401K Estimator'!$K$9,NA(),1+A45)</f>
        <v>#N/A</v>
      </c>
      <c r="B46" s="44" t="str">
        <f>IF(ISERROR(A46),"",'401K Estimator'!$E$9+A45)</f>
        <v/>
      </c>
      <c r="C46" s="48" t="str">
        <f>IF(B46&gt;='401K Estimator'!$E$10,"",C45*(1+'401K Estimator'!$E$15))</f>
        <v/>
      </c>
      <c r="D46" s="49"/>
      <c r="E46" s="49" t="str">
        <f>IF(B46&lt;'401K Estimator'!$E$10,IF('401K Estimator'!$E$23&gt;0,C46*'401K Estimator'!$E$23,(E45-D45)+((E45-D45)*'401K Estimator'!$E$25)+D46),"")</f>
        <v/>
      </c>
      <c r="F46" s="49" t="str">
        <f>IF(B46&lt;'401K Estimator'!$E$10,$F$9+SUM($E$10:E46),"")</f>
        <v/>
      </c>
      <c r="G46" s="49" t="str">
        <f>IF(B46&lt;'401K Estimator'!$E$10,(C46*'401K Estimator'!$E$27)*'401K Estimator'!$E$26,"")</f>
        <v/>
      </c>
      <c r="H46" s="49" t="str">
        <f>IF(B46&lt;'401K Estimator'!$E$10,$H$9+SUM($G$10:G46),"")</f>
        <v/>
      </c>
      <c r="I46" s="49" t="str">
        <f>IF(B46&gt;='401K Estimator'!$E$10,"",I45+E46)</f>
        <v/>
      </c>
      <c r="J46" s="45" t="str">
        <f ca="1">IF(B46&lt;'401K Estimator'!$E$10,IF(Rate=TRUE,'401K Estimator'!$K$34+RAND()*('401K Estimator'!$K$35-'401K Estimator'!$K$34),'401K Estimator'!$E$33),"")</f>
        <v/>
      </c>
      <c r="K46" s="46" t="str">
        <f>IF(B46&lt;'401K Estimator'!$E$10,FV(J46/num,num,-(D46+E46+G46)/num,-K45),"")</f>
        <v/>
      </c>
      <c r="L46" s="46" t="str">
        <f>IF(B46&lt;'401K Estimator'!$E$10,FV(J46/num,num,-(D46+E46+G46)/num,-K45)-(K45+D46+E46+G46),"")</f>
        <v/>
      </c>
      <c r="M46" s="2"/>
      <c r="W46" s="2"/>
      <c r="X46" s="2"/>
      <c r="Y46" s="3"/>
      <c r="AA46" s="2"/>
      <c r="AB46" s="2"/>
      <c r="AQ46" s="3"/>
    </row>
    <row r="47" spans="1:43">
      <c r="A47" s="44" t="e">
        <f>IF(A46&gt;='401K Estimator'!$K$9,NA(),1+A46)</f>
        <v>#N/A</v>
      </c>
      <c r="B47" s="44" t="str">
        <f>IF(ISERROR(A47),"",'401K Estimator'!$E$9+A46)</f>
        <v/>
      </c>
      <c r="C47" s="48" t="str">
        <f>IF(B47&gt;='401K Estimator'!$E$10,"",C46*(1+'401K Estimator'!$E$15))</f>
        <v/>
      </c>
      <c r="D47" s="49"/>
      <c r="E47" s="49" t="str">
        <f>IF(B47&lt;'401K Estimator'!$E$10,IF('401K Estimator'!$E$23&gt;0,C47*'401K Estimator'!$E$23,(E46-D46)+((E46-D46)*'401K Estimator'!$E$25)+D47),"")</f>
        <v/>
      </c>
      <c r="F47" s="49" t="str">
        <f>IF(B47&lt;'401K Estimator'!$E$10,$F$9+SUM($E$10:E47),"")</f>
        <v/>
      </c>
      <c r="G47" s="49" t="str">
        <f>IF(B47&lt;'401K Estimator'!$E$10,(C47*'401K Estimator'!$E$27)*'401K Estimator'!$E$26,"")</f>
        <v/>
      </c>
      <c r="H47" s="49" t="str">
        <f>IF(B47&lt;'401K Estimator'!$E$10,$H$9+SUM($G$10:G47),"")</f>
        <v/>
      </c>
      <c r="I47" s="49" t="str">
        <f>IF(B47&gt;='401K Estimator'!$E$10,"",I46+E47)</f>
        <v/>
      </c>
      <c r="J47" s="45" t="str">
        <f ca="1">IF(B47&lt;'401K Estimator'!$E$10,IF(Rate=TRUE,'401K Estimator'!$K$34+RAND()*('401K Estimator'!$K$35-'401K Estimator'!$K$34),'401K Estimator'!$E$33),"")</f>
        <v/>
      </c>
      <c r="K47" s="46" t="str">
        <f>IF(B47&lt;'401K Estimator'!$E$10,FV(J47/num,num,-(D47+E47+G47)/num,-K46),"")</f>
        <v/>
      </c>
      <c r="L47" s="46" t="str">
        <f>IF(B47&lt;'401K Estimator'!$E$10,FV(J47/num,num,-(D47+E47+G47)/num,-K46)-(K46+D47+E47+G47),"")</f>
        <v/>
      </c>
      <c r="M47" s="2"/>
      <c r="W47" s="2"/>
      <c r="X47" s="2"/>
      <c r="Y47" s="3"/>
      <c r="AA47" s="2"/>
      <c r="AB47" s="2"/>
      <c r="AQ47" s="3"/>
    </row>
    <row r="48" spans="1:43">
      <c r="A48" s="44" t="e">
        <f>IF(A47&gt;='401K Estimator'!$K$9,NA(),1+A47)</f>
        <v>#N/A</v>
      </c>
      <c r="B48" s="44" t="str">
        <f>IF(ISERROR(A48),"",'401K Estimator'!$E$9+A47)</f>
        <v/>
      </c>
      <c r="C48" s="48" t="str">
        <f>IF(B48&gt;='401K Estimator'!$E$10,"",C47*(1+'401K Estimator'!$E$15))</f>
        <v/>
      </c>
      <c r="D48" s="49"/>
      <c r="E48" s="49" t="str">
        <f>IF(B48&lt;'401K Estimator'!$E$10,IF('401K Estimator'!$E$23&gt;0,C48*'401K Estimator'!$E$23,(E47-D47)+((E47-D47)*'401K Estimator'!$E$25)+D48),"")</f>
        <v/>
      </c>
      <c r="F48" s="49" t="str">
        <f>IF(B48&lt;'401K Estimator'!$E$10,$F$9+SUM($E$10:E48),"")</f>
        <v/>
      </c>
      <c r="G48" s="49" t="str">
        <f>IF(B48&lt;'401K Estimator'!$E$10,(C48*'401K Estimator'!$E$27)*'401K Estimator'!$E$26,"")</f>
        <v/>
      </c>
      <c r="H48" s="49" t="str">
        <f>IF(B48&lt;'401K Estimator'!$E$10,$H$9+SUM($G$10:G48),"")</f>
        <v/>
      </c>
      <c r="I48" s="49" t="str">
        <f>IF(B48&gt;='401K Estimator'!$E$10,"",I47+E48)</f>
        <v/>
      </c>
      <c r="J48" s="45" t="str">
        <f ca="1">IF(B48&lt;'401K Estimator'!$E$10,IF(Rate=TRUE,'401K Estimator'!$K$34+RAND()*('401K Estimator'!$K$35-'401K Estimator'!$K$34),'401K Estimator'!$E$33),"")</f>
        <v/>
      </c>
      <c r="K48" s="46" t="str">
        <f>IF(B48&lt;'401K Estimator'!$E$10,FV(J48/num,num,-(D48+E48+G48)/num,-K47),"")</f>
        <v/>
      </c>
      <c r="L48" s="46" t="str">
        <f>IF(B48&lt;'401K Estimator'!$E$10,FV(J48/num,num,-(D48+E48+G48)/num,-K47)-(K47+D48+E48+G48),"")</f>
        <v/>
      </c>
      <c r="M48" s="2"/>
      <c r="W48" s="2"/>
      <c r="X48" s="2"/>
      <c r="Y48" s="3"/>
      <c r="AA48" s="2"/>
      <c r="AB48" s="2"/>
      <c r="AQ48" s="3"/>
    </row>
    <row r="49" spans="1:43">
      <c r="A49" s="44" t="e">
        <f>IF(A48&gt;='401K Estimator'!$K$9,NA(),1+A48)</f>
        <v>#N/A</v>
      </c>
      <c r="B49" s="44" t="str">
        <f>IF(ISERROR(A49),"",'401K Estimator'!$E$9+A48)</f>
        <v/>
      </c>
      <c r="C49" s="48" t="str">
        <f>IF(B49&gt;='401K Estimator'!$E$10,"",C48*(1+'401K Estimator'!$E$15))</f>
        <v/>
      </c>
      <c r="D49" s="49"/>
      <c r="E49" s="49" t="str">
        <f>IF(B49&lt;'401K Estimator'!$E$10,IF('401K Estimator'!$E$23&gt;0,C49*'401K Estimator'!$E$23,(E48-D48)+((E48-D48)*'401K Estimator'!$E$25)+D49),"")</f>
        <v/>
      </c>
      <c r="F49" s="49" t="str">
        <f>IF(B49&lt;'401K Estimator'!$E$10,$F$9+SUM($E$10:E49),"")</f>
        <v/>
      </c>
      <c r="G49" s="49" t="str">
        <f>IF(B49&lt;'401K Estimator'!$E$10,(C49*'401K Estimator'!$E$27)*'401K Estimator'!$E$26,"")</f>
        <v/>
      </c>
      <c r="H49" s="49" t="str">
        <f>IF(B49&lt;'401K Estimator'!$E$10,$H$9+SUM($G$10:G49),"")</f>
        <v/>
      </c>
      <c r="I49" s="49" t="str">
        <f>IF(B49&gt;='401K Estimator'!$E$10,"",I48+E49)</f>
        <v/>
      </c>
      <c r="J49" s="45" t="str">
        <f ca="1">IF(B49&lt;'401K Estimator'!$E$10,IF(Rate=TRUE,'401K Estimator'!$K$34+RAND()*('401K Estimator'!$K$35-'401K Estimator'!$K$34),'401K Estimator'!$E$33),"")</f>
        <v/>
      </c>
      <c r="K49" s="46" t="str">
        <f>IF(B49&lt;'401K Estimator'!$E$10,FV(J49/num,num,-(D49+E49+G49)/num,-K48),"")</f>
        <v/>
      </c>
      <c r="L49" s="46" t="str">
        <f>IF(B49&lt;'401K Estimator'!$E$10,FV(J49/num,num,-(D49+E49+G49)/num,-K48)-(K48+D49+E49+G49),"")</f>
        <v/>
      </c>
      <c r="M49" s="2"/>
      <c r="W49" s="2"/>
      <c r="X49" s="2"/>
      <c r="Y49" s="3"/>
      <c r="AA49" s="2"/>
      <c r="AB49" s="2"/>
      <c r="AQ49" s="3"/>
    </row>
    <row r="50" spans="1:43">
      <c r="A50" s="44" t="e">
        <f>IF(A49&gt;='401K Estimator'!$K$9,NA(),1+A49)</f>
        <v>#N/A</v>
      </c>
      <c r="B50" s="44" t="str">
        <f>IF(ISERROR(A50),"",'401K Estimator'!$E$9+A49)</f>
        <v/>
      </c>
      <c r="C50" s="48" t="str">
        <f>IF(B50&gt;='401K Estimator'!$E$10,"",C49*(1+'401K Estimator'!$E$15))</f>
        <v/>
      </c>
      <c r="D50" s="49"/>
      <c r="E50" s="49" t="str">
        <f>IF(B50&lt;'401K Estimator'!$E$10,IF('401K Estimator'!$E$23&gt;0,C50*'401K Estimator'!$E$23,(E49-D49)+((E49-D49)*'401K Estimator'!$E$25)+D50),"")</f>
        <v/>
      </c>
      <c r="F50" s="49" t="str">
        <f>IF(B50&lt;'401K Estimator'!$E$10,$F$9+SUM($E$10:E50),"")</f>
        <v/>
      </c>
      <c r="G50" s="49" t="str">
        <f>IF(B50&lt;'401K Estimator'!$E$10,(C50*'401K Estimator'!$E$27)*'401K Estimator'!$E$26,"")</f>
        <v/>
      </c>
      <c r="H50" s="49" t="str">
        <f>IF(B50&lt;'401K Estimator'!$E$10,$H$9+SUM($G$10:G50),"")</f>
        <v/>
      </c>
      <c r="I50" s="49" t="str">
        <f>IF(B50&gt;='401K Estimator'!$E$10,"",I49+E50)</f>
        <v/>
      </c>
      <c r="J50" s="45" t="str">
        <f ca="1">IF(B50&lt;'401K Estimator'!$E$10,IF(Rate=TRUE,'401K Estimator'!$K$34+RAND()*('401K Estimator'!$K$35-'401K Estimator'!$K$34),'401K Estimator'!$E$33),"")</f>
        <v/>
      </c>
      <c r="K50" s="46" t="str">
        <f>IF(B50&lt;'401K Estimator'!$E$10,FV(J50/num,num,-(D50+E50+G50)/num,-K49),"")</f>
        <v/>
      </c>
      <c r="L50" s="46" t="str">
        <f>IF(B50&lt;'401K Estimator'!$E$10,FV(J50/num,num,-(D50+E50+G50)/num,-K49)-(K49+D50+E50+G50),"")</f>
        <v/>
      </c>
      <c r="M50" s="2"/>
      <c r="W50" s="2"/>
      <c r="X50" s="2"/>
      <c r="Y50" s="3"/>
      <c r="AA50" s="2"/>
      <c r="AB50" s="2"/>
      <c r="AQ50" s="3"/>
    </row>
    <row r="51" spans="1:43">
      <c r="A51" s="44" t="e">
        <f>IF(A50&gt;='401K Estimator'!$K$9,NA(),1+A50)</f>
        <v>#N/A</v>
      </c>
      <c r="B51" s="44" t="str">
        <f>IF(ISERROR(A51),"",'401K Estimator'!$E$9+A50)</f>
        <v/>
      </c>
      <c r="C51" s="48" t="str">
        <f>IF(B51&gt;='401K Estimator'!$E$10,"",C50*(1+'401K Estimator'!$E$15))</f>
        <v/>
      </c>
      <c r="D51" s="49"/>
      <c r="E51" s="49" t="str">
        <f>IF(B51&lt;'401K Estimator'!$E$10,IF('401K Estimator'!$E$23&gt;0,C51*'401K Estimator'!$E$23,(E50-D50)+((E50-D50)*'401K Estimator'!$E$25)+D51),"")</f>
        <v/>
      </c>
      <c r="F51" s="49" t="str">
        <f>IF(B51&lt;'401K Estimator'!$E$10,$F$9+SUM($E$10:E51),"")</f>
        <v/>
      </c>
      <c r="G51" s="49" t="str">
        <f>IF(B51&lt;'401K Estimator'!$E$10,(C51*'401K Estimator'!$E$27)*'401K Estimator'!$E$26,"")</f>
        <v/>
      </c>
      <c r="H51" s="49" t="str">
        <f>IF(B51&lt;'401K Estimator'!$E$10,$H$9+SUM($G$10:G51),"")</f>
        <v/>
      </c>
      <c r="I51" s="49" t="str">
        <f>IF(B51&gt;='401K Estimator'!$E$10,"",I50+E51)</f>
        <v/>
      </c>
      <c r="J51" s="45" t="str">
        <f ca="1">IF(B51&lt;'401K Estimator'!$E$10,IF(Rate=TRUE,'401K Estimator'!$K$34+RAND()*('401K Estimator'!$K$35-'401K Estimator'!$K$34),'401K Estimator'!$E$33),"")</f>
        <v/>
      </c>
      <c r="K51" s="46" t="str">
        <f>IF(B51&lt;'401K Estimator'!$E$10,FV(J51/num,num,-(D51+E51+G51)/num,-K50),"")</f>
        <v/>
      </c>
      <c r="L51" s="46" t="str">
        <f>IF(B51&lt;'401K Estimator'!$E$10,FV(J51/num,num,-(D51+E51+G51)/num,-K50)-(K50+D51+E51+G51),"")</f>
        <v/>
      </c>
      <c r="M51" s="2"/>
      <c r="W51" s="2"/>
      <c r="X51" s="2"/>
      <c r="Y51" s="3"/>
      <c r="AA51" s="2"/>
      <c r="AB51" s="2"/>
      <c r="AQ51" s="3"/>
    </row>
    <row r="52" spans="1:43">
      <c r="A52" s="44" t="e">
        <f>IF(A51&gt;='401K Estimator'!$K$9,NA(),1+A51)</f>
        <v>#N/A</v>
      </c>
      <c r="B52" s="44" t="str">
        <f>IF(ISERROR(A52),"",'401K Estimator'!$E$9+A51)</f>
        <v/>
      </c>
      <c r="C52" s="48" t="str">
        <f>IF(B52&gt;='401K Estimator'!$E$10,"",C51*(1+'401K Estimator'!$E$15))</f>
        <v/>
      </c>
      <c r="D52" s="49"/>
      <c r="E52" s="49" t="str">
        <f>IF(B52&lt;'401K Estimator'!$E$10,IF('401K Estimator'!$E$23&gt;0,C52*'401K Estimator'!$E$23,(E51-D51)+((E51-D51)*'401K Estimator'!$E$25)+D52),"")</f>
        <v/>
      </c>
      <c r="F52" s="49" t="str">
        <f>IF(B52&lt;'401K Estimator'!$E$10,$F$9+SUM($E$10:E52),"")</f>
        <v/>
      </c>
      <c r="G52" s="49" t="str">
        <f>IF(B52&lt;'401K Estimator'!$E$10,(C52*'401K Estimator'!$E$27)*'401K Estimator'!$E$26,"")</f>
        <v/>
      </c>
      <c r="H52" s="49" t="str">
        <f>IF(B52&lt;'401K Estimator'!$E$10,$H$9+SUM($G$10:G52),"")</f>
        <v/>
      </c>
      <c r="I52" s="49" t="str">
        <f>IF(B52&gt;='401K Estimator'!$E$10,"",I51+E52)</f>
        <v/>
      </c>
      <c r="J52" s="45" t="str">
        <f ca="1">IF(B52&lt;'401K Estimator'!$E$10,IF(Rate=TRUE,'401K Estimator'!$K$34+RAND()*('401K Estimator'!$K$35-'401K Estimator'!$K$34),'401K Estimator'!$E$33),"")</f>
        <v/>
      </c>
      <c r="K52" s="46" t="str">
        <f>IF(B52&lt;'401K Estimator'!$E$10,FV(J52/num,num,-(D52+E52+G52)/num,-K51),"")</f>
        <v/>
      </c>
      <c r="L52" s="46" t="str">
        <f>IF(B52&lt;'401K Estimator'!$E$10,FV(J52/num,num,-(D52+E52+G52)/num,-K51)-(K51+D52+E52+G52),"")</f>
        <v/>
      </c>
      <c r="M52" s="2"/>
      <c r="W52" s="2"/>
      <c r="X52" s="2"/>
      <c r="Y52" s="3"/>
      <c r="AA52" s="2"/>
      <c r="AB52" s="2"/>
      <c r="AQ52" s="3"/>
    </row>
    <row r="53" spans="1:43">
      <c r="A53" s="44" t="e">
        <f>IF(A52&gt;='401K Estimator'!$K$9,NA(),1+A52)</f>
        <v>#N/A</v>
      </c>
      <c r="B53" s="44" t="str">
        <f>IF(ISERROR(A53),"",'401K Estimator'!$E$9+A52)</f>
        <v/>
      </c>
      <c r="C53" s="48" t="str">
        <f>IF(B53&gt;='401K Estimator'!$E$10,"",C52*(1+'401K Estimator'!$E$15))</f>
        <v/>
      </c>
      <c r="D53" s="49"/>
      <c r="E53" s="49" t="str">
        <f>IF(B53&lt;'401K Estimator'!$E$10,IF('401K Estimator'!$E$23&gt;0,C53*'401K Estimator'!$E$23,(E52-D52)+((E52-D52)*'401K Estimator'!$E$25)+D53),"")</f>
        <v/>
      </c>
      <c r="F53" s="49" t="str">
        <f>IF(B53&lt;'401K Estimator'!$E$10,$F$9+SUM($E$10:E53),"")</f>
        <v/>
      </c>
      <c r="G53" s="49" t="str">
        <f>IF(B53&lt;'401K Estimator'!$E$10,(C53*'401K Estimator'!$E$27)*'401K Estimator'!$E$26,"")</f>
        <v/>
      </c>
      <c r="H53" s="49" t="str">
        <f>IF(B53&lt;'401K Estimator'!$E$10,$H$9+SUM($G$10:G53),"")</f>
        <v/>
      </c>
      <c r="I53" s="49" t="str">
        <f>IF(B53&gt;='401K Estimator'!$E$10,"",I52+E53)</f>
        <v/>
      </c>
      <c r="J53" s="45" t="str">
        <f ca="1">IF(B53&lt;'401K Estimator'!$E$10,IF(Rate=TRUE,'401K Estimator'!$K$34+RAND()*('401K Estimator'!$K$35-'401K Estimator'!$K$34),'401K Estimator'!$E$33),"")</f>
        <v/>
      </c>
      <c r="K53" s="46" t="str">
        <f>IF(B53&lt;'401K Estimator'!$E$10,FV(J53/num,num,-(D53+E53+G53)/num,-K52),"")</f>
        <v/>
      </c>
      <c r="L53" s="46" t="str">
        <f>IF(B53&lt;'401K Estimator'!$E$10,FV(J53/num,num,-(D53+E53+G53)/num,-K52)-(K52+D53+E53+G53),"")</f>
        <v/>
      </c>
      <c r="M53" s="2"/>
      <c r="W53" s="2"/>
      <c r="X53" s="2"/>
      <c r="Y53" s="3"/>
      <c r="AA53" s="2"/>
      <c r="AB53" s="2"/>
      <c r="AQ53" s="3"/>
    </row>
    <row r="54" spans="1:43">
      <c r="A54" s="44" t="e">
        <f>IF(A53&gt;='401K Estimator'!$K$9,NA(),1+A53)</f>
        <v>#N/A</v>
      </c>
      <c r="B54" s="44" t="str">
        <f>IF(ISERROR(A54),"",'401K Estimator'!$E$9+A53)</f>
        <v/>
      </c>
      <c r="C54" s="48" t="str">
        <f>IF(B54&gt;='401K Estimator'!$E$10,"",C53*(1+'401K Estimator'!$E$15))</f>
        <v/>
      </c>
      <c r="D54" s="49"/>
      <c r="E54" s="49" t="str">
        <f>IF(B54&lt;'401K Estimator'!$E$10,IF('401K Estimator'!$E$23&gt;0,C54*'401K Estimator'!$E$23,(E53-D53)+((E53-D53)*'401K Estimator'!$E$25)+D54),"")</f>
        <v/>
      </c>
      <c r="F54" s="49" t="str">
        <f>IF(B54&lt;'401K Estimator'!$E$10,$F$9+SUM($E$10:E54),"")</f>
        <v/>
      </c>
      <c r="G54" s="49" t="str">
        <f>IF(B54&lt;'401K Estimator'!$E$10,(C54*'401K Estimator'!$E$27)*'401K Estimator'!$E$26,"")</f>
        <v/>
      </c>
      <c r="H54" s="49" t="str">
        <f>IF(B54&lt;'401K Estimator'!$E$10,$H$9+SUM($G$10:G54),"")</f>
        <v/>
      </c>
      <c r="I54" s="49" t="str">
        <f>IF(B54&gt;='401K Estimator'!$E$10,"",I53+E54)</f>
        <v/>
      </c>
      <c r="J54" s="45" t="str">
        <f ca="1">IF(B54&lt;'401K Estimator'!$E$10,IF(Rate=TRUE,'401K Estimator'!$K$34+RAND()*('401K Estimator'!$K$35-'401K Estimator'!$K$34),'401K Estimator'!$E$33),"")</f>
        <v/>
      </c>
      <c r="K54" s="46" t="str">
        <f>IF(B54&lt;'401K Estimator'!$E$10,FV(J54/num,num,-(D54+E54+G54)/num,-K53),"")</f>
        <v/>
      </c>
      <c r="L54" s="46" t="str">
        <f>IF(B54&lt;'401K Estimator'!$E$10,FV(J54/num,num,-(D54+E54+G54)/num,-K53)-(K53+D54+E54+G54),"")</f>
        <v/>
      </c>
      <c r="M54" s="2"/>
      <c r="W54" s="2"/>
      <c r="X54" s="2"/>
      <c r="Y54" s="3"/>
      <c r="AA54" s="2"/>
      <c r="AB54" s="2"/>
      <c r="AQ54" s="3"/>
    </row>
    <row r="55" spans="1:43">
      <c r="A55" s="44" t="e">
        <f>IF(A54&gt;='401K Estimator'!$K$9,NA(),1+A54)</f>
        <v>#N/A</v>
      </c>
      <c r="B55" s="44" t="str">
        <f>IF(ISERROR(A55),"",'401K Estimator'!$E$9+A54)</f>
        <v/>
      </c>
      <c r="C55" s="48" t="str">
        <f>IF(B55&gt;='401K Estimator'!$E$10,"",C54*(1+'401K Estimator'!$E$15))</f>
        <v/>
      </c>
      <c r="D55" s="49"/>
      <c r="E55" s="49" t="str">
        <f>IF(B55&lt;'401K Estimator'!$E$10,IF('401K Estimator'!$E$23&gt;0,C55*'401K Estimator'!$E$23,(E54-D54)+((E54-D54)*'401K Estimator'!$E$25)+D55),"")</f>
        <v/>
      </c>
      <c r="F55" s="49" t="str">
        <f>IF(B55&lt;'401K Estimator'!$E$10,$F$9+SUM($E$10:E55),"")</f>
        <v/>
      </c>
      <c r="G55" s="49" t="str">
        <f>IF(B55&lt;'401K Estimator'!$E$10,(C55*'401K Estimator'!$E$27)*'401K Estimator'!$E$26,"")</f>
        <v/>
      </c>
      <c r="H55" s="49" t="str">
        <f>IF(B55&lt;'401K Estimator'!$E$10,$H$9+SUM($G$10:G55),"")</f>
        <v/>
      </c>
      <c r="I55" s="49" t="str">
        <f>IF(B55&gt;='401K Estimator'!$E$10,"",I54+E55)</f>
        <v/>
      </c>
      <c r="J55" s="45" t="str">
        <f ca="1">IF(B55&lt;'401K Estimator'!$E$10,IF(Rate=TRUE,'401K Estimator'!$K$34+RAND()*('401K Estimator'!$K$35-'401K Estimator'!$K$34),'401K Estimator'!$E$33),"")</f>
        <v/>
      </c>
      <c r="K55" s="46" t="str">
        <f>IF(B55&lt;'401K Estimator'!$E$10,FV(J55/num,num,-(D55+E55+G55)/num,-K54),"")</f>
        <v/>
      </c>
      <c r="L55" s="46" t="str">
        <f>IF(B55&lt;'401K Estimator'!$E$10,FV(J55/num,num,-(D55+E55+G55)/num,-K54)-(K54+D55+E55+G55),"")</f>
        <v/>
      </c>
      <c r="M55" s="2"/>
      <c r="W55" s="2"/>
      <c r="X55" s="2"/>
      <c r="Y55" s="3"/>
      <c r="AA55" s="2"/>
      <c r="AB55" s="2"/>
      <c r="AQ55" s="3"/>
    </row>
    <row r="56" spans="1:43">
      <c r="A56" s="44" t="e">
        <f>IF(A55&gt;='401K Estimator'!$K$9,NA(),1+A55)</f>
        <v>#N/A</v>
      </c>
      <c r="B56" s="44" t="str">
        <f>IF(ISERROR(A56),"",'401K Estimator'!$E$9+A55)</f>
        <v/>
      </c>
      <c r="C56" s="48" t="str">
        <f>IF(B56&gt;='401K Estimator'!$E$10,"",C55*(1+'401K Estimator'!$E$15))</f>
        <v/>
      </c>
      <c r="D56" s="49"/>
      <c r="E56" s="49" t="str">
        <f>IF(B56&lt;'401K Estimator'!$E$10,IF('401K Estimator'!$E$23&gt;0,C56*'401K Estimator'!$E$23,(E55-D55)+((E55-D55)*'401K Estimator'!$E$25)+D56),"")</f>
        <v/>
      </c>
      <c r="F56" s="49" t="str">
        <f>IF(B56&lt;'401K Estimator'!$E$10,$F$9+SUM($E$10:E56),"")</f>
        <v/>
      </c>
      <c r="G56" s="49" t="str">
        <f>IF(B56&lt;'401K Estimator'!$E$10,(C56*'401K Estimator'!$E$27)*'401K Estimator'!$E$26,"")</f>
        <v/>
      </c>
      <c r="H56" s="49" t="str">
        <f>IF(B56&lt;'401K Estimator'!$E$10,$H$9+SUM($G$10:G56),"")</f>
        <v/>
      </c>
      <c r="I56" s="49" t="str">
        <f>IF(B56&gt;='401K Estimator'!$E$10,"",I55+E56)</f>
        <v/>
      </c>
      <c r="J56" s="45" t="str">
        <f ca="1">IF(B56&lt;'401K Estimator'!$E$10,IF(Rate=TRUE,'401K Estimator'!$K$34+RAND()*('401K Estimator'!$K$35-'401K Estimator'!$K$34),'401K Estimator'!$E$33),"")</f>
        <v/>
      </c>
      <c r="K56" s="46" t="str">
        <f>IF(B56&lt;'401K Estimator'!$E$10,FV(J56/num,num,-(D56+E56+G56)/num,-K55),"")</f>
        <v/>
      </c>
      <c r="L56" s="46" t="str">
        <f>IF(B56&lt;'401K Estimator'!$E$10,FV(J56/num,num,-(D56+E56+G56)/num,-K55)-(K55+D56+E56+G56),"")</f>
        <v/>
      </c>
      <c r="M56" s="2"/>
      <c r="W56" s="2"/>
      <c r="X56" s="2"/>
      <c r="Y56" s="3"/>
      <c r="AA56" s="2"/>
      <c r="AB56" s="2"/>
      <c r="AQ56" s="3"/>
    </row>
    <row r="57" spans="1:43">
      <c r="A57" s="44" t="e">
        <f>IF(A56&gt;='401K Estimator'!$K$9,NA(),1+A56)</f>
        <v>#N/A</v>
      </c>
      <c r="B57" s="44" t="str">
        <f>IF(ISERROR(A57),"",'401K Estimator'!$E$9+A56)</f>
        <v/>
      </c>
      <c r="C57" s="48" t="str">
        <f>IF(B57&gt;='401K Estimator'!$E$10,"",C56*(1+'401K Estimator'!$E$15))</f>
        <v/>
      </c>
      <c r="D57" s="49"/>
      <c r="E57" s="49" t="str">
        <f>IF(B57&lt;'401K Estimator'!$E$10,IF('401K Estimator'!$E$23&gt;0,C57*'401K Estimator'!$E$23,(E56-D56)+((E56-D56)*'401K Estimator'!$E$25)+D57),"")</f>
        <v/>
      </c>
      <c r="F57" s="49" t="str">
        <f>IF(B57&lt;'401K Estimator'!$E$10,$F$9+SUM($E$10:E57),"")</f>
        <v/>
      </c>
      <c r="G57" s="49" t="str">
        <f>IF(B57&lt;'401K Estimator'!$E$10,(C57*'401K Estimator'!$E$27)*'401K Estimator'!$E$26,"")</f>
        <v/>
      </c>
      <c r="H57" s="49" t="str">
        <f>IF(B57&lt;'401K Estimator'!$E$10,$H$9+SUM($G$10:G57),"")</f>
        <v/>
      </c>
      <c r="I57" s="49" t="str">
        <f>IF(B57&gt;='401K Estimator'!$E$10,"",I56+E57)</f>
        <v/>
      </c>
      <c r="J57" s="45" t="str">
        <f ca="1">IF(B57&lt;'401K Estimator'!$E$10,IF(Rate=TRUE,'401K Estimator'!$K$34+RAND()*('401K Estimator'!$K$35-'401K Estimator'!$K$34),'401K Estimator'!$E$33),"")</f>
        <v/>
      </c>
      <c r="K57" s="46" t="str">
        <f>IF(B57&lt;'401K Estimator'!$E$10,FV(J57/num,num,-(D57+E57+G57)/num,-K56),"")</f>
        <v/>
      </c>
      <c r="L57" s="46" t="str">
        <f>IF(B57&lt;'401K Estimator'!$E$10,FV(J57/num,num,-(D57+E57+G57)/num,-K56)-(K56+D57+E57+G57),"")</f>
        <v/>
      </c>
      <c r="M57" s="2"/>
      <c r="W57" s="2"/>
      <c r="X57" s="2"/>
      <c r="Y57" s="3"/>
      <c r="AA57" s="2"/>
      <c r="AB57" s="2"/>
      <c r="AQ57" s="3"/>
    </row>
    <row r="58" spans="1:43">
      <c r="A58" s="44" t="e">
        <f>IF(A57&gt;='401K Estimator'!$K$9,NA(),1+A57)</f>
        <v>#N/A</v>
      </c>
      <c r="B58" s="44" t="str">
        <f>IF(ISERROR(A58),"",'401K Estimator'!$E$9+A57)</f>
        <v/>
      </c>
      <c r="C58" s="48" t="str">
        <f>IF(B58&gt;='401K Estimator'!$E$10,"",C57*(1+'401K Estimator'!$E$15))</f>
        <v/>
      </c>
      <c r="D58" s="49"/>
      <c r="E58" s="49" t="str">
        <f>IF(B58&lt;'401K Estimator'!$E$10,IF('401K Estimator'!$E$23&gt;0,C58*'401K Estimator'!$E$23,(E57-D57)+((E57-D57)*'401K Estimator'!$E$25)+D58),"")</f>
        <v/>
      </c>
      <c r="F58" s="49" t="str">
        <f>IF(B58&lt;'401K Estimator'!$E$10,$F$9+SUM($E$10:E58),"")</f>
        <v/>
      </c>
      <c r="G58" s="49" t="str">
        <f>IF(B58&lt;'401K Estimator'!$E$10,(C58*'401K Estimator'!$E$27)*'401K Estimator'!$E$26,"")</f>
        <v/>
      </c>
      <c r="H58" s="49" t="str">
        <f>IF(B58&lt;'401K Estimator'!$E$10,$H$9+SUM($G$10:G58),"")</f>
        <v/>
      </c>
      <c r="I58" s="49" t="str">
        <f>IF(B58&gt;='401K Estimator'!$E$10,"",I57+E58)</f>
        <v/>
      </c>
      <c r="J58" s="45" t="str">
        <f ca="1">IF(B58&lt;'401K Estimator'!$E$10,IF(Rate=TRUE,'401K Estimator'!$K$34+RAND()*('401K Estimator'!$K$35-'401K Estimator'!$K$34),'401K Estimator'!$E$33),"")</f>
        <v/>
      </c>
      <c r="K58" s="46" t="str">
        <f>IF(B58&lt;'401K Estimator'!$E$10,FV(J58/num,num,-(D58+E58+G58)/num,-K57),"")</f>
        <v/>
      </c>
      <c r="L58" s="46" t="str">
        <f>IF(B58&lt;'401K Estimator'!$E$10,FV(J58/num,num,-(D58+E58+G58)/num,-K57)-(K57+D58+E58+G58),"")</f>
        <v/>
      </c>
      <c r="M58" s="2"/>
      <c r="W58" s="2"/>
      <c r="X58" s="2"/>
      <c r="Y58" s="3"/>
      <c r="AA58" s="2"/>
      <c r="AB58" s="2"/>
      <c r="AQ58" s="3"/>
    </row>
    <row r="59" spans="1:43">
      <c r="A59" s="44" t="e">
        <f>IF(A58&gt;='401K Estimator'!$K$9,NA(),1+A58)</f>
        <v>#N/A</v>
      </c>
      <c r="B59" s="44" t="str">
        <f>IF(ISERROR(A59),"",'401K Estimator'!$E$9+A58)</f>
        <v/>
      </c>
      <c r="C59" s="48" t="str">
        <f>IF(B59&gt;='401K Estimator'!$E$10,"",C58*(1+'401K Estimator'!$E$15))</f>
        <v/>
      </c>
      <c r="D59" s="49"/>
      <c r="E59" s="49" t="str">
        <f>IF(B59&lt;'401K Estimator'!$E$10,IF('401K Estimator'!$E$23&gt;0,C59*'401K Estimator'!$E$23,(E58-D58)+((E58-D58)*'401K Estimator'!$E$25)+D59),"")</f>
        <v/>
      </c>
      <c r="F59" s="49" t="str">
        <f>IF(B59&lt;'401K Estimator'!$E$10,$F$9+SUM($E$10:E59),"")</f>
        <v/>
      </c>
      <c r="G59" s="49" t="str">
        <f>IF(B59&lt;'401K Estimator'!$E$10,(C59*'401K Estimator'!$E$27)*'401K Estimator'!$E$26,"")</f>
        <v/>
      </c>
      <c r="H59" s="49" t="str">
        <f>IF(B59&lt;'401K Estimator'!$E$10,$H$9+SUM($G$10:G59),"")</f>
        <v/>
      </c>
      <c r="I59" s="49" t="str">
        <f>IF(B59&gt;='401K Estimator'!$E$10,"",I58+E59)</f>
        <v/>
      </c>
      <c r="J59" s="45" t="str">
        <f ca="1">IF(B59&lt;'401K Estimator'!$E$10,IF(Rate=TRUE,'401K Estimator'!$K$34+RAND()*('401K Estimator'!$K$35-'401K Estimator'!$K$34),'401K Estimator'!$E$33),"")</f>
        <v/>
      </c>
      <c r="K59" s="46" t="str">
        <f>IF(B59&lt;'401K Estimator'!$E$10,FV(J59/num,num,-(D59+E59+G59)/num,-K58),"")</f>
        <v/>
      </c>
      <c r="L59" s="46" t="str">
        <f>IF(B59&lt;'401K Estimator'!$E$10,FV(J59/num,num,-(D59+E59+G59)/num,-K58)-(K58+D59+E59+G59),"")</f>
        <v/>
      </c>
      <c r="M59" s="2"/>
      <c r="W59" s="2"/>
      <c r="X59" s="2"/>
      <c r="Y59" s="3"/>
      <c r="AA59" s="2"/>
      <c r="AB59" s="2"/>
      <c r="AQ59" s="3"/>
    </row>
    <row r="60" spans="1:43">
      <c r="A60" s="44" t="e">
        <f>IF(A59&gt;='401K Estimator'!$K$9,NA(),1+A59)</f>
        <v>#N/A</v>
      </c>
      <c r="B60" s="44" t="str">
        <f>IF(ISERROR(A60),"",'401K Estimator'!$E$9+A59)</f>
        <v/>
      </c>
      <c r="C60" s="48" t="str">
        <f>IF(B60&gt;='401K Estimator'!$E$10,"",C59*(1+'401K Estimator'!$E$15))</f>
        <v/>
      </c>
      <c r="D60" s="49"/>
      <c r="E60" s="49" t="str">
        <f>IF(B60&lt;'401K Estimator'!$E$10,IF('401K Estimator'!$E$23&gt;0,C60*'401K Estimator'!$E$23,(E59-D59)+((E59-D59)*'401K Estimator'!$E$25)+D60),"")</f>
        <v/>
      </c>
      <c r="F60" s="49" t="str">
        <f>IF(B60&lt;'401K Estimator'!$E$10,$F$9+SUM($E$10:E60),"")</f>
        <v/>
      </c>
      <c r="G60" s="49" t="str">
        <f>IF(B60&lt;'401K Estimator'!$E$10,(C60*'401K Estimator'!$E$27)*'401K Estimator'!$E$26,"")</f>
        <v/>
      </c>
      <c r="H60" s="49" t="str">
        <f>IF(B60&lt;'401K Estimator'!$E$10,$H$9+SUM($G$10:G60),"")</f>
        <v/>
      </c>
      <c r="I60" s="49" t="str">
        <f>IF(B60&gt;='401K Estimator'!$E$10,"",I59+E60)</f>
        <v/>
      </c>
      <c r="J60" s="45" t="str">
        <f ca="1">IF(B60&lt;'401K Estimator'!$E$10,IF(Rate=TRUE,'401K Estimator'!$K$34+RAND()*('401K Estimator'!$K$35-'401K Estimator'!$K$34),'401K Estimator'!$E$33),"")</f>
        <v/>
      </c>
      <c r="K60" s="46" t="str">
        <f>IF(B60&lt;'401K Estimator'!$E$10,FV(J60/num,num,-(D60+E60+G60)/num,-K59),"")</f>
        <v/>
      </c>
      <c r="L60" s="46" t="str">
        <f>IF(B60&lt;'401K Estimator'!$E$10,FV(J60/num,num,-(D60+E60+G60)/num,-K59)-(K59+D60+E60+G60),"")</f>
        <v/>
      </c>
      <c r="M60" s="2"/>
      <c r="W60" s="2"/>
      <c r="X60" s="2"/>
      <c r="Y60" s="3"/>
      <c r="AA60" s="2"/>
      <c r="AB60" s="2"/>
      <c r="AQ60" s="3"/>
    </row>
    <row r="61" spans="1:43">
      <c r="A61" s="44" t="e">
        <f>IF(A60&gt;='401K Estimator'!$K$9,NA(),1+A60)</f>
        <v>#N/A</v>
      </c>
      <c r="B61" s="44" t="str">
        <f>IF(ISERROR(A61),"",'401K Estimator'!$E$9+A60)</f>
        <v/>
      </c>
      <c r="C61" s="48" t="str">
        <f>IF(B61&gt;='401K Estimator'!$E$10,"",C60*(1+'401K Estimator'!$E$15))</f>
        <v/>
      </c>
      <c r="D61" s="49"/>
      <c r="E61" s="49" t="str">
        <f>IF(B61&lt;'401K Estimator'!$E$10,IF('401K Estimator'!$E$23&gt;0,C61*'401K Estimator'!$E$23,(E60-D60)+((E60-D60)*'401K Estimator'!$E$25)+D61),"")</f>
        <v/>
      </c>
      <c r="F61" s="49" t="str">
        <f>IF(B61&lt;'401K Estimator'!$E$10,$F$9+SUM($E$10:E61),"")</f>
        <v/>
      </c>
      <c r="G61" s="49" t="str">
        <f>IF(B61&lt;'401K Estimator'!$E$10,(C61*'401K Estimator'!$E$27)*'401K Estimator'!$E$26,"")</f>
        <v/>
      </c>
      <c r="H61" s="49" t="str">
        <f>IF(B61&lt;'401K Estimator'!$E$10,$H$9+SUM($G$10:G61),"")</f>
        <v/>
      </c>
      <c r="I61" s="49" t="str">
        <f>IF(B61&gt;='401K Estimator'!$E$10,"",I60+E61)</f>
        <v/>
      </c>
      <c r="J61" s="45" t="str">
        <f ca="1">IF(B61&lt;'401K Estimator'!$E$10,IF(Rate=TRUE,'401K Estimator'!$K$34+RAND()*('401K Estimator'!$K$35-'401K Estimator'!$K$34),'401K Estimator'!$E$33),"")</f>
        <v/>
      </c>
      <c r="K61" s="46" t="str">
        <f>IF(B61&lt;'401K Estimator'!$E$10,FV(J61/num,num,-(D61+E61+G61)/num,-K60),"")</f>
        <v/>
      </c>
      <c r="L61" s="46" t="str">
        <f>IF(B61&lt;'401K Estimator'!$E$10,FV(J61/num,num,-(D61+E61+G61)/num,-K60)-(K60+D61+E61+G61),"")</f>
        <v/>
      </c>
      <c r="M61" s="2"/>
      <c r="W61" s="2"/>
      <c r="X61" s="2"/>
      <c r="Y61" s="3"/>
      <c r="AA61" s="2"/>
      <c r="AB61" s="2"/>
      <c r="AQ61" s="3"/>
    </row>
    <row r="62" spans="1:43">
      <c r="A62" s="44" t="e">
        <f>IF(A61&gt;='401K Estimator'!$K$9,NA(),1+A61)</f>
        <v>#N/A</v>
      </c>
      <c r="B62" s="44" t="str">
        <f>IF(ISERROR(A62),"",'401K Estimator'!$E$9+A61)</f>
        <v/>
      </c>
      <c r="C62" s="48" t="str">
        <f>IF(B62&gt;='401K Estimator'!$E$10,"",C61*(1+'401K Estimator'!$E$15))</f>
        <v/>
      </c>
      <c r="D62" s="49"/>
      <c r="E62" s="49" t="str">
        <f>IF(B62&lt;'401K Estimator'!$E$10,IF('401K Estimator'!$E$23&gt;0,C62*'401K Estimator'!$E$23,(E61-D61)+((E61-D61)*'401K Estimator'!$E$25)+D62),"")</f>
        <v/>
      </c>
      <c r="F62" s="49" t="str">
        <f>IF(B62&lt;'401K Estimator'!$E$10,$F$9+SUM($E$10:E62),"")</f>
        <v/>
      </c>
      <c r="G62" s="49" t="str">
        <f>IF(B62&lt;'401K Estimator'!$E$10,(C62*'401K Estimator'!$E$27)*'401K Estimator'!$E$26,"")</f>
        <v/>
      </c>
      <c r="H62" s="49" t="str">
        <f>IF(B62&lt;'401K Estimator'!$E$10,$H$9+SUM($G$10:G62),"")</f>
        <v/>
      </c>
      <c r="I62" s="49" t="str">
        <f>IF(B62&gt;='401K Estimator'!$E$10,"",I61+E62)</f>
        <v/>
      </c>
      <c r="J62" s="45" t="str">
        <f ca="1">IF(B62&lt;'401K Estimator'!$E$10,IF(Rate=TRUE,'401K Estimator'!$K$34+RAND()*('401K Estimator'!$K$35-'401K Estimator'!$K$34),'401K Estimator'!$E$33),"")</f>
        <v/>
      </c>
      <c r="K62" s="46" t="str">
        <f>IF(B62&lt;'401K Estimator'!$E$10,FV(J62/num,num,-(D62+E62+G62)/num,-K61),"")</f>
        <v/>
      </c>
      <c r="L62" s="46" t="str">
        <f>IF(B62&lt;'401K Estimator'!$E$10,FV(J62/num,num,-(D62+E62+G62)/num,-K61)-(K61+D62+E62+G62),"")</f>
        <v/>
      </c>
      <c r="M62" s="2"/>
      <c r="W62" s="2"/>
      <c r="X62" s="2"/>
      <c r="Y62" s="3"/>
      <c r="AA62" s="2"/>
      <c r="AB62" s="2"/>
      <c r="AQ62" s="3"/>
    </row>
    <row r="63" spans="1:43">
      <c r="A63" s="44" t="e">
        <f>IF(A62&gt;='401K Estimator'!$K$9,NA(),1+A62)</f>
        <v>#N/A</v>
      </c>
      <c r="B63" s="44" t="str">
        <f>IF(ISERROR(A63),"",'401K Estimator'!$E$9+A62)</f>
        <v/>
      </c>
      <c r="C63" s="48" t="str">
        <f>IF(B63&gt;='401K Estimator'!$E$10,"",C62*(1+'401K Estimator'!$E$15))</f>
        <v/>
      </c>
      <c r="D63" s="49"/>
      <c r="E63" s="49" t="str">
        <f>IF(B63&lt;'401K Estimator'!$E$10,IF('401K Estimator'!$E$23&gt;0,C63*'401K Estimator'!$E$23,(E62-D62)+((E62-D62)*'401K Estimator'!$E$25)+D63),"")</f>
        <v/>
      </c>
      <c r="F63" s="49" t="str">
        <f>IF(B63&lt;'401K Estimator'!$E$10,$F$9+SUM($E$10:E63),"")</f>
        <v/>
      </c>
      <c r="G63" s="49" t="str">
        <f>IF(B63&lt;'401K Estimator'!$E$10,(C63*'401K Estimator'!$E$27)*'401K Estimator'!$E$26,"")</f>
        <v/>
      </c>
      <c r="H63" s="49" t="str">
        <f>IF(B63&lt;'401K Estimator'!$E$10,$H$9+SUM($G$10:G63),"")</f>
        <v/>
      </c>
      <c r="I63" s="49" t="str">
        <f>IF(B63&gt;='401K Estimator'!$E$10,"",I62+E63)</f>
        <v/>
      </c>
      <c r="J63" s="45" t="str">
        <f ca="1">IF(B63&lt;'401K Estimator'!$E$10,IF(Rate=TRUE,'401K Estimator'!$K$34+RAND()*('401K Estimator'!$K$35-'401K Estimator'!$K$34),'401K Estimator'!$E$33),"")</f>
        <v/>
      </c>
      <c r="K63" s="46" t="str">
        <f>IF(B63&lt;'401K Estimator'!$E$10,FV(J63/num,num,-(D63+E63+G63)/num,-K62),"")</f>
        <v/>
      </c>
      <c r="L63" s="46" t="str">
        <f>IF(B63&lt;'401K Estimator'!$E$10,FV(J63/num,num,-(D63+E63+G63)/num,-K62)-(K62+D63+E63+G63),"")</f>
        <v/>
      </c>
      <c r="M63" s="2"/>
      <c r="W63" s="2"/>
      <c r="X63" s="2"/>
      <c r="Y63" s="3"/>
      <c r="AA63" s="2"/>
      <c r="AB63" s="2"/>
      <c r="AQ63" s="3"/>
    </row>
    <row r="64" spans="1:43">
      <c r="A64" s="44" t="e">
        <f>IF(A63&gt;='401K Estimator'!$K$9,NA(),1+A63)</f>
        <v>#N/A</v>
      </c>
      <c r="B64" s="44" t="str">
        <f>IF(ISERROR(A64),"",'401K Estimator'!$E$9+A63)</f>
        <v/>
      </c>
      <c r="C64" s="48" t="str">
        <f>IF(B64&gt;='401K Estimator'!$E$10,"",C63*(1+'401K Estimator'!$E$15))</f>
        <v/>
      </c>
      <c r="D64" s="49"/>
      <c r="E64" s="49" t="str">
        <f>IF(B64&lt;'401K Estimator'!$E$10,IF('401K Estimator'!$E$23&gt;0,C64*'401K Estimator'!$E$23,(E63-D63)+((E63-D63)*'401K Estimator'!$E$25)+D64),"")</f>
        <v/>
      </c>
      <c r="F64" s="49" t="str">
        <f>IF(B64&lt;'401K Estimator'!$E$10,$F$9+SUM($E$10:E64),"")</f>
        <v/>
      </c>
      <c r="G64" s="49" t="str">
        <f>IF(B64&lt;'401K Estimator'!$E$10,(C64*'401K Estimator'!$E$27)*'401K Estimator'!$E$26,"")</f>
        <v/>
      </c>
      <c r="H64" s="49" t="str">
        <f>IF(B64&lt;'401K Estimator'!$E$10,$H$9+SUM($G$10:G64),"")</f>
        <v/>
      </c>
      <c r="I64" s="49" t="str">
        <f>IF(B64&gt;='401K Estimator'!$E$10,"",I63+E64)</f>
        <v/>
      </c>
      <c r="J64" s="45" t="str">
        <f ca="1">IF(B64&lt;'401K Estimator'!$E$10,IF(Rate=TRUE,'401K Estimator'!$K$34+RAND()*('401K Estimator'!$K$35-'401K Estimator'!$K$34),'401K Estimator'!$E$33),"")</f>
        <v/>
      </c>
      <c r="K64" s="46" t="str">
        <f>IF(B64&lt;'401K Estimator'!$E$10,FV(J64/num,num,-(D64+E64+G64)/num,-K63),"")</f>
        <v/>
      </c>
      <c r="L64" s="46" t="str">
        <f>IF(B64&lt;'401K Estimator'!$E$10,FV(J64/num,num,-(D64+E64+G64)/num,-K63)-(K63+D64+E64+G64),"")</f>
        <v/>
      </c>
      <c r="M64" s="2"/>
      <c r="W64" s="2"/>
      <c r="X64" s="2"/>
      <c r="Y64" s="3"/>
      <c r="AA64" s="2"/>
      <c r="AB64" s="2"/>
      <c r="AQ64" s="3"/>
    </row>
    <row r="65" spans="1:43">
      <c r="A65" s="44" t="e">
        <f>IF(A64&gt;='401K Estimator'!$K$9,NA(),1+A64)</f>
        <v>#N/A</v>
      </c>
      <c r="B65" s="44" t="str">
        <f>IF(ISERROR(A65),"",'401K Estimator'!$E$9+A64)</f>
        <v/>
      </c>
      <c r="C65" s="48" t="str">
        <f>IF(B65&gt;='401K Estimator'!$E$10,"",C64*(1+'401K Estimator'!$E$15))</f>
        <v/>
      </c>
      <c r="D65" s="49"/>
      <c r="E65" s="49" t="str">
        <f>IF(B65&lt;'401K Estimator'!$E$10,IF('401K Estimator'!$E$23&gt;0,C65*'401K Estimator'!$E$23,(E64-D64)+((E64-D64)*'401K Estimator'!$E$25)+D65),"")</f>
        <v/>
      </c>
      <c r="F65" s="49" t="str">
        <f>IF(B65&lt;'401K Estimator'!$E$10,$F$9+SUM($E$10:E65),"")</f>
        <v/>
      </c>
      <c r="G65" s="49" t="str">
        <f>IF(B65&lt;'401K Estimator'!$E$10,(C65*'401K Estimator'!$E$27)*'401K Estimator'!$E$26,"")</f>
        <v/>
      </c>
      <c r="H65" s="49" t="str">
        <f>IF(B65&lt;'401K Estimator'!$E$10,$H$9+SUM($G$10:G65),"")</f>
        <v/>
      </c>
      <c r="I65" s="49" t="str">
        <f>IF(B65&gt;='401K Estimator'!$E$10,"",I64+E65)</f>
        <v/>
      </c>
      <c r="J65" s="45" t="str">
        <f ca="1">IF(B65&lt;'401K Estimator'!$E$10,IF(Rate=TRUE,'401K Estimator'!$K$34+RAND()*('401K Estimator'!$K$35-'401K Estimator'!$K$34),'401K Estimator'!$E$33),"")</f>
        <v/>
      </c>
      <c r="K65" s="46" t="str">
        <f>IF(B65&lt;'401K Estimator'!$E$10,FV(J65/num,num,-(D65+E65+G65)/num,-K64),"")</f>
        <v/>
      </c>
      <c r="L65" s="46" t="str">
        <f>IF(B65&lt;'401K Estimator'!$E$10,FV(J65/num,num,-(D65+E65+G65)/num,-K64)-(K64+D65+E65+G65),"")</f>
        <v/>
      </c>
      <c r="M65" s="2"/>
      <c r="W65" s="2"/>
      <c r="X65" s="2"/>
      <c r="Y65" s="3"/>
      <c r="AA65" s="2"/>
      <c r="AB65" s="2"/>
      <c r="AQ65" s="3"/>
    </row>
    <row r="66" spans="1:43">
      <c r="A66" s="44" t="e">
        <f>IF(A65&gt;='401K Estimator'!$K$9,NA(),1+A65)</f>
        <v>#N/A</v>
      </c>
      <c r="B66" s="44" t="str">
        <f>IF(ISERROR(A66),"",'401K Estimator'!$E$9+A65)</f>
        <v/>
      </c>
      <c r="C66" s="48" t="str">
        <f>IF(B66&gt;='401K Estimator'!$E$10,"",C65*(1+'401K Estimator'!$E$15))</f>
        <v/>
      </c>
      <c r="D66" s="49"/>
      <c r="E66" s="49" t="str">
        <f>IF(B66&lt;'401K Estimator'!$E$10,IF('401K Estimator'!$E$23&gt;0,C66*'401K Estimator'!$E$23,(E65-D65)+((E65-D65)*'401K Estimator'!$E$25)+D66),"")</f>
        <v/>
      </c>
      <c r="F66" s="49" t="str">
        <f>IF(B66&lt;'401K Estimator'!$E$10,$F$9+SUM($E$10:E66),"")</f>
        <v/>
      </c>
      <c r="G66" s="49" t="str">
        <f>IF(B66&lt;'401K Estimator'!$E$10,(C66*'401K Estimator'!$E$27)*'401K Estimator'!$E$26,"")</f>
        <v/>
      </c>
      <c r="H66" s="49" t="str">
        <f>IF(B66&lt;'401K Estimator'!$E$10,$H$9+SUM($G$10:G66),"")</f>
        <v/>
      </c>
      <c r="I66" s="49" t="str">
        <f>IF(B66&gt;='401K Estimator'!$E$10,"",I65+E66)</f>
        <v/>
      </c>
      <c r="J66" s="45" t="str">
        <f ca="1">IF(B66&lt;'401K Estimator'!$E$10,IF(Rate=TRUE,'401K Estimator'!$K$34+RAND()*('401K Estimator'!$K$35-'401K Estimator'!$K$34),'401K Estimator'!$E$33),"")</f>
        <v/>
      </c>
      <c r="K66" s="46" t="str">
        <f>IF(B66&lt;'401K Estimator'!$E$10,FV(J66/num,num,-(D66+E66+G66)/num,-K65),"")</f>
        <v/>
      </c>
      <c r="L66" s="46" t="str">
        <f>IF(B66&lt;'401K Estimator'!$E$10,FV(J66/num,num,-(D66+E66+G66)/num,-K65)-(K65+D66+E66+G66),"")</f>
        <v/>
      </c>
      <c r="M66" s="2"/>
      <c r="W66" s="2"/>
      <c r="X66" s="2"/>
      <c r="Y66" s="3"/>
      <c r="AA66" s="2"/>
      <c r="AB66" s="2"/>
      <c r="AQ66" s="3"/>
    </row>
    <row r="67" spans="1:43">
      <c r="A67" s="44" t="e">
        <f>IF(A66&gt;='401K Estimator'!$K$9,NA(),1+A66)</f>
        <v>#N/A</v>
      </c>
      <c r="B67" s="44" t="str">
        <f>IF(ISERROR(A67),"",'401K Estimator'!$E$9+A66)</f>
        <v/>
      </c>
      <c r="C67" s="48" t="str">
        <f>IF(B67&gt;='401K Estimator'!$E$10,"",C66*(1+'401K Estimator'!$E$15))</f>
        <v/>
      </c>
      <c r="D67" s="49"/>
      <c r="E67" s="49" t="str">
        <f>IF(B67&lt;'401K Estimator'!$E$10,IF('401K Estimator'!$E$23&gt;0,C67*'401K Estimator'!$E$23,(E66-D66)+((E66-D66)*'401K Estimator'!$E$25)+D67),"")</f>
        <v/>
      </c>
      <c r="F67" s="49" t="str">
        <f>IF(B67&lt;'401K Estimator'!$E$10,$F$9+SUM($E$10:E67),"")</f>
        <v/>
      </c>
      <c r="G67" s="49" t="str">
        <f>IF(B67&lt;'401K Estimator'!$E$10,(C67*'401K Estimator'!$E$27)*'401K Estimator'!$E$26,"")</f>
        <v/>
      </c>
      <c r="H67" s="49" t="str">
        <f>IF(B67&lt;'401K Estimator'!$E$10,$H$9+SUM($G$10:G67),"")</f>
        <v/>
      </c>
      <c r="I67" s="49" t="str">
        <f>IF(B67&gt;='401K Estimator'!$E$10,"",I66+E67)</f>
        <v/>
      </c>
      <c r="J67" s="45" t="str">
        <f ca="1">IF(B67&lt;'401K Estimator'!$E$10,IF(Rate=TRUE,'401K Estimator'!$K$34+RAND()*('401K Estimator'!$K$35-'401K Estimator'!$K$34),'401K Estimator'!$E$33),"")</f>
        <v/>
      </c>
      <c r="K67" s="46" t="str">
        <f>IF(B67&lt;'401K Estimator'!$E$10,FV(J67/num,num,-(D67+E67+G67)/num,-K66),"")</f>
        <v/>
      </c>
      <c r="L67" s="46" t="str">
        <f>IF(B67&lt;'401K Estimator'!$E$10,FV(J67/num,num,-(D67+E67+G67)/num,-K66)-(K66+D67+E67+G67),"")</f>
        <v/>
      </c>
      <c r="M67" s="2"/>
      <c r="W67" s="2"/>
      <c r="X67" s="2"/>
      <c r="Y67" s="3"/>
      <c r="AA67" s="2"/>
      <c r="AB67" s="2"/>
      <c r="AQ67" s="3"/>
    </row>
    <row r="68" spans="1:43">
      <c r="A68" s="44" t="e">
        <f>IF(A67&gt;='401K Estimator'!$K$9,NA(),1+A67)</f>
        <v>#N/A</v>
      </c>
      <c r="B68" s="44" t="str">
        <f>IF(ISERROR(A68),"",'401K Estimator'!$E$9+A67)</f>
        <v/>
      </c>
      <c r="C68" s="48" t="str">
        <f>IF(B68&gt;='401K Estimator'!$E$10,"",C67*(1+'401K Estimator'!$E$15))</f>
        <v/>
      </c>
      <c r="D68" s="49"/>
      <c r="E68" s="49" t="str">
        <f>IF(B68&lt;'401K Estimator'!$E$10,IF('401K Estimator'!$E$23&gt;0,C68*'401K Estimator'!$E$23,(E67-D67)+((E67-D67)*'401K Estimator'!$E$25)+D68),"")</f>
        <v/>
      </c>
      <c r="F68" s="49" t="str">
        <f>IF(B68&lt;'401K Estimator'!$E$10,$F$9+SUM($E$10:E68),"")</f>
        <v/>
      </c>
      <c r="G68" s="49" t="str">
        <f>IF(B68&lt;'401K Estimator'!$E$10,(C68*'401K Estimator'!$E$27)*'401K Estimator'!$E$26,"")</f>
        <v/>
      </c>
      <c r="H68" s="49" t="str">
        <f>IF(B68&lt;'401K Estimator'!$E$10,$H$9+SUM($G$10:G68),"")</f>
        <v/>
      </c>
      <c r="I68" s="49" t="str">
        <f>IF(B68&gt;='401K Estimator'!$E$10,"",I67+E68)</f>
        <v/>
      </c>
      <c r="J68" s="45" t="str">
        <f ca="1">IF(B68&lt;'401K Estimator'!$E$10,IF(Rate=TRUE,'401K Estimator'!$K$34+RAND()*('401K Estimator'!$K$35-'401K Estimator'!$K$34),'401K Estimator'!$E$33),"")</f>
        <v/>
      </c>
      <c r="K68" s="46" t="str">
        <f>IF(B68&lt;'401K Estimator'!$E$10,FV(J68/num,num,-(D68+E68+G68)/num,-K67),"")</f>
        <v/>
      </c>
      <c r="L68" s="46" t="str">
        <f>IF(B68&lt;'401K Estimator'!$E$10,FV(J68/num,num,-(D68+E68+G68)/num,-K67)-(K67+D68+E68+G68),"")</f>
        <v/>
      </c>
      <c r="M68" s="2"/>
      <c r="W68" s="2"/>
      <c r="X68" s="2"/>
      <c r="Y68" s="3"/>
      <c r="AA68" s="2"/>
      <c r="AB68" s="2"/>
      <c r="AQ68" s="3"/>
    </row>
    <row r="69" spans="1:43">
      <c r="A69" s="44" t="e">
        <f>IF(A68&gt;='401K Estimator'!$K$9,NA(),1+A68)</f>
        <v>#N/A</v>
      </c>
      <c r="B69" s="44" t="str">
        <f>IF(ISERROR(A69),"",'401K Estimator'!$E$9+A68)</f>
        <v/>
      </c>
      <c r="C69" s="48" t="str">
        <f>IF(B69&gt;='401K Estimator'!$E$10,"",C68*(1+'401K Estimator'!$E$15))</f>
        <v/>
      </c>
      <c r="D69" s="49"/>
      <c r="E69" s="49" t="str">
        <f>IF(B69&lt;'401K Estimator'!$E$10,IF('401K Estimator'!$E$23&gt;0,C69*'401K Estimator'!$E$23,(E68-D68)+((E68-D68)*'401K Estimator'!$E$25)+D69),"")</f>
        <v/>
      </c>
      <c r="F69" s="49" t="str">
        <f>IF(B69&lt;'401K Estimator'!$E$10,$F$9+SUM($E$10:E69),"")</f>
        <v/>
      </c>
      <c r="G69" s="49" t="str">
        <f>IF(B69&lt;'401K Estimator'!$E$10,(C69*'401K Estimator'!$E$27)*'401K Estimator'!$E$26,"")</f>
        <v/>
      </c>
      <c r="H69" s="49" t="str">
        <f>IF(B69&lt;'401K Estimator'!$E$10,$H$9+SUM($G$10:G69),"")</f>
        <v/>
      </c>
      <c r="I69" s="49" t="str">
        <f>IF(B69&gt;='401K Estimator'!$E$10,"",I68+E69)</f>
        <v/>
      </c>
      <c r="J69" s="45" t="str">
        <f ca="1">IF(B69&lt;'401K Estimator'!$E$10,IF(Rate=TRUE,'401K Estimator'!$K$34+RAND()*('401K Estimator'!$K$35-'401K Estimator'!$K$34),'401K Estimator'!$E$33),"")</f>
        <v/>
      </c>
      <c r="K69" s="46" t="str">
        <f>IF(B69&lt;'401K Estimator'!$E$10,FV(J69/num,num,-(D69+E69+G69)/num,-K68),"")</f>
        <v/>
      </c>
      <c r="L69" s="46" t="str">
        <f>IF(B69&lt;'401K Estimator'!$E$10,FV(J69/num,num,-(D69+E69+G69)/num,-K68)-(K68+D69+E69+G69),"")</f>
        <v/>
      </c>
      <c r="M69" s="2"/>
      <c r="W69" s="2"/>
      <c r="X69" s="2"/>
      <c r="Y69" s="3"/>
      <c r="AA69" s="2"/>
      <c r="AB69" s="2"/>
      <c r="AQ69" s="3"/>
    </row>
    <row r="70" spans="1:43">
      <c r="A70" s="44" t="e">
        <f>IF(A69&gt;='401K Estimator'!$K$9,NA(),1+A69)</f>
        <v>#N/A</v>
      </c>
      <c r="B70" s="44" t="str">
        <f>IF(ISERROR(A70),"",'401K Estimator'!$E$9+A69)</f>
        <v/>
      </c>
      <c r="C70" s="48" t="str">
        <f>IF(B70&gt;='401K Estimator'!$E$10,"",C69*(1+'401K Estimator'!$E$15))</f>
        <v/>
      </c>
      <c r="D70" s="49"/>
      <c r="E70" s="49" t="str">
        <f>IF(B70&lt;'401K Estimator'!$E$10,IF('401K Estimator'!$E$23&gt;0,C70*'401K Estimator'!$E$23,(E69-D69)+((E69-D69)*'401K Estimator'!$E$25)+D70),"")</f>
        <v/>
      </c>
      <c r="F70" s="49" t="str">
        <f>IF(B70&lt;'401K Estimator'!$E$10,$F$9+SUM($E$10:E70),"")</f>
        <v/>
      </c>
      <c r="G70" s="49" t="str">
        <f>IF(B70&lt;'401K Estimator'!$E$10,(C70*'401K Estimator'!$E$27)*'401K Estimator'!$E$26,"")</f>
        <v/>
      </c>
      <c r="H70" s="49" t="str">
        <f>IF(B70&lt;'401K Estimator'!$E$10,$H$9+SUM($G$10:G70),"")</f>
        <v/>
      </c>
      <c r="I70" s="49" t="str">
        <f>IF(B70&gt;='401K Estimator'!$E$10,"",I69+E70)</f>
        <v/>
      </c>
      <c r="J70" s="45" t="str">
        <f ca="1">IF(B70&lt;'401K Estimator'!$E$10,IF(Rate=TRUE,'401K Estimator'!$K$34+RAND()*('401K Estimator'!$K$35-'401K Estimator'!$K$34),'401K Estimator'!$E$33),"")</f>
        <v/>
      </c>
      <c r="K70" s="46" t="str">
        <f>IF(B70&lt;'401K Estimator'!$E$10,FV(J70/num,num,-(D70+E70+G70)/num,-K69),"")</f>
        <v/>
      </c>
      <c r="L70" s="46" t="str">
        <f>IF(B70&lt;'401K Estimator'!$E$10,FV(J70/num,num,-(D70+E70+G70)/num,-K69)-(K69+D70+E70+G70),"")</f>
        <v/>
      </c>
      <c r="M70" s="2"/>
      <c r="W70" s="2"/>
      <c r="X70" s="2"/>
      <c r="Y70" s="3"/>
      <c r="AA70" s="2"/>
      <c r="AB70" s="2"/>
      <c r="AQ70" s="3"/>
    </row>
    <row r="71" spans="1:43">
      <c r="A71" s="44" t="e">
        <f>IF(A70&gt;='401K Estimator'!$K$9,NA(),1+A70)</f>
        <v>#N/A</v>
      </c>
      <c r="B71" s="44" t="str">
        <f>IF(ISERROR(A71),"",'401K Estimator'!$E$9+A70)</f>
        <v/>
      </c>
      <c r="C71" s="48" t="str">
        <f>IF(B71&gt;='401K Estimator'!$E$10,"",C70*(1+'401K Estimator'!$E$15))</f>
        <v/>
      </c>
      <c r="D71" s="49"/>
      <c r="E71" s="49" t="str">
        <f>IF(B71&lt;'401K Estimator'!$E$10,IF('401K Estimator'!$E$23&gt;0,C71*'401K Estimator'!$E$23,(E70-D70)+((E70-D70)*'401K Estimator'!$E$25)+D71),"")</f>
        <v/>
      </c>
      <c r="F71" s="49" t="str">
        <f>IF(B71&lt;'401K Estimator'!$E$10,$F$9+SUM($E$10:E71),"")</f>
        <v/>
      </c>
      <c r="G71" s="49" t="str">
        <f>IF(B71&lt;'401K Estimator'!$E$10,(C71*'401K Estimator'!$E$27)*'401K Estimator'!$E$26,"")</f>
        <v/>
      </c>
      <c r="H71" s="49" t="str">
        <f>IF(B71&lt;'401K Estimator'!$E$10,$H$9+SUM($G$10:G71),"")</f>
        <v/>
      </c>
      <c r="I71" s="49" t="str">
        <f>IF(B71&gt;='401K Estimator'!$E$10,"",I70+E71)</f>
        <v/>
      </c>
      <c r="J71" s="45" t="str">
        <f ca="1">IF(B71&lt;'401K Estimator'!$E$10,IF(Rate=TRUE,'401K Estimator'!$K$34+RAND()*('401K Estimator'!$K$35-'401K Estimator'!$K$34),'401K Estimator'!$E$33),"")</f>
        <v/>
      </c>
      <c r="K71" s="46" t="str">
        <f>IF(B71&lt;'401K Estimator'!$E$10,FV(J71/num,num,-(D71+E71+G71)/num,-K70),"")</f>
        <v/>
      </c>
      <c r="L71" s="46" t="str">
        <f>IF(B71&lt;'401K Estimator'!$E$10,FV(J71/num,num,-(D71+E71+G71)/num,-K70)-(K70+D71+E71+G71),"")</f>
        <v/>
      </c>
      <c r="M71" s="2"/>
      <c r="W71" s="2"/>
      <c r="X71" s="2"/>
      <c r="Y71" s="3"/>
      <c r="AA71" s="2"/>
      <c r="AB71" s="2"/>
      <c r="AQ71" s="3"/>
    </row>
    <row r="72" spans="1:43">
      <c r="A72" s="44" t="e">
        <f>IF(A71&gt;='401K Estimator'!$K$9,NA(),1+A71)</f>
        <v>#N/A</v>
      </c>
      <c r="B72" s="44" t="str">
        <f>IF(ISERROR(A72),"",'401K Estimator'!$E$9+A71)</f>
        <v/>
      </c>
      <c r="C72" s="48" t="str">
        <f>IF(B72&gt;='401K Estimator'!$E$10,"",C71*(1+'401K Estimator'!$E$15))</f>
        <v/>
      </c>
      <c r="D72" s="49"/>
      <c r="E72" s="49" t="str">
        <f>IF(B72&lt;'401K Estimator'!$E$10,IF('401K Estimator'!$E$23&gt;0,C72*'401K Estimator'!$E$23,(E71-D71)+((E71-D71)*'401K Estimator'!$E$25)+D72),"")</f>
        <v/>
      </c>
      <c r="F72" s="49" t="str">
        <f>IF(B72&lt;'401K Estimator'!$E$10,$F$9+SUM($E$10:E72),"")</f>
        <v/>
      </c>
      <c r="G72" s="49" t="str">
        <f>IF(B72&lt;'401K Estimator'!$E$10,(C72*'401K Estimator'!$E$27)*'401K Estimator'!$E$26,"")</f>
        <v/>
      </c>
      <c r="H72" s="49" t="str">
        <f>IF(B72&lt;'401K Estimator'!$E$10,$H$9+SUM($G$10:G72),"")</f>
        <v/>
      </c>
      <c r="I72" s="49" t="str">
        <f>IF(B72&gt;='401K Estimator'!$E$10,"",I71+E72)</f>
        <v/>
      </c>
      <c r="J72" s="45" t="str">
        <f ca="1">IF(B72&lt;'401K Estimator'!$E$10,IF(Rate=TRUE,'401K Estimator'!$K$34+RAND()*('401K Estimator'!$K$35-'401K Estimator'!$K$34),'401K Estimator'!$E$33),"")</f>
        <v/>
      </c>
      <c r="K72" s="46" t="str">
        <f>IF(B72&lt;'401K Estimator'!$E$10,FV(J72/num,num,-(D72+E72+G72)/num,-K71),"")</f>
        <v/>
      </c>
      <c r="L72" s="46" t="str">
        <f>IF(B72&lt;'401K Estimator'!$E$10,FV(J72/num,num,-(D72+E72+G72)/num,-K71)-(K71+D72+E72+G72),"")</f>
        <v/>
      </c>
      <c r="M72" s="2"/>
      <c r="W72" s="2"/>
      <c r="X72" s="2"/>
      <c r="Y72" s="3"/>
      <c r="AA72" s="2"/>
      <c r="AB72" s="2"/>
      <c r="AQ72" s="3"/>
    </row>
    <row r="73" spans="1:43">
      <c r="A73" s="44" t="e">
        <f>IF(A72&gt;='401K Estimator'!$K$9,NA(),1+A72)</f>
        <v>#N/A</v>
      </c>
      <c r="B73" s="44" t="str">
        <f>IF(ISERROR(A73),"",'401K Estimator'!$E$9+A72)</f>
        <v/>
      </c>
      <c r="C73" s="48" t="str">
        <f>IF(B73&gt;='401K Estimator'!$E$10,"",C72*(1+'401K Estimator'!$E$15))</f>
        <v/>
      </c>
      <c r="D73" s="49"/>
      <c r="E73" s="49" t="str">
        <f>IF(B73&lt;'401K Estimator'!$E$10,IF('401K Estimator'!$E$23&gt;0,C73*'401K Estimator'!$E$23,(E72-D72)+((E72-D72)*'401K Estimator'!$E$25)+D73),"")</f>
        <v/>
      </c>
      <c r="F73" s="49" t="str">
        <f>IF(B73&lt;'401K Estimator'!$E$10,$F$9+SUM($E$10:E73),"")</f>
        <v/>
      </c>
      <c r="G73" s="49" t="str">
        <f>IF(B73&lt;'401K Estimator'!$E$10,(C73*'401K Estimator'!$E$27)*'401K Estimator'!$E$26,"")</f>
        <v/>
      </c>
      <c r="H73" s="49" t="str">
        <f>IF(B73&lt;'401K Estimator'!$E$10,$H$9+SUM($G$10:G73),"")</f>
        <v/>
      </c>
      <c r="I73" s="49" t="str">
        <f>IF(B73&gt;='401K Estimator'!$E$10,"",I72+E73)</f>
        <v/>
      </c>
      <c r="J73" s="45" t="str">
        <f ca="1">IF(B73&lt;'401K Estimator'!$E$10,IF(Rate=TRUE,'401K Estimator'!$K$34+RAND()*('401K Estimator'!$K$35-'401K Estimator'!$K$34),'401K Estimator'!$E$33),"")</f>
        <v/>
      </c>
      <c r="K73" s="46" t="str">
        <f>IF(B73&lt;'401K Estimator'!$E$10,FV(J73/num,num,-(D73+E73+G73)/num,-K72),"")</f>
        <v/>
      </c>
      <c r="L73" s="46" t="str">
        <f>IF(B73&lt;'401K Estimator'!$E$10,FV(J73/num,num,-(D73+E73+G73)/num,-K72)-(K72+D73+E73+G73),"")</f>
        <v/>
      </c>
      <c r="M73" s="2"/>
      <c r="W73" s="2"/>
      <c r="X73" s="2"/>
      <c r="Y73" s="3"/>
      <c r="AA73" s="2"/>
      <c r="AB73" s="2"/>
      <c r="AQ73" s="3"/>
    </row>
    <row r="74" spans="1:43">
      <c r="A74" s="44" t="e">
        <f>IF(A73&gt;='401K Estimator'!$K$9,NA(),1+A73)</f>
        <v>#N/A</v>
      </c>
      <c r="B74" s="44" t="str">
        <f>IF(ISERROR(A74),"",'401K Estimator'!$E$9+A73)</f>
        <v/>
      </c>
      <c r="C74" s="48" t="str">
        <f>IF(B74&gt;='401K Estimator'!$E$10,"",C73*(1+'401K Estimator'!$E$15))</f>
        <v/>
      </c>
      <c r="D74" s="49"/>
      <c r="E74" s="49" t="str">
        <f>IF(B74&lt;'401K Estimator'!$E$10,IF('401K Estimator'!$E$23&gt;0,C74*'401K Estimator'!$E$23,(E73-D73)+((E73-D73)*'401K Estimator'!$E$25)+D74),"")</f>
        <v/>
      </c>
      <c r="F74" s="49" t="str">
        <f>IF(B74&lt;'401K Estimator'!$E$10,$F$9+SUM($E$10:E74),"")</f>
        <v/>
      </c>
      <c r="G74" s="49" t="str">
        <f>IF(B74&lt;'401K Estimator'!$E$10,(C74*'401K Estimator'!$E$27)*'401K Estimator'!$E$26,"")</f>
        <v/>
      </c>
      <c r="H74" s="49" t="str">
        <f>IF(B74&lt;'401K Estimator'!$E$10,$H$9+SUM($G$10:G74),"")</f>
        <v/>
      </c>
      <c r="I74" s="49" t="str">
        <f>IF(B74&gt;='401K Estimator'!$E$10,"",I73+E74)</f>
        <v/>
      </c>
      <c r="J74" s="45" t="str">
        <f ca="1">IF(B74&lt;'401K Estimator'!$E$10,IF(Rate=TRUE,'401K Estimator'!$K$34+RAND()*('401K Estimator'!$K$35-'401K Estimator'!$K$34),'401K Estimator'!$E$33),"")</f>
        <v/>
      </c>
      <c r="K74" s="46" t="str">
        <f>IF(B74&lt;'401K Estimator'!$E$10,FV(J74/num,num,-(D74+E74+G74)/num,-K73),"")</f>
        <v/>
      </c>
      <c r="L74" s="46" t="str">
        <f>IF(B74&lt;'401K Estimator'!$E$10,FV(J74/num,num,-(D74+E74+G74)/num,-K73)-(K73+D74+E74+G74),"")</f>
        <v/>
      </c>
      <c r="M74" s="2"/>
      <c r="W74" s="2"/>
      <c r="X74" s="2"/>
      <c r="Y74" s="3"/>
      <c r="AA74" s="2"/>
      <c r="AB74" s="2"/>
      <c r="AQ74" s="3"/>
    </row>
    <row r="75" spans="1:43">
      <c r="A75" s="44" t="e">
        <f>IF(A74&gt;='401K Estimator'!$K$9,NA(),1+A74)</f>
        <v>#N/A</v>
      </c>
      <c r="B75" s="44" t="str">
        <f>IF(ISERROR(A75),"",'401K Estimator'!$E$9+A74)</f>
        <v/>
      </c>
      <c r="C75" s="48" t="str">
        <f>IF(B75&gt;='401K Estimator'!$E$10,"",C74*(1+'401K Estimator'!$E$15))</f>
        <v/>
      </c>
      <c r="D75" s="49"/>
      <c r="E75" s="49" t="str">
        <f>IF(B75&lt;'401K Estimator'!$E$10,IF('401K Estimator'!$E$23&gt;0,C75*'401K Estimator'!$E$23,(E74-D74)+((E74-D74)*'401K Estimator'!$E$25)+D75),"")</f>
        <v/>
      </c>
      <c r="F75" s="49" t="str">
        <f>IF(B75&lt;'401K Estimator'!$E$10,$F$9+SUM($E$10:E75),"")</f>
        <v/>
      </c>
      <c r="G75" s="49" t="str">
        <f>IF(B75&lt;'401K Estimator'!$E$10,(C75*'401K Estimator'!$E$27)*'401K Estimator'!$E$26,"")</f>
        <v/>
      </c>
      <c r="H75" s="49" t="str">
        <f>IF(B75&lt;'401K Estimator'!$E$10,$H$9+SUM($G$10:G75),"")</f>
        <v/>
      </c>
      <c r="I75" s="49" t="str">
        <f>IF(B75&gt;='401K Estimator'!$E$10,"",I74+E75)</f>
        <v/>
      </c>
      <c r="J75" s="45" t="str">
        <f ca="1">IF(B75&lt;'401K Estimator'!$E$10,IF(Rate=TRUE,'401K Estimator'!$K$34+RAND()*('401K Estimator'!$K$35-'401K Estimator'!$K$34),'401K Estimator'!$E$33),"")</f>
        <v/>
      </c>
      <c r="K75" s="46" t="str">
        <f>IF(B75&lt;'401K Estimator'!$E$10,FV(J75/num,num,-(D75+E75+G75)/num,-K74),"")</f>
        <v/>
      </c>
      <c r="L75" s="46" t="str">
        <f>IF(B75&lt;'401K Estimator'!$E$10,FV(J75/num,num,-(D75+E75+G75)/num,-K74)-(K74+D75+E75+G75),"")</f>
        <v/>
      </c>
      <c r="M75" s="2"/>
      <c r="W75" s="2"/>
      <c r="X75" s="2"/>
      <c r="Y75" s="3"/>
      <c r="AA75" s="2"/>
      <c r="AB75" s="2"/>
      <c r="AQ75" s="3"/>
    </row>
    <row r="76" spans="1:43">
      <c r="A76" s="44" t="e">
        <f>IF(A75&gt;='401K Estimator'!$K$9,NA(),1+A75)</f>
        <v>#N/A</v>
      </c>
      <c r="B76" s="44" t="str">
        <f>IF(ISERROR(A76),"",'401K Estimator'!$E$9+A75)</f>
        <v/>
      </c>
      <c r="C76" s="48" t="str">
        <f>IF(B76&gt;='401K Estimator'!$E$10,"",C75*(1+'401K Estimator'!$E$15))</f>
        <v/>
      </c>
      <c r="D76" s="49"/>
      <c r="E76" s="49" t="str">
        <f>IF(B76&lt;'401K Estimator'!$E$10,IF('401K Estimator'!$E$23&gt;0,C76*'401K Estimator'!$E$23,(E75-D75)+((E75-D75)*'401K Estimator'!$E$25)+D76),"")</f>
        <v/>
      </c>
      <c r="F76" s="49" t="str">
        <f>IF(B76&lt;'401K Estimator'!$E$10,$F$9+SUM($E$10:E76),"")</f>
        <v/>
      </c>
      <c r="G76" s="49" t="str">
        <f>IF(B76&lt;'401K Estimator'!$E$10,(C76*'401K Estimator'!$E$27)*'401K Estimator'!$E$26,"")</f>
        <v/>
      </c>
      <c r="H76" s="49" t="str">
        <f>IF(B76&lt;'401K Estimator'!$E$10,$H$9+SUM($G$10:G76),"")</f>
        <v/>
      </c>
      <c r="I76" s="49" t="str">
        <f>IF(B76&gt;='401K Estimator'!$E$10,"",I75+E76)</f>
        <v/>
      </c>
      <c r="J76" s="45" t="str">
        <f ca="1">IF(B76&lt;'401K Estimator'!$E$10,IF(Rate=TRUE,'401K Estimator'!$K$34+RAND()*('401K Estimator'!$K$35-'401K Estimator'!$K$34),'401K Estimator'!$E$33),"")</f>
        <v/>
      </c>
      <c r="K76" s="46" t="str">
        <f>IF(B76&lt;'401K Estimator'!$E$10,FV(J76/num,num,-(D76+E76+G76)/num,-K75),"")</f>
        <v/>
      </c>
      <c r="L76" s="46" t="str">
        <f>IF(B76&lt;'401K Estimator'!$E$10,FV(J76/num,num,-(D76+E76+G76)/num,-K75)-(K75+D76+E76+G76),"")</f>
        <v/>
      </c>
      <c r="M76" s="2"/>
      <c r="W76" s="2"/>
      <c r="X76" s="2"/>
      <c r="Y76" s="3"/>
      <c r="AA76" s="2"/>
      <c r="AB76" s="2"/>
      <c r="AQ76" s="3"/>
    </row>
    <row r="77" spans="1:43">
      <c r="A77" s="44" t="e">
        <f>IF(A76&gt;='401K Estimator'!$K$9,NA(),1+A76)</f>
        <v>#N/A</v>
      </c>
      <c r="B77" s="44" t="str">
        <f>IF(ISERROR(A77),"",'401K Estimator'!$E$9+A76)</f>
        <v/>
      </c>
      <c r="C77" s="48" t="str">
        <f>IF(B77&gt;='401K Estimator'!$E$10,"",C76*(1+'401K Estimator'!$E$15))</f>
        <v/>
      </c>
      <c r="D77" s="49"/>
      <c r="E77" s="49" t="str">
        <f>IF(B77&lt;'401K Estimator'!$E$10,IF('401K Estimator'!$E$23&gt;0,C77*'401K Estimator'!$E$23,(E76-D76)+((E76-D76)*'401K Estimator'!$E$25)+D77),"")</f>
        <v/>
      </c>
      <c r="F77" s="49" t="str">
        <f>IF(B77&lt;'401K Estimator'!$E$10,$F$9+SUM($E$10:E77),"")</f>
        <v/>
      </c>
      <c r="G77" s="49" t="str">
        <f>IF(B77&lt;'401K Estimator'!$E$10,(C77*'401K Estimator'!$E$27)*'401K Estimator'!$E$26,"")</f>
        <v/>
      </c>
      <c r="H77" s="49" t="str">
        <f>IF(B77&lt;'401K Estimator'!$E$10,$H$9+SUM($G$10:G77),"")</f>
        <v/>
      </c>
      <c r="I77" s="49" t="str">
        <f>IF(B77&gt;='401K Estimator'!$E$10,"",I76+E77)</f>
        <v/>
      </c>
      <c r="J77" s="45" t="str">
        <f ca="1">IF(B77&lt;'401K Estimator'!$E$10,IF(Rate=TRUE,'401K Estimator'!$K$34+RAND()*('401K Estimator'!$K$35-'401K Estimator'!$K$34),'401K Estimator'!$E$33),"")</f>
        <v/>
      </c>
      <c r="K77" s="46" t="str">
        <f>IF(B77&lt;'401K Estimator'!$E$10,FV(J77/num,num,-(D77+E77+G77)/num,-K76),"")</f>
        <v/>
      </c>
      <c r="L77" s="46" t="str">
        <f>IF(B77&lt;'401K Estimator'!$E$10,FV(J77/num,num,-(D77+E77+G77)/num,-K76)-(K76+D77+E77+G77),"")</f>
        <v/>
      </c>
      <c r="M77" s="2"/>
      <c r="W77" s="2"/>
      <c r="X77" s="2"/>
      <c r="Y77" s="3"/>
      <c r="AA77" s="2"/>
      <c r="AB77" s="2"/>
      <c r="AQ77" s="3"/>
    </row>
    <row r="78" spans="1:43">
      <c r="A78" s="44" t="e">
        <f>IF(A77&gt;='401K Estimator'!$K$9,NA(),1+A77)</f>
        <v>#N/A</v>
      </c>
      <c r="B78" s="44" t="str">
        <f>IF(ISERROR(A78),"",'401K Estimator'!$E$9+A77)</f>
        <v/>
      </c>
      <c r="C78" s="48" t="str">
        <f>IF(B78&gt;='401K Estimator'!$E$10,"",C77*(1+'401K Estimator'!$E$15))</f>
        <v/>
      </c>
      <c r="D78" s="49"/>
      <c r="E78" s="49" t="str">
        <f>IF(B78&lt;'401K Estimator'!$E$10,IF('401K Estimator'!$E$23&gt;0,C78*'401K Estimator'!$E$23,(E77-D77)+((E77-D77)*'401K Estimator'!$E$25)+D78),"")</f>
        <v/>
      </c>
      <c r="F78" s="49" t="str">
        <f>IF(B78&lt;'401K Estimator'!$E$10,$F$9+SUM($E$10:E78),"")</f>
        <v/>
      </c>
      <c r="G78" s="49" t="str">
        <f>IF(B78&lt;'401K Estimator'!$E$10,(C78*'401K Estimator'!$E$27)*'401K Estimator'!$E$26,"")</f>
        <v/>
      </c>
      <c r="H78" s="49" t="str">
        <f>IF(B78&lt;'401K Estimator'!$E$10,$H$9+SUM($G$10:G78),"")</f>
        <v/>
      </c>
      <c r="I78" s="49" t="str">
        <f>IF(B78&gt;='401K Estimator'!$E$10,"",I77+E78)</f>
        <v/>
      </c>
      <c r="J78" s="45" t="str">
        <f ca="1">IF(B78&lt;'401K Estimator'!$E$10,IF(Rate=TRUE,'401K Estimator'!$K$34+RAND()*('401K Estimator'!$K$35-'401K Estimator'!$K$34),'401K Estimator'!$E$33),"")</f>
        <v/>
      </c>
      <c r="K78" s="46" t="str">
        <f>IF(B78&lt;'401K Estimator'!$E$10,FV(J78/num,num,-(D78+E78+G78)/num,-K77),"")</f>
        <v/>
      </c>
      <c r="L78" s="46" t="str">
        <f>IF(B78&lt;'401K Estimator'!$E$10,FV(J78/num,num,-(D78+E78+G78)/num,-K77)-(K77+D78+E78+G78),"")</f>
        <v/>
      </c>
    </row>
    <row r="79" spans="1:43">
      <c r="A79" s="44" t="e">
        <f>IF(A78&gt;='401K Estimator'!$K$9,NA(),1+A78)</f>
        <v>#N/A</v>
      </c>
      <c r="B79" s="44" t="str">
        <f>IF(ISERROR(A79),"",'401K Estimator'!$E$9+A78)</f>
        <v/>
      </c>
      <c r="C79" s="48" t="str">
        <f>IF(B79&gt;='401K Estimator'!$E$10,"",C78*(1+'401K Estimator'!$E$15))</f>
        <v/>
      </c>
      <c r="D79" s="49"/>
      <c r="E79" s="49" t="str">
        <f>IF(B79&lt;'401K Estimator'!$E$10,IF('401K Estimator'!$E$23&gt;0,C79*'401K Estimator'!$E$23,(E78-D78)+((E78-D78)*'401K Estimator'!$E$25)+D79),"")</f>
        <v/>
      </c>
      <c r="F79" s="49" t="str">
        <f>IF(B79&lt;'401K Estimator'!$E$10,$F$9+SUM($E$10:E79),"")</f>
        <v/>
      </c>
      <c r="G79" s="49" t="str">
        <f>IF(B79&lt;'401K Estimator'!$E$10,(C79*'401K Estimator'!$E$27)*'401K Estimator'!$E$26,"")</f>
        <v/>
      </c>
      <c r="H79" s="49" t="str">
        <f>IF(B79&lt;'401K Estimator'!$E$10,$H$9+SUM($G$10:G79),"")</f>
        <v/>
      </c>
      <c r="I79" s="49" t="str">
        <f>IF(B79&gt;='401K Estimator'!$E$10,"",I78+E79)</f>
        <v/>
      </c>
      <c r="J79" s="45" t="str">
        <f ca="1">IF(B79&lt;'401K Estimator'!$E$10,IF(Rate=TRUE,'401K Estimator'!$K$34+RAND()*('401K Estimator'!$K$35-'401K Estimator'!$K$34),'401K Estimator'!$E$33),"")</f>
        <v/>
      </c>
      <c r="K79" s="46" t="str">
        <f>IF(B79&lt;'401K Estimator'!$E$10,FV(J79/num,num,-(D79+E79+G79)/num,-K78),"")</f>
        <v/>
      </c>
      <c r="L79" s="46" t="str">
        <f>IF(B79&lt;'401K Estimator'!$E$10,FV(J79/num,num,-(D79+E79+G79)/num,-K78)-(K78+D79+E79+G79),"")</f>
        <v/>
      </c>
    </row>
    <row r="80" spans="1:43">
      <c r="A80" s="44" t="e">
        <f>IF(A79&gt;='401K Estimator'!$K$9,NA(),1+A79)</f>
        <v>#N/A</v>
      </c>
      <c r="B80" s="44" t="str">
        <f>IF(ISERROR(A80),"",'401K Estimator'!$E$9+A79)</f>
        <v/>
      </c>
      <c r="C80" s="48" t="str">
        <f>IF(B80&gt;='401K Estimator'!$E$10,"",C79*(1+'401K Estimator'!$E$15))</f>
        <v/>
      </c>
      <c r="D80" s="49"/>
      <c r="E80" s="49" t="str">
        <f>IF(B80&lt;'401K Estimator'!$E$10,IF('401K Estimator'!$E$23&gt;0,C80*'401K Estimator'!$E$23,(E79-D79)+((E79-D79)*'401K Estimator'!$E$25)+D80),"")</f>
        <v/>
      </c>
      <c r="F80" s="49" t="str">
        <f>IF(B80&lt;'401K Estimator'!$E$10,$F$9+SUM($E$10:E80),"")</f>
        <v/>
      </c>
      <c r="G80" s="49" t="str">
        <f>IF(B80&lt;'401K Estimator'!$E$10,(C80*'401K Estimator'!$E$27)*'401K Estimator'!$E$26,"")</f>
        <v/>
      </c>
      <c r="H80" s="49" t="str">
        <f>IF(B80&lt;'401K Estimator'!$E$10,$H$9+SUM($G$10:G80),"")</f>
        <v/>
      </c>
      <c r="I80" s="49" t="str">
        <f>IF(B80&gt;='401K Estimator'!$E$10,"",I79+E80)</f>
        <v/>
      </c>
      <c r="J80" s="45" t="str">
        <f ca="1">IF(B80&lt;'401K Estimator'!$E$10,IF(Rate=TRUE,'401K Estimator'!$K$34+RAND()*('401K Estimator'!$K$35-'401K Estimator'!$K$34),'401K Estimator'!$E$33),"")</f>
        <v/>
      </c>
      <c r="K80" s="46" t="str">
        <f>IF(B80&lt;'401K Estimator'!$E$10,FV(J80/num,num,-(D80+E80+G80)/num,-K79),"")</f>
        <v/>
      </c>
      <c r="L80" s="46" t="str">
        <f>IF(B80&lt;'401K Estimator'!$E$10,FV(J80/num,num,-(D80+E80+G80)/num,-K79)-(K79+D80+E80+G80),"")</f>
        <v/>
      </c>
    </row>
  </sheetData>
  <mergeCells count="11">
    <mergeCell ref="J7:J8"/>
    <mergeCell ref="K7:K8"/>
    <mergeCell ref="L7:L8"/>
    <mergeCell ref="G1:L1"/>
    <mergeCell ref="A7:A8"/>
    <mergeCell ref="B7:B8"/>
    <mergeCell ref="C7:C8"/>
    <mergeCell ref="D7:F7"/>
    <mergeCell ref="G7:H7"/>
    <mergeCell ref="I7:I8"/>
    <mergeCell ref="D3:L3"/>
  </mergeCells>
  <conditionalFormatting sqref="A10:A77">
    <cfRule type="expression" dxfId="17" priority="19">
      <formula>ISERROR(A10)</formula>
    </cfRule>
  </conditionalFormatting>
  <conditionalFormatting sqref="D10:D77">
    <cfRule type="expression" dxfId="16" priority="18">
      <formula>IF(B10&lt;=ret,TRUE,FALSE)</formula>
    </cfRule>
  </conditionalFormatting>
  <conditionalFormatting sqref="E10:E80">
    <cfRule type="expression" dxfId="15" priority="4">
      <formula>ISERROR(A10)</formula>
    </cfRule>
    <cfRule type="expression" dxfId="14" priority="17">
      <formula>IF(lim&lt;OFFSET($E8,2,0,to_ret,1),TRUE,FALSE)</formula>
    </cfRule>
  </conditionalFormatting>
  <conditionalFormatting sqref="A78">
    <cfRule type="expression" dxfId="13" priority="15">
      <formula>ISERROR(A78)</formula>
    </cfRule>
  </conditionalFormatting>
  <conditionalFormatting sqref="A79">
    <cfRule type="expression" dxfId="12" priority="14">
      <formula>ISERROR(A79)</formula>
    </cfRule>
  </conditionalFormatting>
  <conditionalFormatting sqref="A80">
    <cfRule type="expression" dxfId="11" priority="13">
      <formula>ISERROR(A80)</formula>
    </cfRule>
  </conditionalFormatting>
  <conditionalFormatting sqref="D78">
    <cfRule type="expression" dxfId="10" priority="12">
      <formula>IF(B78&lt;=ret,TRUE,FALSE)</formula>
    </cfRule>
  </conditionalFormatting>
  <conditionalFormatting sqref="D79">
    <cfRule type="expression" dxfId="9" priority="11">
      <formula>IF(B79&lt;=ret,TRUE,FALSE)</formula>
    </cfRule>
  </conditionalFormatting>
  <conditionalFormatting sqref="D80">
    <cfRule type="expression" dxfId="8" priority="10">
      <formula>IF(B80&lt;=ret,TRUE,FALSE)</formula>
    </cfRule>
  </conditionalFormatting>
  <hyperlinks>
    <hyperlink ref="D3" r:id="rId1"/>
    <hyperlink ref="D3:L3" r:id="rId2" display="http://www.spreadsheet123.com/ExcelTemplates/401k-saving-calculator.html"/>
  </hyperlinks>
  <pageMargins left="0.23622047244094491" right="0.23622047244094491" top="0.74803149606299213" bottom="0.74803149606299213" header="0.31496062992125984" footer="0.31496062992125984"/>
  <pageSetup scale="85" orientation="portrait" r:id="rId3"/>
  <headerFooter>
    <oddFooter>&amp;L© 2009 Spreadsheet123.com&amp;R401k Saving Calculator by Spreadsheet123</oddFooter>
  </headerFooter>
  <drawing r:id="rId4"/>
</worksheet>
</file>

<file path=xl/worksheets/sheet3.xml><?xml version="1.0" encoding="utf-8"?>
<worksheet xmlns="http://schemas.openxmlformats.org/spreadsheetml/2006/main" xmlns:r="http://schemas.openxmlformats.org/officeDocument/2006/relationships">
  <dimension ref="A1:S49"/>
  <sheetViews>
    <sheetView workbookViewId="0">
      <selection activeCell="N6" sqref="N6"/>
    </sheetView>
  </sheetViews>
  <sheetFormatPr defaultRowHeight="15"/>
  <cols>
    <col min="1" max="1" width="11.28515625" style="50" customWidth="1"/>
    <col min="2" max="2" width="9.140625" style="82"/>
    <col min="3" max="3" width="15.42578125" style="61" customWidth="1"/>
    <col min="4" max="4" width="14.85546875" style="61" customWidth="1"/>
    <col min="5" max="5" width="8.7109375" style="2" hidden="1" customWidth="1"/>
    <col min="6" max="6" width="10.42578125" style="15" hidden="1" customWidth="1"/>
    <col min="7" max="7" width="9.28515625" style="61" customWidth="1"/>
    <col min="8" max="8" width="18.42578125" style="61" customWidth="1"/>
    <col min="9" max="9" width="13.7109375" style="61" customWidth="1"/>
    <col min="10" max="10" width="11.140625" style="15" bestFit="1" customWidth="1"/>
    <col min="11" max="14" width="9.140625" style="1"/>
    <col min="15" max="16" width="12.7109375" style="1" bestFit="1" customWidth="1"/>
    <col min="17" max="17" width="9.140625" style="1"/>
    <col min="18" max="18" width="12.7109375" style="1" bestFit="1" customWidth="1"/>
    <col min="19" max="19" width="17.42578125" style="1" bestFit="1" customWidth="1"/>
    <col min="20" max="16384" width="9.140625" style="1"/>
  </cols>
  <sheetData>
    <row r="1" spans="1:19" ht="33.75">
      <c r="A1" s="137"/>
      <c r="B1" s="191" t="s">
        <v>56</v>
      </c>
      <c r="C1" s="191"/>
      <c r="D1" s="191"/>
      <c r="E1" s="191"/>
      <c r="F1" s="191"/>
      <c r="G1" s="191"/>
      <c r="H1" s="191"/>
      <c r="I1" s="191"/>
      <c r="J1" s="36"/>
    </row>
    <row r="2" spans="1:19" ht="18.75">
      <c r="A2" s="137"/>
      <c r="B2" s="137"/>
      <c r="C2" s="138"/>
      <c r="D2" s="138"/>
      <c r="E2" s="139"/>
      <c r="F2" s="140"/>
      <c r="G2" s="226" t="s">
        <v>117</v>
      </c>
      <c r="H2" s="227"/>
      <c r="I2" s="228"/>
      <c r="J2" s="36"/>
    </row>
    <row r="3" spans="1:19">
      <c r="A3" s="196" t="s">
        <v>59</v>
      </c>
      <c r="B3" s="197"/>
      <c r="C3" s="197"/>
      <c r="D3" s="197"/>
      <c r="E3" s="197"/>
      <c r="F3" s="197"/>
      <c r="G3" s="197"/>
      <c r="H3" s="197"/>
      <c r="I3" s="198"/>
    </row>
    <row r="4" spans="1:19" ht="5.0999999999999996" customHeight="1">
      <c r="A4" s="57"/>
      <c r="B4" s="57"/>
      <c r="C4" s="59"/>
      <c r="D4" s="59"/>
      <c r="E4" s="52"/>
      <c r="F4" s="51"/>
      <c r="G4" s="59"/>
      <c r="H4" s="59"/>
      <c r="I4" s="59"/>
    </row>
    <row r="5" spans="1:19">
      <c r="A5" s="57"/>
      <c r="B5" s="57"/>
      <c r="C5" s="59"/>
      <c r="D5" s="59"/>
      <c r="E5" s="52"/>
      <c r="F5" s="51"/>
      <c r="G5" s="59"/>
      <c r="H5" s="59"/>
      <c r="I5" s="124" t="s">
        <v>60</v>
      </c>
    </row>
    <row r="6" spans="1:19" ht="5.0999999999999996" customHeight="1">
      <c r="A6" s="57"/>
      <c r="B6" s="57"/>
      <c r="C6" s="59"/>
      <c r="D6" s="59"/>
      <c r="E6" s="52"/>
      <c r="F6" s="51"/>
      <c r="G6" s="59"/>
      <c r="H6" s="59"/>
      <c r="I6" s="59"/>
    </row>
    <row r="7" spans="1:19">
      <c r="A7" s="203" t="s">
        <v>52</v>
      </c>
      <c r="B7" s="208" t="s">
        <v>48</v>
      </c>
      <c r="C7" s="210" t="s">
        <v>53</v>
      </c>
      <c r="D7" s="210" t="s">
        <v>54</v>
      </c>
      <c r="E7" s="56"/>
      <c r="F7" s="55"/>
      <c r="G7" s="210" t="s">
        <v>44</v>
      </c>
      <c r="H7" s="210" t="s">
        <v>61</v>
      </c>
      <c r="I7" s="206" t="s">
        <v>49</v>
      </c>
      <c r="J7" s="36"/>
    </row>
    <row r="8" spans="1:19">
      <c r="A8" s="204"/>
      <c r="B8" s="209"/>
      <c r="C8" s="211"/>
      <c r="D8" s="211"/>
      <c r="E8" s="56"/>
      <c r="F8" s="55"/>
      <c r="G8" s="211"/>
      <c r="H8" s="211"/>
      <c r="I8" s="207"/>
      <c r="J8" s="36"/>
    </row>
    <row r="9" spans="1:19">
      <c r="A9" s="58"/>
      <c r="B9" s="58"/>
      <c r="C9" s="60"/>
      <c r="D9" s="60"/>
      <c r="E9" s="54"/>
      <c r="F9" s="53"/>
      <c r="G9" s="60"/>
      <c r="H9" s="60"/>
      <c r="I9" s="60"/>
      <c r="O9" s="7"/>
      <c r="P9" s="15"/>
      <c r="R9" s="7"/>
      <c r="S9" s="123"/>
    </row>
    <row r="10" spans="1:19">
      <c r="A10" s="50">
        <f>IF('401K Estimator'!$E$43&lt;=A9,NA(),1+A9)</f>
        <v>1</v>
      </c>
      <c r="B10" s="82">
        <f>IF('401K Estimator'!$E$43&gt;=A10,'401K Estimator'!$E$10+A9,NA())</f>
        <v>65</v>
      </c>
      <c r="C10" s="61">
        <f ca="1">IF('401K Estimator'!$E$43&gt;=A10,'401K Estimator'!K14,NA())</f>
        <v>1455674.285153338</v>
      </c>
      <c r="D10" s="61">
        <f>IF('401K Estimator'!$E$43&gt;=A10,'401K Estimator'!K41*12,NA())</f>
        <v>103194.30091738267</v>
      </c>
      <c r="E10" s="2">
        <f>IF('401K Estimator'!$E$43&lt;=E9,NA(),1+E9)</f>
        <v>1</v>
      </c>
      <c r="F10" s="15">
        <f>IF('401K Estimator'!$E$43&gt;=E10,'401K Estimator'!K41*12,NA())</f>
        <v>103194.30091738267</v>
      </c>
      <c r="G10" s="62">
        <f ca="1">IF('401K Estimator'!$E$43&gt;=A10,IF(Rate=TRUE,'401K Estimator'!$K$34+RAND()*('401K Estimator'!$K$35-'401K Estimator'!$K$34),'401K Estimator'!$E$33),NA())</f>
        <v>0.06</v>
      </c>
      <c r="H10" s="61">
        <f ca="1">IF('401K Estimator'!$E$43&gt;=A10,I10-(C10-D10),NA())</f>
        <v>83418.006018203916</v>
      </c>
      <c r="I10" s="61">
        <f ca="1">IF('401K Estimator'!$E$43&gt;=A10,FV(G10/12,12,-(0/12),-(C10-D10)),NA())</f>
        <v>1435897.9902541593</v>
      </c>
      <c r="O10" s="7"/>
      <c r="P10" s="15"/>
      <c r="R10" s="15"/>
    </row>
    <row r="11" spans="1:19">
      <c r="A11" s="50">
        <f ca="1">IF('401K Estimator'!$E$43&lt;=A10,NA(),IF(I10&gt;0,1+A10,NA()))</f>
        <v>2</v>
      </c>
      <c r="B11" s="82">
        <f ca="1">IF('401K Estimator'!$E$43&gt;=A11,IF(I10&gt;0,'401K Estimator'!$E$10+A10,NA()),NA())</f>
        <v>66</v>
      </c>
      <c r="C11" s="61">
        <f ca="1">IF('401K Estimator'!$E$43&gt;=A11,IF(I10&gt;0,I10,NA()),NA())</f>
        <v>1435897.9902541593</v>
      </c>
      <c r="D11" s="61">
        <f ca="1">IF('401K Estimator'!$E$43&gt;=A11,IF(I10&gt;0,D10*(1+'401K Estimator'!$E$40),NA()),NA())</f>
        <v>105258.18693573032</v>
      </c>
      <c r="E11" s="2">
        <f>IF('401K Estimator'!$E$43&lt;=E10,NA(),1+E10)</f>
        <v>2</v>
      </c>
      <c r="F11" s="15">
        <f>IF('401K Estimator'!$E$43&gt;=E11,F10*(1+'401K Estimator'!$E$40),NA())</f>
        <v>105258.18693573032</v>
      </c>
      <c r="G11" s="62">
        <f ca="1">IF('401K Estimator'!$E$43&gt;=A11,IF(I10&gt;0,IF(Rate=TRUE,'401K Estimator'!$K$34+RAND()*('401K Estimator'!$K$35-'401K Estimator'!$K$34),'401K Estimator'!$E$33),NA()),NA())</f>
        <v>0.06</v>
      </c>
      <c r="H11" s="61">
        <f ca="1">IF('401K Estimator'!$E$43&gt;=A11,I11-(C11-D11),NA())</f>
        <v>82070.951448486187</v>
      </c>
      <c r="I11" s="61">
        <f ca="1">IF('401K Estimator'!$E$43&gt;=A11,FV(G11/12,12,-(0/12),-(C11-D11)),NA())</f>
        <v>1412710.7547669152</v>
      </c>
      <c r="O11" s="7"/>
      <c r="P11" s="15"/>
    </row>
    <row r="12" spans="1:19">
      <c r="A12" s="50">
        <f ca="1">IF('401K Estimator'!$E$43&lt;=A11,NA(),IF(I11&gt;0,1+A11,NA()))</f>
        <v>3</v>
      </c>
      <c r="B12" s="82">
        <f ca="1">IF('401K Estimator'!$E$43&gt;=A12,IF(I11&gt;0,'401K Estimator'!$E$10+A11,NA()),NA())</f>
        <v>67</v>
      </c>
      <c r="C12" s="61">
        <f ca="1">IF('401K Estimator'!$E$43&gt;=A12,IF(I11&gt;0,I11,NA()),NA())</f>
        <v>1412710.7547669152</v>
      </c>
      <c r="D12" s="61">
        <f ca="1">IF('401K Estimator'!$E$43&gt;=A12,IF(I11&gt;0,D11*(1+'401K Estimator'!$E$40),NA()),NA())</f>
        <v>107363.35067444493</v>
      </c>
      <c r="E12" s="2">
        <f>IF('401K Estimator'!$E$43&lt;=E11,NA(),1+E11)</f>
        <v>3</v>
      </c>
      <c r="F12" s="15">
        <f>IF('401K Estimator'!$E$43&gt;=E12,F11*(1+'401K Estimator'!$E$40),NA())</f>
        <v>107363.35067444493</v>
      </c>
      <c r="G12" s="62">
        <f ca="1">IF('401K Estimator'!$E$43&gt;=A12,IF(I11&gt;0,IF(Rate=TRUE,'401K Estimator'!$K$34+RAND()*('401K Estimator'!$K$35-'401K Estimator'!$K$34),'401K Estimator'!$E$33),NA()),NA())</f>
        <v>0.06</v>
      </c>
      <c r="H12" s="61">
        <f ca="1">IF('401K Estimator'!$E$43&gt;=A12,I12-(C12-D12),NA())</f>
        <v>80510.971607425716</v>
      </c>
      <c r="I12" s="61">
        <f ca="1">IF('401K Estimator'!$E$43&gt;=A12,FV(G12/12,12,-(0/12),-(C12-D12)),NA())</f>
        <v>1385858.3756998959</v>
      </c>
      <c r="O12" s="7"/>
      <c r="P12" s="15"/>
    </row>
    <row r="13" spans="1:19">
      <c r="A13" s="50">
        <f ca="1">IF('401K Estimator'!$E$43&lt;=A12,NA(),IF(I12&gt;0,1+A12,NA()))</f>
        <v>4</v>
      </c>
      <c r="B13" s="82">
        <f ca="1">IF('401K Estimator'!$E$43&gt;=A13,IF(I12&gt;0,'401K Estimator'!$E$10+A12,NA()),NA())</f>
        <v>68</v>
      </c>
      <c r="C13" s="61">
        <f ca="1">IF('401K Estimator'!$E$43&gt;=A13,IF(I12&gt;0,I12,NA()),NA())</f>
        <v>1385858.3756998959</v>
      </c>
      <c r="D13" s="61">
        <f ca="1">IF('401K Estimator'!$E$43&gt;=A13,IF(I12&gt;0,D12*(1+'401K Estimator'!$E$40),NA()),NA())</f>
        <v>109510.61768793383</v>
      </c>
      <c r="E13" s="2">
        <f>IF('401K Estimator'!$E$43&lt;=E12,NA(),1+E12)</f>
        <v>4</v>
      </c>
      <c r="F13" s="15">
        <f>IF('401K Estimator'!$E$43&gt;=E13,F12*(1+'401K Estimator'!$E$40),NA())</f>
        <v>109510.61768793383</v>
      </c>
      <c r="G13" s="62">
        <f ca="1">IF('401K Estimator'!$E$43&gt;=A13,IF(I12&gt;0,IF(Rate=TRUE,'401K Estimator'!$K$34+RAND()*('401K Estimator'!$K$35-'401K Estimator'!$K$34),'401K Estimator'!$E$33),NA()),NA())</f>
        <v>0.06</v>
      </c>
      <c r="H13" s="61">
        <f ca="1">IF('401K Estimator'!$E$43&gt;=A13,I13-(C13-D13),NA())</f>
        <v>78722.33689233521</v>
      </c>
      <c r="I13" s="61">
        <f ca="1">IF('401K Estimator'!$E$43&gt;=A13,FV(G13/12,12,-(0/12),-(C13-D13)),NA())</f>
        <v>1355070.0949042973</v>
      </c>
      <c r="O13" s="7"/>
      <c r="P13" s="15"/>
    </row>
    <row r="14" spans="1:19">
      <c r="A14" s="50">
        <f ca="1">IF('401K Estimator'!$E$43&lt;=A13,NA(),IF(I13&gt;0,1+A13,NA()))</f>
        <v>5</v>
      </c>
      <c r="B14" s="82">
        <f ca="1">IF('401K Estimator'!$E$43&gt;=A14,IF(I13&gt;0,'401K Estimator'!$E$10+A13,NA()),NA())</f>
        <v>69</v>
      </c>
      <c r="C14" s="61">
        <f ca="1">IF('401K Estimator'!$E$43&gt;=A14,IF(I13&gt;0,I13,NA()),NA())</f>
        <v>1355070.0949042973</v>
      </c>
      <c r="D14" s="61">
        <f ca="1">IF('401K Estimator'!$E$43&gt;=A14,IF(I13&gt;0,D13*(1+'401K Estimator'!$E$40),NA()),NA())</f>
        <v>111700.8300416925</v>
      </c>
      <c r="E14" s="2">
        <f>IF('401K Estimator'!$E$43&lt;=E13,NA(),1+E13)</f>
        <v>5</v>
      </c>
      <c r="F14" s="15">
        <f>IF('401K Estimator'!$E$43&gt;=E14,F13*(1+'401K Estimator'!$E$40),NA())</f>
        <v>111700.8300416925</v>
      </c>
      <c r="G14" s="62">
        <f ca="1">IF('401K Estimator'!$E$43&gt;=A14,IF(I13&gt;0,IF(Rate=TRUE,'401K Estimator'!$K$34+RAND()*('401K Estimator'!$K$35-'401K Estimator'!$K$34),'401K Estimator'!$E$33),NA()),NA())</f>
        <v>0.06</v>
      </c>
      <c r="H14" s="61">
        <f ca="1">IF('401K Estimator'!$E$43&gt;=A14,I14-(C14-D14),NA())</f>
        <v>76688.295596294338</v>
      </c>
      <c r="I14" s="61">
        <f ca="1">IF('401K Estimator'!$E$43&gt;=A14,FV(G14/12,12,-(0/12),-(C14-D14)),NA())</f>
        <v>1320057.560458899</v>
      </c>
      <c r="M14" s="2"/>
      <c r="O14" s="7"/>
      <c r="P14" s="15"/>
    </row>
    <row r="15" spans="1:19">
      <c r="A15" s="50">
        <f ca="1">IF('401K Estimator'!$E$43&lt;=A14,NA(),IF(I14&gt;0,1+A14,NA()))</f>
        <v>6</v>
      </c>
      <c r="B15" s="82">
        <f ca="1">IF('401K Estimator'!$E$43&gt;=A15,IF(I14&gt;0,'401K Estimator'!$E$10+A14,NA()),NA())</f>
        <v>70</v>
      </c>
      <c r="C15" s="61">
        <f ca="1">IF('401K Estimator'!$E$43&gt;=A15,IF(I14&gt;0,I14,NA()),NA())</f>
        <v>1320057.560458899</v>
      </c>
      <c r="D15" s="61">
        <f ca="1">IF('401K Estimator'!$E$43&gt;=A15,IF(I14&gt;0,D14*(1+'401K Estimator'!$E$40),NA()),NA())</f>
        <v>113934.84664252636</v>
      </c>
      <c r="E15" s="2">
        <f>IF('401K Estimator'!$E$43&lt;=E14,NA(),1+E14)</f>
        <v>6</v>
      </c>
      <c r="F15" s="15">
        <f>IF('401K Estimator'!$E$43&gt;=E15,F14*(1+'401K Estimator'!$E$40),NA())</f>
        <v>113934.84664252636</v>
      </c>
      <c r="G15" s="62">
        <f ca="1">IF('401K Estimator'!$E$43&gt;=A15,IF(I14&gt;0,IF(Rate=TRUE,'401K Estimator'!$K$34+RAND()*('401K Estimator'!$K$35-'401K Estimator'!$K$34),'401K Estimator'!$E$33),NA()),NA())</f>
        <v>0.06</v>
      </c>
      <c r="H15" s="61">
        <f ca="1">IF('401K Estimator'!$E$43&gt;=A15,I15-(C15-D15),NA())</f>
        <v>74391.009828263428</v>
      </c>
      <c r="I15" s="61">
        <f ca="1">IF('401K Estimator'!$E$43&gt;=A15,FV(G15/12,12,-(0/12),-(C15-D15)),NA())</f>
        <v>1280513.7236446361</v>
      </c>
      <c r="O15" s="7"/>
      <c r="P15" s="15"/>
    </row>
    <row r="16" spans="1:19">
      <c r="A16" s="50">
        <f ca="1">IF('401K Estimator'!$E$43&lt;=A15,NA(),IF(I15&gt;0,1+A15,NA()))</f>
        <v>7</v>
      </c>
      <c r="B16" s="82">
        <f ca="1">IF('401K Estimator'!$E$43&gt;=A16,IF(I15&gt;0,'401K Estimator'!$E$10+A15,NA()),NA())</f>
        <v>71</v>
      </c>
      <c r="C16" s="61">
        <f ca="1">IF('401K Estimator'!$E$43&gt;=A16,IF(I15&gt;0,I15,NA()),NA())</f>
        <v>1280513.7236446361</v>
      </c>
      <c r="D16" s="61">
        <f ca="1">IF('401K Estimator'!$E$43&gt;=A16,IF(I15&gt;0,D15*(1+'401K Estimator'!$E$40),NA()),NA())</f>
        <v>116213.54357537688</v>
      </c>
      <c r="E16" s="2">
        <f>IF('401K Estimator'!$E$43&lt;=E15,NA(),1+E15)</f>
        <v>7</v>
      </c>
      <c r="F16" s="15">
        <f>IF('401K Estimator'!$E$43&gt;=E16,F15*(1+'401K Estimator'!$E$40),NA())</f>
        <v>116213.54357537688</v>
      </c>
      <c r="G16" s="62">
        <f ca="1">IF('401K Estimator'!$E$43&gt;=A16,IF(I15&gt;0,IF(Rate=TRUE,'401K Estimator'!$K$34+RAND()*('401K Estimator'!$K$35-'401K Estimator'!$K$34),'401K Estimator'!$E$33),NA()),NA())</f>
        <v>0.06</v>
      </c>
      <c r="H16" s="61">
        <f ca="1">IF('401K Estimator'!$E$43&gt;=A16,I16-(C16-D16),NA())</f>
        <v>71811.487460112432</v>
      </c>
      <c r="I16" s="61">
        <f ca="1">IF('401K Estimator'!$E$43&gt;=A16,FV(G16/12,12,-(0/12),-(C16-D16)),NA())</f>
        <v>1236111.6675293716</v>
      </c>
      <c r="O16" s="7"/>
      <c r="P16" s="15"/>
    </row>
    <row r="17" spans="1:16">
      <c r="A17" s="50">
        <f ca="1">IF('401K Estimator'!$E$43&lt;=A16,NA(),IF(I16&gt;0,1+A16,NA()))</f>
        <v>8</v>
      </c>
      <c r="B17" s="82">
        <f ca="1">IF('401K Estimator'!$E$43&gt;=A17,IF(I16&gt;0,'401K Estimator'!$E$10+A16,NA()),NA())</f>
        <v>72</v>
      </c>
      <c r="C17" s="61">
        <f ca="1">IF('401K Estimator'!$E$43&gt;=A17,IF(I16&gt;0,I16,NA()),NA())</f>
        <v>1236111.6675293716</v>
      </c>
      <c r="D17" s="61">
        <f ca="1">IF('401K Estimator'!$E$43&gt;=A17,IF(I16&gt;0,D16*(1+'401K Estimator'!$E$40),NA()),NA())</f>
        <v>118537.81444688443</v>
      </c>
      <c r="E17" s="2">
        <f>IF('401K Estimator'!$E$43&lt;=E16,NA(),1+E16)</f>
        <v>8</v>
      </c>
      <c r="F17" s="15">
        <f>IF('401K Estimator'!$E$43&gt;=E17,F16*(1+'401K Estimator'!$E$40),NA())</f>
        <v>118537.81444688443</v>
      </c>
      <c r="G17" s="62">
        <f ca="1">IF('401K Estimator'!$E$43&gt;=A17,IF(I16&gt;0,IF(Rate=TRUE,'401K Estimator'!$K$34+RAND()*('401K Estimator'!$K$35-'401K Estimator'!$K$34),'401K Estimator'!$E$33),NA()),NA())</f>
        <v>0.06</v>
      </c>
      <c r="H17" s="61">
        <f ca="1">IF('401K Estimator'!$E$43&gt;=A17,I17-(C17-D17),NA())</f>
        <v>68929.509855103446</v>
      </c>
      <c r="I17" s="61">
        <f ca="1">IF('401K Estimator'!$E$43&gt;=A17,FV(G17/12,12,-(0/12),-(C17-D17)),NA())</f>
        <v>1186503.3629375906</v>
      </c>
      <c r="O17" s="7"/>
      <c r="P17" s="15"/>
    </row>
    <row r="18" spans="1:16">
      <c r="A18" s="50">
        <f ca="1">IF('401K Estimator'!$E$43&lt;=A17,NA(),IF(I17&gt;0,1+A17,NA()))</f>
        <v>9</v>
      </c>
      <c r="B18" s="82">
        <f ca="1">IF('401K Estimator'!$E$43&gt;=A18,IF(I17&gt;0,'401K Estimator'!$E$10+A17,NA()),NA())</f>
        <v>73</v>
      </c>
      <c r="C18" s="61">
        <f ca="1">IF('401K Estimator'!$E$43&gt;=A18,IF(I17&gt;0,I17,NA()),NA())</f>
        <v>1186503.3629375906</v>
      </c>
      <c r="D18" s="61">
        <f ca="1">IF('401K Estimator'!$E$43&gt;=A18,IF(I17&gt;0,D17*(1+'401K Estimator'!$E$40),NA()),NA())</f>
        <v>120908.57073582211</v>
      </c>
      <c r="E18" s="2">
        <f>IF('401K Estimator'!$E$43&lt;=E17,NA(),1+E17)</f>
        <v>9</v>
      </c>
      <c r="F18" s="15">
        <f>IF('401K Estimator'!$E$43&gt;=E18,F17*(1+'401K Estimator'!$E$40),NA())</f>
        <v>120908.57073582211</v>
      </c>
      <c r="G18" s="62">
        <f ca="1">IF('401K Estimator'!$E$43&gt;=A18,IF(I17&gt;0,IF(Rate=TRUE,'401K Estimator'!$K$34+RAND()*('401K Estimator'!$K$35-'401K Estimator'!$K$34),'401K Estimator'!$E$33),NA()),NA())</f>
        <v>0.06</v>
      </c>
      <c r="H18" s="61">
        <f ca="1">IF('401K Estimator'!$E$43&gt;=A18,I18-(C18-D18),NA())</f>
        <v>65723.555117209209</v>
      </c>
      <c r="I18" s="61">
        <f ca="1">IF('401K Estimator'!$E$43&gt;=A18,FV(G18/12,12,-(0/12),-(C18-D18)),NA())</f>
        <v>1131318.3473189776</v>
      </c>
      <c r="O18" s="7"/>
      <c r="P18" s="15"/>
    </row>
    <row r="19" spans="1:16">
      <c r="A19" s="50">
        <f ca="1">IF('401K Estimator'!$E$43&lt;=A18,NA(),IF(I18&gt;0,1+A18,NA()))</f>
        <v>10</v>
      </c>
      <c r="B19" s="82">
        <f ca="1">IF('401K Estimator'!$E$43&gt;=A19,IF(I18&gt;0,'401K Estimator'!$E$10+A18,NA()),NA())</f>
        <v>74</v>
      </c>
      <c r="C19" s="61">
        <f ca="1">IF('401K Estimator'!$E$43&gt;=A19,IF(I18&gt;0,I18,NA()),NA())</f>
        <v>1131318.3473189776</v>
      </c>
      <c r="D19" s="61">
        <f ca="1">IF('401K Estimator'!$E$43&gt;=A19,IF(I18&gt;0,D18*(1+'401K Estimator'!$E$40),NA()),NA())</f>
        <v>123326.74215053856</v>
      </c>
      <c r="E19" s="2">
        <f>IF('401K Estimator'!$E$43&lt;=E18,NA(),1+E18)</f>
        <v>10</v>
      </c>
      <c r="F19" s="15">
        <f>IF('401K Estimator'!$E$43&gt;=E19,F18*(1+'401K Estimator'!$E$40),NA())</f>
        <v>123326.74215053856</v>
      </c>
      <c r="G19" s="62">
        <f ca="1">IF('401K Estimator'!$E$43&gt;=A19,IF(I18&gt;0,IF(Rate=TRUE,'401K Estimator'!$K$34+RAND()*('401K Estimator'!$K$35-'401K Estimator'!$K$34),'401K Estimator'!$E$33),NA()),NA())</f>
        <v>0.06</v>
      </c>
      <c r="H19" s="61">
        <f ca="1">IF('401K Estimator'!$E$43&gt;=A19,I19-(C19-D19),NA())</f>
        <v>62170.71658457187</v>
      </c>
      <c r="I19" s="61">
        <f ca="1">IF('401K Estimator'!$E$43&gt;=A19,FV(G19/12,12,-(0/12),-(C19-D19)),NA())</f>
        <v>1070162.3217530109</v>
      </c>
      <c r="O19" s="7"/>
      <c r="P19" s="15"/>
    </row>
    <row r="20" spans="1:16">
      <c r="A20" s="50">
        <f ca="1">IF('401K Estimator'!$E$43&lt;=A19,NA(),IF(I19&gt;0,1+A19,NA()))</f>
        <v>11</v>
      </c>
      <c r="B20" s="82">
        <f ca="1">IF('401K Estimator'!$E$43&gt;=A20,IF(I19&gt;0,'401K Estimator'!$E$10+A19,NA()),NA())</f>
        <v>75</v>
      </c>
      <c r="C20" s="61">
        <f ca="1">IF('401K Estimator'!$E$43&gt;=A20,IF(I19&gt;0,I19,NA()),NA())</f>
        <v>1070162.3217530109</v>
      </c>
      <c r="D20" s="61">
        <f ca="1">IF('401K Estimator'!$E$43&gt;=A20,IF(I19&gt;0,D19*(1+'401K Estimator'!$E$40),NA()),NA())</f>
        <v>125793.27699354933</v>
      </c>
      <c r="E20" s="2">
        <f>IF('401K Estimator'!$E$43&lt;=E19,NA(),1+E19)</f>
        <v>11</v>
      </c>
      <c r="F20" s="15">
        <f>IF('401K Estimator'!$E$43&gt;=E20,F19*(1+'401K Estimator'!$E$40),NA())</f>
        <v>125793.27699354933</v>
      </c>
      <c r="G20" s="62">
        <f ca="1">IF('401K Estimator'!$E$43&gt;=A20,IF(I19&gt;0,IF(Rate=TRUE,'401K Estimator'!$K$34+RAND()*('401K Estimator'!$K$35-'401K Estimator'!$K$34),'401K Estimator'!$E$33),NA()),NA())</f>
        <v>0.06</v>
      </c>
      <c r="H20" s="61">
        <f ca="1">IF('401K Estimator'!$E$43&gt;=A20,I20-(C20-D20),NA())</f>
        <v>58246.61627332936</v>
      </c>
      <c r="I20" s="61">
        <f ca="1">IF('401K Estimator'!$E$43&gt;=A20,FV(G20/12,12,-(0/12),-(C20-D20)),NA())</f>
        <v>1002615.6610327909</v>
      </c>
      <c r="O20" s="7"/>
      <c r="P20" s="15"/>
    </row>
    <row r="21" spans="1:16">
      <c r="A21" s="50">
        <f ca="1">IF('401K Estimator'!$E$43&lt;=A20,NA(),IF(I20&gt;0,1+A20,NA()))</f>
        <v>12</v>
      </c>
      <c r="B21" s="82">
        <f ca="1">IF('401K Estimator'!$E$43&gt;=A21,IF(I20&gt;0,'401K Estimator'!$E$10+A20,NA()),NA())</f>
        <v>76</v>
      </c>
      <c r="C21" s="61">
        <f ca="1">IF('401K Estimator'!$E$43&gt;=A21,IF(I20&gt;0,I20,NA()),NA())</f>
        <v>1002615.6610327909</v>
      </c>
      <c r="D21" s="61">
        <f ca="1">IF('401K Estimator'!$E$43&gt;=A21,IF(I20&gt;0,D20*(1+'401K Estimator'!$E$40),NA()),NA())</f>
        <v>128309.14253342031</v>
      </c>
      <c r="E21" s="2">
        <f>IF('401K Estimator'!$E$43&lt;=E20,NA(),1+E20)</f>
        <v>12</v>
      </c>
      <c r="F21" s="15">
        <f>IF('401K Estimator'!$E$43&gt;=E21,F20*(1+'401K Estimator'!$E$40),NA())</f>
        <v>128309.14253342031</v>
      </c>
      <c r="G21" s="62">
        <f ca="1">IF('401K Estimator'!$E$43&gt;=A21,IF(I20&gt;0,IF(Rate=TRUE,'401K Estimator'!$K$34+RAND()*('401K Estimator'!$K$35-'401K Estimator'!$K$34),'401K Estimator'!$E$33),NA()),NA())</f>
        <v>0.06</v>
      </c>
      <c r="H21" s="61">
        <f ca="1">IF('401K Estimator'!$E$43&gt;=A21,I21-(C21-D21),NA())</f>
        <v>53925.312959908042</v>
      </c>
      <c r="I21" s="61">
        <f ca="1">IF('401K Estimator'!$E$43&gt;=A21,FV(G21/12,12,-(0/12),-(C21-D21)),NA())</f>
        <v>928231.83145927859</v>
      </c>
    </row>
    <row r="22" spans="1:16">
      <c r="A22" s="50">
        <f ca="1">IF('401K Estimator'!$E$43&lt;=A21,NA(),IF(I21&gt;0,1+A21,NA()))</f>
        <v>13</v>
      </c>
      <c r="B22" s="82">
        <f ca="1">IF('401K Estimator'!$E$43&gt;=A22,IF(I21&gt;0,'401K Estimator'!$E$10+A21,NA()),NA())</f>
        <v>77</v>
      </c>
      <c r="C22" s="61">
        <f ca="1">IF('401K Estimator'!$E$43&gt;=A22,IF(I21&gt;0,I21,NA()),NA())</f>
        <v>928231.83145927859</v>
      </c>
      <c r="D22" s="61">
        <f ca="1">IF('401K Estimator'!$E$43&gt;=A22,IF(I21&gt;0,D21*(1+'401K Estimator'!$E$40),NA()),NA())</f>
        <v>130875.32538408872</v>
      </c>
      <c r="E22" s="2">
        <f>IF('401K Estimator'!$E$43&lt;=E21,NA(),1+E21)</f>
        <v>13</v>
      </c>
      <c r="F22" s="15">
        <f>IF('401K Estimator'!$E$43&gt;=E22,F21*(1+'401K Estimator'!$E$40),NA())</f>
        <v>130875.32538408872</v>
      </c>
      <c r="G22" s="62">
        <f ca="1">IF('401K Estimator'!$E$43&gt;=A22,IF(I21&gt;0,IF(Rate=TRUE,'401K Estimator'!$K$34+RAND()*('401K Estimator'!$K$35-'401K Estimator'!$K$34),'401K Estimator'!$E$33),NA()),NA())</f>
        <v>0.06</v>
      </c>
      <c r="H22" s="61">
        <f ca="1">IF('401K Estimator'!$E$43&gt;=A22,I22-(C22-D22),NA())</f>
        <v>49179.204570638714</v>
      </c>
      <c r="I22" s="61">
        <f ca="1">IF('401K Estimator'!$E$43&gt;=A22,FV(G22/12,12,-(0/12),-(C22-D22)),NA())</f>
        <v>846535.71064582863</v>
      </c>
    </row>
    <row r="23" spans="1:16">
      <c r="A23" s="50">
        <f ca="1">IF('401K Estimator'!$E$43&lt;=A22,NA(),IF(I22&gt;0,1+A22,NA()))</f>
        <v>14</v>
      </c>
      <c r="B23" s="82">
        <f ca="1">IF('401K Estimator'!$E$43&gt;=A23,IF(I22&gt;0,'401K Estimator'!$E$10+A22,NA()),NA())</f>
        <v>78</v>
      </c>
      <c r="C23" s="61">
        <f ca="1">IF('401K Estimator'!$E$43&gt;=A23,IF(I22&gt;0,I22,NA()),NA())</f>
        <v>846535.71064582863</v>
      </c>
      <c r="D23" s="61">
        <f ca="1">IF('401K Estimator'!$E$43&gt;=A23,IF(I22&gt;0,D22*(1+'401K Estimator'!$E$40),NA()),NA())</f>
        <v>133492.8318917705</v>
      </c>
      <c r="E23" s="2">
        <f>IF('401K Estimator'!$E$43&lt;=E22,NA(),1+E22)</f>
        <v>14</v>
      </c>
      <c r="F23" s="15">
        <f>IF('401K Estimator'!$E$43&gt;=E23,F22*(1+'401K Estimator'!$E$40),NA())</f>
        <v>133492.8318917705</v>
      </c>
      <c r="G23" s="62">
        <f ca="1">IF('401K Estimator'!$E$43&gt;=A23,IF(I22&gt;0,IF(Rate=TRUE,'401K Estimator'!$K$34+RAND()*('401K Estimator'!$K$35-'401K Estimator'!$K$34),'401K Estimator'!$E$33),NA()),NA())</f>
        <v>0.06</v>
      </c>
      <c r="H23" s="61">
        <f ca="1">IF('401K Estimator'!$E$43&gt;=A23,I23-(C23-D23),NA())</f>
        <v>43978.924527112627</v>
      </c>
      <c r="I23" s="61">
        <f ca="1">IF('401K Estimator'!$E$43&gt;=A23,FV(G23/12,12,-(0/12),-(C23-D23)),NA())</f>
        <v>757021.80328117078</v>
      </c>
    </row>
    <row r="24" spans="1:16">
      <c r="A24" s="50">
        <f ca="1">IF('401K Estimator'!$E$43&lt;=A23,NA(),IF(I23&gt;0,1+A23,NA()))</f>
        <v>15</v>
      </c>
      <c r="B24" s="82">
        <f ca="1">IF('401K Estimator'!$E$43&gt;=A24,IF(I23&gt;0,'401K Estimator'!$E$10+A23,NA()),NA())</f>
        <v>79</v>
      </c>
      <c r="C24" s="61">
        <f ca="1">IF('401K Estimator'!$E$43&gt;=A24,IF(I23&gt;0,I23,NA()),NA())</f>
        <v>757021.80328117078</v>
      </c>
      <c r="D24" s="61">
        <f ca="1">IF('401K Estimator'!$E$43&gt;=A24,IF(I23&gt;0,D23*(1+'401K Estimator'!$E$40),NA()),NA())</f>
        <v>136162.68852960592</v>
      </c>
      <c r="E24" s="2">
        <f>IF('401K Estimator'!$E$43&lt;=E23,NA(),1+E23)</f>
        <v>15</v>
      </c>
      <c r="F24" s="15">
        <f>IF('401K Estimator'!$E$43&gt;=E24,F23*(1+'401K Estimator'!$E$40),NA())</f>
        <v>136162.68852960592</v>
      </c>
      <c r="G24" s="62">
        <f ca="1">IF('401K Estimator'!$E$43&gt;=A24,IF(I23&gt;0,IF(Rate=TRUE,'401K Estimator'!$K$34+RAND()*('401K Estimator'!$K$35-'401K Estimator'!$K$34),'401K Estimator'!$E$33),NA()),NA())</f>
        <v>0.06</v>
      </c>
      <c r="H24" s="61">
        <f ca="1">IF('401K Estimator'!$E$43&gt;=A24,I24-(C24-D24),NA())</f>
        <v>38293.23167400551</v>
      </c>
      <c r="I24" s="61">
        <f ca="1">IF('401K Estimator'!$E$43&gt;=A24,FV(G24/12,12,-(0/12),-(C24-D24)),NA())</f>
        <v>659152.34642557031</v>
      </c>
    </row>
    <row r="25" spans="1:16">
      <c r="A25" s="50">
        <f ca="1">IF('401K Estimator'!$E$43&lt;=A24,NA(),IF(I24&gt;0,1+A24,NA()))</f>
        <v>16</v>
      </c>
      <c r="B25" s="82">
        <f ca="1">IF('401K Estimator'!$E$43&gt;=A25,IF(I24&gt;0,'401K Estimator'!$E$10+A24,NA()),NA())</f>
        <v>80</v>
      </c>
      <c r="C25" s="61">
        <f ca="1">IF('401K Estimator'!$E$43&gt;=A25,IF(I24&gt;0,I24,NA()),NA())</f>
        <v>659152.34642557031</v>
      </c>
      <c r="D25" s="61">
        <f ca="1">IF('401K Estimator'!$E$43&gt;=A25,IF(I24&gt;0,D24*(1+'401K Estimator'!$E$40),NA()),NA())</f>
        <v>138885.94230019805</v>
      </c>
      <c r="E25" s="2">
        <f>IF('401K Estimator'!$E$43&lt;=E24,NA(),1+E24)</f>
        <v>16</v>
      </c>
      <c r="F25" s="15">
        <f>IF('401K Estimator'!$E$43&gt;=E25,F24*(1+'401K Estimator'!$E$40),NA())</f>
        <v>138885.94230019805</v>
      </c>
      <c r="G25" s="62">
        <f ca="1">IF('401K Estimator'!$E$43&gt;=A25,IF(I24&gt;0,IF(Rate=TRUE,'401K Estimator'!$K$34+RAND()*('401K Estimator'!$K$35-'401K Estimator'!$K$34),'401K Estimator'!$E$33),NA()),NA())</f>
        <v>0.06</v>
      </c>
      <c r="H25" s="61">
        <f ca="1">IF('401K Estimator'!$E$43&gt;=A25,I25-(C25-D25),NA())</f>
        <v>32088.893393063452</v>
      </c>
      <c r="I25" s="61">
        <f ca="1">IF('401K Estimator'!$E$43&gt;=A25,FV(G25/12,12,-(0/12),-(C25-D25)),NA())</f>
        <v>552355.29751843575</v>
      </c>
    </row>
    <row r="26" spans="1:16">
      <c r="A26" s="50">
        <f ca="1">IF('401K Estimator'!$E$43&lt;=A25,NA(),IF(I25&gt;0,1+A25,NA()))</f>
        <v>17</v>
      </c>
      <c r="B26" s="82">
        <f ca="1">IF('401K Estimator'!$E$43&gt;=A26,IF(I25&gt;0,'401K Estimator'!$E$10+A25,NA()),NA())</f>
        <v>81</v>
      </c>
      <c r="C26" s="61">
        <f ca="1">IF('401K Estimator'!$E$43&gt;=A26,IF(I25&gt;0,I25,NA()),NA())</f>
        <v>552355.29751843575</v>
      </c>
      <c r="D26" s="61">
        <f ca="1">IF('401K Estimator'!$E$43&gt;=A26,IF(I25&gt;0,D25*(1+'401K Estimator'!$E$40),NA()),NA())</f>
        <v>141663.66114620201</v>
      </c>
      <c r="E26" s="2">
        <f>IF('401K Estimator'!$E$43&lt;=E25,NA(),1+E25)</f>
        <v>17</v>
      </c>
      <c r="F26" s="15">
        <f>IF('401K Estimator'!$E$43&gt;=E26,F25*(1+'401K Estimator'!$E$40),NA())</f>
        <v>141663.66114620201</v>
      </c>
      <c r="G26" s="62">
        <f ca="1">IF('401K Estimator'!$E$43&gt;=A26,IF(I25&gt;0,IF(Rate=TRUE,'401K Estimator'!$K$34+RAND()*('401K Estimator'!$K$35-'401K Estimator'!$K$34),'401K Estimator'!$E$33),NA()),NA())</f>
        <v>0.06</v>
      </c>
      <c r="H26" s="61">
        <f ca="1">IF('401K Estimator'!$E$43&gt;=A26,I26-(C26-D26),NA())</f>
        <v>25330.561482489284</v>
      </c>
      <c r="I26" s="61">
        <f ca="1">IF('401K Estimator'!$E$43&gt;=A26,FV(G26/12,12,-(0/12),-(C26-D26)),NA())</f>
        <v>436022.19785472302</v>
      </c>
    </row>
    <row r="27" spans="1:16">
      <c r="A27" s="50">
        <f ca="1">IF('401K Estimator'!$E$43&lt;=A26,NA(),IF(I26&gt;0,1+A26,NA()))</f>
        <v>18</v>
      </c>
      <c r="B27" s="82">
        <f ca="1">IF('401K Estimator'!$E$43&gt;=A27,IF(I26&gt;0,'401K Estimator'!$E$10+A26,NA()),NA())</f>
        <v>82</v>
      </c>
      <c r="C27" s="61">
        <f ca="1">IF('401K Estimator'!$E$43&gt;=A27,IF(I26&gt;0,I26,NA()),NA())</f>
        <v>436022.19785472302</v>
      </c>
      <c r="D27" s="61">
        <f ca="1">IF('401K Estimator'!$E$43&gt;=A27,IF(I26&gt;0,D26*(1+'401K Estimator'!$E$40),NA()),NA())</f>
        <v>144496.93436912604</v>
      </c>
      <c r="E27" s="2">
        <f>IF('401K Estimator'!$E$43&lt;=E26,NA(),1+E26)</f>
        <v>18</v>
      </c>
      <c r="F27" s="15">
        <f>IF('401K Estimator'!$E$43&gt;=E27,F26*(1+'401K Estimator'!$E$40),NA())</f>
        <v>144496.93436912604</v>
      </c>
      <c r="G27" s="62">
        <f ca="1">IF('401K Estimator'!$E$43&gt;=A27,IF(I26&gt;0,IF(Rate=TRUE,'401K Estimator'!$K$34+RAND()*('401K Estimator'!$K$35-'401K Estimator'!$K$34),'401K Estimator'!$E$33),NA()),NA())</f>
        <v>0.06</v>
      </c>
      <c r="H27" s="61">
        <f ca="1">IF('401K Estimator'!$E$43&gt;=A27,I27-(C27-D27),NA())</f>
        <v>17980.640355012729</v>
      </c>
      <c r="I27" s="61">
        <f ca="1">IF('401K Estimator'!$E$43&gt;=A27,FV(G27/12,12,-(0/12),-(C27-D27)),NA())</f>
        <v>309505.90384060971</v>
      </c>
    </row>
    <row r="28" spans="1:16">
      <c r="A28" s="50">
        <f ca="1">IF('401K Estimator'!$E$43&lt;=A27,NA(),IF(I27&gt;0,1+A27,NA()))</f>
        <v>19</v>
      </c>
      <c r="B28" s="82">
        <f ca="1">IF('401K Estimator'!$E$43&gt;=A28,IF(I27&gt;0,'401K Estimator'!$E$10+A27,NA()),NA())</f>
        <v>83</v>
      </c>
      <c r="C28" s="61">
        <f ca="1">IF('401K Estimator'!$E$43&gt;=A28,IF(I27&gt;0,I27,NA()),NA())</f>
        <v>309505.90384060971</v>
      </c>
      <c r="D28" s="61">
        <f ca="1">IF('401K Estimator'!$E$43&gt;=A28,IF(I27&gt;0,D27*(1+'401K Estimator'!$E$40),NA()),NA())</f>
        <v>147386.87305650857</v>
      </c>
      <c r="E28" s="2">
        <f>IF('401K Estimator'!$E$43&lt;=E27,NA(),1+E27)</f>
        <v>19</v>
      </c>
      <c r="F28" s="15">
        <f>IF('401K Estimator'!$E$43&gt;=E28,F27*(1+'401K Estimator'!$E$40),NA())</f>
        <v>147386.87305650857</v>
      </c>
      <c r="G28" s="62">
        <f ca="1">IF('401K Estimator'!$E$43&gt;=A28,IF(I27&gt;0,IF(Rate=TRUE,'401K Estimator'!$K$34+RAND()*('401K Estimator'!$K$35-'401K Estimator'!$K$34),'401K Estimator'!$E$33),NA()),NA())</f>
        <v>0.06</v>
      </c>
      <c r="H28" s="61">
        <f ca="1">IF('401K Estimator'!$E$43&gt;=A28,I28-(C28-D28),NA())</f>
        <v>9999.147080356488</v>
      </c>
      <c r="I28" s="61">
        <f ca="1">IF('401K Estimator'!$E$43&gt;=A28,FV(G28/12,12,-(0/12),-(C28-D28)),NA())</f>
        <v>172118.17786445763</v>
      </c>
    </row>
    <row r="29" spans="1:16">
      <c r="A29" s="50">
        <f ca="1">IF('401K Estimator'!$E$43&lt;=A28,NA(),IF(I28&gt;0,1+A28,NA()))</f>
        <v>20</v>
      </c>
      <c r="B29" s="82">
        <f ca="1">IF('401K Estimator'!$E$43&gt;=A29,IF(I28&gt;0,'401K Estimator'!$E$10+A28,NA()),NA())</f>
        <v>84</v>
      </c>
      <c r="C29" s="61">
        <f ca="1">IF('401K Estimator'!$E$43&gt;=A29,IF(I28&gt;0,I28,NA()),NA())</f>
        <v>172118.17786445763</v>
      </c>
      <c r="D29" s="61">
        <f ca="1">IF('401K Estimator'!$E$43&gt;=A29,IF(I28&gt;0,D28*(1+'401K Estimator'!$E$40),NA()),NA())</f>
        <v>150334.61051763874</v>
      </c>
      <c r="E29" s="2">
        <f>IF('401K Estimator'!$E$43&lt;=E28,NA(),1+E28)</f>
        <v>20</v>
      </c>
      <c r="F29" s="15">
        <f>IF('401K Estimator'!$E$43&gt;=E29,F28*(1+'401K Estimator'!$E$40),NA())</f>
        <v>150334.61051763874</v>
      </c>
      <c r="G29" s="62">
        <f ca="1">IF('401K Estimator'!$E$43&gt;=A29,IF(I28&gt;0,IF(Rate=TRUE,'401K Estimator'!$K$34+RAND()*('401K Estimator'!$K$35-'401K Estimator'!$K$34),'401K Estimator'!$E$33),NA()),NA())</f>
        <v>0.06</v>
      </c>
      <c r="H29" s="61">
        <f ca="1">IF('401K Estimator'!$E$43&gt;=A29,I29-(C29-D29),NA())</f>
        <v>1343.5627685547079</v>
      </c>
      <c r="I29" s="61">
        <f ca="1">IF('401K Estimator'!$E$43&gt;=A29,FV(G29/12,12,-(0/12),-(C29-D29)),NA())</f>
        <v>23127.130115373599</v>
      </c>
    </row>
    <row r="30" spans="1:16">
      <c r="A30" s="50" t="e">
        <f ca="1">IF('401K Estimator'!$E$43&lt;=A29,NA(),IF(I29&gt;0,1+A29,NA()))</f>
        <v>#N/A</v>
      </c>
      <c r="B30" s="82" t="e">
        <f ca="1">IF('401K Estimator'!$E$43&gt;=A30,IF(I29&gt;0,'401K Estimator'!$E$10+A29,NA()),NA())</f>
        <v>#N/A</v>
      </c>
      <c r="C30" s="61" t="e">
        <f ca="1">IF('401K Estimator'!$E$43&gt;=A30,IF(I29&gt;0,I29,NA()),NA())</f>
        <v>#N/A</v>
      </c>
      <c r="D30" s="61" t="e">
        <f ca="1">IF('401K Estimator'!$E$43&gt;=A30,IF(I29&gt;0,D29*(1+'401K Estimator'!$E$40),NA()),NA())</f>
        <v>#N/A</v>
      </c>
      <c r="E30" s="2" t="e">
        <f>IF('401K Estimator'!$E$43&lt;=E29,NA(),1+E29)</f>
        <v>#N/A</v>
      </c>
      <c r="F30" s="15" t="e">
        <f>IF('401K Estimator'!$E$43&gt;=E30,F29*(1+'401K Estimator'!$E$40),NA())</f>
        <v>#N/A</v>
      </c>
      <c r="G30" s="62" t="e">
        <f ca="1">IF('401K Estimator'!$E$43&gt;=A30,IF(I29&gt;0,IF(Rate=TRUE,'401K Estimator'!$K$34+RAND()*('401K Estimator'!$K$35-'401K Estimator'!$K$34),'401K Estimator'!$E$33),NA()),NA())</f>
        <v>#N/A</v>
      </c>
      <c r="H30" s="61" t="e">
        <f ca="1">IF('401K Estimator'!$E$43&gt;=A30,I30-(C30-D30),NA())</f>
        <v>#N/A</v>
      </c>
      <c r="I30" s="61" t="e">
        <f ca="1">IF('401K Estimator'!$E$43&gt;=A30,FV(G30/12,12,-(0/12),-(C30-D30)),NA())</f>
        <v>#N/A</v>
      </c>
    </row>
    <row r="31" spans="1:16">
      <c r="A31" s="50" t="e">
        <f ca="1">IF('401K Estimator'!$E$43&lt;=A30,NA(),IF(I30&gt;0,1+A30,NA()))</f>
        <v>#N/A</v>
      </c>
      <c r="B31" s="82" t="e">
        <f ca="1">IF('401K Estimator'!$E$43&gt;=A31,IF(I30&gt;0,'401K Estimator'!$E$10+A30,NA()),NA())</f>
        <v>#N/A</v>
      </c>
      <c r="C31" s="61" t="e">
        <f ca="1">IF('401K Estimator'!$E$43&gt;=A31,IF(I30&gt;0,I30,NA()),NA())</f>
        <v>#N/A</v>
      </c>
      <c r="D31" s="61" t="e">
        <f ca="1">IF('401K Estimator'!$E$43&gt;=A31,IF(I30&gt;0,D30*(1+'401K Estimator'!$E$40),NA()),NA())</f>
        <v>#N/A</v>
      </c>
      <c r="E31" s="2" t="e">
        <f>IF('401K Estimator'!$E$43&lt;=E30,NA(),1+E30)</f>
        <v>#N/A</v>
      </c>
      <c r="F31" s="15" t="e">
        <f>IF('401K Estimator'!$E$43&gt;=E31,F30*(1+'401K Estimator'!$E$40),NA())</f>
        <v>#N/A</v>
      </c>
      <c r="G31" s="62" t="e">
        <f ca="1">IF('401K Estimator'!$E$43&gt;=A31,IF(I30&gt;0,IF(Rate=TRUE,'401K Estimator'!$K$34+RAND()*('401K Estimator'!$K$35-'401K Estimator'!$K$34),'401K Estimator'!$E$33),NA()),NA())</f>
        <v>#N/A</v>
      </c>
      <c r="H31" s="61" t="e">
        <f ca="1">IF('401K Estimator'!$E$43&gt;=A31,I31-(C31-D31),NA())</f>
        <v>#N/A</v>
      </c>
      <c r="I31" s="61" t="e">
        <f ca="1">IF('401K Estimator'!$E$43&gt;=A31,FV(G31/12,12,-(0/12),-(C31-D31)),NA())</f>
        <v>#N/A</v>
      </c>
    </row>
    <row r="32" spans="1:16">
      <c r="A32" s="50" t="e">
        <f ca="1">IF('401K Estimator'!$E$43&lt;=A31,NA(),IF(I31&gt;0,1+A31,NA()))</f>
        <v>#N/A</v>
      </c>
      <c r="B32" s="82" t="e">
        <f ca="1">IF('401K Estimator'!$E$43&gt;=A32,IF(I31&gt;0,'401K Estimator'!$E$10+A31,NA()),NA())</f>
        <v>#N/A</v>
      </c>
      <c r="C32" s="61" t="e">
        <f ca="1">IF('401K Estimator'!$E$43&gt;=A32,IF(I31&gt;0,I31,NA()),NA())</f>
        <v>#N/A</v>
      </c>
      <c r="D32" s="61" t="e">
        <f ca="1">IF('401K Estimator'!$E$43&gt;=A32,IF(I31&gt;0,D31*(1+'401K Estimator'!$E$40),NA()),NA())</f>
        <v>#N/A</v>
      </c>
      <c r="E32" s="2" t="e">
        <f>IF('401K Estimator'!$E$43&lt;=E31,NA(),1+E31)</f>
        <v>#N/A</v>
      </c>
      <c r="F32" s="15" t="e">
        <f>IF('401K Estimator'!$E$43&gt;=E32,F31*(1+'401K Estimator'!$E$40),NA())</f>
        <v>#N/A</v>
      </c>
      <c r="G32" s="62" t="e">
        <f ca="1">IF('401K Estimator'!$E$43&gt;=A32,IF(I31&gt;0,IF(Rate=TRUE,'401K Estimator'!$K$34+RAND()*('401K Estimator'!$K$35-'401K Estimator'!$K$34),'401K Estimator'!$E$33),NA()),NA())</f>
        <v>#N/A</v>
      </c>
      <c r="H32" s="61" t="e">
        <f ca="1">IF('401K Estimator'!$E$43&gt;=A32,I32-(C32-D32),NA())</f>
        <v>#N/A</v>
      </c>
      <c r="I32" s="61" t="e">
        <f ca="1">IF('401K Estimator'!$E$43&gt;=A32,FV(G32/12,12,-(0/12),-(C32-D32)),NA())</f>
        <v>#N/A</v>
      </c>
    </row>
    <row r="33" spans="1:9">
      <c r="A33" s="50" t="e">
        <f ca="1">IF('401K Estimator'!$E$43&lt;=A32,NA(),IF(I32&gt;0,1+A32,NA()))</f>
        <v>#N/A</v>
      </c>
      <c r="B33" s="82" t="e">
        <f ca="1">IF('401K Estimator'!$E$43&gt;=A33,IF(I32&gt;0,'401K Estimator'!$E$10+A32,NA()),NA())</f>
        <v>#N/A</v>
      </c>
      <c r="C33" s="61" t="e">
        <f ca="1">IF('401K Estimator'!$E$43&gt;=A33,IF(I32&gt;0,I32,NA()),NA())</f>
        <v>#N/A</v>
      </c>
      <c r="D33" s="61" t="e">
        <f ca="1">IF('401K Estimator'!$E$43&gt;=A33,IF(I32&gt;0,D32*(1+'401K Estimator'!$E$40),NA()),NA())</f>
        <v>#N/A</v>
      </c>
      <c r="E33" s="2" t="e">
        <f>IF('401K Estimator'!$E$43&lt;=E32,NA(),1+E32)</f>
        <v>#N/A</v>
      </c>
      <c r="F33" s="15" t="e">
        <f>IF('401K Estimator'!$E$43&gt;=E33,F32*(1+'401K Estimator'!$E$40),NA())</f>
        <v>#N/A</v>
      </c>
      <c r="G33" s="62" t="e">
        <f ca="1">IF('401K Estimator'!$E$43&gt;=A33,IF(I32&gt;0,IF(Rate=TRUE,'401K Estimator'!$K$34+RAND()*('401K Estimator'!$K$35-'401K Estimator'!$K$34),'401K Estimator'!$E$33),NA()),NA())</f>
        <v>#N/A</v>
      </c>
      <c r="H33" s="61" t="e">
        <f ca="1">IF('401K Estimator'!$E$43&gt;=A33,I33-(C33-D33),NA())</f>
        <v>#N/A</v>
      </c>
      <c r="I33" s="61" t="e">
        <f ca="1">IF('401K Estimator'!$E$43&gt;=A33,FV(G33/12,12,-(0/12),-(C33-D33)),NA())</f>
        <v>#N/A</v>
      </c>
    </row>
    <row r="34" spans="1:9">
      <c r="A34" s="50" t="e">
        <f ca="1">IF('401K Estimator'!$E$43&lt;=A33,NA(),IF(I33&gt;0,1+A33,NA()))</f>
        <v>#N/A</v>
      </c>
      <c r="B34" s="82" t="e">
        <f ca="1">IF('401K Estimator'!$E$43&gt;=A34,IF(I33&gt;0,'401K Estimator'!$E$10+A33,NA()),NA())</f>
        <v>#N/A</v>
      </c>
      <c r="C34" s="61" t="e">
        <f ca="1">IF('401K Estimator'!$E$43&gt;=A34,IF(I33&gt;0,I33,NA()),NA())</f>
        <v>#N/A</v>
      </c>
      <c r="D34" s="61" t="e">
        <f ca="1">IF('401K Estimator'!$E$43&gt;=A34,IF(I33&gt;0,D33*(1+'401K Estimator'!$E$40),NA()),NA())</f>
        <v>#N/A</v>
      </c>
      <c r="E34" s="2" t="e">
        <f>IF('401K Estimator'!$E$43&lt;=E33,NA(),1+E33)</f>
        <v>#N/A</v>
      </c>
      <c r="F34" s="15" t="e">
        <f>IF('401K Estimator'!$E$43&gt;=E34,F33*(1+'401K Estimator'!$E$40),NA())</f>
        <v>#N/A</v>
      </c>
      <c r="G34" s="62" t="e">
        <f ca="1">IF('401K Estimator'!$E$43&gt;=A34,IF(I33&gt;0,IF(Rate=TRUE,'401K Estimator'!$K$34+RAND()*('401K Estimator'!$K$35-'401K Estimator'!$K$34),'401K Estimator'!$E$33),NA()),NA())</f>
        <v>#N/A</v>
      </c>
      <c r="H34" s="61" t="e">
        <f ca="1">IF('401K Estimator'!$E$43&gt;=A34,I34-(C34-D34),NA())</f>
        <v>#N/A</v>
      </c>
      <c r="I34" s="61" t="e">
        <f ca="1">IF('401K Estimator'!$E$43&gt;=A34,FV(G34/12,12,-(0/12),-(C34-D34)),NA())</f>
        <v>#N/A</v>
      </c>
    </row>
    <row r="35" spans="1:9">
      <c r="A35" s="50" t="e">
        <f ca="1">IF('401K Estimator'!$E$43&lt;=A34,NA(),IF(I34&gt;0,1+A34,NA()))</f>
        <v>#N/A</v>
      </c>
      <c r="B35" s="82" t="e">
        <f ca="1">IF('401K Estimator'!$E$43&gt;=A35,IF(I34&gt;0,'401K Estimator'!$E$10+A34,NA()),NA())</f>
        <v>#N/A</v>
      </c>
      <c r="C35" s="61" t="e">
        <f ca="1">IF('401K Estimator'!$E$43&gt;=A35,IF(I34&gt;0,I34,NA()),NA())</f>
        <v>#N/A</v>
      </c>
      <c r="D35" s="61" t="e">
        <f ca="1">IF('401K Estimator'!$E$43&gt;=A35,IF(I34&gt;0,D34*(1+'401K Estimator'!$E$40),NA()),NA())</f>
        <v>#N/A</v>
      </c>
      <c r="E35" s="2" t="e">
        <f>IF('401K Estimator'!$E$43&lt;=E34,NA(),1+E34)</f>
        <v>#N/A</v>
      </c>
      <c r="F35" s="15" t="e">
        <f>IF('401K Estimator'!$E$43&gt;=E35,F34*(1+'401K Estimator'!$E$40),NA())</f>
        <v>#N/A</v>
      </c>
      <c r="G35" s="62" t="e">
        <f ca="1">IF('401K Estimator'!$E$43&gt;=A35,IF(I34&gt;0,IF(Rate=TRUE,'401K Estimator'!$K$34+RAND()*('401K Estimator'!$K$35-'401K Estimator'!$K$34),'401K Estimator'!$E$33),NA()),NA())</f>
        <v>#N/A</v>
      </c>
      <c r="H35" s="61" t="e">
        <f ca="1">IF('401K Estimator'!$E$43&gt;=A35,I35-(C35-D35),NA())</f>
        <v>#N/A</v>
      </c>
      <c r="I35" s="61" t="e">
        <f ca="1">IF('401K Estimator'!$E$43&gt;=A35,FV(G35/12,12,-(0/12),-(C35-D35)),NA())</f>
        <v>#N/A</v>
      </c>
    </row>
    <row r="36" spans="1:9">
      <c r="A36" s="50" t="e">
        <f ca="1">IF('401K Estimator'!$E$43&lt;=A35,NA(),IF(I35&gt;0,1+A35,NA()))</f>
        <v>#N/A</v>
      </c>
      <c r="B36" s="82" t="e">
        <f ca="1">IF('401K Estimator'!$E$43&gt;=A36,IF(I35&gt;0,'401K Estimator'!$E$10+A35,NA()),NA())</f>
        <v>#N/A</v>
      </c>
      <c r="C36" s="61" t="e">
        <f ca="1">IF('401K Estimator'!$E$43&gt;=A36,IF(I35&gt;0,I35,NA()),NA())</f>
        <v>#N/A</v>
      </c>
      <c r="D36" s="61" t="e">
        <f ca="1">IF('401K Estimator'!$E$43&gt;=A36,IF(I35&gt;0,D35*(1+'401K Estimator'!$E$40),NA()),NA())</f>
        <v>#N/A</v>
      </c>
      <c r="E36" s="2" t="e">
        <f>IF('401K Estimator'!$E$43&lt;=E35,NA(),1+E35)</f>
        <v>#N/A</v>
      </c>
      <c r="F36" s="15" t="e">
        <f>IF('401K Estimator'!$E$43&gt;=E36,F35*(1+'401K Estimator'!$E$40),NA())</f>
        <v>#N/A</v>
      </c>
      <c r="G36" s="62" t="e">
        <f ca="1">IF('401K Estimator'!$E$43&gt;=A36,IF(I35&gt;0,IF(Rate=TRUE,'401K Estimator'!$K$34+RAND()*('401K Estimator'!$K$35-'401K Estimator'!$K$34),'401K Estimator'!$E$33),NA()),NA())</f>
        <v>#N/A</v>
      </c>
      <c r="H36" s="61" t="e">
        <f ca="1">IF('401K Estimator'!$E$43&gt;=A36,I36-(C36-D36),NA())</f>
        <v>#N/A</v>
      </c>
      <c r="I36" s="61" t="e">
        <f ca="1">IF('401K Estimator'!$E$43&gt;=A36,FV(G36/12,12,-(0/12),-(C36-D36)),NA())</f>
        <v>#N/A</v>
      </c>
    </row>
    <row r="37" spans="1:9">
      <c r="A37" s="50" t="e">
        <f ca="1">IF('401K Estimator'!$E$43&lt;=A36,NA(),IF(I36&gt;0,1+A36,NA()))</f>
        <v>#N/A</v>
      </c>
      <c r="B37" s="82" t="e">
        <f ca="1">IF('401K Estimator'!$E$43&gt;=A37,IF(I36&gt;0,'401K Estimator'!$E$10+A36,NA()),NA())</f>
        <v>#N/A</v>
      </c>
      <c r="C37" s="61" t="e">
        <f ca="1">IF('401K Estimator'!$E$43&gt;=A37,IF(I36&gt;0,I36,NA()),NA())</f>
        <v>#N/A</v>
      </c>
      <c r="D37" s="61" t="e">
        <f ca="1">IF('401K Estimator'!$E$43&gt;=A37,IF(I36&gt;0,D36*(1+'401K Estimator'!$E$40),NA()),NA())</f>
        <v>#N/A</v>
      </c>
      <c r="E37" s="2" t="e">
        <f>IF('401K Estimator'!$E$43&lt;=E36,NA(),1+E36)</f>
        <v>#N/A</v>
      </c>
      <c r="F37" s="15" t="e">
        <f>IF('401K Estimator'!$E$43&gt;=E37,F36*(1+'401K Estimator'!$E$40),NA())</f>
        <v>#N/A</v>
      </c>
      <c r="G37" s="62" t="e">
        <f ca="1">IF('401K Estimator'!$E$43&gt;=A37,IF(I36&gt;0,IF(Rate=TRUE,'401K Estimator'!$K$34+RAND()*('401K Estimator'!$K$35-'401K Estimator'!$K$34),'401K Estimator'!$E$33),NA()),NA())</f>
        <v>#N/A</v>
      </c>
      <c r="H37" s="61" t="e">
        <f ca="1">IF('401K Estimator'!$E$43&gt;=A37,I37-(C37-D37),NA())</f>
        <v>#N/A</v>
      </c>
      <c r="I37" s="61" t="e">
        <f ca="1">IF('401K Estimator'!$E$43&gt;=A37,FV(G37/12,12,-(0/12),-(C37-D37)),NA())</f>
        <v>#N/A</v>
      </c>
    </row>
    <row r="38" spans="1:9">
      <c r="A38" s="50" t="e">
        <f ca="1">IF('401K Estimator'!$E$43&lt;=A37,NA(),IF(I37&gt;0,1+A37,NA()))</f>
        <v>#N/A</v>
      </c>
      <c r="B38" s="82" t="e">
        <f ca="1">IF('401K Estimator'!$E$43&gt;=A38,IF(I37&gt;0,'401K Estimator'!$E$10+A37,NA()),NA())</f>
        <v>#N/A</v>
      </c>
      <c r="C38" s="61" t="e">
        <f ca="1">IF('401K Estimator'!$E$43&gt;=A38,IF(I37&gt;0,I37,NA()),NA())</f>
        <v>#N/A</v>
      </c>
      <c r="D38" s="61" t="e">
        <f ca="1">IF('401K Estimator'!$E$43&gt;=A38,IF(I37&gt;0,D37*(1+'401K Estimator'!$E$40),NA()),NA())</f>
        <v>#N/A</v>
      </c>
      <c r="E38" s="2" t="e">
        <f>IF('401K Estimator'!$E$43&lt;=E37,NA(),1+E37)</f>
        <v>#N/A</v>
      </c>
      <c r="F38" s="15" t="e">
        <f>IF('401K Estimator'!$E$43&gt;=E38,F37*(1+'401K Estimator'!$E$40),NA())</f>
        <v>#N/A</v>
      </c>
      <c r="G38" s="62" t="e">
        <f ca="1">IF('401K Estimator'!$E$43&gt;=A38,IF(I37&gt;0,IF(Rate=TRUE,'401K Estimator'!$K$34+RAND()*('401K Estimator'!$K$35-'401K Estimator'!$K$34),'401K Estimator'!$E$33),NA()),NA())</f>
        <v>#N/A</v>
      </c>
      <c r="H38" s="61" t="e">
        <f ca="1">IF('401K Estimator'!$E$43&gt;=A38,I38-(C38-D38),NA())</f>
        <v>#N/A</v>
      </c>
      <c r="I38" s="61" t="e">
        <f ca="1">IF('401K Estimator'!$E$43&gt;=A38,FV(G38/12,12,-(0/12),-(C38-D38)),NA())</f>
        <v>#N/A</v>
      </c>
    </row>
    <row r="39" spans="1:9">
      <c r="A39" s="50" t="e">
        <f ca="1">IF('401K Estimator'!$E$43&lt;=A38,NA(),IF(I38&gt;0,1+A38,NA()))</f>
        <v>#N/A</v>
      </c>
      <c r="B39" s="82" t="e">
        <f ca="1">IF('401K Estimator'!$E$43&gt;=A39,IF(I38&gt;0,'401K Estimator'!$E$10+A38,NA()),NA())</f>
        <v>#N/A</v>
      </c>
      <c r="C39" s="61" t="e">
        <f ca="1">IF('401K Estimator'!$E$43&gt;=A39,IF(I38&gt;0,I38,NA()),NA())</f>
        <v>#N/A</v>
      </c>
      <c r="D39" s="61" t="e">
        <f ca="1">IF('401K Estimator'!$E$43&gt;=A39,IF(I38&gt;0,D38*(1+'401K Estimator'!$E$40),NA()),NA())</f>
        <v>#N/A</v>
      </c>
      <c r="E39" s="2" t="e">
        <f>IF('401K Estimator'!$E$43&lt;=E38,NA(),1+E38)</f>
        <v>#N/A</v>
      </c>
      <c r="F39" s="15" t="e">
        <f>IF('401K Estimator'!$E$43&gt;=E39,F38*(1+'401K Estimator'!$E$40),NA())</f>
        <v>#N/A</v>
      </c>
      <c r="G39" s="62" t="e">
        <f ca="1">IF('401K Estimator'!$E$43&gt;=A39,IF(I38&gt;0,IF(Rate=TRUE,'401K Estimator'!$K$34+RAND()*('401K Estimator'!$K$35-'401K Estimator'!$K$34),'401K Estimator'!$E$33),NA()),NA())</f>
        <v>#N/A</v>
      </c>
      <c r="H39" s="61" t="e">
        <f ca="1">IF('401K Estimator'!$E$43&gt;=A39,I39-(C39-D39),NA())</f>
        <v>#N/A</v>
      </c>
      <c r="I39" s="61" t="e">
        <f ca="1">IF('401K Estimator'!$E$43&gt;=A39,FV(G39/12,12,-(0/12),-(C39-D39)),NA())</f>
        <v>#N/A</v>
      </c>
    </row>
    <row r="40" spans="1:9">
      <c r="A40" s="50" t="e">
        <f ca="1">IF('401K Estimator'!$E$43&lt;=A39,NA(),IF(I39&gt;0,1+A39,NA()))</f>
        <v>#N/A</v>
      </c>
      <c r="B40" s="82" t="e">
        <f ca="1">IF('401K Estimator'!$E$43&gt;=A40,IF(I39&gt;0,'401K Estimator'!$E$10+A39,NA()),NA())</f>
        <v>#N/A</v>
      </c>
      <c r="C40" s="61" t="e">
        <f ca="1">IF('401K Estimator'!$E$43&gt;=A40,IF(I39&gt;0,I39,NA()),NA())</f>
        <v>#N/A</v>
      </c>
      <c r="D40" s="61" t="e">
        <f ca="1">IF('401K Estimator'!$E$43&gt;=A40,IF(I39&gt;0,D39*(1+'401K Estimator'!$E$40),NA()),NA())</f>
        <v>#N/A</v>
      </c>
      <c r="E40" s="2" t="e">
        <f>IF('401K Estimator'!$E$43&lt;=E39,NA(),1+E39)</f>
        <v>#N/A</v>
      </c>
      <c r="F40" s="15" t="e">
        <f>IF('401K Estimator'!$E$43&gt;=E40,F39*(1+'401K Estimator'!$E$40),NA())</f>
        <v>#N/A</v>
      </c>
      <c r="G40" s="62" t="e">
        <f ca="1">IF('401K Estimator'!$E$43&gt;=A40,IF(I39&gt;0,IF(Rate=TRUE,'401K Estimator'!$K$34+RAND()*('401K Estimator'!$K$35-'401K Estimator'!$K$34),'401K Estimator'!$E$33),NA()),NA())</f>
        <v>#N/A</v>
      </c>
      <c r="H40" s="61" t="e">
        <f ca="1">IF('401K Estimator'!$E$43&gt;=A40,I40-(C40-D40),NA())</f>
        <v>#N/A</v>
      </c>
      <c r="I40" s="61" t="e">
        <f ca="1">IF('401K Estimator'!$E$43&gt;=A40,FV(G40/12,12,-(0/12),-(C40-D40)),NA())</f>
        <v>#N/A</v>
      </c>
    </row>
    <row r="41" spans="1:9">
      <c r="A41" s="50" t="e">
        <f ca="1">IF('401K Estimator'!$E$43&lt;=A40,NA(),IF(I40&gt;0,1+A40,NA()))</f>
        <v>#N/A</v>
      </c>
      <c r="B41" s="82" t="e">
        <f ca="1">IF('401K Estimator'!$E$43&gt;=A41,IF(I40&gt;0,'401K Estimator'!$E$10+A40,NA()),NA())</f>
        <v>#N/A</v>
      </c>
      <c r="C41" s="61" t="e">
        <f ca="1">IF('401K Estimator'!$E$43&gt;=A41,IF(I40&gt;0,I40,NA()),NA())</f>
        <v>#N/A</v>
      </c>
      <c r="D41" s="61" t="e">
        <f ca="1">IF('401K Estimator'!$E$43&gt;=A41,IF(I40&gt;0,D40*(1+'401K Estimator'!$E$40),NA()),NA())</f>
        <v>#N/A</v>
      </c>
      <c r="E41" s="2" t="e">
        <f>IF('401K Estimator'!$E$43&lt;=E40,NA(),1+E40)</f>
        <v>#N/A</v>
      </c>
      <c r="F41" s="15" t="e">
        <f>IF('401K Estimator'!$E$43&gt;=E41,F40*(1+'401K Estimator'!$E$40),NA())</f>
        <v>#N/A</v>
      </c>
      <c r="G41" s="62" t="e">
        <f ca="1">IF('401K Estimator'!$E$43&gt;=A41,IF(I40&gt;0,IF(Rate=TRUE,'401K Estimator'!$K$34+RAND()*('401K Estimator'!$K$35-'401K Estimator'!$K$34),'401K Estimator'!$E$33),NA()),NA())</f>
        <v>#N/A</v>
      </c>
      <c r="H41" s="61" t="e">
        <f ca="1">IF('401K Estimator'!$E$43&gt;=A41,I41-(C41-D41),NA())</f>
        <v>#N/A</v>
      </c>
      <c r="I41" s="61" t="e">
        <f ca="1">IF('401K Estimator'!$E$43&gt;=A41,FV(G41/12,12,-(0/12),-(C41-D41)),NA())</f>
        <v>#N/A</v>
      </c>
    </row>
    <row r="42" spans="1:9">
      <c r="A42" s="50" t="e">
        <f ca="1">IF('401K Estimator'!$E$43&lt;=A41,NA(),IF(I41&gt;0,1+A41,NA()))</f>
        <v>#N/A</v>
      </c>
      <c r="B42" s="82" t="e">
        <f ca="1">IF('401K Estimator'!$E$43&gt;=A42,IF(I41&gt;0,'401K Estimator'!$E$10+A41,NA()),NA())</f>
        <v>#N/A</v>
      </c>
      <c r="C42" s="61" t="e">
        <f ca="1">IF('401K Estimator'!$E$43&gt;=A42,IF(I41&gt;0,I41,NA()),NA())</f>
        <v>#N/A</v>
      </c>
      <c r="D42" s="61" t="e">
        <f ca="1">IF('401K Estimator'!$E$43&gt;=A42,IF(I41&gt;0,D41*(1+'401K Estimator'!$E$40),NA()),NA())</f>
        <v>#N/A</v>
      </c>
      <c r="E42" s="2" t="e">
        <f>IF('401K Estimator'!$E$43&lt;=E41,NA(),1+E41)</f>
        <v>#N/A</v>
      </c>
      <c r="F42" s="15" t="e">
        <f>IF('401K Estimator'!$E$43&gt;=E42,F41*(1+'401K Estimator'!$E$40),NA())</f>
        <v>#N/A</v>
      </c>
      <c r="G42" s="62" t="e">
        <f ca="1">IF('401K Estimator'!$E$43&gt;=A42,IF(I41&gt;0,IF(Rate=TRUE,'401K Estimator'!$K$34+RAND()*('401K Estimator'!$K$35-'401K Estimator'!$K$34),'401K Estimator'!$E$33),NA()),NA())</f>
        <v>#N/A</v>
      </c>
      <c r="H42" s="61" t="e">
        <f ca="1">IF('401K Estimator'!$E$43&gt;=A42,I42-(C42-D42),NA())</f>
        <v>#N/A</v>
      </c>
      <c r="I42" s="61" t="e">
        <f ca="1">IF('401K Estimator'!$E$43&gt;=A42,FV(G42/12,12,-(0/12),-(C42-D42)),NA())</f>
        <v>#N/A</v>
      </c>
    </row>
    <row r="43" spans="1:9">
      <c r="A43" s="50" t="e">
        <f ca="1">IF('401K Estimator'!$E$43&lt;=A42,NA(),IF(I42&gt;0,1+A42,NA()))</f>
        <v>#N/A</v>
      </c>
      <c r="B43" s="82" t="e">
        <f ca="1">IF('401K Estimator'!$E$43&gt;=A43,IF(I42&gt;0,'401K Estimator'!$E$10+A42,NA()),NA())</f>
        <v>#N/A</v>
      </c>
      <c r="C43" s="61" t="e">
        <f ca="1">IF('401K Estimator'!$E$43&gt;=A43,IF(I42&gt;0,I42,NA()),NA())</f>
        <v>#N/A</v>
      </c>
      <c r="D43" s="61" t="e">
        <f ca="1">IF('401K Estimator'!$E$43&gt;=A43,IF(I42&gt;0,D42*(1+'401K Estimator'!$E$40),NA()),NA())</f>
        <v>#N/A</v>
      </c>
      <c r="E43" s="2" t="e">
        <f>IF('401K Estimator'!$E$43&lt;=E42,NA(),1+E42)</f>
        <v>#N/A</v>
      </c>
      <c r="F43" s="15" t="e">
        <f>IF('401K Estimator'!$E$43&gt;=E43,F42*(1+'401K Estimator'!$E$40),NA())</f>
        <v>#N/A</v>
      </c>
      <c r="G43" s="62" t="e">
        <f ca="1">IF('401K Estimator'!$E$43&gt;=A43,IF(I42&gt;0,IF(Rate=TRUE,'401K Estimator'!$K$34+RAND()*('401K Estimator'!$K$35-'401K Estimator'!$K$34),'401K Estimator'!$E$33),NA()),NA())</f>
        <v>#N/A</v>
      </c>
      <c r="H43" s="61" t="e">
        <f ca="1">IF('401K Estimator'!$E$43&gt;=A43,I43-(C43-D43),NA())</f>
        <v>#N/A</v>
      </c>
      <c r="I43" s="61" t="e">
        <f ca="1">IF('401K Estimator'!$E$43&gt;=A43,FV(G43/12,12,-(0/12),-(C43-D43)),NA())</f>
        <v>#N/A</v>
      </c>
    </row>
    <row r="44" spans="1:9">
      <c r="A44" s="50" t="e">
        <f ca="1">IF('401K Estimator'!$E$43&lt;=A43,NA(),IF(I43&gt;0,1+A43,NA()))</f>
        <v>#N/A</v>
      </c>
      <c r="B44" s="82" t="e">
        <f ca="1">IF('401K Estimator'!$E$43&gt;=A44,IF(I43&gt;0,'401K Estimator'!$E$10+A43,NA()),NA())</f>
        <v>#N/A</v>
      </c>
      <c r="C44" s="61" t="e">
        <f ca="1">IF('401K Estimator'!$E$43&gt;=A44,IF(I43&gt;0,I43,NA()),NA())</f>
        <v>#N/A</v>
      </c>
      <c r="D44" s="61" t="e">
        <f ca="1">IF('401K Estimator'!$E$43&gt;=A44,IF(I43&gt;0,D43*(1+'401K Estimator'!$E$40),NA()),NA())</f>
        <v>#N/A</v>
      </c>
      <c r="E44" s="2" t="e">
        <f>IF('401K Estimator'!$E$43&lt;=E43,NA(),1+E43)</f>
        <v>#N/A</v>
      </c>
      <c r="F44" s="15" t="e">
        <f>IF('401K Estimator'!$E$43&gt;=E44,F43*(1+'401K Estimator'!$E$40),NA())</f>
        <v>#N/A</v>
      </c>
      <c r="G44" s="62" t="e">
        <f ca="1">IF('401K Estimator'!$E$43&gt;=A44,IF(I43&gt;0,IF(Rate=TRUE,'401K Estimator'!$K$34+RAND()*('401K Estimator'!$K$35-'401K Estimator'!$K$34),'401K Estimator'!$E$33),NA()),NA())</f>
        <v>#N/A</v>
      </c>
      <c r="H44" s="61" t="e">
        <f ca="1">IF('401K Estimator'!$E$43&gt;=A44,I44-(C44-D44),NA())</f>
        <v>#N/A</v>
      </c>
      <c r="I44" s="61" t="e">
        <f ca="1">IF('401K Estimator'!$E$43&gt;=A44,FV(G44/12,12,-(0/12),-(C44-D44)),NA())</f>
        <v>#N/A</v>
      </c>
    </row>
    <row r="45" spans="1:9">
      <c r="A45" s="50" t="e">
        <f ca="1">IF('401K Estimator'!$E$43&lt;=A44,NA(),IF(I44&gt;0,1+A44,NA()))</f>
        <v>#N/A</v>
      </c>
      <c r="B45" s="82" t="e">
        <f ca="1">IF('401K Estimator'!$E$43&gt;=A45,IF(I44&gt;0,'401K Estimator'!$E$10+A44,NA()),NA())</f>
        <v>#N/A</v>
      </c>
      <c r="C45" s="61" t="e">
        <f ca="1">IF('401K Estimator'!$E$43&gt;=A45,IF(I44&gt;0,I44,NA()),NA())</f>
        <v>#N/A</v>
      </c>
      <c r="D45" s="61" t="e">
        <f ca="1">IF('401K Estimator'!$E$43&gt;=A45,IF(I44&gt;0,D44*(1+'401K Estimator'!$E$40),NA()),NA())</f>
        <v>#N/A</v>
      </c>
      <c r="E45" s="2" t="e">
        <f>IF('401K Estimator'!$E$43&lt;=E44,NA(),1+E44)</f>
        <v>#N/A</v>
      </c>
      <c r="F45" s="15" t="e">
        <f>IF('401K Estimator'!$E$43&gt;=E45,F44*(1+'401K Estimator'!$E$40),NA())</f>
        <v>#N/A</v>
      </c>
      <c r="G45" s="62" t="e">
        <f ca="1">IF('401K Estimator'!$E$43&gt;=A45,IF(I44&gt;0,IF(Rate=TRUE,'401K Estimator'!$K$34+RAND()*('401K Estimator'!$K$35-'401K Estimator'!$K$34),'401K Estimator'!$E$33),NA()),NA())</f>
        <v>#N/A</v>
      </c>
      <c r="H45" s="61" t="e">
        <f ca="1">IF('401K Estimator'!$E$43&gt;=A45,I45-(C45-D45),NA())</f>
        <v>#N/A</v>
      </c>
      <c r="I45" s="61" t="e">
        <f ca="1">IF('401K Estimator'!$E$43&gt;=A45,FV(G45/12,12,-(0/12),-(C45-D45)),NA())</f>
        <v>#N/A</v>
      </c>
    </row>
    <row r="46" spans="1:9">
      <c r="A46" s="50" t="e">
        <f ca="1">IF('401K Estimator'!$E$43&lt;=A45,NA(),IF(I45&gt;0,1+A45,NA()))</f>
        <v>#N/A</v>
      </c>
      <c r="B46" s="82" t="e">
        <f ca="1">IF('401K Estimator'!$E$43&gt;=A46,IF(I45&gt;0,'401K Estimator'!$E$10+A45,NA()),NA())</f>
        <v>#N/A</v>
      </c>
      <c r="C46" s="61" t="e">
        <f ca="1">IF('401K Estimator'!$E$43&gt;=A46,IF(I45&gt;0,I45,NA()),NA())</f>
        <v>#N/A</v>
      </c>
      <c r="D46" s="61" t="e">
        <f ca="1">IF('401K Estimator'!$E$43&gt;=A46,IF(I45&gt;0,D45*(1+'401K Estimator'!$E$40),NA()),NA())</f>
        <v>#N/A</v>
      </c>
      <c r="E46" s="2" t="e">
        <f>IF('401K Estimator'!$E$43&lt;=E45,NA(),1+E45)</f>
        <v>#N/A</v>
      </c>
      <c r="F46" s="15" t="e">
        <f>IF('401K Estimator'!$E$43&gt;=E46,F45*(1+'401K Estimator'!$E$40),NA())</f>
        <v>#N/A</v>
      </c>
      <c r="G46" s="62" t="e">
        <f ca="1">IF('401K Estimator'!$E$43&gt;=A46,IF(I45&gt;0,IF(Rate=TRUE,'401K Estimator'!$K$34+RAND()*('401K Estimator'!$K$35-'401K Estimator'!$K$34),'401K Estimator'!$E$33),NA()),NA())</f>
        <v>#N/A</v>
      </c>
      <c r="H46" s="61" t="e">
        <f ca="1">IF('401K Estimator'!$E$43&gt;=A46,I46-(C46-D46),NA())</f>
        <v>#N/A</v>
      </c>
      <c r="I46" s="61" t="e">
        <f ca="1">IF('401K Estimator'!$E$43&gt;=A46,FV(G46/12,12,-(0/12),-(C46-D46)),NA())</f>
        <v>#N/A</v>
      </c>
    </row>
    <row r="47" spans="1:9">
      <c r="A47" s="50" t="e">
        <f ca="1">IF('401K Estimator'!$E$43&lt;=A46,NA(),IF(I46&gt;0,1+A46,NA()))</f>
        <v>#N/A</v>
      </c>
      <c r="B47" s="82" t="e">
        <f ca="1">IF('401K Estimator'!$E$43&gt;=A47,IF(I46&gt;0,'401K Estimator'!$E$10+A46,NA()),NA())</f>
        <v>#N/A</v>
      </c>
      <c r="C47" s="61" t="e">
        <f ca="1">IF('401K Estimator'!$E$43&gt;=A47,IF(I46&gt;0,I46,NA()),NA())</f>
        <v>#N/A</v>
      </c>
      <c r="D47" s="61" t="e">
        <f ca="1">IF('401K Estimator'!$E$43&gt;=A47,IF(I46&gt;0,D46*(1+'401K Estimator'!$E$40),NA()),NA())</f>
        <v>#N/A</v>
      </c>
      <c r="E47" s="2" t="e">
        <f>IF('401K Estimator'!$E$43&lt;=E46,NA(),1+E46)</f>
        <v>#N/A</v>
      </c>
      <c r="F47" s="15" t="e">
        <f>IF('401K Estimator'!$E$43&gt;=E47,F46*(1+'401K Estimator'!$E$40),NA())</f>
        <v>#N/A</v>
      </c>
      <c r="G47" s="62" t="e">
        <f ca="1">IF('401K Estimator'!$E$43&gt;=A47,IF(I46&gt;0,IF(Rate=TRUE,'401K Estimator'!$K$34+RAND()*('401K Estimator'!$K$35-'401K Estimator'!$K$34),'401K Estimator'!$E$33),NA()),NA())</f>
        <v>#N/A</v>
      </c>
      <c r="H47" s="61" t="e">
        <f ca="1">IF('401K Estimator'!$E$43&gt;=A47,I47-(C47-D47),NA())</f>
        <v>#N/A</v>
      </c>
      <c r="I47" s="61" t="e">
        <f ca="1">IF('401K Estimator'!$E$43&gt;=A47,FV(G47/12,12,-(0/12),-(C47-D47)),NA())</f>
        <v>#N/A</v>
      </c>
    </row>
    <row r="48" spans="1:9">
      <c r="A48" s="50" t="e">
        <f ca="1">IF('401K Estimator'!$E$43&lt;=A47,NA(),IF(I47&gt;0,1+A47,NA()))</f>
        <v>#N/A</v>
      </c>
      <c r="B48" s="82" t="e">
        <f ca="1">IF('401K Estimator'!$E$43&gt;=A48,IF(I47&gt;0,'401K Estimator'!$E$10+A47,NA()),NA())</f>
        <v>#N/A</v>
      </c>
      <c r="C48" s="61" t="e">
        <f ca="1">IF('401K Estimator'!$E$43&gt;=A48,IF(I47&gt;0,I47,NA()),NA())</f>
        <v>#N/A</v>
      </c>
      <c r="D48" s="61" t="e">
        <f ca="1">IF('401K Estimator'!$E$43&gt;=A48,IF(I47&gt;0,D47*(1+'401K Estimator'!$E$40),NA()),NA())</f>
        <v>#N/A</v>
      </c>
      <c r="E48" s="2" t="e">
        <f>IF('401K Estimator'!$E$43&lt;=E47,NA(),1+E47)</f>
        <v>#N/A</v>
      </c>
      <c r="F48" s="15" t="e">
        <f>IF('401K Estimator'!$E$43&gt;=E48,F47*(1+'401K Estimator'!$E$40),NA())</f>
        <v>#N/A</v>
      </c>
      <c r="G48" s="62" t="e">
        <f ca="1">IF('401K Estimator'!$E$43&gt;=A48,IF(I47&gt;0,IF(Rate=TRUE,'401K Estimator'!$K$34+RAND()*('401K Estimator'!$K$35-'401K Estimator'!$K$34),'401K Estimator'!$E$33),NA()),NA())</f>
        <v>#N/A</v>
      </c>
      <c r="H48" s="61" t="e">
        <f ca="1">IF('401K Estimator'!$E$43&gt;=A48,I48-(C48-D48),NA())</f>
        <v>#N/A</v>
      </c>
      <c r="I48" s="61" t="e">
        <f ca="1">IF('401K Estimator'!$E$43&gt;=A48,FV(G48/12,12,-(0/12),-(C48-D48)),NA())</f>
        <v>#N/A</v>
      </c>
    </row>
    <row r="49" spans="1:9">
      <c r="A49" s="50" t="e">
        <f ca="1">IF('401K Estimator'!$E$43&lt;=A48,NA(),IF(I48&gt;0,1+A48,NA()))</f>
        <v>#N/A</v>
      </c>
      <c r="B49" s="82" t="e">
        <f ca="1">IF('401K Estimator'!$E$43&gt;=A49,IF(I48&gt;0,'401K Estimator'!$E$10+A48,NA()),NA())</f>
        <v>#N/A</v>
      </c>
      <c r="C49" s="61" t="e">
        <f ca="1">IF('401K Estimator'!$E$43&gt;=A49,IF(I48&gt;0,I48,NA()),NA())</f>
        <v>#N/A</v>
      </c>
      <c r="D49" s="61" t="e">
        <f ca="1">IF('401K Estimator'!$E$43&gt;=A49,IF(I48&gt;0,D48*(1+'401K Estimator'!$E$40),NA()),NA())</f>
        <v>#N/A</v>
      </c>
      <c r="E49" s="2" t="e">
        <f>IF('401K Estimator'!$E$43&lt;=E48,NA(),1+E48)</f>
        <v>#N/A</v>
      </c>
      <c r="F49" s="15" t="e">
        <f>IF('401K Estimator'!$E$43&gt;=E49,F48*(1+'401K Estimator'!$E$40),NA())</f>
        <v>#N/A</v>
      </c>
      <c r="G49" s="62" t="e">
        <f ca="1">IF('401K Estimator'!$E$43&gt;=A49,IF(I48&gt;0,IF(Rate=TRUE,'401K Estimator'!$K$34+RAND()*('401K Estimator'!$K$35-'401K Estimator'!$K$34),'401K Estimator'!$E$33),NA()),NA())</f>
        <v>#N/A</v>
      </c>
      <c r="H49" s="61" t="e">
        <f ca="1">IF('401K Estimator'!$E$43&gt;=A49,I49-(C49-D49),NA())</f>
        <v>#N/A</v>
      </c>
      <c r="I49" s="61" t="e">
        <f ca="1">IF('401K Estimator'!$E$43&gt;=A49,FV(G49/12,12,-(0/12),-(C49-D49)),NA())</f>
        <v>#N/A</v>
      </c>
    </row>
  </sheetData>
  <mergeCells count="10">
    <mergeCell ref="I7:I8"/>
    <mergeCell ref="B1:I1"/>
    <mergeCell ref="A7:A8"/>
    <mergeCell ref="B7:B8"/>
    <mergeCell ref="C7:C8"/>
    <mergeCell ref="D7:D8"/>
    <mergeCell ref="G7:G8"/>
    <mergeCell ref="H7:H8"/>
    <mergeCell ref="A3:I3"/>
    <mergeCell ref="G2:I2"/>
  </mergeCells>
  <conditionalFormatting sqref="A10:A49">
    <cfRule type="expression" dxfId="7" priority="7">
      <formula>ISERROR(A10)</formula>
    </cfRule>
  </conditionalFormatting>
  <conditionalFormatting sqref="B10:B49">
    <cfRule type="expression" dxfId="6" priority="6">
      <formula>ISERROR(A10)</formula>
    </cfRule>
  </conditionalFormatting>
  <conditionalFormatting sqref="C10:C49">
    <cfRule type="expression" dxfId="5" priority="4">
      <formula>ISERROR(A10)</formula>
    </cfRule>
  </conditionalFormatting>
  <conditionalFormatting sqref="D10:D49">
    <cfRule type="expression" dxfId="4" priority="3">
      <formula>ISERROR(A10)</formula>
    </cfRule>
  </conditionalFormatting>
  <conditionalFormatting sqref="G10:H49">
    <cfRule type="expression" dxfId="3" priority="2">
      <formula>ISERROR(A10)</formula>
    </cfRule>
  </conditionalFormatting>
  <conditionalFormatting sqref="I10:I49">
    <cfRule type="expression" dxfId="2" priority="1">
      <formula>ISERROR(A10)</formula>
    </cfRule>
  </conditionalFormatting>
  <hyperlinks>
    <hyperlink ref="A3" r:id="rId1"/>
    <hyperlink ref="A3:I3" r:id="rId2" display="http://www.spreadsheet123.com/ExcelTemplates/401k-saving-calculator.html"/>
  </hyperlinks>
  <pageMargins left="0.43307086614173229" right="0.23622047244094491" top="0.55118110236220474" bottom="0.55118110236220474" header="0.31496062992125984" footer="0.31496062992125984"/>
  <pageSetup orientation="portrait" r:id="rId3"/>
  <headerFooter>
    <oddFooter>&amp;L© 2009 Spreadsheet123.com&amp;R401k Saving Calculator by Spreadsheet123</oddFooter>
  </headerFooter>
  <drawing r:id="rId4"/>
</worksheet>
</file>

<file path=xl/worksheets/sheet4.xml><?xml version="1.0" encoding="utf-8"?>
<worksheet xmlns="http://schemas.openxmlformats.org/spreadsheetml/2006/main" xmlns:r="http://schemas.openxmlformats.org/officeDocument/2006/relationships">
  <dimension ref="A1:K23"/>
  <sheetViews>
    <sheetView workbookViewId="0"/>
  </sheetViews>
  <sheetFormatPr defaultRowHeight="15"/>
  <cols>
    <col min="1" max="4" width="9.140625" style="1"/>
    <col min="5" max="5" width="11.5703125" style="1" customWidth="1"/>
    <col min="6" max="16384" width="9.140625" style="1"/>
  </cols>
  <sheetData>
    <row r="1" spans="1:11" ht="33.75">
      <c r="A1" s="136"/>
      <c r="B1" s="136"/>
      <c r="C1" s="136"/>
      <c r="D1" s="191" t="s">
        <v>62</v>
      </c>
      <c r="E1" s="191"/>
      <c r="F1" s="191"/>
      <c r="G1" s="191"/>
      <c r="H1" s="191"/>
      <c r="I1" s="191"/>
      <c r="J1" s="191"/>
      <c r="K1" s="126"/>
    </row>
    <row r="2" spans="1:11">
      <c r="A2" s="136"/>
      <c r="B2" s="136"/>
      <c r="C2" s="136"/>
      <c r="D2" s="136"/>
      <c r="E2" s="136"/>
      <c r="F2" s="136"/>
      <c r="G2" s="136"/>
      <c r="H2" s="136"/>
      <c r="I2" s="136"/>
      <c r="J2" s="136"/>
      <c r="K2" s="32"/>
    </row>
    <row r="3" spans="1:11">
      <c r="A3" s="131"/>
      <c r="B3" s="196" t="s">
        <v>59</v>
      </c>
      <c r="C3" s="197"/>
      <c r="D3" s="197"/>
      <c r="E3" s="197"/>
      <c r="F3" s="197"/>
      <c r="G3" s="197"/>
      <c r="H3" s="197"/>
      <c r="I3" s="197"/>
      <c r="J3" s="198"/>
    </row>
    <row r="4" spans="1:11" ht="5.0999999999999996" customHeight="1"/>
    <row r="5" spans="1:11">
      <c r="J5" s="38" t="s">
        <v>60</v>
      </c>
    </row>
    <row r="6" spans="1:11" ht="5.0999999999999996" customHeight="1"/>
    <row r="7" spans="1:11" ht="5.0999999999999996" customHeight="1">
      <c r="A7" s="212"/>
      <c r="B7" s="213"/>
      <c r="C7" s="213"/>
      <c r="D7" s="213"/>
      <c r="E7" s="213"/>
      <c r="F7" s="213"/>
      <c r="G7" s="213"/>
      <c r="H7" s="213"/>
      <c r="I7" s="213"/>
      <c r="J7" s="214"/>
    </row>
    <row r="8" spans="1:11">
      <c r="C8" s="17"/>
    </row>
    <row r="9" spans="1:11">
      <c r="B9" s="125" t="s">
        <v>65</v>
      </c>
      <c r="C9" s="132">
        <v>35</v>
      </c>
      <c r="D9" s="32"/>
    </row>
    <row r="10" spans="1:11">
      <c r="C10" s="131"/>
    </row>
    <row r="11" spans="1:11">
      <c r="C11" s="131"/>
      <c r="D11" s="38" t="s">
        <v>67</v>
      </c>
      <c r="E11" s="12">
        <f>IF(C9&gt;0,VLOOKUP(C9,'401K Detailed'!B10:L80,2,FALSE),NA())</f>
        <v>77285.656224000006</v>
      </c>
    </row>
    <row r="12" spans="1:11">
      <c r="D12" s="38" t="s">
        <v>68</v>
      </c>
      <c r="E12" s="12">
        <f>IF(C9&gt;0,VLOOKUP(C9,'401K Detailed'!B10:L80,4,FALSE),NA())</f>
        <v>7728.5656224000013</v>
      </c>
    </row>
    <row r="13" spans="1:11">
      <c r="D13" s="38" t="s">
        <v>69</v>
      </c>
      <c r="E13" s="12">
        <f>IF(C9&gt;0,VLOOKUP(C9,'401K Detailed'!B10:L80,5,FALSE),NA())</f>
        <v>49156.846742399997</v>
      </c>
    </row>
    <row r="14" spans="1:11">
      <c r="D14" s="38" t="s">
        <v>70</v>
      </c>
      <c r="E14" s="12">
        <f>IF(C9&gt;0,VLOOKUP(C9,'401K Detailed'!B10:L80,6,FALSE),NA())</f>
        <v>2318.5696867199999</v>
      </c>
    </row>
    <row r="15" spans="1:11">
      <c r="D15" s="38" t="s">
        <v>71</v>
      </c>
      <c r="E15" s="12">
        <f>IF(C9&gt;0,VLOOKUP(C9,'401K Detailed'!B10:L80,7,FALSE),NA())</f>
        <v>14747.05402272</v>
      </c>
    </row>
    <row r="16" spans="1:11">
      <c r="A16" s="135"/>
      <c r="B16" s="135"/>
      <c r="C16" s="135"/>
      <c r="D16" s="135"/>
      <c r="E16" s="135"/>
      <c r="F16" s="135"/>
      <c r="G16" s="135"/>
      <c r="H16" s="135"/>
      <c r="I16" s="135"/>
      <c r="J16" s="135"/>
    </row>
    <row r="17" spans="1:10" ht="15.75">
      <c r="D17" s="133" t="s">
        <v>66</v>
      </c>
      <c r="E17" s="134">
        <f ca="1">IF(C9&gt;0,VLOOKUP(C9,'401K Detailed'!B10:L80,10,FALSE),NA())</f>
        <v>82974.769308677307</v>
      </c>
    </row>
    <row r="19" spans="1:10">
      <c r="A19" s="135"/>
      <c r="B19" s="135"/>
      <c r="C19" s="135"/>
      <c r="D19" s="143" t="s">
        <v>72</v>
      </c>
      <c r="E19" s="144">
        <f ca="1">IF(C9&gt;0,'401K Estimator'!K33,NA())</f>
        <v>6.0000000000000039E-2</v>
      </c>
      <c r="F19" s="135"/>
      <c r="G19" s="135"/>
      <c r="H19" s="135"/>
      <c r="I19" s="135"/>
      <c r="J19" s="135"/>
    </row>
    <row r="20" spans="1:10">
      <c r="A20" s="135"/>
      <c r="B20" s="135"/>
      <c r="C20" s="135"/>
      <c r="D20" s="143" t="s">
        <v>73</v>
      </c>
      <c r="E20" s="145">
        <f ca="1">IF(C9&gt;0,VLOOKUP(C9,'401K Detailed'!B10:L80,11,FALSE),NA())</f>
        <v>4501.3376153974677</v>
      </c>
      <c r="F20" s="135"/>
      <c r="G20" s="135"/>
      <c r="H20" s="135"/>
      <c r="I20" s="135"/>
      <c r="J20" s="135"/>
    </row>
    <row r="21" spans="1:10">
      <c r="A21" s="135"/>
      <c r="B21" s="135"/>
      <c r="C21" s="135"/>
      <c r="D21" s="135"/>
      <c r="E21" s="135"/>
      <c r="F21" s="135"/>
      <c r="G21" s="135"/>
      <c r="H21" s="135"/>
      <c r="I21" s="135"/>
      <c r="J21" s="135"/>
    </row>
    <row r="22" spans="1:10">
      <c r="A22" s="135"/>
      <c r="B22" s="135"/>
      <c r="C22" s="135"/>
      <c r="D22" s="135"/>
      <c r="E22" s="135"/>
      <c r="F22" s="135"/>
      <c r="G22" s="135"/>
      <c r="H22" s="135"/>
      <c r="I22" s="135"/>
      <c r="J22" s="135"/>
    </row>
    <row r="23" spans="1:10">
      <c r="A23" s="135"/>
      <c r="B23" s="135"/>
      <c r="C23" s="135"/>
      <c r="D23" s="135"/>
      <c r="E23" s="135"/>
      <c r="F23" s="135"/>
      <c r="G23" s="135"/>
      <c r="H23" s="135"/>
      <c r="I23" s="135"/>
      <c r="J23" s="135"/>
    </row>
  </sheetData>
  <mergeCells count="3">
    <mergeCell ref="A7:J7"/>
    <mergeCell ref="D1:J1"/>
    <mergeCell ref="B3:J3"/>
  </mergeCells>
  <conditionalFormatting sqref="A11:J25">
    <cfRule type="expression" dxfId="1" priority="1">
      <formula>IF($C$9&lt;=0,TRUE,FALSE)</formula>
    </cfRule>
    <cfRule type="expression" dxfId="0" priority="2">
      <formula>IF($C$9&lt;=0,FALSE,TRUE)</formula>
    </cfRule>
  </conditionalFormatting>
  <dataValidations count="1">
    <dataValidation type="list" allowBlank="1" showInputMessage="1" showErrorMessage="1" sqref="C9">
      <formula1>age</formula1>
    </dataValidation>
  </dataValidations>
  <hyperlinks>
    <hyperlink ref="B3" r:id="rId1"/>
    <hyperlink ref="B3:J3" r:id="rId2" display="http://www.spreadsheet123.com/ExcelTemplates/401k-saving-calculator.html"/>
  </hyperlinks>
  <pageMargins left="0.47244094488188981" right="0.47244094488188981" top="0.74803149606299213" bottom="0.74803149606299213" header="0.31496062992125984" footer="0.31496062992125984"/>
  <pageSetup orientation="portrait" r:id="rId3"/>
  <headerFooter>
    <oddFooter>&amp;L© 2009 Spreadsheet123.com&amp;R401k Saving Calculator by Spreadsheet123</oddFooter>
  </headerFooter>
  <drawing r:id="rId4"/>
</worksheet>
</file>

<file path=xl/worksheets/sheet5.xml><?xml version="1.0" encoding="utf-8"?>
<worksheet xmlns="http://schemas.openxmlformats.org/spreadsheetml/2006/main" xmlns:r="http://schemas.openxmlformats.org/officeDocument/2006/relationships">
  <dimension ref="A1:M58"/>
  <sheetViews>
    <sheetView zoomScaleNormal="100" workbookViewId="0"/>
  </sheetViews>
  <sheetFormatPr defaultRowHeight="15"/>
  <cols>
    <col min="1" max="8" width="9.140625" style="1"/>
    <col min="9" max="9" width="35.42578125" style="1" customWidth="1"/>
    <col min="10" max="16384" width="9.140625" style="1"/>
  </cols>
  <sheetData>
    <row r="1" spans="1:13" ht="33.75">
      <c r="A1" s="136"/>
      <c r="B1" s="136"/>
      <c r="C1" s="136"/>
      <c r="D1" s="136"/>
      <c r="E1" s="222" t="s">
        <v>74</v>
      </c>
      <c r="F1" s="223"/>
      <c r="G1" s="223"/>
      <c r="H1" s="223"/>
      <c r="I1" s="224"/>
      <c r="J1" s="151"/>
      <c r="K1" s="149"/>
      <c r="L1" s="149"/>
      <c r="M1" s="32"/>
    </row>
    <row r="2" spans="1:13">
      <c r="A2" s="153"/>
      <c r="B2" s="153"/>
      <c r="C2" s="153"/>
      <c r="D2" s="153"/>
      <c r="E2" s="153"/>
      <c r="F2" s="153"/>
      <c r="G2" s="153"/>
      <c r="H2" s="153"/>
      <c r="I2" s="153"/>
      <c r="J2" s="152"/>
      <c r="K2" s="150"/>
      <c r="L2" s="150"/>
      <c r="M2" s="32"/>
    </row>
    <row r="3" spans="1:13" s="17" customFormat="1" ht="5.0999999999999996" customHeight="1">
      <c r="A3" s="154"/>
      <c r="B3" s="154"/>
      <c r="C3" s="154"/>
      <c r="D3" s="154"/>
      <c r="E3" s="154"/>
      <c r="F3" s="154"/>
      <c r="G3" s="154"/>
      <c r="H3" s="154"/>
      <c r="I3" s="154"/>
      <c r="J3" s="154"/>
      <c r="K3" s="154"/>
      <c r="L3" s="154"/>
    </row>
    <row r="4" spans="1:13">
      <c r="A4" s="225" t="s">
        <v>59</v>
      </c>
      <c r="B4" s="225"/>
      <c r="C4" s="225"/>
      <c r="D4" s="225"/>
      <c r="E4" s="225"/>
      <c r="F4" s="225"/>
      <c r="G4" s="225"/>
      <c r="H4" s="225"/>
      <c r="I4" s="225"/>
    </row>
    <row r="5" spans="1:13" s="154" customFormat="1" ht="5.0999999999999996" customHeight="1">
      <c r="A5" s="196"/>
      <c r="B5" s="197"/>
      <c r="C5" s="197"/>
      <c r="D5" s="197"/>
      <c r="E5" s="197"/>
      <c r="F5" s="197"/>
      <c r="G5" s="197"/>
      <c r="H5" s="197"/>
      <c r="I5" s="198"/>
    </row>
    <row r="6" spans="1:13">
      <c r="I6" s="38" t="s">
        <v>60</v>
      </c>
    </row>
    <row r="7" spans="1:13" ht="5.0999999999999996" customHeight="1"/>
    <row r="8" spans="1:13" s="131" customFormat="1">
      <c r="A8" s="215" t="s">
        <v>75</v>
      </c>
      <c r="B8" s="215"/>
      <c r="C8" s="215"/>
      <c r="D8" s="215"/>
      <c r="E8" s="215"/>
      <c r="F8" s="215"/>
      <c r="G8" s="215"/>
      <c r="H8" s="215"/>
      <c r="I8" s="215"/>
    </row>
    <row r="9" spans="1:13">
      <c r="A9" s="216" t="s">
        <v>76</v>
      </c>
      <c r="B9" s="216"/>
      <c r="C9" s="216"/>
      <c r="D9" s="216"/>
      <c r="E9" s="216"/>
      <c r="F9" s="216"/>
      <c r="G9" s="216"/>
      <c r="H9" s="216"/>
      <c r="I9" s="216"/>
    </row>
    <row r="10" spans="1:13">
      <c r="A10" s="217" t="s">
        <v>92</v>
      </c>
      <c r="B10" s="217"/>
      <c r="C10" s="217"/>
      <c r="D10" s="217"/>
      <c r="E10" s="217"/>
      <c r="F10" s="217"/>
      <c r="G10" s="217"/>
      <c r="H10" s="217"/>
      <c r="I10" s="217"/>
    </row>
    <row r="11" spans="1:13">
      <c r="A11" s="148" t="s">
        <v>93</v>
      </c>
      <c r="B11" s="148"/>
      <c r="C11" s="148"/>
      <c r="D11" s="148"/>
      <c r="E11" s="148"/>
      <c r="F11" s="148"/>
      <c r="G11" s="148"/>
      <c r="H11" s="148"/>
      <c r="I11" s="148"/>
    </row>
    <row r="12" spans="1:13">
      <c r="A12" s="217"/>
      <c r="B12" s="217"/>
      <c r="C12" s="217"/>
      <c r="D12" s="217"/>
      <c r="E12" s="217"/>
      <c r="F12" s="217"/>
      <c r="G12" s="217"/>
      <c r="H12" s="217"/>
      <c r="I12" s="217"/>
    </row>
    <row r="13" spans="1:13">
      <c r="A13" s="217" t="s">
        <v>94</v>
      </c>
      <c r="B13" s="217"/>
      <c r="C13" s="217"/>
      <c r="D13" s="217"/>
      <c r="E13" s="217"/>
      <c r="F13" s="217"/>
      <c r="G13" s="217"/>
      <c r="H13" s="217"/>
      <c r="I13" s="217"/>
    </row>
    <row r="14" spans="1:13">
      <c r="A14" s="217" t="s">
        <v>95</v>
      </c>
      <c r="B14" s="217"/>
      <c r="C14" s="217"/>
      <c r="D14" s="217"/>
      <c r="E14" s="217"/>
      <c r="F14" s="217"/>
      <c r="G14" s="217"/>
      <c r="H14" s="217"/>
      <c r="I14" s="217"/>
    </row>
    <row r="15" spans="1:13">
      <c r="A15" s="148"/>
      <c r="B15" s="148"/>
      <c r="C15" s="148"/>
      <c r="D15" s="148"/>
      <c r="E15" s="148"/>
      <c r="F15" s="148"/>
      <c r="G15" s="148"/>
      <c r="H15" s="148"/>
      <c r="I15" s="148"/>
    </row>
    <row r="16" spans="1:13">
      <c r="A16" s="215" t="s">
        <v>77</v>
      </c>
      <c r="B16" s="215"/>
      <c r="C16" s="215"/>
      <c r="D16" s="215"/>
      <c r="E16" s="215"/>
      <c r="F16" s="215"/>
      <c r="G16" s="215"/>
      <c r="H16" s="215"/>
      <c r="I16" s="215"/>
    </row>
    <row r="17" spans="1:9">
      <c r="A17" s="217" t="s">
        <v>78</v>
      </c>
      <c r="B17" s="217"/>
      <c r="C17" s="217"/>
      <c r="D17" s="217"/>
      <c r="E17" s="217"/>
      <c r="F17" s="217"/>
      <c r="G17" s="217"/>
      <c r="H17" s="217"/>
      <c r="I17" s="217"/>
    </row>
    <row r="18" spans="1:9">
      <c r="A18" s="217" t="s">
        <v>79</v>
      </c>
      <c r="B18" s="217"/>
      <c r="C18" s="217"/>
      <c r="D18" s="217"/>
      <c r="E18" s="217"/>
      <c r="F18" s="217"/>
      <c r="G18" s="217"/>
      <c r="H18" s="217"/>
      <c r="I18" s="217"/>
    </row>
    <row r="19" spans="1:9">
      <c r="A19" s="148"/>
      <c r="B19" s="148"/>
      <c r="C19" s="148"/>
      <c r="D19" s="148"/>
      <c r="E19" s="148"/>
      <c r="F19" s="148"/>
      <c r="G19" s="148"/>
      <c r="H19" s="148"/>
      <c r="I19" s="148"/>
    </row>
    <row r="20" spans="1:9">
      <c r="A20" s="215" t="s">
        <v>80</v>
      </c>
      <c r="B20" s="215"/>
      <c r="C20" s="215"/>
      <c r="D20" s="215"/>
      <c r="E20" s="215"/>
      <c r="F20" s="215"/>
      <c r="G20" s="215"/>
      <c r="H20" s="215"/>
      <c r="I20" s="215"/>
    </row>
    <row r="21" spans="1:9">
      <c r="A21" s="217" t="s">
        <v>96</v>
      </c>
      <c r="B21" s="217"/>
      <c r="C21" s="217"/>
      <c r="D21" s="217"/>
      <c r="E21" s="217"/>
      <c r="F21" s="217"/>
      <c r="G21" s="217"/>
      <c r="H21" s="217"/>
      <c r="I21" s="217"/>
    </row>
    <row r="22" spans="1:9">
      <c r="A22" s="217" t="s">
        <v>97</v>
      </c>
      <c r="B22" s="217"/>
      <c r="C22" s="217"/>
      <c r="D22" s="217"/>
      <c r="E22" s="217"/>
      <c r="F22" s="217"/>
      <c r="G22" s="217"/>
      <c r="H22" s="217"/>
      <c r="I22" s="217"/>
    </row>
    <row r="23" spans="1:9">
      <c r="A23" s="217" t="s">
        <v>98</v>
      </c>
      <c r="B23" s="217"/>
      <c r="C23" s="217"/>
      <c r="D23" s="217"/>
      <c r="E23" s="217"/>
      <c r="F23" s="217"/>
      <c r="G23" s="217"/>
      <c r="H23" s="217"/>
      <c r="I23" s="217"/>
    </row>
    <row r="24" spans="1:9">
      <c r="A24" s="217" t="s">
        <v>99</v>
      </c>
      <c r="B24" s="217"/>
      <c r="C24" s="217"/>
      <c r="D24" s="217"/>
      <c r="E24" s="217"/>
      <c r="F24" s="217"/>
      <c r="G24" s="217"/>
      <c r="H24" s="217"/>
      <c r="I24" s="217"/>
    </row>
    <row r="25" spans="1:9">
      <c r="A25" s="218" t="s">
        <v>100</v>
      </c>
      <c r="B25" s="218"/>
      <c r="C25" s="218"/>
      <c r="D25" s="218"/>
      <c r="E25" s="218"/>
      <c r="F25" s="218"/>
      <c r="G25" s="218"/>
      <c r="H25" s="218"/>
      <c r="I25" s="218"/>
    </row>
    <row r="26" spans="1:9">
      <c r="A26" s="218" t="s">
        <v>101</v>
      </c>
      <c r="B26" s="218"/>
      <c r="C26" s="218"/>
      <c r="D26" s="218"/>
      <c r="E26" s="218"/>
      <c r="F26" s="218"/>
      <c r="G26" s="218"/>
      <c r="H26" s="218"/>
      <c r="I26" s="218"/>
    </row>
    <row r="27" spans="1:9">
      <c r="A27" s="155" t="s">
        <v>103</v>
      </c>
      <c r="B27" s="155"/>
      <c r="C27" s="155"/>
      <c r="D27" s="155"/>
      <c r="E27" s="155"/>
      <c r="F27" s="155"/>
      <c r="G27" s="155"/>
      <c r="H27" s="155"/>
      <c r="I27" s="155"/>
    </row>
    <row r="28" spans="1:9">
      <c r="A28" s="155" t="s">
        <v>104</v>
      </c>
      <c r="B28" s="155"/>
      <c r="C28" s="155"/>
      <c r="D28" s="155"/>
      <c r="E28" s="155"/>
      <c r="F28" s="155"/>
      <c r="G28" s="155"/>
      <c r="H28" s="155"/>
      <c r="I28" s="155"/>
    </row>
    <row r="29" spans="1:9">
      <c r="A29" s="155" t="s">
        <v>105</v>
      </c>
      <c r="B29" s="155"/>
      <c r="C29" s="155"/>
      <c r="D29" s="155"/>
      <c r="E29" s="155"/>
      <c r="F29" s="155"/>
      <c r="G29" s="155"/>
      <c r="H29" s="155"/>
      <c r="I29" s="155"/>
    </row>
    <row r="30" spans="1:9">
      <c r="A30" s="148"/>
      <c r="B30" s="148"/>
      <c r="C30" s="148"/>
      <c r="D30" s="148"/>
      <c r="E30" s="148"/>
      <c r="F30" s="148"/>
      <c r="G30" s="148"/>
      <c r="H30" s="148"/>
      <c r="I30" s="148"/>
    </row>
    <row r="31" spans="1:9">
      <c r="A31" s="215" t="s">
        <v>113</v>
      </c>
      <c r="B31" s="215"/>
      <c r="C31" s="215"/>
      <c r="D31" s="215"/>
      <c r="E31" s="215"/>
      <c r="F31" s="215"/>
      <c r="G31" s="215"/>
      <c r="H31" s="215"/>
      <c r="I31" s="215"/>
    </row>
    <row r="32" spans="1:9" ht="15" customHeight="1">
      <c r="A32" s="219" t="s">
        <v>109</v>
      </c>
      <c r="B32" s="219"/>
      <c r="C32" s="219"/>
      <c r="D32" s="219"/>
      <c r="E32" s="219"/>
      <c r="F32" s="219"/>
      <c r="G32" s="219"/>
      <c r="H32" s="219"/>
      <c r="I32" s="220"/>
    </row>
    <row r="33" spans="1:9" ht="15" customHeight="1">
      <c r="A33" s="219" t="s">
        <v>110</v>
      </c>
      <c r="B33" s="219"/>
      <c r="C33" s="219"/>
      <c r="D33" s="219"/>
      <c r="E33" s="219"/>
      <c r="F33" s="219"/>
      <c r="G33" s="219"/>
      <c r="H33" s="219"/>
      <c r="I33" s="220"/>
    </row>
    <row r="34" spans="1:9">
      <c r="A34" s="219" t="s">
        <v>111</v>
      </c>
      <c r="B34" s="217"/>
      <c r="C34" s="217"/>
      <c r="D34" s="217"/>
      <c r="E34" s="217"/>
      <c r="F34" s="217"/>
      <c r="G34" s="217"/>
      <c r="H34" s="217"/>
      <c r="I34" s="221"/>
    </row>
    <row r="35" spans="1:9">
      <c r="A35" s="219" t="s">
        <v>112</v>
      </c>
      <c r="B35" s="219"/>
      <c r="C35" s="219"/>
      <c r="D35" s="219"/>
      <c r="E35" s="219"/>
      <c r="F35" s="219"/>
      <c r="G35" s="219"/>
      <c r="H35" s="219"/>
      <c r="I35" s="220"/>
    </row>
    <row r="36" spans="1:9">
      <c r="A36" s="148"/>
      <c r="B36" s="148"/>
      <c r="C36" s="148"/>
      <c r="D36" s="148"/>
      <c r="E36" s="148"/>
      <c r="F36" s="148"/>
      <c r="G36" s="148"/>
      <c r="H36" s="148"/>
      <c r="I36" s="148"/>
    </row>
    <row r="37" spans="1:9">
      <c r="A37" s="215" t="s">
        <v>114</v>
      </c>
      <c r="B37" s="215"/>
      <c r="C37" s="215"/>
      <c r="D37" s="215"/>
      <c r="E37" s="215"/>
      <c r="F37" s="215"/>
      <c r="G37" s="215"/>
      <c r="H37" s="215"/>
      <c r="I37" s="215"/>
    </row>
    <row r="38" spans="1:9">
      <c r="A38" s="217" t="s">
        <v>102</v>
      </c>
      <c r="B38" s="217"/>
      <c r="C38" s="217"/>
      <c r="D38" s="217"/>
      <c r="E38" s="217"/>
      <c r="F38" s="217"/>
      <c r="G38" s="217"/>
      <c r="H38" s="217"/>
      <c r="I38" s="217"/>
    </row>
    <row r="39" spans="1:9">
      <c r="A39" s="217" t="s">
        <v>81</v>
      </c>
      <c r="B39" s="217"/>
      <c r="C39" s="217"/>
      <c r="D39" s="217"/>
      <c r="E39" s="217"/>
      <c r="F39" s="217"/>
      <c r="G39" s="217"/>
      <c r="H39" s="217"/>
      <c r="I39" s="217"/>
    </row>
    <row r="40" spans="1:9">
      <c r="A40" s="148"/>
      <c r="B40" s="148"/>
      <c r="C40" s="148"/>
      <c r="D40" s="148"/>
      <c r="E40" s="148"/>
      <c r="F40" s="148"/>
      <c r="G40" s="148"/>
      <c r="H40" s="148"/>
      <c r="I40" s="148"/>
    </row>
    <row r="41" spans="1:9">
      <c r="A41" s="215" t="s">
        <v>115</v>
      </c>
      <c r="B41" s="215"/>
      <c r="C41" s="215"/>
      <c r="D41" s="215"/>
      <c r="E41" s="215"/>
      <c r="F41" s="215"/>
      <c r="G41" s="215"/>
      <c r="H41" s="215"/>
      <c r="I41" s="215"/>
    </row>
    <row r="42" spans="1:9">
      <c r="A42" s="217" t="s">
        <v>82</v>
      </c>
      <c r="B42" s="217"/>
      <c r="C42" s="217"/>
      <c r="D42" s="217"/>
      <c r="E42" s="217"/>
      <c r="F42" s="217"/>
      <c r="G42" s="217"/>
      <c r="H42" s="217"/>
      <c r="I42" s="217"/>
    </row>
    <row r="43" spans="1:9">
      <c r="A43" s="217" t="s">
        <v>83</v>
      </c>
      <c r="B43" s="217"/>
      <c r="C43" s="217"/>
      <c r="D43" s="217"/>
      <c r="E43" s="217"/>
      <c r="F43" s="217"/>
      <c r="G43" s="217"/>
      <c r="H43" s="217"/>
      <c r="I43" s="217"/>
    </row>
    <row r="44" spans="1:9">
      <c r="A44" s="217" t="s">
        <v>84</v>
      </c>
      <c r="B44" s="217"/>
      <c r="C44" s="217"/>
      <c r="D44" s="217"/>
      <c r="E44" s="217"/>
      <c r="F44" s="217"/>
      <c r="G44" s="217"/>
      <c r="H44" s="217"/>
      <c r="I44" s="217"/>
    </row>
    <row r="45" spans="1:9">
      <c r="A45" s="217" t="s">
        <v>85</v>
      </c>
      <c r="B45" s="217"/>
      <c r="C45" s="217"/>
      <c r="D45" s="217"/>
      <c r="E45" s="217"/>
      <c r="F45" s="217"/>
      <c r="G45" s="217"/>
      <c r="H45" s="217"/>
      <c r="I45" s="217"/>
    </row>
    <row r="46" spans="1:9">
      <c r="A46" s="217" t="s">
        <v>86</v>
      </c>
      <c r="B46" s="217"/>
      <c r="C46" s="217"/>
      <c r="D46" s="217"/>
      <c r="E46" s="217"/>
      <c r="F46" s="217"/>
      <c r="G46" s="217"/>
      <c r="H46" s="217"/>
      <c r="I46" s="217"/>
    </row>
    <row r="47" spans="1:9">
      <c r="A47" s="217" t="s">
        <v>87</v>
      </c>
      <c r="B47" s="217"/>
      <c r="C47" s="217"/>
      <c r="D47" s="217"/>
      <c r="E47" s="217"/>
      <c r="F47" s="217"/>
      <c r="G47" s="217"/>
      <c r="H47" s="217"/>
      <c r="I47" s="217"/>
    </row>
    <row r="48" spans="1:9">
      <c r="A48" s="217" t="s">
        <v>88</v>
      </c>
      <c r="B48" s="217"/>
      <c r="C48" s="217"/>
      <c r="D48" s="217"/>
      <c r="E48" s="217"/>
      <c r="F48" s="217"/>
      <c r="G48" s="217"/>
      <c r="H48" s="217"/>
      <c r="I48" s="217"/>
    </row>
    <row r="49" spans="1:9">
      <c r="A49" s="217" t="s">
        <v>89</v>
      </c>
      <c r="B49" s="217"/>
      <c r="C49" s="217"/>
      <c r="D49" s="217"/>
      <c r="E49" s="217"/>
      <c r="F49" s="217"/>
      <c r="G49" s="217"/>
      <c r="H49" s="217"/>
      <c r="I49" s="217"/>
    </row>
    <row r="50" spans="1:9">
      <c r="A50" s="148"/>
      <c r="B50" s="148"/>
      <c r="C50" s="148"/>
      <c r="D50" s="148"/>
      <c r="E50" s="148"/>
      <c r="F50" s="148"/>
      <c r="G50" s="148"/>
      <c r="H50" s="148"/>
      <c r="I50" s="148"/>
    </row>
    <row r="51" spans="1:9" s="158" customFormat="1" ht="9">
      <c r="A51" s="156" t="s">
        <v>106</v>
      </c>
      <c r="B51" s="157"/>
      <c r="C51" s="157"/>
      <c r="D51" s="157"/>
      <c r="E51" s="157"/>
      <c r="F51" s="157"/>
      <c r="G51" s="157"/>
      <c r="H51" s="157"/>
      <c r="I51" s="157"/>
    </row>
    <row r="52" spans="1:9" s="158" customFormat="1" ht="9">
      <c r="A52" s="157" t="s">
        <v>108</v>
      </c>
      <c r="B52" s="157"/>
      <c r="C52" s="157"/>
      <c r="D52" s="157"/>
      <c r="E52" s="157"/>
      <c r="F52" s="157"/>
      <c r="G52" s="157"/>
      <c r="H52" s="157"/>
      <c r="I52" s="157"/>
    </row>
    <row r="53" spans="1:9" s="158" customFormat="1" ht="9">
      <c r="A53" s="157" t="s">
        <v>107</v>
      </c>
      <c r="B53" s="157"/>
      <c r="C53" s="157"/>
      <c r="D53" s="157"/>
      <c r="E53" s="157"/>
      <c r="F53" s="157"/>
      <c r="G53" s="157"/>
      <c r="H53" s="157"/>
      <c r="I53" s="157"/>
    </row>
    <row r="54" spans="1:9">
      <c r="A54" s="148"/>
      <c r="B54" s="148"/>
      <c r="C54" s="148"/>
      <c r="D54" s="148"/>
      <c r="E54" s="148"/>
      <c r="F54" s="148"/>
      <c r="G54" s="148"/>
      <c r="H54" s="148"/>
      <c r="I54" s="148"/>
    </row>
    <row r="55" spans="1:9">
      <c r="A55" s="215" t="s">
        <v>116</v>
      </c>
      <c r="B55" s="215"/>
      <c r="C55" s="215"/>
      <c r="D55" s="215"/>
      <c r="E55" s="215"/>
      <c r="F55" s="215"/>
      <c r="G55" s="215"/>
      <c r="H55" s="215"/>
      <c r="I55" s="215"/>
    </row>
    <row r="56" spans="1:9">
      <c r="A56" s="217" t="s">
        <v>90</v>
      </c>
      <c r="B56" s="217"/>
      <c r="C56" s="217"/>
      <c r="D56" s="217"/>
      <c r="E56" s="217"/>
      <c r="F56" s="217"/>
      <c r="G56" s="217"/>
      <c r="H56" s="217"/>
      <c r="I56" s="217"/>
    </row>
    <row r="57" spans="1:9">
      <c r="A57" s="148" t="s">
        <v>91</v>
      </c>
      <c r="B57" s="148"/>
      <c r="C57" s="148"/>
      <c r="D57" s="148"/>
      <c r="E57" s="148"/>
      <c r="F57" s="148"/>
      <c r="G57" s="148"/>
      <c r="H57" s="148"/>
      <c r="I57" s="148"/>
    </row>
    <row r="58" spans="1:9">
      <c r="A58" s="148"/>
      <c r="B58" s="148"/>
      <c r="C58" s="148"/>
      <c r="D58" s="148"/>
      <c r="E58" s="148"/>
      <c r="F58" s="148"/>
      <c r="G58" s="148"/>
      <c r="H58" s="148"/>
      <c r="I58" s="148"/>
    </row>
  </sheetData>
  <sheetProtection password="F349" sheet="1" objects="1" scenarios="1"/>
  <mergeCells count="38">
    <mergeCell ref="A48:I48"/>
    <mergeCell ref="A49:I49"/>
    <mergeCell ref="A55:I55"/>
    <mergeCell ref="A56:I56"/>
    <mergeCell ref="E1:I1"/>
    <mergeCell ref="A4:I4"/>
    <mergeCell ref="A5:I5"/>
    <mergeCell ref="A31:I31"/>
    <mergeCell ref="A32:I32"/>
    <mergeCell ref="A42:I42"/>
    <mergeCell ref="A43:I43"/>
    <mergeCell ref="A44:I44"/>
    <mergeCell ref="A45:I45"/>
    <mergeCell ref="A46:I46"/>
    <mergeCell ref="A47:I47"/>
    <mergeCell ref="A25:I25"/>
    <mergeCell ref="A26:I26"/>
    <mergeCell ref="A37:I37"/>
    <mergeCell ref="A38:I38"/>
    <mergeCell ref="A39:I39"/>
    <mergeCell ref="A41:I41"/>
    <mergeCell ref="A33:I33"/>
    <mergeCell ref="A34:I34"/>
    <mergeCell ref="A35:I35"/>
    <mergeCell ref="A8:I8"/>
    <mergeCell ref="A9:I9"/>
    <mergeCell ref="A24:I24"/>
    <mergeCell ref="A10:I10"/>
    <mergeCell ref="A12:I12"/>
    <mergeCell ref="A13:I13"/>
    <mergeCell ref="A14:I14"/>
    <mergeCell ref="A16:I16"/>
    <mergeCell ref="A17:I17"/>
    <mergeCell ref="A18:I18"/>
    <mergeCell ref="A20:I20"/>
    <mergeCell ref="A21:I21"/>
    <mergeCell ref="A22:I22"/>
    <mergeCell ref="A23:I23"/>
  </mergeCells>
  <hyperlinks>
    <hyperlink ref="A4" r:id="rId1"/>
  </hyperlinks>
  <pageMargins left="0.43307086614173229" right="3.937007874015748E-2" top="0.35433070866141736" bottom="0.35433070866141736" header="0.31496062992125984" footer="0.31496062992125984"/>
  <pageSetup scale="90" orientation="portrait" r:id="rId2"/>
  <headerFooter>
    <oddFooter>&amp;L© 2009 Spreadsheet123.com&amp;Rhttp://www.spreadsheet123.com/ExcelTemplates/401k-saving-calculator.html</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401K Estimator</vt:lpstr>
      <vt:lpstr>401K Detailed</vt:lpstr>
      <vt:lpstr>Desired Income</vt:lpstr>
      <vt:lpstr>401K Balance</vt:lpstr>
      <vt:lpstr>EULA</vt:lpstr>
      <vt:lpstr>cont</vt:lpstr>
      <vt:lpstr>cur_age</vt:lpstr>
      <vt:lpstr>lim</vt:lpstr>
      <vt:lpstr>num</vt:lpstr>
      <vt:lpstr>number</vt:lpstr>
      <vt:lpstr>'401K Balance'!Print_Area</vt:lpstr>
      <vt:lpstr>'401K Detailed'!Print_Area</vt:lpstr>
      <vt:lpstr>'401K Estimator'!Print_Area</vt:lpstr>
      <vt:lpstr>'Desired Income'!Print_Area</vt:lpstr>
      <vt:lpstr>ret</vt:lpstr>
      <vt:lpstr>to_ret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401k Estimator</dc:title>
  <dc:creator>Spreadsheet123.com</dc:creator>
  <dc:description>© 2009 Spreadsheet123.com. All rights reserved</dc:description>
  <cp:lastModifiedBy>Alex Bejanishvili</cp:lastModifiedBy>
  <cp:lastPrinted>2010-04-05T03:13:13Z</cp:lastPrinted>
  <dcterms:created xsi:type="dcterms:W3CDTF">2010-02-15T23:41:36Z</dcterms:created>
  <dcterms:modified xsi:type="dcterms:W3CDTF">2010-04-05T15:53:03Z</dcterms:modified>
</cp:coreProperties>
</file>