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3275" windowHeight="5385" activeTab="2"/>
  </bookViews>
  <sheets>
    <sheet name="Annuity Estimator" sheetId="1" r:id="rId1"/>
    <sheet name="Annuity Calc" sheetId="3" r:id="rId2"/>
    <sheet name="EULA" sheetId="2" r:id="rId3"/>
  </sheets>
  <definedNames>
    <definedName name="age_1">OFFSET('Annuity Estimator'!#REF!,INDEX('Annuity Estimator'!$A$28:$A$83,COUNT('Annuity Estimator'!$A$28:$A$83)),0,1,1)</definedName>
    <definedName name="ann_paid">IF('Annuity Estimator'!$D$19="Beginning of Year",TRUE,FALSE)</definedName>
    <definedName name="Balance">IF(ann_paid=TRUE,OFFSET('Annuity Estimator'!$H$27,2,0,'Annuity Estimator'!$D$7-1,1),OFFSET('Annuity Estimator'!$H$27,2,0,'Annuity Estimator'!$D$7,1))</definedName>
    <definedName name="FP">'Annuity Estimator'!$D$21</definedName>
    <definedName name="Inf_Rate">'Annuity Estimator'!$D$16</definedName>
    <definedName name="Ini_cap">'Annuity Estimator'!$D$8</definedName>
    <definedName name="Interest">IF(ann_paid=TRUE,OFFSET('Annuity Estimator'!$D$27,1,0,'Annuity Estimator'!$D$7),OFFSET('Annuity Estimator'!$D$27,2,0,'Annuity Estimator'!$D$7))</definedName>
    <definedName name="mns">ROUND(VLOOKUP(age_1,'Annuity Estimator'!$A$28:$I$83,8,TRUE)/(VLOOKUP(age_1,'Annuity Estimator'!$A$28:$I$83,6,TRUE)/12),0)</definedName>
    <definedName name="Net_paid">IF(ann_paid=TRUE,OFFSET('Annuity Estimator'!$G$27,1,0,'Annuity Estimator'!$D$7),OFFSET('Annuity Estimator'!$G$27,2,0,'Annuity Estimator'!$D$7))</definedName>
    <definedName name="Payment">IF(ann_paid=TRUE,1,0)</definedName>
    <definedName name="_xlnm.Print_Area" localSheetId="1">'Annuity Calc'!$A$1:$N$34</definedName>
    <definedName name="_xlnm.Print_Area" localSheetId="0">'Annuity Estimator'!$A$1:$M$83</definedName>
    <definedName name="_xlnm.Print_Area" localSheetId="2">EULA!$A$1:$I$58</definedName>
    <definedName name="Rate">IF('Annuity Estimator'!$D$11="Variable",TRUE,FALSE)</definedName>
    <definedName name="Tax">IF(ann_paid=TRUE,OFFSET('Annuity Estimator'!$E$27,1,0,'Annuity Estimator'!$D$7),OFFSET('Annuity Estimator'!$E$27,2,0,'Annuity Estimator'!$D$7))</definedName>
    <definedName name="value">IF(OFFSET('Annuity Estimator'!$H$27,1,0,'Annuity Estimator'!$D$7,1)&lt;FV(Inf_Rate,OFFSET('Annuity Estimator'!$A$27,1,0,'Annuity Estimator'!$D$7,1),,-FP),TRUE,FALSE)</definedName>
  </definedNames>
  <calcPr calcId="125725"/>
</workbook>
</file>

<file path=xl/calcChain.xml><?xml version="1.0" encoding="utf-8"?>
<calcChain xmlns="http://schemas.openxmlformats.org/spreadsheetml/2006/main">
  <c r="E26" i="3"/>
  <c r="E30" s="1"/>
  <c r="E13"/>
  <c r="L13"/>
  <c r="L15" s="1"/>
  <c r="E15"/>
  <c r="A29" i="1"/>
  <c r="C29" s="1"/>
  <c r="E28"/>
  <c r="D21"/>
  <c r="C28"/>
  <c r="B28"/>
  <c r="I28"/>
  <c r="A30"/>
  <c r="A31" s="1"/>
  <c r="E31" i="3" l="1"/>
  <c r="E32"/>
  <c r="E29"/>
  <c r="D31"/>
  <c r="D32"/>
  <c r="D29"/>
  <c r="D30" s="1"/>
  <c r="L16"/>
  <c r="E16"/>
  <c r="F28" i="1"/>
  <c r="G28" s="1"/>
  <c r="H28" s="1"/>
  <c r="F29" s="1"/>
  <c r="D22" s="1"/>
  <c r="C30"/>
  <c r="B29"/>
  <c r="C31"/>
  <c r="B31"/>
  <c r="A32"/>
  <c r="B30"/>
  <c r="D29" l="1"/>
  <c r="E29" s="1"/>
  <c r="G29" s="1"/>
  <c r="B32"/>
  <c r="C32"/>
  <c r="A33"/>
  <c r="H29" l="1"/>
  <c r="F30" s="1"/>
  <c r="I29"/>
  <c r="C33"/>
  <c r="B33"/>
  <c r="A34"/>
  <c r="D30" l="1"/>
  <c r="E30" s="1"/>
  <c r="G30" s="1"/>
  <c r="B34"/>
  <c r="A35"/>
  <c r="C34"/>
  <c r="I30" l="1"/>
  <c r="H30"/>
  <c r="F31" s="1"/>
  <c r="A36"/>
  <c r="C35"/>
  <c r="B35"/>
  <c r="D31" l="1"/>
  <c r="E31" s="1"/>
  <c r="G31" s="1"/>
  <c r="C36"/>
  <c r="A37"/>
  <c r="B36"/>
  <c r="H31" l="1"/>
  <c r="F32" s="1"/>
  <c r="I31"/>
  <c r="A38"/>
  <c r="C37"/>
  <c r="B37"/>
  <c r="D32" l="1"/>
  <c r="E32" s="1"/>
  <c r="G32" s="1"/>
  <c r="C38"/>
  <c r="A39"/>
  <c r="B38"/>
  <c r="H32" l="1"/>
  <c r="F33" s="1"/>
  <c r="I32"/>
  <c r="D33"/>
  <c r="H33" s="1"/>
  <c r="F34" s="1"/>
  <c r="B39"/>
  <c r="A40"/>
  <c r="C39"/>
  <c r="A41" l="1"/>
  <c r="C40"/>
  <c r="B40"/>
  <c r="D34"/>
  <c r="H34" s="1"/>
  <c r="F35" s="1"/>
  <c r="E33"/>
  <c r="G33" s="1"/>
  <c r="I33"/>
  <c r="I34" l="1"/>
  <c r="D35"/>
  <c r="H35" s="1"/>
  <c r="F36" s="1"/>
  <c r="E34"/>
  <c r="G34" s="1"/>
  <c r="B41"/>
  <c r="C41"/>
  <c r="A42"/>
  <c r="D36" l="1"/>
  <c r="B42"/>
  <c r="C42"/>
  <c r="A43"/>
  <c r="E35"/>
  <c r="G35" s="1"/>
  <c r="I35"/>
  <c r="E36" l="1"/>
  <c r="G36" s="1"/>
  <c r="C43"/>
  <c r="A44"/>
  <c r="B43"/>
  <c r="I36"/>
  <c r="H36"/>
  <c r="F37" s="1"/>
  <c r="D37" l="1"/>
  <c r="C44"/>
  <c r="A45"/>
  <c r="B44"/>
  <c r="A46" l="1"/>
  <c r="C45"/>
  <c r="B45"/>
  <c r="E37"/>
  <c r="G37" s="1"/>
  <c r="I37"/>
  <c r="H37"/>
  <c r="F38" s="1"/>
  <c r="D38" l="1"/>
  <c r="H38" s="1"/>
  <c r="F39" s="1"/>
  <c r="C46"/>
  <c r="B46"/>
  <c r="A47"/>
  <c r="D39" l="1"/>
  <c r="I39" s="1"/>
  <c r="B47"/>
  <c r="A48"/>
  <c r="C47"/>
  <c r="E38"/>
  <c r="G38" s="1"/>
  <c r="I38"/>
  <c r="C48" l="1"/>
  <c r="B48"/>
  <c r="A49"/>
  <c r="E39"/>
  <c r="G39" s="1"/>
  <c r="H39"/>
  <c r="F40" s="1"/>
  <c r="D40" l="1"/>
  <c r="B49"/>
  <c r="A50"/>
  <c r="C49"/>
  <c r="H40" l="1"/>
  <c r="F41" s="1"/>
  <c r="A51"/>
  <c r="C50"/>
  <c r="B50"/>
  <c r="E40"/>
  <c r="G40" s="1"/>
  <c r="I40"/>
  <c r="D41" l="1"/>
  <c r="B51"/>
  <c r="C51"/>
  <c r="A52"/>
  <c r="H41" l="1"/>
  <c r="F42" s="1"/>
  <c r="E41"/>
  <c r="G41" s="1"/>
  <c r="I41"/>
  <c r="C52"/>
  <c r="B52"/>
  <c r="A53"/>
  <c r="D42" l="1"/>
  <c r="E42" s="1"/>
  <c r="G42" s="1"/>
  <c r="C53"/>
  <c r="A54"/>
  <c r="B53"/>
  <c r="H42" l="1"/>
  <c r="F43" s="1"/>
  <c r="I42"/>
  <c r="D43"/>
  <c r="E43" s="1"/>
  <c r="C54"/>
  <c r="B54"/>
  <c r="A55"/>
  <c r="G43" l="1"/>
  <c r="I43"/>
  <c r="H43"/>
  <c r="F44" s="1"/>
  <c r="C55"/>
  <c r="B55"/>
  <c r="A56"/>
  <c r="D44" l="1"/>
  <c r="H44" s="1"/>
  <c r="F45" s="1"/>
  <c r="C56"/>
  <c r="B56"/>
  <c r="A57"/>
  <c r="I44" l="1"/>
  <c r="E44"/>
  <c r="G44" s="1"/>
  <c r="D45"/>
  <c r="C57"/>
  <c r="A58"/>
  <c r="B57"/>
  <c r="H45" l="1"/>
  <c r="F46" s="1"/>
  <c r="D14"/>
  <c r="E45"/>
  <c r="G45" s="1"/>
  <c r="I45"/>
  <c r="B58"/>
  <c r="C58"/>
  <c r="D58"/>
  <c r="I58"/>
  <c r="A59"/>
  <c r="E58"/>
  <c r="H58"/>
  <c r="G58"/>
  <c r="D46" l="1"/>
  <c r="E46" s="1"/>
  <c r="G46" s="1"/>
  <c r="A60"/>
  <c r="C59"/>
  <c r="F59" s="1"/>
  <c r="D59"/>
  <c r="E59"/>
  <c r="I59"/>
  <c r="B59"/>
  <c r="H59"/>
  <c r="G59"/>
  <c r="H46" l="1"/>
  <c r="I46"/>
  <c r="B60"/>
  <c r="A61"/>
  <c r="D60"/>
  <c r="H60"/>
  <c r="G60"/>
  <c r="C60"/>
  <c r="F60" s="1"/>
  <c r="E60"/>
  <c r="I60"/>
  <c r="F47" l="1"/>
  <c r="D47"/>
  <c r="A62"/>
  <c r="B61"/>
  <c r="E61"/>
  <c r="I61"/>
  <c r="H61"/>
  <c r="G61"/>
  <c r="C61"/>
  <c r="F61" s="1"/>
  <c r="D61"/>
  <c r="E47" l="1"/>
  <c r="G47" s="1"/>
  <c r="H47"/>
  <c r="I47"/>
  <c r="A63"/>
  <c r="D62"/>
  <c r="H62"/>
  <c r="G62"/>
  <c r="C62"/>
  <c r="F62" s="1"/>
  <c r="I62"/>
  <c r="B62"/>
  <c r="E62"/>
  <c r="F48" l="1"/>
  <c r="D48"/>
  <c r="D49"/>
  <c r="A64"/>
  <c r="C63"/>
  <c r="F63" s="1"/>
  <c r="H63"/>
  <c r="G63"/>
  <c r="I63"/>
  <c r="B63"/>
  <c r="D63"/>
  <c r="E63"/>
  <c r="E48" l="1"/>
  <c r="G48" s="1"/>
  <c r="I48"/>
  <c r="H48"/>
  <c r="E49"/>
  <c r="I49"/>
  <c r="G49"/>
  <c r="H49"/>
  <c r="F50" s="1"/>
  <c r="H64"/>
  <c r="D64"/>
  <c r="B64"/>
  <c r="G64"/>
  <c r="A65"/>
  <c r="C64"/>
  <c r="F64" s="1"/>
  <c r="E64"/>
  <c r="I64"/>
  <c r="F49" l="1"/>
  <c r="D23"/>
  <c r="D50"/>
  <c r="G65"/>
  <c r="B65"/>
  <c r="I65"/>
  <c r="C65"/>
  <c r="F65" s="1"/>
  <c r="D65"/>
  <c r="E65"/>
  <c r="A66"/>
  <c r="H65"/>
  <c r="E50" l="1"/>
  <c r="G50" s="1"/>
  <c r="I50"/>
  <c r="H50"/>
  <c r="F51" s="1"/>
  <c r="G66"/>
  <c r="A67"/>
  <c r="I66"/>
  <c r="C66"/>
  <c r="B66"/>
  <c r="F66"/>
  <c r="H66"/>
  <c r="E66"/>
  <c r="D66"/>
  <c r="D51" l="1"/>
  <c r="A68"/>
  <c r="E67"/>
  <c r="I67"/>
  <c r="G67"/>
  <c r="H67"/>
  <c r="C67"/>
  <c r="F67" s="1"/>
  <c r="D67"/>
  <c r="B67"/>
  <c r="E51" l="1"/>
  <c r="G51" s="1"/>
  <c r="I51"/>
  <c r="H51"/>
  <c r="F52" s="1"/>
  <c r="I68"/>
  <c r="H68"/>
  <c r="C68"/>
  <c r="E68"/>
  <c r="B68"/>
  <c r="G68"/>
  <c r="D68"/>
  <c r="A69"/>
  <c r="F68"/>
  <c r="D52" l="1"/>
  <c r="G69"/>
  <c r="D69"/>
  <c r="E69"/>
  <c r="C69"/>
  <c r="F69" s="1"/>
  <c r="B69"/>
  <c r="H69"/>
  <c r="A70"/>
  <c r="I69"/>
  <c r="E52" l="1"/>
  <c r="G52" s="1"/>
  <c r="I52"/>
  <c r="H52"/>
  <c r="F53" s="1"/>
  <c r="G70"/>
  <c r="A71"/>
  <c r="H70"/>
  <c r="I70"/>
  <c r="B70"/>
  <c r="D70"/>
  <c r="C70"/>
  <c r="F70" s="1"/>
  <c r="E70"/>
  <c r="D53" l="1"/>
  <c r="A72"/>
  <c r="I71"/>
  <c r="D71"/>
  <c r="C71"/>
  <c r="F71" s="1"/>
  <c r="G71"/>
  <c r="E71"/>
  <c r="B71"/>
  <c r="H71"/>
  <c r="E53" l="1"/>
  <c r="G53" s="1"/>
  <c r="I53"/>
  <c r="H53"/>
  <c r="F54" s="1"/>
  <c r="C72"/>
  <c r="A73"/>
  <c r="H72"/>
  <c r="B72"/>
  <c r="E72"/>
  <c r="G72"/>
  <c r="F72"/>
  <c r="I72"/>
  <c r="D72"/>
  <c r="D54" l="1"/>
  <c r="H54" s="1"/>
  <c r="F55" s="1"/>
  <c r="D73"/>
  <c r="H73"/>
  <c r="E73"/>
  <c r="A74"/>
  <c r="B73"/>
  <c r="G73"/>
  <c r="I73"/>
  <c r="C73"/>
  <c r="F73" s="1"/>
  <c r="D55" l="1"/>
  <c r="E54"/>
  <c r="G54" s="1"/>
  <c r="I54"/>
  <c r="G74"/>
  <c r="C74"/>
  <c r="B74"/>
  <c r="D74"/>
  <c r="H74"/>
  <c r="F74"/>
  <c r="A75"/>
  <c r="E74"/>
  <c r="I74"/>
  <c r="E55" l="1"/>
  <c r="G55" s="1"/>
  <c r="I55"/>
  <c r="H55"/>
  <c r="F56" s="1"/>
  <c r="G75"/>
  <c r="E75"/>
  <c r="D75"/>
  <c r="I75"/>
  <c r="C75"/>
  <c r="F75" s="1"/>
  <c r="B75"/>
  <c r="H75"/>
  <c r="A76"/>
  <c r="D56" l="1"/>
  <c r="H56" s="1"/>
  <c r="F57" s="1"/>
  <c r="G76"/>
  <c r="B76"/>
  <c r="E76"/>
  <c r="D76"/>
  <c r="C76"/>
  <c r="F76" s="1"/>
  <c r="H76"/>
  <c r="A77"/>
  <c r="I76"/>
  <c r="D57" l="1"/>
  <c r="H57" s="1"/>
  <c r="F58" s="1"/>
  <c r="E56"/>
  <c r="G56" s="1"/>
  <c r="I56"/>
  <c r="G77"/>
  <c r="D77"/>
  <c r="E77"/>
  <c r="C77"/>
  <c r="F77" s="1"/>
  <c r="B77"/>
  <c r="I77"/>
  <c r="A78"/>
  <c r="H77"/>
  <c r="E57" l="1"/>
  <c r="G57" s="1"/>
  <c r="I57"/>
  <c r="G78"/>
  <c r="I78"/>
  <c r="C78"/>
  <c r="F78" s="1"/>
  <c r="E78"/>
  <c r="B78"/>
  <c r="H78"/>
  <c r="A79"/>
  <c r="D78"/>
  <c r="G79" l="1"/>
  <c r="B79"/>
  <c r="H79"/>
  <c r="D79"/>
  <c r="A80"/>
  <c r="I79"/>
  <c r="C79"/>
  <c r="F79" s="1"/>
  <c r="E79"/>
  <c r="G80" l="1"/>
  <c r="E80"/>
  <c r="I80"/>
  <c r="B80"/>
  <c r="A81"/>
  <c r="H80"/>
  <c r="C80"/>
  <c r="F80" s="1"/>
  <c r="D80"/>
  <c r="G81" l="1"/>
  <c r="A82"/>
  <c r="D81"/>
  <c r="H81"/>
  <c r="C81"/>
  <c r="F81" s="1"/>
  <c r="E81"/>
  <c r="I81"/>
  <c r="B81"/>
  <c r="D82" l="1"/>
  <c r="A83"/>
  <c r="C82"/>
  <c r="F82" s="1"/>
  <c r="I82"/>
  <c r="B82"/>
  <c r="G82"/>
  <c r="E82"/>
  <c r="H82"/>
  <c r="C83" l="1"/>
  <c r="F83" s="1"/>
  <c r="H83"/>
  <c r="D83"/>
  <c r="E83"/>
  <c r="G83"/>
  <c r="B83"/>
  <c r="I83"/>
</calcChain>
</file>

<file path=xl/sharedStrings.xml><?xml version="1.0" encoding="utf-8"?>
<sst xmlns="http://schemas.openxmlformats.org/spreadsheetml/2006/main" count="114" uniqueCount="93">
  <si>
    <t>Initial Age:</t>
  </si>
  <si>
    <t>Interest Rate:</t>
  </si>
  <si>
    <t>Initial Capital (Principal):</t>
  </si>
  <si>
    <t>Annual Interest Rate:</t>
  </si>
  <si>
    <t>Interest Rate</t>
  </si>
  <si>
    <t>Min Rate:</t>
  </si>
  <si>
    <t>Max Rate:</t>
  </si>
  <si>
    <t>Avarage Rate:</t>
  </si>
  <si>
    <t>Inflation Rate:</t>
  </si>
  <si>
    <t>Earned Interest TAX:</t>
  </si>
  <si>
    <t>Annuity Payment Term:</t>
  </si>
  <si>
    <t>Beginning of Year</t>
  </si>
  <si>
    <t>Year</t>
  </si>
  <si>
    <t>Age</t>
  </si>
  <si>
    <t>Interest</t>
  </si>
  <si>
    <t>Tax</t>
  </si>
  <si>
    <t>Balance</t>
  </si>
  <si>
    <t>Cumulative Interest</t>
  </si>
  <si>
    <t>Years To Pay Out:</t>
  </si>
  <si>
    <t>First Annual Payment:</t>
  </si>
  <si>
    <t>Last Annual Payment:</t>
  </si>
  <si>
    <t>Initial Annual Payment:</t>
  </si>
  <si>
    <t>Annual Payment</t>
  </si>
  <si>
    <t>Net Payment</t>
  </si>
  <si>
    <t>Annuity Estimator</t>
  </si>
  <si>
    <t>http://www.spreadsheet123.com/ExcelTemplates/annuity-estimator.html</t>
  </si>
  <si>
    <t>Fixed</t>
  </si>
  <si>
    <t>IMPORTANT—READ CAREFULLY: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</si>
  <si>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</si>
  <si>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</si>
  <si>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</si>
  <si>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</si>
  <si>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</si>
  <si>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</si>
  <si>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</si>
  <si>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</si>
  <si>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</si>
  <si>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r>
      <t xml:space="preserve">This EULA grants you the right to download the TEMPLATES free of charge for </t>
    </r>
    <r>
      <rPr>
        <b/>
        <sz val="10"/>
        <color rgb="FFC00000"/>
        <rFont val="Arial"/>
        <family val="2"/>
      </rPr>
      <t>personal use only</t>
    </r>
    <r>
      <rPr>
        <b/>
        <sz val="10"/>
        <rFont val="Arial"/>
        <family val="2"/>
      </rPr>
      <t>.</t>
    </r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</si>
  <si>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</si>
  <si>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</si>
  <si>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</si>
  <si>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</si>
  <si>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0"/>
        <color rgb="FFC00000"/>
        <rFont val="Arial"/>
        <family val="2"/>
      </rPr>
      <t>SPREADSHEET123.COM</t>
    </r>
  </si>
  <si>
    <r>
      <t xml:space="preserve">You may not distribute the </t>
    </r>
    <r>
      <rPr>
        <b/>
        <sz val="11"/>
        <color rgb="FFC00000"/>
        <rFont val="Calibri"/>
        <family val="2"/>
        <scheme val="minor"/>
      </rPr>
      <t>TEMPLATE</t>
    </r>
    <r>
      <rPr>
        <sz val="11"/>
        <color rgb="FFC00000"/>
        <rFont val="Calibri"/>
        <family val="2"/>
        <scheme val="minor"/>
      </rPr>
      <t xml:space="preserve"> in any stand-alone products that contain only the TEMPLATES,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</si>
  <si>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</si>
  <si>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</si>
  <si>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</si>
  <si>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Templates, and any copies of the Templates,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</si>
  <si>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</si>
  <si>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</si>
  <si>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</si>
  <si>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</si>
  <si>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theme="1"/>
        <rFont val="Calibri"/>
        <family val="2"/>
        <scheme val="minor"/>
      </rPr>
      <t>Spreadsheet123.com</t>
    </r>
    <r>
      <rPr>
        <sz val="11"/>
        <color theme="1"/>
        <rFont val="Calibri"/>
        <family val="2"/>
        <scheme val="minor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</si>
  <si>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</si>
  <si>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</si>
  <si>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</si>
  <si>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</si>
  <si>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</si>
  <si>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</si>
  <si>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</si>
  <si>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</si>
  <si>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</si>
  <si>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</si>
  <si>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</si>
  <si>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</si>
  <si>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</si>
  <si>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</si>
  <si>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</si>
  <si>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</si>
  <si>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t>Annuity Estimator EULA</t>
  </si>
  <si>
    <t>Press F9 to recalculate</t>
  </si>
  <si>
    <t>Solve for Initial Principal</t>
  </si>
  <si>
    <t>Inflation Rate</t>
  </si>
  <si>
    <t>Years to Withdraw</t>
  </si>
  <si>
    <t>Initial Principal</t>
  </si>
  <si>
    <t>Annuity Payment Term</t>
  </si>
  <si>
    <t>Term (type)</t>
  </si>
  <si>
    <t>Initial Principal (inflation adjusted)</t>
  </si>
  <si>
    <t>Solve for a Years to Pay Out</t>
  </si>
  <si>
    <t>First Annual Withdrawal</t>
  </si>
  <si>
    <t>Number of Years (inflation adjusted)</t>
  </si>
  <si>
    <t>Number of Years</t>
  </si>
  <si>
    <t>Solving for Annuity Payment</t>
  </si>
  <si>
    <t>First Annual Payment</t>
  </si>
  <si>
    <t xml:space="preserve">Last Annual Payment </t>
  </si>
  <si>
    <t>First Monthly Payment</t>
  </si>
  <si>
    <t>Last Monthly Payment</t>
  </si>
  <si>
    <t>Inflation Adjusted</t>
  </si>
  <si>
    <t>© 2010 Spreadsheet123.com</t>
  </si>
  <si>
    <t>Note:</t>
  </si>
  <si>
    <r>
      <t xml:space="preserve">When solving without Inflation adjustments, enter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Inflation Rate</t>
    </r>
    <r>
      <rPr>
        <sz val="11"/>
        <color theme="1"/>
        <rFont val="Calibri"/>
        <family val="2"/>
        <scheme val="minor"/>
      </rPr>
      <t xml:space="preserve"> cells.</t>
    </r>
  </si>
  <si>
    <r>
      <rPr>
        <b/>
        <sz val="11"/>
        <color theme="5" tint="-0.249977111117893"/>
        <rFont val="Calibri"/>
        <family val="2"/>
        <scheme val="minor"/>
      </rPr>
      <t>Term (type)</t>
    </r>
    <r>
      <rPr>
        <sz val="11"/>
        <color theme="1"/>
        <rFont val="Calibri"/>
        <family val="2"/>
        <scheme val="minor"/>
      </rPr>
      <t xml:space="preserve"> - is the same as </t>
    </r>
    <r>
      <rPr>
        <b/>
        <sz val="11"/>
        <color theme="1"/>
        <rFont val="Calibri"/>
        <family val="2"/>
        <scheme val="minor"/>
      </rPr>
      <t>Annuity Due</t>
    </r>
    <r>
      <rPr>
        <sz val="11"/>
        <color theme="1"/>
        <rFont val="Calibri"/>
        <family val="2"/>
        <scheme val="minor"/>
      </rPr>
      <t xml:space="preserve">, if </t>
    </r>
    <r>
      <rPr>
        <b/>
        <sz val="11"/>
        <color theme="1"/>
        <rFont val="Calibri"/>
        <family val="2"/>
        <scheme val="minor"/>
      </rPr>
      <t>type = 1</t>
    </r>
    <r>
      <rPr>
        <sz val="11"/>
        <color theme="1"/>
        <rFont val="Calibri"/>
        <family val="2"/>
        <scheme val="minor"/>
      </rPr>
      <t xml:space="preserve"> then annuity is paid at the beginning of the year.</t>
    </r>
  </si>
  <si>
    <r>
      <t>All calculators on this worksheet are designed to analyze and perform calculations with</t>
    </r>
    <r>
      <rPr>
        <b/>
        <sz val="11"/>
        <color theme="1"/>
        <rFont val="Calibri"/>
        <family val="2"/>
        <scheme val="minor"/>
      </rPr>
      <t xml:space="preserve"> fixed interest rates</t>
    </r>
    <r>
      <rPr>
        <sz val="11"/>
        <color theme="1"/>
        <rFont val="Calibri"/>
        <family val="2"/>
        <scheme val="minor"/>
      </rPr>
      <t>!</t>
    </r>
  </si>
</sst>
</file>

<file path=xl/styles.xml><?xml version="1.0" encoding="utf-8"?>
<styleSheet xmlns="http://schemas.openxmlformats.org/spreadsheetml/2006/main">
  <numFmts count="2">
    <numFmt numFmtId="8" formatCode="&quot;£&quot;#,##0.00;[Red]\-&quot;£&quot;#,##0.00"/>
    <numFmt numFmtId="164" formatCode="0.0%"/>
  </numFmts>
  <fonts count="17">
    <font>
      <sz val="11"/>
      <color theme="1"/>
      <name val="Calibri"/>
      <family val="2"/>
      <scheme val="minor"/>
    </font>
    <font>
      <u/>
      <sz val="10.25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26"/>
      <color theme="4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7"/>
      <color theme="1"/>
      <name val="Verdana"/>
      <family val="2"/>
    </font>
    <font>
      <sz val="7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0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medium">
        <color theme="4" tint="-0.249977111117893"/>
      </bottom>
      <diagonal/>
    </border>
    <border>
      <left/>
      <right/>
      <top style="thin">
        <color theme="4" tint="0.7999816888943144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 style="hair">
        <color theme="0" tint="-0.34998626667073579"/>
      </bottom>
      <diagonal/>
    </border>
    <border>
      <left/>
      <right style="thin">
        <color theme="4" tint="0.79998168889431442"/>
      </right>
      <top/>
      <bottom style="hair">
        <color theme="0" tint="-0.34998626667073579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hair">
        <color theme="0" tint="-0.34998626667073579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/>
      <top style="thin">
        <color theme="5" tint="0.79998168889431442"/>
      </top>
      <bottom style="thin">
        <color theme="5" tint="0.79998168889431442"/>
      </bottom>
      <diagonal/>
    </border>
    <border>
      <left/>
      <right/>
      <top/>
      <bottom style="hair">
        <color theme="0"/>
      </bottom>
      <diagonal/>
    </border>
    <border>
      <left/>
      <right/>
      <top style="hair">
        <color theme="0"/>
      </top>
      <bottom/>
      <diagonal/>
    </border>
    <border>
      <left style="thin">
        <color theme="5" tint="0.79998168889431442"/>
      </left>
      <right/>
      <top style="thin">
        <color theme="5" tint="0.79998168889431442"/>
      </top>
      <bottom/>
      <diagonal/>
    </border>
    <border>
      <left style="thin">
        <color theme="5" tint="0.79998168889431442"/>
      </left>
      <right style="thin">
        <color theme="5" tint="0.79998168889431442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/>
      <diagonal/>
    </border>
    <border>
      <left style="medium">
        <color rgb="FFC00000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 style="medium">
        <color rgb="FFC00000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medium">
        <color rgb="FFC00000"/>
      </right>
      <top style="thin">
        <color theme="5" tint="0.79998168889431442"/>
      </top>
      <bottom style="thin">
        <color theme="5" tint="0.79998168889431442"/>
      </bottom>
      <diagonal/>
    </border>
    <border>
      <left style="medium">
        <color rgb="FFC00000"/>
      </left>
      <right style="thin">
        <color theme="5" tint="0.79998168889431442"/>
      </right>
      <top style="thin">
        <color theme="5" tint="0.79998168889431442"/>
      </top>
      <bottom style="medium">
        <color rgb="FFC00000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medium">
        <color rgb="FFC00000"/>
      </bottom>
      <diagonal/>
    </border>
    <border>
      <left style="thin">
        <color theme="5" tint="0.79998168889431442"/>
      </left>
      <right style="thin">
        <color theme="5" tint="0.79998168889431442"/>
      </right>
      <top/>
      <bottom style="medium">
        <color rgb="FFC00000"/>
      </bottom>
      <diagonal/>
    </border>
    <border>
      <left style="thin">
        <color theme="5" tint="0.79998168889431442"/>
      </left>
      <right style="medium">
        <color rgb="FFC00000"/>
      </right>
      <top style="thin">
        <color theme="5" tint="0.79998168889431442"/>
      </top>
      <bottom style="medium">
        <color rgb="FFC0000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 style="medium">
        <color theme="4" tint="-0.49998474074526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medium">
        <color theme="4" tint="-0.49998474074526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medium">
        <color theme="4" tint="-0.499984740745262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theme="4" tint="-0.499984740745262"/>
      </left>
      <right style="thin">
        <color theme="4" tint="0.79998168889431442"/>
      </right>
      <top style="thin">
        <color theme="4" tint="0.79998168889431442"/>
      </top>
      <bottom style="medium">
        <color theme="4" tint="-0.49998474074526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medium">
        <color theme="4" tint="-0.49998474074526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medium">
        <color theme="4" tint="-0.499984740745262"/>
      </bottom>
      <diagonal/>
    </border>
    <border>
      <left style="thin">
        <color theme="4" tint="0.79998168889431442"/>
      </left>
      <right style="medium">
        <color theme="4" tint="-0.499984740745262"/>
      </right>
      <top style="thin">
        <color theme="4" tint="0.7999816888943144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medium">
        <color theme="4" tint="-0.499984740745262"/>
      </right>
      <top/>
      <bottom style="thin">
        <color theme="4" tint="0.7999816888943144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/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medium">
        <color theme="6" tint="-0.249977111117893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theme="6" tint="-0.249977111117893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 style="medium">
        <color theme="6" tint="-0.249977111117893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theme="6" tint="-0.249977111117893"/>
      </left>
      <right style="thin">
        <color theme="6" tint="0.79998168889431442"/>
      </right>
      <top style="thin">
        <color theme="6" tint="0.79998168889431442"/>
      </top>
      <bottom style="medium">
        <color theme="6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theme="6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medium">
        <color theme="6" tint="-0.249977111117893"/>
      </bottom>
      <diagonal/>
    </border>
    <border>
      <left style="thin">
        <color theme="6" tint="0.79998168889431442"/>
      </left>
      <right style="medium">
        <color theme="6" tint="-0.249977111117893"/>
      </right>
      <top style="thin">
        <color theme="6" tint="0.79998168889431442"/>
      </top>
      <bottom style="medium">
        <color theme="6" tint="-0.249977111117893"/>
      </bottom>
      <diagonal/>
    </border>
    <border>
      <left style="medium">
        <color theme="6" tint="-0.249977111117893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/>
      <diagonal/>
    </border>
    <border>
      <left style="thin">
        <color theme="6" tint="0.79998168889431442"/>
      </left>
      <right style="medium">
        <color theme="6" tint="-0.249977111117893"/>
      </right>
      <top/>
      <bottom style="thin">
        <color theme="6" tint="0.79998168889431442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 tint="-0.34998626667073579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medium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0.34998626667073579"/>
      </bottom>
      <diagonal/>
    </border>
    <border>
      <left style="thin">
        <color theme="0" tint="-4.9989318521683403E-2"/>
      </left>
      <right style="medium">
        <color theme="0" tint="-0.34998626667073579"/>
      </right>
      <top style="thin">
        <color theme="0" tint="-4.9989318521683403E-2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 tint="-0.34998626667073579"/>
      </right>
      <top/>
      <bottom style="thin">
        <color theme="0" tint="-4.9989318521683403E-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medium">
        <color theme="0" tint="-0.34998626667073579"/>
      </right>
      <top style="thin">
        <color theme="0" tint="-4.9989318521683403E-2"/>
      </top>
      <bottom/>
      <diagonal/>
    </border>
    <border>
      <left style="medium">
        <color theme="0" tint="-0.34998626667073579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theme="0" tint="-0.34998626667073579"/>
      </right>
      <top/>
      <bottom style="thin">
        <color theme="0" tint="-4.9989318521683403E-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80">
    <xf numFmtId="0" fontId="0" fillId="0" borderId="0" xfId="0"/>
    <xf numFmtId="0" fontId="0" fillId="0" borderId="1" xfId="0" applyBorder="1"/>
    <xf numFmtId="9" fontId="0" fillId="0" borderId="1" xfId="0" applyNumberFormat="1" applyBorder="1"/>
    <xf numFmtId="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4" xfId="0" applyFill="1" applyBorder="1" applyAlignment="1"/>
    <xf numFmtId="9" fontId="0" fillId="3" borderId="4" xfId="0" applyNumberFormat="1" applyFill="1" applyBorder="1" applyAlignment="1"/>
    <xf numFmtId="164" fontId="0" fillId="3" borderId="4" xfId="0" applyNumberFormat="1" applyFill="1" applyBorder="1" applyAlignment="1"/>
    <xf numFmtId="10" fontId="0" fillId="3" borderId="4" xfId="0" applyNumberFormat="1" applyFill="1" applyBorder="1" applyAlignment="1"/>
    <xf numFmtId="0" fontId="0" fillId="3" borderId="4" xfId="0" applyFill="1" applyBorder="1" applyAlignment="1">
      <alignment horizontal="right"/>
    </xf>
    <xf numFmtId="4" fontId="0" fillId="3" borderId="4" xfId="0" applyNumberFormat="1" applyFill="1" applyBorder="1" applyAlignment="1"/>
    <xf numFmtId="0" fontId="0" fillId="3" borderId="5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0" fontId="0" fillId="3" borderId="5" xfId="0" applyNumberFormat="1" applyFill="1" applyBorder="1" applyAlignment="1">
      <alignment horizontal="center"/>
    </xf>
    <xf numFmtId="0" fontId="0" fillId="3" borderId="6" xfId="0" applyFill="1" applyBorder="1"/>
    <xf numFmtId="4" fontId="0" fillId="3" borderId="5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justify"/>
    </xf>
    <xf numFmtId="8" fontId="0" fillId="0" borderId="1" xfId="0" applyNumberFormat="1" applyBorder="1"/>
    <xf numFmtId="10" fontId="0" fillId="0" borderId="1" xfId="0" applyNumberFormat="1" applyBorder="1"/>
    <xf numFmtId="2" fontId="0" fillId="0" borderId="1" xfId="0" applyNumberFormat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3" borderId="8" xfId="0" applyFill="1" applyBorder="1"/>
    <xf numFmtId="0" fontId="0" fillId="0" borderId="3" xfId="0" applyBorder="1" applyAlignment="1">
      <alignment horizontal="right"/>
    </xf>
    <xf numFmtId="0" fontId="0" fillId="5" borderId="9" xfId="0" applyFill="1" applyBorder="1"/>
    <xf numFmtId="0" fontId="4" fillId="0" borderId="2" xfId="0" applyFont="1" applyFill="1" applyBorder="1" applyAlignment="1"/>
    <xf numFmtId="0" fontId="4" fillId="0" borderId="1" xfId="0" applyFont="1" applyFill="1" applyBorder="1" applyAlignment="1"/>
    <xf numFmtId="0" fontId="0" fillId="0" borderId="2" xfId="0" applyFill="1" applyBorder="1" applyAlignment="1"/>
    <xf numFmtId="0" fontId="0" fillId="0" borderId="1" xfId="0" applyFill="1" applyBorder="1" applyAlignment="1"/>
    <xf numFmtId="0" fontId="0" fillId="0" borderId="23" xfId="0" applyBorder="1"/>
    <xf numFmtId="0" fontId="0" fillId="0" borderId="1" xfId="0" applyBorder="1" applyAlignment="1">
      <alignment horizontal="right"/>
    </xf>
    <xf numFmtId="0" fontId="0" fillId="0" borderId="24" xfId="0" applyBorder="1"/>
    <xf numFmtId="0" fontId="0" fillId="8" borderId="0" xfId="0" applyFill="1" applyAlignment="1">
      <alignment horizontal="left"/>
    </xf>
    <xf numFmtId="0" fontId="10" fillId="8" borderId="0" xfId="0" applyFont="1" applyFill="1" applyAlignment="1">
      <alignment horizontal="left"/>
    </xf>
    <xf numFmtId="0" fontId="12" fillId="0" borderId="0" xfId="0" applyFont="1"/>
    <xf numFmtId="0" fontId="13" fillId="8" borderId="0" xfId="0" applyFont="1" applyFill="1" applyAlignment="1">
      <alignment horizontal="left"/>
    </xf>
    <xf numFmtId="0" fontId="13" fillId="0" borderId="1" xfId="0" applyFont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30" xfId="0" applyBorder="1"/>
    <xf numFmtId="0" fontId="0" fillId="0" borderId="33" xfId="0" applyBorder="1"/>
    <xf numFmtId="0" fontId="0" fillId="6" borderId="34" xfId="0" applyFill="1" applyBorder="1"/>
    <xf numFmtId="9" fontId="0" fillId="6" borderId="34" xfId="0" applyNumberFormat="1" applyFill="1" applyBorder="1"/>
    <xf numFmtId="0" fontId="0" fillId="6" borderId="34" xfId="0" applyFill="1" applyBorder="1" applyAlignment="1">
      <alignment horizontal="right"/>
    </xf>
    <xf numFmtId="0" fontId="0" fillId="0" borderId="28" xfId="0" applyBorder="1"/>
    <xf numFmtId="0" fontId="14" fillId="7" borderId="35" xfId="0" applyFont="1" applyFill="1" applyBorder="1" applyAlignment="1">
      <alignment horizontal="right"/>
    </xf>
    <xf numFmtId="0" fontId="0" fillId="7" borderId="35" xfId="0" applyFill="1" applyBorder="1"/>
    <xf numFmtId="0" fontId="0" fillId="7" borderId="36" xfId="0" applyFill="1" applyBorder="1"/>
    <xf numFmtId="0" fontId="14" fillId="7" borderId="39" xfId="0" applyFont="1" applyFill="1" applyBorder="1" applyAlignment="1">
      <alignment horizontal="right"/>
    </xf>
    <xf numFmtId="0" fontId="0" fillId="7" borderId="40" xfId="0" applyFill="1" applyBorder="1"/>
    <xf numFmtId="0" fontId="0" fillId="7" borderId="41" xfId="0" applyFill="1" applyBorder="1"/>
    <xf numFmtId="0" fontId="14" fillId="7" borderId="42" xfId="0" applyFont="1" applyFill="1" applyBorder="1" applyAlignment="1">
      <alignment horizontal="right"/>
    </xf>
    <xf numFmtId="0" fontId="14" fillId="7" borderId="43" xfId="0" applyFont="1" applyFill="1" applyBorder="1" applyAlignment="1">
      <alignment horizontal="right"/>
    </xf>
    <xf numFmtId="0" fontId="0" fillId="7" borderId="42" xfId="0" applyFill="1" applyBorder="1"/>
    <xf numFmtId="0" fontId="0" fillId="7" borderId="44" xfId="0" applyFill="1" applyBorder="1"/>
    <xf numFmtId="9" fontId="0" fillId="7" borderId="44" xfId="0" applyNumberFormat="1" applyFill="1" applyBorder="1"/>
    <xf numFmtId="0" fontId="0" fillId="7" borderId="44" xfId="0" applyFill="1" applyBorder="1" applyAlignment="1">
      <alignment horizontal="right"/>
    </xf>
    <xf numFmtId="0" fontId="0" fillId="7" borderId="43" xfId="0" applyFill="1" applyBorder="1"/>
    <xf numFmtId="8" fontId="0" fillId="7" borderId="44" xfId="0" applyNumberFormat="1" applyFill="1" applyBorder="1"/>
    <xf numFmtId="0" fontId="0" fillId="7" borderId="45" xfId="0" applyFill="1" applyBorder="1"/>
    <xf numFmtId="0" fontId="0" fillId="7" borderId="46" xfId="0" applyFill="1" applyBorder="1"/>
    <xf numFmtId="0" fontId="0" fillId="7" borderId="47" xfId="0" applyFill="1" applyBorder="1"/>
    <xf numFmtId="0" fontId="0" fillId="7" borderId="48" xfId="0" applyFill="1" applyBorder="1"/>
    <xf numFmtId="4" fontId="15" fillId="12" borderId="34" xfId="0" applyNumberFormat="1" applyFont="1" applyFill="1" applyBorder="1"/>
    <xf numFmtId="4" fontId="0" fillId="6" borderId="34" xfId="0" applyNumberFormat="1" applyFill="1" applyBorder="1"/>
    <xf numFmtId="0" fontId="0" fillId="0" borderId="27" xfId="0" applyFill="1" applyBorder="1"/>
    <xf numFmtId="0" fontId="0" fillId="0" borderId="37" xfId="0" applyBorder="1"/>
    <xf numFmtId="0" fontId="0" fillId="0" borderId="49" xfId="0" applyBorder="1"/>
    <xf numFmtId="0" fontId="0" fillId="0" borderId="38" xfId="0" applyBorder="1"/>
    <xf numFmtId="0" fontId="0" fillId="3" borderId="14" xfId="0" applyFill="1" applyBorder="1"/>
    <xf numFmtId="0" fontId="0" fillId="3" borderId="18" xfId="0" applyFill="1" applyBorder="1"/>
    <xf numFmtId="2" fontId="15" fillId="13" borderId="34" xfId="0" applyNumberFormat="1" applyFont="1" applyFill="1" applyBorder="1"/>
    <xf numFmtId="0" fontId="0" fillId="3" borderId="50" xfId="0" applyFill="1" applyBorder="1"/>
    <xf numFmtId="0" fontId="0" fillId="3" borderId="51" xfId="0" applyFill="1" applyBorder="1"/>
    <xf numFmtId="0" fontId="0" fillId="3" borderId="52" xfId="0" applyFill="1" applyBorder="1"/>
    <xf numFmtId="0" fontId="0" fillId="3" borderId="53" xfId="0" applyFill="1" applyBorder="1"/>
    <xf numFmtId="0" fontId="0" fillId="3" borderId="54" xfId="0" applyFill="1" applyBorder="1"/>
    <xf numFmtId="0" fontId="0" fillId="3" borderId="55" xfId="0" applyFill="1" applyBorder="1"/>
    <xf numFmtId="0" fontId="0" fillId="3" borderId="56" xfId="0" applyFill="1" applyBorder="1"/>
    <xf numFmtId="0" fontId="0" fillId="3" borderId="57" xfId="0" applyFill="1" applyBorder="1"/>
    <xf numFmtId="0" fontId="0" fillId="3" borderId="15" xfId="0" applyFill="1" applyBorder="1"/>
    <xf numFmtId="0" fontId="0" fillId="3" borderId="58" xfId="0" applyFill="1" applyBorder="1"/>
    <xf numFmtId="0" fontId="0" fillId="11" borderId="62" xfId="0" applyFill="1" applyBorder="1"/>
    <xf numFmtId="0" fontId="0" fillId="11" borderId="63" xfId="0" applyFill="1" applyBorder="1"/>
    <xf numFmtId="0" fontId="0" fillId="11" borderId="64" xfId="0" applyFill="1" applyBorder="1"/>
    <xf numFmtId="0" fontId="0" fillId="11" borderId="65" xfId="0" applyFill="1" applyBorder="1"/>
    <xf numFmtId="0" fontId="0" fillId="10" borderId="34" xfId="0" applyFill="1" applyBorder="1"/>
    <xf numFmtId="9" fontId="0" fillId="10" borderId="34" xfId="0" applyNumberFormat="1" applyFill="1" applyBorder="1"/>
    <xf numFmtId="0" fontId="15" fillId="16" borderId="34" xfId="0" applyFont="1" applyFill="1" applyBorder="1"/>
    <xf numFmtId="8" fontId="15" fillId="16" borderId="34" xfId="0" applyNumberFormat="1" applyFont="1" applyFill="1" applyBorder="1"/>
    <xf numFmtId="0" fontId="0" fillId="11" borderId="66" xfId="0" applyFill="1" applyBorder="1"/>
    <xf numFmtId="0" fontId="0" fillId="11" borderId="67" xfId="0" applyFill="1" applyBorder="1"/>
    <xf numFmtId="0" fontId="0" fillId="11" borderId="68" xfId="0" applyFill="1" applyBorder="1"/>
    <xf numFmtId="0" fontId="0" fillId="11" borderId="69" xfId="0" applyFill="1" applyBorder="1"/>
    <xf numFmtId="0" fontId="0" fillId="11" borderId="70" xfId="0" applyFill="1" applyBorder="1"/>
    <xf numFmtId="0" fontId="0" fillId="11" borderId="71" xfId="0" applyFill="1" applyBorder="1"/>
    <xf numFmtId="0" fontId="0" fillId="11" borderId="72" xfId="0" applyFill="1" applyBorder="1"/>
    <xf numFmtId="0" fontId="0" fillId="11" borderId="73" xfId="0" applyFill="1" applyBorder="1"/>
    <xf numFmtId="0" fontId="0" fillId="11" borderId="74" xfId="0" applyFill="1" applyBorder="1"/>
    <xf numFmtId="0" fontId="0" fillId="11" borderId="75" xfId="0" applyFill="1" applyBorder="1"/>
    <xf numFmtId="0" fontId="0" fillId="18" borderId="85" xfId="0" applyFill="1" applyBorder="1"/>
    <xf numFmtId="0" fontId="0" fillId="18" borderId="86" xfId="0" applyFill="1" applyBorder="1"/>
    <xf numFmtId="0" fontId="0" fillId="18" borderId="87" xfId="0" applyFill="1" applyBorder="1"/>
    <xf numFmtId="0" fontId="0" fillId="18" borderId="88" xfId="0" applyFill="1" applyBorder="1"/>
    <xf numFmtId="0" fontId="0" fillId="18" borderId="89" xfId="0" applyFill="1" applyBorder="1"/>
    <xf numFmtId="0" fontId="0" fillId="18" borderId="90" xfId="0" applyFill="1" applyBorder="1"/>
    <xf numFmtId="0" fontId="0" fillId="18" borderId="91" xfId="0" applyFill="1" applyBorder="1"/>
    <xf numFmtId="0" fontId="0" fillId="18" borderId="92" xfId="0" applyFill="1" applyBorder="1"/>
    <xf numFmtId="0" fontId="0" fillId="18" borderId="93" xfId="0" applyFill="1" applyBorder="1"/>
    <xf numFmtId="0" fontId="0" fillId="3" borderId="4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3" borderId="21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22" xfId="0" applyFill="1" applyBorder="1" applyAlignment="1">
      <alignment horizontal="right"/>
    </xf>
    <xf numFmtId="0" fontId="0" fillId="3" borderId="15" xfId="0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164" fontId="0" fillId="6" borderId="16" xfId="0" applyNumberFormat="1" applyFill="1" applyBorder="1" applyAlignment="1">
      <alignment horizontal="center"/>
    </xf>
    <xf numFmtId="164" fontId="0" fillId="6" borderId="17" xfId="0" applyNumberFormat="1" applyFill="1" applyBorder="1" applyAlignment="1">
      <alignment horizontal="center"/>
    </xf>
    <xf numFmtId="10" fontId="0" fillId="7" borderId="16" xfId="0" applyNumberFormat="1" applyFill="1" applyBorder="1" applyAlignment="1">
      <alignment horizontal="center"/>
    </xf>
    <xf numFmtId="10" fontId="0" fillId="7" borderId="17" xfId="0" applyNumberFormat="1" applyFill="1" applyBorder="1" applyAlignment="1">
      <alignment horizontal="center"/>
    </xf>
    <xf numFmtId="0" fontId="0" fillId="3" borderId="18" xfId="0" applyFill="1" applyBorder="1" applyAlignment="1">
      <alignment horizontal="right"/>
    </xf>
    <xf numFmtId="0" fontId="0" fillId="6" borderId="13" xfId="0" applyFill="1" applyBorder="1" applyAlignment="1">
      <alignment horizontal="center"/>
    </xf>
    <xf numFmtId="4" fontId="0" fillId="7" borderId="13" xfId="0" applyNumberFormat="1" applyFill="1" applyBorder="1" applyAlignment="1">
      <alignment horizontal="center"/>
    </xf>
    <xf numFmtId="9" fontId="0" fillId="6" borderId="13" xfId="0" applyNumberForma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3" fillId="5" borderId="9" xfId="0" applyFont="1" applyFill="1" applyBorder="1" applyAlignment="1">
      <alignment horizontal="right"/>
    </xf>
    <xf numFmtId="0" fontId="1" fillId="0" borderId="10" xfId="1" applyBorder="1" applyAlignment="1" applyProtection="1">
      <alignment horizontal="right"/>
    </xf>
    <xf numFmtId="0" fontId="1" fillId="0" borderId="11" xfId="1" applyBorder="1" applyAlignment="1" applyProtection="1">
      <alignment horizontal="right"/>
    </xf>
    <xf numFmtId="0" fontId="1" fillId="0" borderId="12" xfId="1" applyBorder="1" applyAlignment="1" applyProtection="1">
      <alignment horizontal="right"/>
    </xf>
    <xf numFmtId="0" fontId="3" fillId="5" borderId="79" xfId="0" applyFont="1" applyFill="1" applyBorder="1" applyAlignment="1">
      <alignment horizontal="right"/>
    </xf>
    <xf numFmtId="0" fontId="3" fillId="5" borderId="80" xfId="0" applyFont="1" applyFill="1" applyBorder="1" applyAlignment="1">
      <alignment horizontal="right"/>
    </xf>
    <xf numFmtId="0" fontId="3" fillId="5" borderId="81" xfId="0" applyFont="1" applyFill="1" applyBorder="1" applyAlignment="1">
      <alignment horizontal="right"/>
    </xf>
    <xf numFmtId="0" fontId="1" fillId="0" borderId="82" xfId="1" applyBorder="1" applyAlignment="1" applyProtection="1">
      <alignment horizontal="right"/>
    </xf>
    <xf numFmtId="0" fontId="0" fillId="0" borderId="83" xfId="0" applyBorder="1" applyAlignment="1">
      <alignment horizontal="right"/>
    </xf>
    <xf numFmtId="0" fontId="0" fillId="0" borderId="84" xfId="0" applyBorder="1" applyAlignment="1">
      <alignment horizontal="right"/>
    </xf>
    <xf numFmtId="0" fontId="0" fillId="18" borderId="86" xfId="0" applyFill="1" applyBorder="1" applyAlignment="1">
      <alignment horizontal="left" vertical="justify"/>
    </xf>
    <xf numFmtId="0" fontId="0" fillId="18" borderId="85" xfId="0" applyFill="1" applyBorder="1" applyAlignment="1">
      <alignment horizontal="left" vertical="justify"/>
    </xf>
    <xf numFmtId="0" fontId="0" fillId="18" borderId="87" xfId="0" applyFill="1" applyBorder="1" applyAlignment="1">
      <alignment horizontal="left" vertical="justify"/>
    </xf>
    <xf numFmtId="0" fontId="0" fillId="18" borderId="97" xfId="0" applyFill="1" applyBorder="1" applyAlignment="1">
      <alignment horizontal="left" vertical="justify"/>
    </xf>
    <xf numFmtId="0" fontId="0" fillId="18" borderId="98" xfId="0" applyFill="1" applyBorder="1" applyAlignment="1">
      <alignment horizontal="left" vertical="justify"/>
    </xf>
    <xf numFmtId="0" fontId="0" fillId="18" borderId="99" xfId="0" applyFill="1" applyBorder="1" applyAlignment="1">
      <alignment horizontal="left" vertical="justify"/>
    </xf>
    <xf numFmtId="0" fontId="0" fillId="18" borderId="100" xfId="0" applyFill="1" applyBorder="1" applyAlignment="1">
      <alignment horizontal="left" vertical="justify"/>
    </xf>
    <xf numFmtId="0" fontId="0" fillId="18" borderId="101" xfId="0" applyFill="1" applyBorder="1" applyAlignment="1">
      <alignment horizontal="left" vertical="justify"/>
    </xf>
    <xf numFmtId="0" fontId="0" fillId="18" borderId="102" xfId="0" applyFill="1" applyBorder="1" applyAlignment="1">
      <alignment horizontal="left" vertical="justify"/>
    </xf>
    <xf numFmtId="0" fontId="14" fillId="9" borderId="31" xfId="0" applyFont="1" applyFill="1" applyBorder="1" applyAlignment="1">
      <alignment horizontal="right"/>
    </xf>
    <xf numFmtId="0" fontId="14" fillId="9" borderId="32" xfId="0" applyFont="1" applyFill="1" applyBorder="1" applyAlignment="1">
      <alignment horizontal="right"/>
    </xf>
    <xf numFmtId="0" fontId="14" fillId="9" borderId="29" xfId="0" applyFont="1" applyFill="1" applyBorder="1" applyAlignment="1">
      <alignment horizontal="right"/>
    </xf>
    <xf numFmtId="0" fontId="14" fillId="14" borderId="59" xfId="0" applyFont="1" applyFill="1" applyBorder="1" applyAlignment="1">
      <alignment horizontal="right"/>
    </xf>
    <xf numFmtId="0" fontId="14" fillId="14" borderId="60" xfId="0" applyFont="1" applyFill="1" applyBorder="1" applyAlignment="1">
      <alignment horizontal="right"/>
    </xf>
    <xf numFmtId="0" fontId="14" fillId="14" borderId="61" xfId="0" applyFont="1" applyFill="1" applyBorder="1" applyAlignment="1">
      <alignment horizontal="right"/>
    </xf>
    <xf numFmtId="0" fontId="14" fillId="15" borderId="76" xfId="0" applyFont="1" applyFill="1" applyBorder="1" applyAlignment="1">
      <alignment horizontal="right"/>
    </xf>
    <xf numFmtId="0" fontId="14" fillId="15" borderId="77" xfId="0" applyFont="1" applyFill="1" applyBorder="1" applyAlignment="1">
      <alignment horizontal="right"/>
    </xf>
    <xf numFmtId="0" fontId="14" fillId="15" borderId="78" xfId="0" applyFont="1" applyFill="1" applyBorder="1" applyAlignment="1">
      <alignment horizontal="right"/>
    </xf>
    <xf numFmtId="0" fontId="0" fillId="17" borderId="94" xfId="0" applyFill="1" applyBorder="1" applyAlignment="1">
      <alignment horizontal="left"/>
    </xf>
    <xf numFmtId="0" fontId="0" fillId="17" borderId="95" xfId="0" applyFill="1" applyBorder="1" applyAlignment="1">
      <alignment horizontal="left"/>
    </xf>
    <xf numFmtId="0" fontId="0" fillId="17" borderId="96" xfId="0" applyFill="1" applyBorder="1" applyAlignment="1">
      <alignment horizontal="left"/>
    </xf>
    <xf numFmtId="0" fontId="0" fillId="8" borderId="0" xfId="0" applyFill="1" applyAlignment="1">
      <alignment horizontal="left"/>
    </xf>
    <xf numFmtId="0" fontId="4" fillId="3" borderId="14" xfId="0" applyFont="1" applyFill="1" applyBorder="1" applyAlignment="1">
      <alignment horizontal="right"/>
    </xf>
    <xf numFmtId="0" fontId="4" fillId="3" borderId="21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1" fillId="0" borderId="1" xfId="1" applyBorder="1" applyAlignment="1" applyProtection="1">
      <alignment horizontal="right"/>
    </xf>
    <xf numFmtId="0" fontId="5" fillId="0" borderId="10" xfId="1" applyFont="1" applyBorder="1" applyAlignment="1" applyProtection="1">
      <alignment horizontal="right"/>
    </xf>
    <xf numFmtId="0" fontId="5" fillId="0" borderId="11" xfId="1" applyFont="1" applyBorder="1" applyAlignment="1" applyProtection="1">
      <alignment horizontal="right"/>
    </xf>
    <xf numFmtId="0" fontId="5" fillId="0" borderId="12" xfId="1" applyFont="1" applyBorder="1" applyAlignment="1" applyProtection="1">
      <alignment horizontal="right"/>
    </xf>
    <xf numFmtId="0" fontId="6" fillId="2" borderId="0" xfId="0" applyFont="1" applyFill="1" applyAlignment="1">
      <alignment horizontal="left"/>
    </xf>
    <xf numFmtId="0" fontId="0" fillId="8" borderId="0" xfId="0" applyFill="1" applyAlignment="1">
      <alignment horizontal="left" vertical="justify"/>
    </xf>
    <xf numFmtId="0" fontId="10" fillId="8" borderId="0" xfId="0" applyFont="1" applyFill="1" applyAlignment="1">
      <alignment horizontal="left"/>
    </xf>
    <xf numFmtId="0" fontId="0" fillId="8" borderId="0" xfId="0" applyFill="1" applyAlignment="1">
      <alignment horizontal="left" wrapText="1"/>
    </xf>
    <xf numFmtId="0" fontId="0" fillId="8" borderId="25" xfId="0" applyFill="1" applyBorder="1" applyAlignment="1">
      <alignment horizontal="left" wrapText="1"/>
    </xf>
    <xf numFmtId="0" fontId="0" fillId="8" borderId="25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theme="4" tint="0.79998168889431442"/>
      </font>
    </dxf>
    <dxf>
      <font>
        <color theme="0" tint="-0.24994659260841701"/>
      </font>
      <fill>
        <patternFill>
          <bgColor theme="0" tint="-0.14996795556505021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 tint="-0.24994659260841701"/>
      </font>
      <fill>
        <patternFill patternType="solid">
          <bgColor theme="0" tint="-0.14993743705557422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</dxf>
    <dxf>
      <font>
        <color theme="0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title>
      <c:tx>
        <c:rich>
          <a:bodyPr/>
          <a:lstStyle/>
          <a:p>
            <a:pPr>
              <a:defRPr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Annual</a:t>
            </a:r>
            <a:r>
              <a:rPr lang="en-US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Balance</a:t>
            </a:r>
            <a:endParaRPr lang="en-US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64427787561674965"/>
          <c:y val="1.9078230892780195E-2"/>
        </c:manualLayout>
      </c:layout>
      <c:spPr>
        <a:solidFill>
          <a:schemeClr val="accent1">
            <a:lumMod val="20000"/>
            <a:lumOff val="80000"/>
          </a:schemeClr>
        </a:solidFill>
        <a:ln w="25400" cap="flat" cmpd="sng" algn="ctr">
          <a:noFill/>
          <a:prstDash val="solid"/>
        </a:ln>
        <a:effectLst/>
      </c:spPr>
    </c:title>
    <c:plotArea>
      <c:layout>
        <c:manualLayout>
          <c:layoutTarget val="inner"/>
          <c:xMode val="edge"/>
          <c:yMode val="edge"/>
          <c:x val="0.13489837051569561"/>
          <c:y val="0.15455485419694456"/>
          <c:w val="0.84526951574598652"/>
          <c:h val="0.68897616018585051"/>
        </c:manualLayout>
      </c:layout>
      <c:barChart>
        <c:barDir val="col"/>
        <c:grouping val="stacked"/>
        <c:ser>
          <c:idx val="0"/>
          <c:order val="0"/>
          <c:tx>
            <c:strRef>
              <c:f>'Annuity Estimator'!$H$27</c:f>
              <c:strCache>
                <c:ptCount val="1"/>
                <c:pt idx="0">
                  <c:v>Balance</c:v>
                </c:pt>
              </c:strCache>
            </c:strRef>
          </c:tx>
          <c:val>
            <c:numRef>
              <c:f>[0]!Balance</c:f>
              <c:numCache>
                <c:formatCode>#,##0.00</c:formatCode>
                <c:ptCount val="19"/>
                <c:pt idx="0">
                  <c:v>91374.644290796685</c:v>
                </c:pt>
                <c:pt idx="1">
                  <c:v>89541.632525237219</c:v>
                </c:pt>
                <c:pt idx="2">
                  <c:v>87452.330245284043</c:v>
                </c:pt>
                <c:pt idx="3">
                  <c:v>85088.433823904328</c:v>
                </c:pt>
                <c:pt idx="4">
                  <c:v>82430.482892519896</c:v>
                </c:pt>
                <c:pt idx="5">
                  <c:v>79457.789766036018</c:v>
                </c:pt>
                <c:pt idx="6">
                  <c:v>76148.364609962402</c:v>
                </c:pt>
                <c:pt idx="7">
                  <c:v>72478.836093683654</c:v>
                </c:pt>
                <c:pt idx="8">
                  <c:v>68424.367258570652</c:v>
                </c:pt>
                <c:pt idx="9">
                  <c:v>63958.566313336196</c:v>
                </c:pt>
                <c:pt idx="10">
                  <c:v>59053.392051772695</c:v>
                </c:pt>
                <c:pt idx="11">
                  <c:v>53679.053569708114</c:v>
                </c:pt>
                <c:pt idx="12">
                  <c:v>47803.90393861624</c:v>
                </c:pt>
                <c:pt idx="13">
                  <c:v>41394.327472753364</c:v>
                </c:pt>
                <c:pt idx="14">
                  <c:v>34414.620204895124</c:v>
                </c:pt>
                <c:pt idx="15">
                  <c:v>26826.863162640919</c:v>
                </c:pt>
                <c:pt idx="16">
                  <c:v>18590.788012760502</c:v>
                </c:pt>
                <c:pt idx="17">
                  <c:v>9663.6346150944828</c:v>
                </c:pt>
                <c:pt idx="18">
                  <c:v>1.3096723705530167E-10</c:v>
                </c:pt>
              </c:numCache>
            </c:numRef>
          </c:val>
        </c:ser>
        <c:gapWidth val="55"/>
        <c:overlap val="100"/>
        <c:axId val="110161920"/>
        <c:axId val="110163456"/>
      </c:barChart>
      <c:catAx>
        <c:axId val="110161920"/>
        <c:scaling>
          <c:orientation val="minMax"/>
        </c:scaling>
        <c:axPos val="b"/>
        <c:numFmt formatCode="General" sourceLinked="1"/>
        <c:majorTickMark val="none"/>
        <c:tickLblPos val="nextTo"/>
        <c:crossAx val="110163456"/>
        <c:crosses val="autoZero"/>
        <c:auto val="1"/>
        <c:lblAlgn val="ctr"/>
        <c:lblOffset val="100"/>
      </c:catAx>
      <c:valAx>
        <c:axId val="110163456"/>
        <c:scaling>
          <c:orientation val="minMax"/>
        </c:scaling>
        <c:axPos val="l"/>
        <c:numFmt formatCode="#,##0" sourceLinked="0"/>
        <c:majorTickMark val="none"/>
        <c:tickLblPos val="nextTo"/>
        <c:crossAx val="110161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chemeClr val="accent1">
        <a:lumMod val="20000"/>
        <a:lumOff val="80000"/>
      </a:schemeClr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layout>
        <c:manualLayout>
          <c:xMode val="edge"/>
          <c:yMode val="edge"/>
          <c:x val="0.65861439981872771"/>
          <c:y val="0.10718542535124301"/>
        </c:manualLayout>
      </c:layout>
      <c:txPr>
        <a:bodyPr/>
        <a:lstStyle/>
        <a:p>
          <a:pPr>
            <a:defRPr>
              <a:solidFill>
                <a:schemeClr val="accent1">
                  <a:lumMod val="50000"/>
                </a:schemeClr>
              </a:solidFill>
            </a:defRPr>
          </a:pPr>
          <a:endParaRPr lang="en-US"/>
        </a:p>
      </c:txPr>
    </c:title>
    <c:plotArea>
      <c:layout/>
      <c:areaChart>
        <c:grouping val="stacked"/>
        <c:ser>
          <c:idx val="0"/>
          <c:order val="0"/>
          <c:tx>
            <c:strRef>
              <c:f>'Annuity Estimator'!$D$27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rgbClr val="C00000"/>
            </a:solidFill>
          </c:spPr>
          <c:val>
            <c:numRef>
              <c:f>[0]!Interest</c:f>
              <c:numCache>
                <c:formatCode>#,##0.00</c:formatCode>
                <c:ptCount val="20"/>
                <c:pt idx="0">
                  <c:v>0</c:v>
                </c:pt>
                <c:pt idx="1">
                  <c:v>5578.1147391575969</c:v>
                </c:pt>
                <c:pt idx="2">
                  <c:v>5482.4786574478012</c:v>
                </c:pt>
                <c:pt idx="3">
                  <c:v>5372.4979515142331</c:v>
                </c:pt>
                <c:pt idx="4">
                  <c:v>5247.1398147170421</c:v>
                </c:pt>
                <c:pt idx="5">
                  <c:v>5105.3060294342595</c:v>
                </c:pt>
                <c:pt idx="6">
                  <c:v>4945.8289735511935</c:v>
                </c:pt>
                <c:pt idx="7">
                  <c:v>4767.4673859621607</c:v>
                </c:pt>
                <c:pt idx="8">
                  <c:v>4568.9018765977444</c:v>
                </c:pt>
                <c:pt idx="9">
                  <c:v>4348.7301656210193</c:v>
                </c:pt>
                <c:pt idx="10">
                  <c:v>4105.4620355142388</c:v>
                </c:pt>
                <c:pt idx="11">
                  <c:v>3837.5139788001716</c:v>
                </c:pt>
                <c:pt idx="12">
                  <c:v>3543.2035231063614</c:v>
                </c:pt>
                <c:pt idx="13">
                  <c:v>3220.7432141824866</c:v>
                </c:pt>
                <c:pt idx="14">
                  <c:v>2868.2342363169741</c:v>
                </c:pt>
                <c:pt idx="15">
                  <c:v>2483.659648365202</c:v>
                </c:pt>
                <c:pt idx="16">
                  <c:v>2064.8772122937075</c:v>
                </c:pt>
                <c:pt idx="17">
                  <c:v>1609.611789758455</c:v>
                </c:pt>
                <c:pt idx="18">
                  <c:v>1115.44728076563</c:v>
                </c:pt>
                <c:pt idx="19">
                  <c:v>579.81807690566893</c:v>
                </c:pt>
              </c:numCache>
            </c:numRef>
          </c:val>
        </c:ser>
        <c:axId val="110188800"/>
        <c:axId val="110206976"/>
      </c:areaChart>
      <c:catAx>
        <c:axId val="110188800"/>
        <c:scaling>
          <c:orientation val="minMax"/>
        </c:scaling>
        <c:axPos val="b"/>
        <c:numFmt formatCode="General" sourceLinked="1"/>
        <c:tickLblPos val="nextTo"/>
        <c:crossAx val="110206976"/>
        <c:crosses val="autoZero"/>
        <c:auto val="1"/>
        <c:lblAlgn val="ctr"/>
        <c:lblOffset val="100"/>
      </c:catAx>
      <c:valAx>
        <c:axId val="110206976"/>
        <c:scaling>
          <c:orientation val="minMax"/>
        </c:scaling>
        <c:axPos val="l"/>
        <c:numFmt formatCode="#,##0" sourceLinked="0"/>
        <c:tickLblPos val="nextTo"/>
        <c:crossAx val="110188800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</c:spPr>
    </c:plotArea>
    <c:plotVisOnly val="1"/>
    <c:dispBlanksAs val="zero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>
      <c:layout>
        <c:manualLayout>
          <c:xMode val="edge"/>
          <c:yMode val="edge"/>
          <c:x val="0.45202633881291182"/>
          <c:y val="5.2405719021964364E-2"/>
        </c:manualLayout>
      </c:layout>
      <c:txPr>
        <a:bodyPr/>
        <a:lstStyle/>
        <a:p>
          <a:pPr>
            <a:defRPr>
              <a:solidFill>
                <a:schemeClr val="accent1">
                  <a:lumMod val="50000"/>
                </a:schemeClr>
              </a:solidFill>
            </a:defRPr>
          </a:pPr>
          <a:endParaRPr lang="en-US"/>
        </a:p>
      </c:txPr>
    </c:title>
    <c:plotArea>
      <c:layout/>
      <c:areaChart>
        <c:grouping val="stacked"/>
        <c:ser>
          <c:idx val="0"/>
          <c:order val="0"/>
          <c:tx>
            <c:strRef>
              <c:f>'Annuity Estimator'!$G$27</c:f>
              <c:strCache>
                <c:ptCount val="1"/>
                <c:pt idx="0">
                  <c:v>Net Payment</c:v>
                </c:pt>
              </c:strCache>
            </c:strRef>
          </c:tx>
          <c:spPr>
            <a:solidFill>
              <a:srgbClr val="92D050"/>
            </a:solidFill>
          </c:spPr>
          <c:val>
            <c:numRef>
              <c:f>[0]!Net_paid</c:f>
              <c:numCache>
                <c:formatCode>#,##0.00</c:formatCode>
                <c:ptCount val="20"/>
                <c:pt idx="0">
                  <c:v>7031.4210140400492</c:v>
                </c:pt>
                <c:pt idx="1">
                  <c:v>5777.5207495314507</c:v>
                </c:pt>
                <c:pt idx="2">
                  <c:v>5944.8707586453165</c:v>
                </c:pt>
                <c:pt idx="3">
                  <c:v>6118.6757435888539</c:v>
                </c:pt>
                <c:pt idx="4">
                  <c:v>6299.2512824174992</c:v>
                </c:pt>
                <c:pt idx="5">
                  <c:v>6486.9304534601306</c:v>
                </c:pt>
                <c:pt idx="6">
                  <c:v>6682.0648566472719</c:v>
                </c:pt>
                <c:pt idx="7">
                  <c:v>6885.0256955452296</c:v>
                </c:pt>
                <c:pt idx="8">
                  <c:v>7096.2049237270494</c:v>
                </c:pt>
                <c:pt idx="9">
                  <c:v>7316.0164593287609</c:v>
                </c:pt>
                <c:pt idx="10">
                  <c:v>7544.8974718701375</c:v>
                </c:pt>
                <c:pt idx="11">
                  <c:v>7783.3097456636251</c:v>
                </c:pt>
                <c:pt idx="12">
                  <c:v>8031.7411243943543</c:v>
                </c:pt>
                <c:pt idx="13">
                  <c:v>8290.7070417287396</c:v>
                </c:pt>
                <c:pt idx="14">
                  <c:v>8560.7521431006062</c:v>
                </c:pt>
                <c:pt idx="15">
                  <c:v>8842.4520041321448</c:v>
                </c:pt>
                <c:pt idx="16">
                  <c:v>9136.4149514744877</c:v>
                </c:pt>
                <c:pt idx="17">
                  <c:v>9443.28399219926</c:v>
                </c:pt>
                <c:pt idx="18">
                  <c:v>9763.7388582402436</c:v>
                </c:pt>
                <c:pt idx="19">
                  <c:v>10098.498172773865</c:v>
                </c:pt>
              </c:numCache>
            </c:numRef>
          </c:val>
        </c:ser>
        <c:axId val="110709760"/>
        <c:axId val="110719744"/>
      </c:areaChart>
      <c:catAx>
        <c:axId val="110709760"/>
        <c:scaling>
          <c:orientation val="minMax"/>
        </c:scaling>
        <c:axPos val="b"/>
        <c:numFmt formatCode="General" sourceLinked="1"/>
        <c:tickLblPos val="nextTo"/>
        <c:crossAx val="110719744"/>
        <c:crosses val="autoZero"/>
        <c:auto val="1"/>
        <c:lblAlgn val="ctr"/>
        <c:lblOffset val="100"/>
      </c:catAx>
      <c:valAx>
        <c:axId val="110719744"/>
        <c:scaling>
          <c:orientation val="minMax"/>
        </c:scaling>
        <c:axPos val="l"/>
        <c:numFmt formatCode="#,##0" sourceLinked="0"/>
        <c:tickLblPos val="nextTo"/>
        <c:crossAx val="110709760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</c:spPr>
    </c:plotArea>
    <c:plotVisOnly val="1"/>
    <c:dispBlanksAs val="zero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hyperlink" Target="http://www.spreadsheet123.com/index.html?401Kexcel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spreadsheet123.com/index.html?401Kexcel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spreadsheet123.com/index.html?401K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123825</xdr:rowOff>
    </xdr:from>
    <xdr:to>
      <xdr:col>12</xdr:col>
      <xdr:colOff>342900</xdr:colOff>
      <xdr:row>24</xdr:row>
      <xdr:rowOff>171450</xdr:rowOff>
    </xdr:to>
    <xdr:grpSp>
      <xdr:nvGrpSpPr>
        <xdr:cNvPr id="1430" name="Group 6"/>
        <xdr:cNvGrpSpPr>
          <a:grpSpLocks/>
        </xdr:cNvGrpSpPr>
      </xdr:nvGrpSpPr>
      <xdr:grpSpPr bwMode="auto">
        <a:xfrm>
          <a:off x="3455458" y="1129242"/>
          <a:ext cx="5417609" cy="3857625"/>
          <a:chOff x="3448050" y="1123950"/>
          <a:chExt cx="5410200" cy="3857625"/>
        </a:xfrm>
      </xdr:grpSpPr>
      <xdr:graphicFrame macro="">
        <xdr:nvGraphicFramePr>
          <xdr:cNvPr id="1433" name="Chart 3"/>
          <xdr:cNvGraphicFramePr>
            <a:graphicFrameLocks/>
          </xdr:cNvGraphicFramePr>
        </xdr:nvGraphicFramePr>
        <xdr:xfrm>
          <a:off x="3590925" y="1123950"/>
          <a:ext cx="5153025" cy="2552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434" name="Chart 4"/>
          <xdr:cNvGraphicFramePr>
            <a:graphicFrameLocks/>
          </xdr:cNvGraphicFramePr>
        </xdr:nvGraphicFramePr>
        <xdr:xfrm>
          <a:off x="3448050" y="3362325"/>
          <a:ext cx="2647950" cy="1619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435" name="Chart 5"/>
          <xdr:cNvGraphicFramePr>
            <a:graphicFrameLocks/>
          </xdr:cNvGraphicFramePr>
        </xdr:nvGraphicFramePr>
        <xdr:xfrm>
          <a:off x="6143625" y="3533775"/>
          <a:ext cx="2714625" cy="1447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0</xdr:col>
      <xdr:colOff>85725</xdr:colOff>
      <xdr:row>0</xdr:row>
      <xdr:rowOff>57150</xdr:rowOff>
    </xdr:from>
    <xdr:to>
      <xdr:col>3</xdr:col>
      <xdr:colOff>95250</xdr:colOff>
      <xdr:row>1</xdr:row>
      <xdr:rowOff>152400</xdr:rowOff>
    </xdr:to>
    <xdr:pic>
      <xdr:nvPicPr>
        <xdr:cNvPr id="1431" name="Picture 4" descr="logo-HD.jpg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5725" y="57150"/>
          <a:ext cx="17621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102420</xdr:colOff>
      <xdr:row>0</xdr:row>
      <xdr:rowOff>153630</xdr:rowOff>
    </xdr:from>
    <xdr:to>
      <xdr:col>14</xdr:col>
      <xdr:colOff>28575</xdr:colOff>
      <xdr:row>6</xdr:row>
      <xdr:rowOff>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9008295" y="153630"/>
          <a:ext cx="1554930" cy="122749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4269"/>
          </a:solidFill>
          <a:round/>
          <a:headEnd/>
          <a:tailEnd/>
        </a:ln>
        <a:effectLst>
          <a:outerShdw dist="71842" dir="2700000" algn="ctr" rotWithShape="0">
            <a:srgbClr val="336887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850" b="1" i="0" strike="noStrike">
              <a:solidFill>
                <a:srgbClr val="B3122D"/>
              </a:solidFill>
              <a:latin typeface="+mn-lt"/>
              <a:cs typeface="Arial"/>
            </a:rPr>
            <a:t>Disclaimer:</a:t>
          </a:r>
          <a:r>
            <a:rPr lang="en-US" sz="850" b="0" i="0" strike="noStrike">
              <a:solidFill>
                <a:srgbClr val="000000"/>
              </a:solidFill>
              <a:latin typeface="+mn-lt"/>
              <a:cs typeface="Arial"/>
            </a:rPr>
            <a:t> This template is for educational purposes only. We do not guarantee the results. Use this template at your own risk. You should seek the advice of qualified  professionals regarding </a:t>
          </a:r>
          <a:r>
            <a:rPr lang="en-US" sz="850">
              <a:latin typeface="+mn-lt"/>
              <a:ea typeface="+mn-ea"/>
              <a:cs typeface="+mn-cs"/>
            </a:rPr>
            <a:t>making any financial decisions.</a:t>
          </a:r>
          <a:endParaRPr lang="en-US" sz="850" b="0" i="0" strike="noStrike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3</xdr:col>
      <xdr:colOff>194733</xdr:colOff>
      <xdr:row>1</xdr:row>
      <xdr:rowOff>129117</xdr:rowOff>
    </xdr:to>
    <xdr:pic>
      <xdr:nvPicPr>
        <xdr:cNvPr id="2" name="Picture 4" descr="logo-HD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150" y="28575"/>
          <a:ext cx="1766358" cy="5291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76200</xdr:colOff>
      <xdr:row>0</xdr:row>
      <xdr:rowOff>66675</xdr:rowOff>
    </xdr:from>
    <xdr:to>
      <xdr:col>16</xdr:col>
      <xdr:colOff>412988</xdr:colOff>
      <xdr:row>5</xdr:row>
      <xdr:rowOff>99312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7858125" y="66675"/>
          <a:ext cx="1555988" cy="123278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4269"/>
          </a:solidFill>
          <a:round/>
          <a:headEnd/>
          <a:tailEnd/>
        </a:ln>
        <a:effectLst>
          <a:outerShdw dist="71842" dir="2700000" algn="ctr" rotWithShape="0">
            <a:srgbClr val="336887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850" b="1" i="0" strike="noStrike">
              <a:solidFill>
                <a:srgbClr val="B3122D"/>
              </a:solidFill>
              <a:latin typeface="+mn-lt"/>
              <a:cs typeface="Arial"/>
            </a:rPr>
            <a:t>Disclaimer:</a:t>
          </a:r>
          <a:r>
            <a:rPr lang="en-US" sz="850" b="0" i="0" strike="noStrike">
              <a:solidFill>
                <a:srgbClr val="000000"/>
              </a:solidFill>
              <a:latin typeface="+mn-lt"/>
              <a:cs typeface="Arial"/>
            </a:rPr>
            <a:t> This template is for educational purposes only. We do not guarantee the results. Use this template at your own risk. You should seek the advice of qualified  professionals regarding </a:t>
          </a:r>
          <a:r>
            <a:rPr lang="en-US" sz="850">
              <a:latin typeface="+mn-lt"/>
              <a:ea typeface="+mn-ea"/>
              <a:cs typeface="+mn-cs"/>
            </a:rPr>
            <a:t>making any financial decisions.</a:t>
          </a:r>
          <a:endParaRPr lang="en-US" sz="850" b="0" i="0" strike="noStrike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0</xdr:row>
      <xdr:rowOff>66675</xdr:rowOff>
    </xdr:from>
    <xdr:to>
      <xdr:col>11</xdr:col>
      <xdr:colOff>402405</xdr:colOff>
      <xdr:row>7</xdr:row>
      <xdr:rowOff>122595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7305675" y="66675"/>
          <a:ext cx="1554930" cy="122749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4269"/>
          </a:solidFill>
          <a:round/>
          <a:headEnd/>
          <a:tailEnd/>
        </a:ln>
        <a:effectLst>
          <a:outerShdw dist="71842" dir="2700000" algn="ctr" rotWithShape="0">
            <a:srgbClr val="336887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850" b="1" i="0" strike="noStrike">
              <a:solidFill>
                <a:srgbClr val="B3122D"/>
              </a:solidFill>
              <a:latin typeface="+mn-lt"/>
              <a:cs typeface="Arial"/>
            </a:rPr>
            <a:t>Disclaimer:</a:t>
          </a:r>
          <a:r>
            <a:rPr lang="en-US" sz="850" b="0" i="0" strike="noStrike">
              <a:solidFill>
                <a:srgbClr val="000000"/>
              </a:solidFill>
              <a:latin typeface="+mn-lt"/>
              <a:cs typeface="Arial"/>
            </a:rPr>
            <a:t> This template is for educational purposes only. We do not guarantee the results. Use this template at your own risk. You should seek the advice of qualified  professionals regarding </a:t>
          </a:r>
          <a:r>
            <a:rPr lang="en-US" sz="850">
              <a:latin typeface="+mn-lt"/>
              <a:ea typeface="+mn-ea"/>
              <a:cs typeface="+mn-cs"/>
            </a:rPr>
            <a:t>making any financial decisions.</a:t>
          </a:r>
          <a:endParaRPr lang="en-US" sz="850" b="0" i="0" strike="noStrike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 editAs="oneCell">
    <xdr:from>
      <xdr:col>0</xdr:col>
      <xdr:colOff>38100</xdr:colOff>
      <xdr:row>0</xdr:row>
      <xdr:rowOff>28575</xdr:rowOff>
    </xdr:from>
    <xdr:to>
      <xdr:col>2</xdr:col>
      <xdr:colOff>585258</xdr:colOff>
      <xdr:row>1</xdr:row>
      <xdr:rowOff>129117</xdr:rowOff>
    </xdr:to>
    <xdr:pic>
      <xdr:nvPicPr>
        <xdr:cNvPr id="3" name="Picture 4" descr="logo-HD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28575"/>
          <a:ext cx="1766358" cy="5291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preadsheet123.com/ExcelTemplates/annuity-estimator.html?xls-template" TargetMode="External"/><Relationship Id="rId1" Type="http://schemas.openxmlformats.org/officeDocument/2006/relationships/hyperlink" Target="http://www.spreadsheet123.com/ExcelTemplates/annuity-estimator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preadsheet123.com/ExcelTemplates/annuity-estimator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spreadsheet123.com/ExcelTemplates/annuity-estimator.html" TargetMode="External"/><Relationship Id="rId1" Type="http://schemas.openxmlformats.org/officeDocument/2006/relationships/hyperlink" Target="http://www.spreadsheet123.com/ExcelTemplates/annuity-estimator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9"/>
  <sheetViews>
    <sheetView topLeftCell="A69" zoomScale="90" zoomScaleNormal="90" workbookViewId="0">
      <selection activeCell="A71" activeCellId="2" sqref="A1:M34 A35:M70 A71:M83"/>
    </sheetView>
  </sheetViews>
  <sheetFormatPr defaultRowHeight="15"/>
  <cols>
    <col min="1" max="1" width="6.42578125" style="1" customWidth="1"/>
    <col min="2" max="2" width="6.7109375" style="1" customWidth="1"/>
    <col min="3" max="3" width="13.140625" style="1" customWidth="1"/>
    <col min="4" max="4" width="10.5703125" style="1" customWidth="1"/>
    <col min="5" max="6" width="9.85546875" style="1" customWidth="1"/>
    <col min="7" max="7" width="11.85546875" style="1" bestFit="1" customWidth="1"/>
    <col min="8" max="8" width="11.140625" style="1" bestFit="1" customWidth="1"/>
    <col min="9" max="9" width="12.85546875" style="1" customWidth="1"/>
    <col min="10" max="10" width="9.140625" style="1"/>
    <col min="11" max="11" width="14.85546875" style="1" bestFit="1" customWidth="1"/>
    <col min="12" max="12" width="11.28515625" style="1" customWidth="1"/>
    <col min="13" max="13" width="5.85546875" style="1" customWidth="1"/>
    <col min="14" max="14" width="24.42578125" style="1" customWidth="1"/>
    <col min="15" max="15" width="13.85546875" style="1" customWidth="1"/>
    <col min="16" max="16" width="10.140625" style="1" customWidth="1"/>
    <col min="17" max="17" width="11.85546875" style="1" bestFit="1" customWidth="1"/>
    <col min="18" max="18" width="12" style="3" bestFit="1" customWidth="1"/>
    <col min="19" max="19" width="11.140625" style="1" bestFit="1" customWidth="1"/>
    <col min="20" max="20" width="11.140625" style="3" bestFit="1" customWidth="1"/>
    <col min="21" max="21" width="11.140625" style="24" customWidth="1"/>
    <col min="22" max="22" width="11.140625" style="1" customWidth="1"/>
    <col min="23" max="24" width="15" style="1" customWidth="1"/>
    <col min="25" max="25" width="10.85546875" style="1" bestFit="1" customWidth="1"/>
    <col min="26" max="26" width="11.140625" style="1" bestFit="1" customWidth="1"/>
    <col min="27" max="16384" width="9.140625" style="1"/>
  </cols>
  <sheetData>
    <row r="1" spans="1:16" ht="33.75">
      <c r="A1" s="30"/>
      <c r="B1" s="30"/>
      <c r="C1" s="30"/>
      <c r="D1" s="30"/>
      <c r="E1" s="30"/>
      <c r="F1" s="30"/>
      <c r="G1" s="135" t="s">
        <v>24</v>
      </c>
      <c r="H1" s="135"/>
      <c r="I1" s="135"/>
      <c r="J1" s="135"/>
      <c r="K1" s="135"/>
      <c r="L1" s="135"/>
      <c r="M1" s="135"/>
      <c r="N1" s="4"/>
      <c r="O1" s="4"/>
    </row>
    <row r="2" spans="1:16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4"/>
      <c r="O2" s="4"/>
    </row>
    <row r="3" spans="1:16">
      <c r="A3" s="136" t="s">
        <v>25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8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29" t="s">
        <v>88</v>
      </c>
    </row>
    <row r="5" spans="1:16">
      <c r="A5" s="6"/>
      <c r="B5" s="6"/>
      <c r="C5" s="6"/>
      <c r="D5" s="18"/>
      <c r="E5" s="18"/>
      <c r="F5" s="6"/>
      <c r="G5" s="6"/>
      <c r="H5" s="6"/>
      <c r="I5" s="6"/>
      <c r="J5" s="6"/>
      <c r="K5" s="6"/>
      <c r="L5" s="6"/>
      <c r="M5" s="6"/>
      <c r="N5" s="4"/>
      <c r="O5" s="4"/>
      <c r="P5" s="4"/>
    </row>
    <row r="6" spans="1:16">
      <c r="A6" s="117" t="s">
        <v>0</v>
      </c>
      <c r="B6" s="117"/>
      <c r="C6" s="118"/>
      <c r="D6" s="130">
        <v>65</v>
      </c>
      <c r="E6" s="130"/>
      <c r="F6" s="14"/>
      <c r="G6" s="8"/>
      <c r="H6" s="6"/>
      <c r="I6" s="6"/>
      <c r="J6" s="6"/>
      <c r="K6" s="6"/>
      <c r="L6" s="6"/>
      <c r="M6" s="6"/>
      <c r="N6" s="4"/>
      <c r="O6" s="4"/>
      <c r="P6" s="4"/>
    </row>
    <row r="7" spans="1:16">
      <c r="A7" s="117" t="s">
        <v>18</v>
      </c>
      <c r="B7" s="117"/>
      <c r="C7" s="118"/>
      <c r="D7" s="130">
        <v>20</v>
      </c>
      <c r="E7" s="130"/>
      <c r="F7" s="14"/>
      <c r="G7" s="8"/>
      <c r="H7" s="6"/>
      <c r="I7" s="6"/>
      <c r="J7" s="6"/>
      <c r="K7" s="6"/>
      <c r="L7" s="6"/>
      <c r="M7" s="6"/>
      <c r="N7" s="4"/>
      <c r="O7" s="4"/>
      <c r="P7" s="4"/>
    </row>
    <row r="8" spans="1:16">
      <c r="A8" s="117" t="s">
        <v>2</v>
      </c>
      <c r="B8" s="117"/>
      <c r="C8" s="118"/>
      <c r="D8" s="130">
        <v>100000</v>
      </c>
      <c r="E8" s="130"/>
      <c r="F8" s="14"/>
      <c r="G8" s="8"/>
      <c r="H8" s="6"/>
      <c r="I8" s="6"/>
      <c r="J8" s="6"/>
      <c r="K8" s="6"/>
      <c r="L8" s="6"/>
      <c r="M8" s="6"/>
      <c r="N8" s="4"/>
      <c r="O8" s="4"/>
      <c r="P8" s="4"/>
    </row>
    <row r="9" spans="1:16">
      <c r="A9" s="117" t="s">
        <v>3</v>
      </c>
      <c r="B9" s="117"/>
      <c r="C9" s="118"/>
      <c r="D9" s="132">
        <v>0.06</v>
      </c>
      <c r="E9" s="132"/>
      <c r="F9" s="15"/>
      <c r="G9" s="9"/>
      <c r="H9" s="6"/>
      <c r="I9" s="6"/>
      <c r="J9" s="6"/>
      <c r="K9" s="6"/>
      <c r="L9" s="6"/>
      <c r="M9" s="6"/>
      <c r="N9" s="4"/>
      <c r="O9" s="4"/>
      <c r="P9" s="4"/>
    </row>
    <row r="10" spans="1:16">
      <c r="A10" s="117"/>
      <c r="B10" s="117"/>
      <c r="C10" s="117"/>
      <c r="D10" s="122"/>
      <c r="E10" s="122"/>
      <c r="F10" s="7"/>
      <c r="G10" s="8"/>
      <c r="H10" s="6"/>
      <c r="I10" s="6"/>
      <c r="J10" s="6"/>
      <c r="K10" s="6"/>
      <c r="L10" s="6"/>
      <c r="M10" s="6"/>
      <c r="N10" s="4"/>
      <c r="O10" s="4"/>
      <c r="P10" s="4"/>
    </row>
    <row r="11" spans="1:16">
      <c r="A11" s="118" t="s">
        <v>1</v>
      </c>
      <c r="B11" s="119"/>
      <c r="C11" s="121"/>
      <c r="D11" s="133" t="s">
        <v>26</v>
      </c>
      <c r="E11" s="134"/>
      <c r="F11" s="14"/>
      <c r="G11" s="8"/>
      <c r="H11" s="6"/>
      <c r="I11" s="6"/>
      <c r="J11" s="6"/>
      <c r="K11" s="6"/>
      <c r="L11" s="6"/>
      <c r="M11" s="6"/>
      <c r="N11" s="4"/>
      <c r="O11" s="4"/>
      <c r="P11" s="4"/>
    </row>
    <row r="12" spans="1:16">
      <c r="A12" s="118" t="s">
        <v>5</v>
      </c>
      <c r="B12" s="119"/>
      <c r="C12" s="121"/>
      <c r="D12" s="125">
        <v>0</v>
      </c>
      <c r="E12" s="126"/>
      <c r="F12" s="16"/>
      <c r="G12" s="10"/>
      <c r="H12" s="6"/>
      <c r="I12" s="6"/>
      <c r="J12" s="6"/>
      <c r="K12" s="6"/>
      <c r="L12" s="6"/>
      <c r="M12" s="6"/>
      <c r="N12" s="4"/>
      <c r="O12" s="4"/>
      <c r="P12" s="4"/>
    </row>
    <row r="13" spans="1:16">
      <c r="A13" s="118" t="s">
        <v>6</v>
      </c>
      <c r="B13" s="119"/>
      <c r="C13" s="121"/>
      <c r="D13" s="125">
        <v>0.09</v>
      </c>
      <c r="E13" s="126"/>
      <c r="F13" s="16"/>
      <c r="G13" s="10"/>
      <c r="H13" s="6"/>
      <c r="I13" s="6"/>
      <c r="J13" s="6"/>
      <c r="K13" s="6"/>
      <c r="L13" s="6"/>
      <c r="M13" s="6"/>
      <c r="N13" s="4"/>
      <c r="O13" s="4"/>
      <c r="P13" s="4"/>
    </row>
    <row r="14" spans="1:16">
      <c r="A14" s="118" t="s">
        <v>7</v>
      </c>
      <c r="B14" s="119"/>
      <c r="C14" s="121"/>
      <c r="D14" s="127">
        <f ca="1">IF(D9&gt;0,AVERAGE(OFFSET(C27,1,0,D7,1)),"")</f>
        <v>6.0000000000000032E-2</v>
      </c>
      <c r="E14" s="128"/>
      <c r="F14" s="17"/>
      <c r="G14" s="11"/>
      <c r="H14" s="6"/>
      <c r="I14" s="6"/>
      <c r="J14" s="6"/>
      <c r="K14" s="6"/>
      <c r="L14" s="6"/>
      <c r="M14" s="6"/>
      <c r="N14" s="4"/>
      <c r="O14" s="4"/>
      <c r="P14" s="4"/>
    </row>
    <row r="15" spans="1:16">
      <c r="A15" s="118"/>
      <c r="B15" s="119"/>
      <c r="C15" s="120"/>
      <c r="D15" s="123" t="s">
        <v>70</v>
      </c>
      <c r="E15" s="124"/>
      <c r="F15" s="7"/>
      <c r="G15" s="8"/>
      <c r="H15" s="6"/>
      <c r="I15" s="6"/>
      <c r="J15" s="6"/>
      <c r="K15" s="6"/>
      <c r="L15" s="6"/>
      <c r="M15" s="6"/>
      <c r="N15" s="4"/>
      <c r="O15" s="4"/>
      <c r="P15" s="4"/>
    </row>
    <row r="16" spans="1:16">
      <c r="A16" s="117" t="s">
        <v>8</v>
      </c>
      <c r="B16" s="117"/>
      <c r="C16" s="118"/>
      <c r="D16" s="132">
        <v>0.02</v>
      </c>
      <c r="E16" s="132"/>
      <c r="F16" s="15"/>
      <c r="G16" s="9"/>
      <c r="H16" s="6"/>
      <c r="I16" s="6"/>
      <c r="J16" s="6"/>
      <c r="K16" s="6"/>
      <c r="L16" s="6"/>
      <c r="M16" s="6"/>
      <c r="N16" s="4"/>
      <c r="O16" s="4"/>
      <c r="P16" s="4"/>
    </row>
    <row r="17" spans="1:26">
      <c r="A17" s="117" t="s">
        <v>9</v>
      </c>
      <c r="B17" s="117"/>
      <c r="C17" s="118"/>
      <c r="D17" s="132">
        <v>0.25</v>
      </c>
      <c r="E17" s="132"/>
      <c r="F17" s="15"/>
      <c r="G17" s="9"/>
      <c r="H17" s="6"/>
      <c r="I17" s="6"/>
      <c r="J17" s="6"/>
      <c r="K17" s="6"/>
      <c r="L17" s="6"/>
      <c r="M17" s="6"/>
      <c r="N17" s="4"/>
      <c r="O17" s="4"/>
      <c r="P17" s="4"/>
    </row>
    <row r="18" spans="1:26">
      <c r="A18" s="117"/>
      <c r="B18" s="117"/>
      <c r="C18" s="117"/>
      <c r="D18" s="122"/>
      <c r="E18" s="122"/>
      <c r="F18" s="7"/>
      <c r="G18" s="8"/>
      <c r="H18" s="6"/>
      <c r="I18" s="6"/>
      <c r="J18" s="6"/>
      <c r="K18" s="6"/>
      <c r="L18" s="6"/>
      <c r="M18" s="6"/>
      <c r="N18" s="4"/>
      <c r="O18" s="4"/>
      <c r="P18" s="4"/>
    </row>
    <row r="19" spans="1:26">
      <c r="A19" s="117" t="s">
        <v>10</v>
      </c>
      <c r="B19" s="117"/>
      <c r="C19" s="118"/>
      <c r="D19" s="130" t="s">
        <v>11</v>
      </c>
      <c r="E19" s="130"/>
      <c r="F19" s="14"/>
      <c r="G19" s="8"/>
      <c r="H19" s="6"/>
      <c r="I19" s="6"/>
      <c r="J19" s="6"/>
      <c r="K19" s="6"/>
      <c r="L19" s="6"/>
      <c r="M19" s="6"/>
      <c r="N19" s="4"/>
      <c r="O19" s="4"/>
      <c r="P19" s="4"/>
    </row>
    <row r="20" spans="1:26">
      <c r="A20" s="117"/>
      <c r="B20" s="117"/>
      <c r="C20" s="117"/>
      <c r="D20" s="122"/>
      <c r="E20" s="122"/>
      <c r="F20" s="7"/>
      <c r="G20" s="12"/>
      <c r="H20" s="6"/>
      <c r="I20" s="6"/>
      <c r="J20" s="6"/>
      <c r="K20" s="6"/>
      <c r="L20" s="6"/>
      <c r="M20" s="6"/>
      <c r="N20" s="4"/>
      <c r="O20" s="4"/>
      <c r="P20" s="4"/>
    </row>
    <row r="21" spans="1:26">
      <c r="A21" s="117" t="s">
        <v>21</v>
      </c>
      <c r="B21" s="117"/>
      <c r="C21" s="118"/>
      <c r="D21" s="131">
        <f>PMT((1+D9)/(1+D16)-1,D7,-(Ini_cap+(D28-E28)),,Payment)</f>
        <v>7031.4210140400492</v>
      </c>
      <c r="E21" s="131"/>
      <c r="F21" s="19"/>
      <c r="G21" s="12"/>
      <c r="H21" s="6"/>
      <c r="I21" s="6"/>
      <c r="J21" s="6"/>
      <c r="K21" s="6"/>
      <c r="L21" s="6"/>
      <c r="M21" s="6"/>
      <c r="N21" s="4"/>
      <c r="O21" s="4"/>
      <c r="P21" s="4"/>
    </row>
    <row r="22" spans="1:26">
      <c r="A22" s="117" t="s">
        <v>19</v>
      </c>
      <c r="B22" s="117"/>
      <c r="C22" s="118"/>
      <c r="D22" s="131">
        <f>IF(ann_paid=TRUE,D21,F29)</f>
        <v>7031.4210140400492</v>
      </c>
      <c r="E22" s="131"/>
      <c r="F22" s="19"/>
      <c r="G22" s="13"/>
      <c r="H22" s="6"/>
      <c r="I22" s="6"/>
      <c r="J22" s="6"/>
      <c r="K22" s="6"/>
      <c r="L22" s="6"/>
      <c r="M22" s="6"/>
      <c r="N22" s="4"/>
      <c r="O22" s="4"/>
      <c r="P22" s="4"/>
      <c r="V22" s="22"/>
      <c r="W22" s="22"/>
      <c r="X22" s="23"/>
      <c r="Y22" s="22"/>
      <c r="Z22" s="22"/>
    </row>
    <row r="23" spans="1:26">
      <c r="A23" s="117" t="s">
        <v>20</v>
      </c>
      <c r="B23" s="117"/>
      <c r="C23" s="118"/>
      <c r="D23" s="131">
        <f>IF(Rate=FALSE,INDEX(F28:F83,IF(ann_paid=TRUE,$D$7,$D$7+1)),INDEX(F28:F83,IF(ann_paid=TRUE,$D$7,$D$7+1))+INDEX(H28:H83,IF(ann_paid=TRUE,$D$7,$D$7+1)))</f>
        <v>10243.452692000283</v>
      </c>
      <c r="E23" s="131"/>
      <c r="F23" s="19"/>
      <c r="G23" s="13"/>
      <c r="H23" s="6"/>
      <c r="I23" s="6"/>
      <c r="J23" s="6"/>
      <c r="K23" s="6"/>
      <c r="L23" s="6"/>
      <c r="M23" s="6"/>
      <c r="N23" s="4"/>
      <c r="O23" s="4"/>
      <c r="P23" s="4"/>
      <c r="V23" s="22"/>
      <c r="W23" s="22"/>
      <c r="X23" s="22"/>
    </row>
    <row r="24" spans="1:26">
      <c r="A24" s="6"/>
      <c r="B24" s="117"/>
      <c r="C24" s="117"/>
      <c r="D24" s="129"/>
      <c r="E24" s="129"/>
      <c r="F24" s="117"/>
      <c r="G24" s="117"/>
      <c r="H24" s="6"/>
      <c r="I24" s="6"/>
      <c r="J24" s="6"/>
      <c r="K24" s="6"/>
      <c r="L24" s="6"/>
      <c r="M24" s="6"/>
      <c r="N24" s="4"/>
      <c r="O24" s="4"/>
      <c r="P24" s="4"/>
      <c r="V24" s="22"/>
      <c r="W24" s="22"/>
      <c r="X24" s="2"/>
    </row>
    <row r="25" spans="1:26">
      <c r="A25" s="25"/>
      <c r="B25" s="26"/>
      <c r="C25" s="26"/>
      <c r="D25" s="26"/>
      <c r="E25" s="26"/>
      <c r="F25" s="26"/>
      <c r="G25" s="27"/>
      <c r="H25" s="28"/>
      <c r="I25" s="28"/>
      <c r="J25" s="28"/>
      <c r="K25" s="28"/>
      <c r="L25" s="28"/>
      <c r="M25" s="25"/>
      <c r="N25" s="4"/>
      <c r="O25" s="4"/>
      <c r="P25" s="4"/>
      <c r="V25" s="22"/>
      <c r="W25" s="22"/>
      <c r="X25" s="22"/>
    </row>
    <row r="26" spans="1:26">
      <c r="A26" s="5"/>
      <c r="B26" s="5"/>
      <c r="C26" s="5"/>
      <c r="D26" s="5"/>
      <c r="E26" s="5"/>
      <c r="F26" s="5"/>
      <c r="G26" s="5"/>
      <c r="H26" s="5"/>
      <c r="I26" s="5"/>
      <c r="V26" s="22"/>
      <c r="W26" s="22"/>
      <c r="X26" s="22"/>
    </row>
    <row r="27" spans="1:26" ht="29.25" customHeight="1" thickBot="1">
      <c r="A27" s="20" t="s">
        <v>12</v>
      </c>
      <c r="B27" s="20" t="s">
        <v>13</v>
      </c>
      <c r="C27" s="20" t="s">
        <v>4</v>
      </c>
      <c r="D27" s="20" t="s">
        <v>14</v>
      </c>
      <c r="E27" s="20" t="s">
        <v>15</v>
      </c>
      <c r="F27" s="21" t="s">
        <v>22</v>
      </c>
      <c r="G27" s="21" t="s">
        <v>23</v>
      </c>
      <c r="H27" s="20" t="s">
        <v>16</v>
      </c>
      <c r="I27" s="21" t="s">
        <v>17</v>
      </c>
      <c r="J27" s="4"/>
      <c r="P27" s="22"/>
      <c r="Q27" s="22"/>
      <c r="V27" s="22"/>
      <c r="W27" s="22"/>
      <c r="X27" s="22"/>
      <c r="Y27" s="23"/>
    </row>
    <row r="28" spans="1:26">
      <c r="A28" s="1">
        <v>0</v>
      </c>
      <c r="B28" s="1">
        <f>IF(ISERROR(A28),NA(),$D$6+A28)</f>
        <v>65</v>
      </c>
      <c r="C28" s="43">
        <f t="shared" ref="C28:C59" ca="1" si="0">IF(ISERROR(A28),NA(),IF(Rate=TRUE,$D$12+RAND()*($D$13-$D$12),$D$9))</f>
        <v>0.06</v>
      </c>
      <c r="D28" s="3">
        <v>0</v>
      </c>
      <c r="E28" s="3">
        <f>IF(ISERROR(A28),NA(),IF(D28&gt;0,D28*$D$17,0))</f>
        <v>0</v>
      </c>
      <c r="F28" s="3">
        <f>IF(Rate=FALSE,IF(ann_paid=TRUE,FP,0),IF(ann_paid=TRUE,PMT((1+C28)/(1+D16)-1,D7,-(Ini_cap+(D28-E28)),,Payment),0))</f>
        <v>7031.4210140400492</v>
      </c>
      <c r="G28" s="3">
        <f>IF(ann_paid=TRUE,F28,0)</f>
        <v>7031.4210140400492</v>
      </c>
      <c r="H28" s="3">
        <f>IF(ISERROR(A28),NA(),Ini_cap+(D28-E28)-G28)</f>
        <v>92968.578985959946</v>
      </c>
      <c r="I28" s="3">
        <f>D28</f>
        <v>0</v>
      </c>
      <c r="K28" s="22"/>
      <c r="L28" s="3"/>
      <c r="N28" s="22"/>
      <c r="O28" s="22"/>
      <c r="P28" s="22"/>
      <c r="Q28" s="22"/>
      <c r="S28" s="3"/>
      <c r="V28" s="22"/>
      <c r="W28" s="22"/>
      <c r="X28" s="22"/>
      <c r="Y28" s="23"/>
    </row>
    <row r="29" spans="1:26">
      <c r="A29" s="1">
        <f>IF(ann_paid=TRUE,IF(A28&gt;=$D$7-1,NA(),A28+1),IF(A28&gt;=$D$7,NA(),A28+1))</f>
        <v>1</v>
      </c>
      <c r="B29" s="1">
        <f t="shared" ref="B29:B83" si="1">IF(ISERROR(A29),NA(),$D$6+A29)</f>
        <v>66</v>
      </c>
      <c r="C29" s="43">
        <f t="shared" ca="1" si="0"/>
        <v>0.06</v>
      </c>
      <c r="D29" s="3">
        <f ca="1">IF(ISERROR(A29),NA(),IF(ann_paid=TRUE,H28*C29,H28*C29))</f>
        <v>5578.1147391575969</v>
      </c>
      <c r="E29" s="3">
        <f ca="1">IF(ISERROR(A29),NA(),IF(D29&gt;0,D29*$D$17,0))</f>
        <v>1394.5286847893992</v>
      </c>
      <c r="F29" s="3">
        <f>IF(Rate=FALSE,IF(ISERROR(A29),NA(),FV(Inf_Rate,A29,,-FP)),PMT((1+C29)/(1+$D$16)-1,IF(ann_paid=TRUE,$D$7-A29,$D$7+1-A29),-(H28),,Payment))</f>
        <v>7172.0494343208502</v>
      </c>
      <c r="G29" s="3">
        <f ca="1">IF(ISERROR(A29),NA(),F29-E29)</f>
        <v>5777.5207495314507</v>
      </c>
      <c r="H29" s="3">
        <f ca="1">IF(ISERROR(A29),NA(),IF((H28+D29-F29)&lt;0,-(H28+D29-F29),(H28+D29-F29)))</f>
        <v>91374.644290796685</v>
      </c>
      <c r="I29" s="3">
        <f ca="1">IF(ISERROR(A29),NA(),SUM($D$28:D29))</f>
        <v>5578.1147391575969</v>
      </c>
      <c r="K29" s="22"/>
      <c r="L29" s="22"/>
      <c r="N29" s="22"/>
      <c r="O29" s="22"/>
      <c r="P29" s="22"/>
      <c r="Q29" s="22"/>
      <c r="S29" s="3"/>
      <c r="V29" s="22"/>
      <c r="W29" s="22"/>
      <c r="X29" s="22"/>
      <c r="Y29" s="23"/>
    </row>
    <row r="30" spans="1:26">
      <c r="A30" s="1">
        <f>IF(ann_paid=TRUE,IF(A29&gt;=$D$7-1,NA(),A29+1),IF(A29&gt;=$D$7,NA(),A29+1))</f>
        <v>2</v>
      </c>
      <c r="B30" s="1">
        <f t="shared" si="1"/>
        <v>67</v>
      </c>
      <c r="C30" s="43">
        <f t="shared" ca="1" si="0"/>
        <v>0.06</v>
      </c>
      <c r="D30" s="3">
        <f ca="1">IF(ISERROR(A30),NA(),IF(ann_paid=TRUE,H29*C30,H29*C30))</f>
        <v>5482.4786574478012</v>
      </c>
      <c r="E30" s="3">
        <f t="shared" ref="E30:E83" ca="1" si="2">IF(ISERROR(A30),NA(),IF(D30&gt;0,D30*$D$17,0))</f>
        <v>1370.6196643619503</v>
      </c>
      <c r="F30" s="3">
        <f>IF(Rate=FALSE,IF(ISERROR(A30),NA(),FV(Inf_Rate,A30,,-FP)),PMT((1+C30)/(1+$D$16)-1,IF(ann_paid=TRUE,$D$7-A30,$D$7+1-A30),-(H29),,Payment))</f>
        <v>7315.4904230072671</v>
      </c>
      <c r="G30" s="3">
        <f t="shared" ref="G30:G83" ca="1" si="3">IF(ISERROR(A30),NA(),F30-E30)</f>
        <v>5944.8707586453165</v>
      </c>
      <c r="H30" s="3">
        <f t="shared" ref="H30:H83" ca="1" si="4">IF(ISERROR(A30),NA(),IF((H29+D30-F30)&lt;0,-(H29+D30-F30),(H29+D30-F30)))</f>
        <v>89541.632525237219</v>
      </c>
      <c r="I30" s="3">
        <f ca="1">IF(ISERROR(A30),NA(),SUM($D$28:D30))</f>
        <v>11060.593396605398</v>
      </c>
      <c r="K30" s="22"/>
      <c r="L30" s="22"/>
      <c r="N30" s="22"/>
      <c r="O30" s="22"/>
      <c r="P30" s="22"/>
      <c r="Q30" s="22"/>
      <c r="S30" s="3"/>
      <c r="V30" s="22"/>
      <c r="W30" s="22"/>
      <c r="X30" s="22"/>
      <c r="Y30" s="23"/>
    </row>
    <row r="31" spans="1:26">
      <c r="A31" s="1">
        <f>IF(ann_paid=TRUE,IF(A30&gt;=$D$7-1,NA(),A30+1),IF(A30&gt;=$D$7,NA(),A30+1))</f>
        <v>3</v>
      </c>
      <c r="B31" s="1">
        <f t="shared" si="1"/>
        <v>68</v>
      </c>
      <c r="C31" s="43">
        <f t="shared" ca="1" si="0"/>
        <v>0.06</v>
      </c>
      <c r="D31" s="3">
        <f ca="1">IF(ISERROR(A31),NA(),IF(ann_paid=TRUE,H30*C31,H30*C31))</f>
        <v>5372.4979515142331</v>
      </c>
      <c r="E31" s="3">
        <f t="shared" ca="1" si="2"/>
        <v>1343.1244878785583</v>
      </c>
      <c r="F31" s="3">
        <f>IF(Rate=FALSE,IF(ISERROR(A31),NA(),FV(Inf_Rate,A31,,-FP)),PMT((1+C31)/(1+$D$16)-1,IF(ann_paid=TRUE,$D$7-A31,$D$7+1-A31),-(H30),,Payment))</f>
        <v>7461.8002314674122</v>
      </c>
      <c r="G31" s="3">
        <f t="shared" ca="1" si="3"/>
        <v>6118.6757435888539</v>
      </c>
      <c r="H31" s="3">
        <f t="shared" ca="1" si="4"/>
        <v>87452.330245284043</v>
      </c>
      <c r="I31" s="3">
        <f ca="1">IF(ISERROR(A31),NA(),SUM($D$28:D31))</f>
        <v>16433.091348119633</v>
      </c>
      <c r="K31" s="22"/>
      <c r="L31" s="22"/>
      <c r="N31" s="22"/>
      <c r="O31" s="22"/>
      <c r="P31" s="22"/>
      <c r="Q31" s="22"/>
      <c r="S31" s="3"/>
      <c r="V31" s="22"/>
      <c r="W31" s="22"/>
      <c r="X31" s="22"/>
      <c r="Y31" s="23"/>
    </row>
    <row r="32" spans="1:26">
      <c r="A32" s="1">
        <f>IF(ann_paid=TRUE,IF(A31&gt;=$D$7-1,NA(),A31+1),IF(A31&gt;=$D$7,NA(),A31+1))</f>
        <v>4</v>
      </c>
      <c r="B32" s="1">
        <f t="shared" si="1"/>
        <v>69</v>
      </c>
      <c r="C32" s="43">
        <f t="shared" ca="1" si="0"/>
        <v>0.06</v>
      </c>
      <c r="D32" s="3">
        <f ca="1">IF(ISERROR(A32),NA(),IF(ann_paid=TRUE,H31*C32,H31*C32))</f>
        <v>5247.1398147170421</v>
      </c>
      <c r="E32" s="3">
        <f t="shared" ca="1" si="2"/>
        <v>1311.7849536792605</v>
      </c>
      <c r="F32" s="3">
        <f>IF(Rate=FALSE,IF(ISERROR(A32),NA(),FV(Inf_Rate,A32,,-FP)),PMT((1+C32)/(1+$D$16)-1,IF(ann_paid=TRUE,$D$7-A32,$D$7+1-A32),-(H31),,Payment))</f>
        <v>7611.0362360967601</v>
      </c>
      <c r="G32" s="3">
        <f t="shared" ca="1" si="3"/>
        <v>6299.2512824174992</v>
      </c>
      <c r="H32" s="3">
        <f t="shared" ca="1" si="4"/>
        <v>85088.433823904328</v>
      </c>
      <c r="I32" s="3">
        <f ca="1">IF(ISERROR(A32),NA(),SUM($D$28:D32))</f>
        <v>21680.231162836673</v>
      </c>
      <c r="K32" s="22"/>
      <c r="L32" s="22"/>
      <c r="N32" s="22"/>
      <c r="O32" s="22"/>
      <c r="P32" s="22"/>
      <c r="Q32" s="22"/>
      <c r="S32" s="3"/>
      <c r="V32" s="22"/>
      <c r="W32" s="22"/>
      <c r="X32" s="22"/>
      <c r="Y32" s="23"/>
    </row>
    <row r="33" spans="1:25">
      <c r="A33" s="1">
        <f>IF(ann_paid=TRUE,IF(A32&gt;=$D$7-1,NA(),A32+1),IF(A32&gt;=$D$7,NA(),A32+1))</f>
        <v>5</v>
      </c>
      <c r="B33" s="1">
        <f t="shared" si="1"/>
        <v>70</v>
      </c>
      <c r="C33" s="43">
        <f t="shared" ca="1" si="0"/>
        <v>0.06</v>
      </c>
      <c r="D33" s="3">
        <f ca="1">IF(ISERROR(A33),NA(),IF(ann_paid=TRUE,H32*C33,H32*C33))</f>
        <v>5105.3060294342595</v>
      </c>
      <c r="E33" s="3">
        <f t="shared" ca="1" si="2"/>
        <v>1276.3265073585649</v>
      </c>
      <c r="F33" s="3">
        <f>IF(Rate=FALSE,IF(ISERROR(A33),NA(),FV(Inf_Rate,A33,,-FP)),PMT((1+C33)/(1+$D$16)-1,IF(ann_paid=TRUE,$D$7-A33,$D$7+1-A33),-(H32),,Payment))</f>
        <v>7763.2569608186959</v>
      </c>
      <c r="G33" s="3">
        <f t="shared" ca="1" si="3"/>
        <v>6486.9304534601306</v>
      </c>
      <c r="H33" s="3">
        <f t="shared" ca="1" si="4"/>
        <v>82430.482892519896</v>
      </c>
      <c r="I33" s="3">
        <f ca="1">IF(ISERROR(A33),NA(),SUM($D$28:D33))</f>
        <v>26785.537192270931</v>
      </c>
      <c r="K33" s="22"/>
      <c r="L33" s="22"/>
      <c r="N33" s="22"/>
      <c r="O33" s="22"/>
      <c r="P33" s="22"/>
      <c r="Q33" s="22"/>
      <c r="S33" s="3"/>
      <c r="V33" s="22"/>
      <c r="W33" s="22"/>
      <c r="X33" s="22"/>
      <c r="Y33" s="23"/>
    </row>
    <row r="34" spans="1:25">
      <c r="A34" s="1">
        <f>IF(ann_paid=TRUE,IF(A33&gt;=$D$7-1,NA(),A33+1),IF(A33&gt;=$D$7,NA(),A33+1))</f>
        <v>6</v>
      </c>
      <c r="B34" s="1">
        <f t="shared" si="1"/>
        <v>71</v>
      </c>
      <c r="C34" s="43">
        <f t="shared" ca="1" si="0"/>
        <v>0.06</v>
      </c>
      <c r="D34" s="3">
        <f ca="1">IF(ISERROR(A34),NA(),IF(ann_paid=TRUE,H33*C34,H33*C34))</f>
        <v>4945.8289735511935</v>
      </c>
      <c r="E34" s="3">
        <f t="shared" ca="1" si="2"/>
        <v>1236.4572433877984</v>
      </c>
      <c r="F34" s="3">
        <f>IF(Rate=FALSE,IF(ISERROR(A34),NA(),FV(Inf_Rate,A34,,-FP)),PMT((1+C34)/(1+$D$16)-1,IF(ann_paid=TRUE,$D$7-A34,$D$7+1-A34),-(H33),,Payment))</f>
        <v>7918.5221000350703</v>
      </c>
      <c r="G34" s="3">
        <f t="shared" ca="1" si="3"/>
        <v>6682.0648566472719</v>
      </c>
      <c r="H34" s="3">
        <f t="shared" ca="1" si="4"/>
        <v>79457.789766036018</v>
      </c>
      <c r="I34" s="3">
        <f ca="1">IF(ISERROR(A34),NA(),SUM($D$28:D34))</f>
        <v>31731.366165822124</v>
      </c>
      <c r="K34" s="22"/>
      <c r="L34" s="22"/>
      <c r="N34" s="22"/>
      <c r="O34" s="22"/>
      <c r="P34" s="22"/>
      <c r="Q34" s="22"/>
      <c r="S34" s="3"/>
      <c r="V34" s="22"/>
      <c r="W34" s="22"/>
      <c r="X34" s="22"/>
      <c r="Y34" s="23"/>
    </row>
    <row r="35" spans="1:25">
      <c r="A35" s="1">
        <f>IF(ann_paid=TRUE,IF(A34&gt;=$D$7-1,NA(),A34+1),IF(A34&gt;=$D$7,NA(),A34+1))</f>
        <v>7</v>
      </c>
      <c r="B35" s="1">
        <f t="shared" si="1"/>
        <v>72</v>
      </c>
      <c r="C35" s="43">
        <f t="shared" ca="1" si="0"/>
        <v>0.06</v>
      </c>
      <c r="D35" s="3">
        <f ca="1">IF(ISERROR(A35),NA(),IF(ann_paid=TRUE,H34*C35,H34*C35))</f>
        <v>4767.4673859621607</v>
      </c>
      <c r="E35" s="3">
        <f t="shared" ca="1" si="2"/>
        <v>1191.8668464905402</v>
      </c>
      <c r="F35" s="3">
        <f>IF(Rate=FALSE,IF(ISERROR(A35),NA(),FV(Inf_Rate,A35,,-FP)),PMT((1+C35)/(1+$D$16)-1,IF(ann_paid=TRUE,$D$7-A35,$D$7+1-A35),-(H34),,Payment))</f>
        <v>8076.89254203577</v>
      </c>
      <c r="G35" s="3">
        <f t="shared" ca="1" si="3"/>
        <v>6885.0256955452296</v>
      </c>
      <c r="H35" s="3">
        <f t="shared" ca="1" si="4"/>
        <v>76148.364609962402</v>
      </c>
      <c r="I35" s="3">
        <f ca="1">IF(ISERROR(A35),NA(),SUM($D$28:D35))</f>
        <v>36498.833551784286</v>
      </c>
      <c r="K35" s="22"/>
      <c r="L35" s="22"/>
      <c r="N35" s="22"/>
      <c r="O35" s="22"/>
      <c r="P35" s="22"/>
      <c r="Q35" s="22"/>
      <c r="S35" s="3"/>
      <c r="V35" s="22"/>
      <c r="W35" s="22"/>
      <c r="X35" s="22"/>
    </row>
    <row r="36" spans="1:25">
      <c r="A36" s="1">
        <f>IF(ann_paid=TRUE,IF(A35&gt;=$D$7-1,NA(),A35+1),IF(A35&gt;=$D$7,NA(),A35+1))</f>
        <v>8</v>
      </c>
      <c r="B36" s="1">
        <f t="shared" si="1"/>
        <v>73</v>
      </c>
      <c r="C36" s="43">
        <f t="shared" ca="1" si="0"/>
        <v>0.06</v>
      </c>
      <c r="D36" s="3">
        <f ca="1">IF(ISERROR(A36),NA(),IF(ann_paid=TRUE,H35*C36,H35*C36))</f>
        <v>4568.9018765977444</v>
      </c>
      <c r="E36" s="3">
        <f t="shared" ca="1" si="2"/>
        <v>1142.2254691494361</v>
      </c>
      <c r="F36" s="3">
        <f>IF(Rate=FALSE,IF(ISERROR(A36),NA(),FV(Inf_Rate,A36,,-FP)),PMT((1+C36)/(1+$D$16)-1,IF(ann_paid=TRUE,$D$7-A36,$D$7+1-A36),-(H35),,Payment))</f>
        <v>8238.4303928764857</v>
      </c>
      <c r="G36" s="3">
        <f t="shared" ca="1" si="3"/>
        <v>7096.2049237270494</v>
      </c>
      <c r="H36" s="3">
        <f t="shared" ca="1" si="4"/>
        <v>72478.836093683654</v>
      </c>
      <c r="I36" s="3">
        <f ca="1">IF(ISERROR(A36),NA(),SUM($D$28:D36))</f>
        <v>41067.735428382031</v>
      </c>
      <c r="K36" s="22"/>
      <c r="L36" s="22"/>
      <c r="N36" s="22"/>
      <c r="O36" s="22"/>
      <c r="P36" s="22"/>
      <c r="Q36" s="22"/>
      <c r="S36" s="3"/>
      <c r="V36" s="22"/>
      <c r="W36" s="22"/>
      <c r="X36" s="22"/>
    </row>
    <row r="37" spans="1:25">
      <c r="A37" s="1">
        <f>IF(ann_paid=TRUE,IF(A36&gt;=$D$7-1,NA(),A36+1),IF(A36&gt;=$D$7,NA(),A36+1))</f>
        <v>9</v>
      </c>
      <c r="B37" s="1">
        <f t="shared" si="1"/>
        <v>74</v>
      </c>
      <c r="C37" s="43">
        <f t="shared" ca="1" si="0"/>
        <v>0.06</v>
      </c>
      <c r="D37" s="3">
        <f ca="1">IF(ISERROR(A37),NA(),IF(ann_paid=TRUE,H36*C37,H36*C37))</f>
        <v>4348.7301656210193</v>
      </c>
      <c r="E37" s="3">
        <f t="shared" ca="1" si="2"/>
        <v>1087.1825414052548</v>
      </c>
      <c r="F37" s="3">
        <f>IF(Rate=FALSE,IF(ISERROR(A37),NA(),FV(Inf_Rate,A37,,-FP)),PMT((1+C37)/(1+$D$16)-1,IF(ann_paid=TRUE,$D$7-A37,$D$7+1-A37),-(H36),,Payment))</f>
        <v>8403.1990007340155</v>
      </c>
      <c r="G37" s="3">
        <f t="shared" ca="1" si="3"/>
        <v>7316.0164593287609</v>
      </c>
      <c r="H37" s="3">
        <f t="shared" ca="1" si="4"/>
        <v>68424.367258570652</v>
      </c>
      <c r="I37" s="3">
        <f ca="1">IF(ISERROR(A37),NA(),SUM($D$28:D37))</f>
        <v>45416.46559400305</v>
      </c>
      <c r="K37" s="22"/>
      <c r="L37" s="22"/>
      <c r="N37" s="22"/>
      <c r="O37" s="22"/>
      <c r="P37" s="22"/>
      <c r="Q37" s="22"/>
      <c r="S37" s="3"/>
      <c r="V37" s="22"/>
      <c r="W37" s="22"/>
      <c r="X37" s="22"/>
    </row>
    <row r="38" spans="1:25">
      <c r="A38" s="1">
        <f>IF(ann_paid=TRUE,IF(A37&gt;=$D$7-1,NA(),A37+1),IF(A37&gt;=$D$7,NA(),A37+1))</f>
        <v>10</v>
      </c>
      <c r="B38" s="1">
        <f t="shared" si="1"/>
        <v>75</v>
      </c>
      <c r="C38" s="43">
        <f t="shared" ca="1" si="0"/>
        <v>0.06</v>
      </c>
      <c r="D38" s="3">
        <f ca="1">IF(ISERROR(A38),NA(),IF(ann_paid=TRUE,H37*C38,H37*C38))</f>
        <v>4105.4620355142388</v>
      </c>
      <c r="E38" s="3">
        <f t="shared" ca="1" si="2"/>
        <v>1026.3655088785597</v>
      </c>
      <c r="F38" s="3">
        <f>IF(Rate=FALSE,IF(ISERROR(A38),NA(),FV(Inf_Rate,A38,,-FP)),PMT((1+C38)/(1+$D$16)-1,IF(ann_paid=TRUE,$D$7-A38,$D$7+1-A38),-(H37),,Payment))</f>
        <v>8571.2629807486974</v>
      </c>
      <c r="G38" s="3">
        <f t="shared" ca="1" si="3"/>
        <v>7544.8974718701375</v>
      </c>
      <c r="H38" s="3">
        <f t="shared" ca="1" si="4"/>
        <v>63958.566313336196</v>
      </c>
      <c r="I38" s="3">
        <f ca="1">IF(ISERROR(A38),NA(),SUM($D$28:D38))</f>
        <v>49521.927629517289</v>
      </c>
      <c r="K38" s="22"/>
      <c r="L38" s="22"/>
      <c r="N38" s="22"/>
      <c r="O38" s="22"/>
      <c r="P38" s="22"/>
      <c r="Q38" s="22"/>
      <c r="S38" s="3"/>
      <c r="V38" s="22"/>
      <c r="W38" s="22"/>
      <c r="X38" s="22"/>
    </row>
    <row r="39" spans="1:25">
      <c r="A39" s="1">
        <f>IF(ann_paid=TRUE,IF(A38&gt;=$D$7-1,NA(),A38+1),IF(A38&gt;=$D$7,NA(),A38+1))</f>
        <v>11</v>
      </c>
      <c r="B39" s="1">
        <f t="shared" si="1"/>
        <v>76</v>
      </c>
      <c r="C39" s="43">
        <f t="shared" ca="1" si="0"/>
        <v>0.06</v>
      </c>
      <c r="D39" s="3">
        <f ca="1">IF(ISERROR(A39),NA(),IF(ann_paid=TRUE,H38*C39,H38*C39))</f>
        <v>3837.5139788001716</v>
      </c>
      <c r="E39" s="3">
        <f t="shared" ca="1" si="2"/>
        <v>959.37849470004289</v>
      </c>
      <c r="F39" s="3">
        <f>IF(Rate=FALSE,IF(ISERROR(A39),NA(),FV(Inf_Rate,A39,,-FP)),PMT((1+C39)/(1+$D$16)-1,IF(ann_paid=TRUE,$D$7-A39,$D$7+1-A39),-(H38),,Payment))</f>
        <v>8742.6882403636682</v>
      </c>
      <c r="G39" s="3">
        <f t="shared" ca="1" si="3"/>
        <v>7783.3097456636251</v>
      </c>
      <c r="H39" s="3">
        <f t="shared" ca="1" si="4"/>
        <v>59053.392051772695</v>
      </c>
      <c r="I39" s="3">
        <f ca="1">IF(ISERROR(A39),NA(),SUM($D$28:D39))</f>
        <v>53359.441608317458</v>
      </c>
      <c r="K39" s="22"/>
      <c r="L39" s="22"/>
      <c r="N39" s="22"/>
      <c r="O39" s="22"/>
      <c r="P39" s="22"/>
      <c r="Q39" s="22"/>
      <c r="S39" s="3"/>
      <c r="V39" s="22"/>
      <c r="W39" s="22"/>
      <c r="X39" s="22"/>
    </row>
    <row r="40" spans="1:25">
      <c r="A40" s="1">
        <f>IF(ann_paid=TRUE,IF(A39&gt;=$D$7-1,NA(),A39+1),IF(A39&gt;=$D$7,NA(),A39+1))</f>
        <v>12</v>
      </c>
      <c r="B40" s="1">
        <f t="shared" si="1"/>
        <v>77</v>
      </c>
      <c r="C40" s="43">
        <f t="shared" ca="1" si="0"/>
        <v>0.06</v>
      </c>
      <c r="D40" s="3">
        <f ca="1">IF(ISERROR(A40),NA(),IF(ann_paid=TRUE,H39*C40,H39*C40))</f>
        <v>3543.2035231063614</v>
      </c>
      <c r="E40" s="3">
        <f t="shared" ca="1" si="2"/>
        <v>885.80088077659036</v>
      </c>
      <c r="F40" s="3">
        <f>IF(Rate=FALSE,IF(ISERROR(A40),NA(),FV(Inf_Rate,A40,,-FP)),PMT((1+C40)/(1+$D$16)-1,IF(ann_paid=TRUE,$D$7-A40,$D$7+1-A40),-(H39),,Payment))</f>
        <v>8917.5420051709443</v>
      </c>
      <c r="G40" s="3">
        <f t="shared" ca="1" si="3"/>
        <v>8031.7411243943543</v>
      </c>
      <c r="H40" s="3">
        <f t="shared" ca="1" si="4"/>
        <v>53679.053569708114</v>
      </c>
      <c r="I40" s="3">
        <f ca="1">IF(ISERROR(A40),NA(),SUM($D$28:D40))</f>
        <v>56902.645131423822</v>
      </c>
      <c r="K40" s="22"/>
      <c r="L40" s="22"/>
      <c r="N40" s="22"/>
      <c r="O40" s="22"/>
      <c r="P40" s="22"/>
      <c r="Q40" s="22"/>
      <c r="S40" s="3"/>
      <c r="V40" s="22"/>
      <c r="W40" s="22"/>
      <c r="X40" s="22"/>
    </row>
    <row r="41" spans="1:25">
      <c r="A41" s="1">
        <f>IF(ann_paid=TRUE,IF(A40&gt;=$D$7-1,NA(),A40+1),IF(A40&gt;=$D$7,NA(),A40+1))</f>
        <v>13</v>
      </c>
      <c r="B41" s="1">
        <f t="shared" si="1"/>
        <v>78</v>
      </c>
      <c r="C41" s="43">
        <f t="shared" ca="1" si="0"/>
        <v>0.06</v>
      </c>
      <c r="D41" s="3">
        <f ca="1">IF(ISERROR(A41),NA(),IF(ann_paid=TRUE,H40*C41,H40*C41))</f>
        <v>3220.7432141824866</v>
      </c>
      <c r="E41" s="3">
        <f t="shared" ca="1" si="2"/>
        <v>805.18580354562164</v>
      </c>
      <c r="F41" s="3">
        <f>IF(Rate=FALSE,IF(ISERROR(A41),NA(),FV(Inf_Rate,A41,,-FP)),PMT((1+C41)/(1+$D$16)-1,IF(ann_paid=TRUE,$D$7-A41,$D$7+1-A41),-(H40),,Payment))</f>
        <v>9095.8928452743621</v>
      </c>
      <c r="G41" s="3">
        <f t="shared" ca="1" si="3"/>
        <v>8290.7070417287396</v>
      </c>
      <c r="H41" s="3">
        <f t="shared" ca="1" si="4"/>
        <v>47803.90393861624</v>
      </c>
      <c r="I41" s="3">
        <f ca="1">IF(ISERROR(A41),NA(),SUM($D$28:D41))</f>
        <v>60123.388345606305</v>
      </c>
      <c r="K41" s="22"/>
      <c r="L41" s="22"/>
      <c r="N41" s="22"/>
      <c r="O41" s="22"/>
      <c r="P41" s="22"/>
      <c r="Q41" s="22"/>
      <c r="S41" s="3"/>
      <c r="V41" s="22"/>
      <c r="W41" s="22"/>
      <c r="X41" s="22"/>
    </row>
    <row r="42" spans="1:25">
      <c r="A42" s="1">
        <f>IF(ann_paid=TRUE,IF(A41&gt;=$D$7-1,NA(),A41+1),IF(A41&gt;=$D$7,NA(),A41+1))</f>
        <v>14</v>
      </c>
      <c r="B42" s="1">
        <f t="shared" si="1"/>
        <v>79</v>
      </c>
      <c r="C42" s="43">
        <f t="shared" ca="1" si="0"/>
        <v>0.06</v>
      </c>
      <c r="D42" s="3">
        <f ca="1">IF(ISERROR(A42),NA(),IF(ann_paid=TRUE,H41*C42,H41*C42))</f>
        <v>2868.2342363169741</v>
      </c>
      <c r="E42" s="3">
        <f t="shared" ca="1" si="2"/>
        <v>717.05855907924354</v>
      </c>
      <c r="F42" s="3">
        <f>IF(Rate=FALSE,IF(ISERROR(A42),NA(),FV(Inf_Rate,A42,,-FP)),PMT((1+C42)/(1+$D$16)-1,IF(ann_paid=TRUE,$D$7-A42,$D$7+1-A42),-(H41),,Payment))</f>
        <v>9277.8107021798496</v>
      </c>
      <c r="G42" s="3">
        <f t="shared" ca="1" si="3"/>
        <v>8560.7521431006062</v>
      </c>
      <c r="H42" s="3">
        <f t="shared" ca="1" si="4"/>
        <v>41394.327472753364</v>
      </c>
      <c r="I42" s="3">
        <f ca="1">IF(ISERROR(A42),NA(),SUM($D$28:D42))</f>
        <v>62991.622581923279</v>
      </c>
      <c r="K42" s="22"/>
      <c r="L42" s="22"/>
      <c r="N42" s="22"/>
      <c r="O42" s="22"/>
      <c r="P42" s="22"/>
      <c r="Q42" s="22"/>
      <c r="S42" s="3"/>
      <c r="V42" s="22"/>
      <c r="W42" s="22"/>
      <c r="X42" s="22"/>
    </row>
    <row r="43" spans="1:25">
      <c r="A43" s="1">
        <f>IF(ann_paid=TRUE,IF(A42&gt;=$D$7-1,NA(),A42+1),IF(A42&gt;=$D$7,NA(),A42+1))</f>
        <v>15</v>
      </c>
      <c r="B43" s="1">
        <f t="shared" si="1"/>
        <v>80</v>
      </c>
      <c r="C43" s="43">
        <f t="shared" ca="1" si="0"/>
        <v>0.06</v>
      </c>
      <c r="D43" s="3">
        <f ca="1">IF(ISERROR(A43),NA(),IF(ann_paid=TRUE,H42*C43,H42*C43))</f>
        <v>2483.659648365202</v>
      </c>
      <c r="E43" s="3">
        <f t="shared" ca="1" si="2"/>
        <v>620.91491209130049</v>
      </c>
      <c r="F43" s="3">
        <f>IF(Rate=FALSE,IF(ISERROR(A43),NA(),FV(Inf_Rate,A43,,-FP)),PMT((1+C43)/(1+$D$16)-1,IF(ann_paid=TRUE,$D$7-A43,$D$7+1-A43),-(H42),,Payment))</f>
        <v>9463.3669162234455</v>
      </c>
      <c r="G43" s="3">
        <f t="shared" ca="1" si="3"/>
        <v>8842.4520041321448</v>
      </c>
      <c r="H43" s="3">
        <f t="shared" ca="1" si="4"/>
        <v>34414.620204895124</v>
      </c>
      <c r="I43" s="3">
        <f ca="1">IF(ISERROR(A43),NA(),SUM($D$28:D43))</f>
        <v>65475.282230288482</v>
      </c>
      <c r="K43" s="22"/>
      <c r="L43" s="22"/>
      <c r="N43" s="22"/>
      <c r="O43" s="22"/>
      <c r="P43" s="22"/>
      <c r="Q43" s="22"/>
      <c r="S43" s="3"/>
      <c r="V43" s="22"/>
      <c r="W43" s="22"/>
      <c r="X43" s="22"/>
    </row>
    <row r="44" spans="1:25">
      <c r="A44" s="1">
        <f>IF(ann_paid=TRUE,IF(A43&gt;=$D$7-1,NA(),A43+1),IF(A43&gt;=$D$7,NA(),A43+1))</f>
        <v>16</v>
      </c>
      <c r="B44" s="1">
        <f t="shared" si="1"/>
        <v>81</v>
      </c>
      <c r="C44" s="43">
        <f t="shared" ca="1" si="0"/>
        <v>0.06</v>
      </c>
      <c r="D44" s="3">
        <f ca="1">IF(ISERROR(A44),NA(),IF(ann_paid=TRUE,H43*C44,H43*C44))</f>
        <v>2064.8772122937075</v>
      </c>
      <c r="E44" s="3">
        <f t="shared" ca="1" si="2"/>
        <v>516.21930307342689</v>
      </c>
      <c r="F44" s="3">
        <f>IF(Rate=FALSE,IF(ISERROR(A44),NA(),FV(Inf_Rate,A44,,-FP)),PMT((1+C44)/(1+$D$16)-1,IF(ann_paid=TRUE,$D$7-A44,$D$7+1-A44),-(H43),,Payment))</f>
        <v>9652.6342545479147</v>
      </c>
      <c r="G44" s="3">
        <f t="shared" ca="1" si="3"/>
        <v>9136.4149514744877</v>
      </c>
      <c r="H44" s="3">
        <f t="shared" ca="1" si="4"/>
        <v>26826.863162640919</v>
      </c>
      <c r="I44" s="3">
        <f ca="1">IF(ISERROR(A44),NA(),SUM($D$28:D44))</f>
        <v>67540.159442582182</v>
      </c>
      <c r="K44" s="22"/>
      <c r="L44" s="22"/>
      <c r="N44" s="22"/>
      <c r="O44" s="22"/>
      <c r="P44" s="22"/>
      <c r="Q44" s="22"/>
      <c r="S44" s="3"/>
    </row>
    <row r="45" spans="1:25">
      <c r="A45" s="1">
        <f>IF(ann_paid=TRUE,IF(A44&gt;=$D$7-1,NA(),A44+1),IF(A44&gt;=$D$7,NA(),A44+1))</f>
        <v>17</v>
      </c>
      <c r="B45" s="1">
        <f t="shared" si="1"/>
        <v>82</v>
      </c>
      <c r="C45" s="43">
        <f t="shared" ca="1" si="0"/>
        <v>0.06</v>
      </c>
      <c r="D45" s="3">
        <f ca="1">IF(ISERROR(A45),NA(),IF(ann_paid=TRUE,H44*C45,H44*C45))</f>
        <v>1609.611789758455</v>
      </c>
      <c r="E45" s="3">
        <f t="shared" ca="1" si="2"/>
        <v>402.40294743961374</v>
      </c>
      <c r="F45" s="3">
        <f>IF(Rate=FALSE,IF(ISERROR(A45),NA(),FV(Inf_Rate,A45,,-FP)),PMT((1+C45)/(1+$D$16)-1,IF(ann_paid=TRUE,$D$7-A45,$D$7+1-A45),-(H44),,Payment))</f>
        <v>9845.6869396388738</v>
      </c>
      <c r="G45" s="3">
        <f t="shared" ca="1" si="3"/>
        <v>9443.28399219926</v>
      </c>
      <c r="H45" s="3">
        <f t="shared" ca="1" si="4"/>
        <v>18590.788012760502</v>
      </c>
      <c r="I45" s="3">
        <f ca="1">IF(ISERROR(A45),NA(),SUM($D$28:D45))</f>
        <v>69149.77123234063</v>
      </c>
      <c r="K45" s="22"/>
      <c r="L45" s="22"/>
      <c r="N45" s="22"/>
      <c r="O45" s="22"/>
      <c r="P45" s="22"/>
      <c r="Q45" s="22"/>
      <c r="S45" s="3"/>
    </row>
    <row r="46" spans="1:25">
      <c r="A46" s="1">
        <f>IF(ann_paid=TRUE,IF(A45&gt;=$D$7-1,NA(),A45+1),IF(A45&gt;=$D$7,NA(),A45+1))</f>
        <v>18</v>
      </c>
      <c r="B46" s="1">
        <f t="shared" si="1"/>
        <v>83</v>
      </c>
      <c r="C46" s="43">
        <f t="shared" ca="1" si="0"/>
        <v>0.06</v>
      </c>
      <c r="D46" s="3">
        <f ca="1">IF(ISERROR(A46),NA(),IF(ann_paid=TRUE,H45*C46,H45*C46))</f>
        <v>1115.44728076563</v>
      </c>
      <c r="E46" s="3">
        <f t="shared" ca="1" si="2"/>
        <v>278.8618201914075</v>
      </c>
      <c r="F46" s="3">
        <f>IF(Rate=FALSE,IF(ISERROR(A46),NA(),FV(Inf_Rate,A46,,-FP)),PMT((1+C46)/(1+$D$16)-1,IF(ann_paid=TRUE,$D$7-A46,$D$7+1-A46),-(H45),,Payment))</f>
        <v>10042.600678431651</v>
      </c>
      <c r="G46" s="3">
        <f t="shared" ca="1" si="3"/>
        <v>9763.7388582402436</v>
      </c>
      <c r="H46" s="3">
        <f ca="1">IF(ISERROR(A46),NA(),IF((H45+D46-F46)&lt;0,-(H45+D46-F46),(H45+D46-F46)))</f>
        <v>9663.6346150944828</v>
      </c>
      <c r="I46" s="3">
        <f ca="1">IF(ISERROR(A46),NA(),SUM($D$28:D46))</f>
        <v>70265.218513106258</v>
      </c>
      <c r="K46" s="22"/>
      <c r="L46" s="22"/>
      <c r="N46" s="22"/>
      <c r="O46" s="22"/>
      <c r="P46" s="22"/>
      <c r="Q46" s="22"/>
      <c r="S46" s="3"/>
    </row>
    <row r="47" spans="1:25">
      <c r="A47" s="1">
        <f>IF(ann_paid=TRUE,IF(A46&gt;=$D$7-1,NA(),A46+1),IF(A46&gt;=$D$7,NA(),A46+1))</f>
        <v>19</v>
      </c>
      <c r="B47" s="1">
        <f t="shared" si="1"/>
        <v>84</v>
      </c>
      <c r="C47" s="43">
        <f t="shared" ca="1" si="0"/>
        <v>0.06</v>
      </c>
      <c r="D47" s="3">
        <f ca="1">IF(ISERROR(A47),NA(),IF(ann_paid=TRUE,H46*C47,H46*C47))</f>
        <v>579.81807690566893</v>
      </c>
      <c r="E47" s="3">
        <f t="shared" ca="1" si="2"/>
        <v>144.95451922641723</v>
      </c>
      <c r="F47" s="3">
        <f>IF(Rate=FALSE,IF(ISERROR(A47),NA(),FV(Inf_Rate,A47,,-FP)),PMT((1+C47)/(1+$D$16)-1,IF(ann_paid=TRUE,$D$7-A47,$D$7+1-A47),-(H46),,Payment))</f>
        <v>10243.452692000283</v>
      </c>
      <c r="G47" s="3">
        <f t="shared" ca="1" si="3"/>
        <v>10098.498172773865</v>
      </c>
      <c r="H47" s="3">
        <f t="shared" ca="1" si="4"/>
        <v>1.3096723705530167E-10</v>
      </c>
      <c r="I47" s="3">
        <f ca="1">IF(ISERROR(A47),NA(),SUM($D$28:D47))</f>
        <v>70845.036590011921</v>
      </c>
      <c r="K47" s="22"/>
      <c r="L47" s="22"/>
      <c r="N47" s="22"/>
      <c r="O47" s="22"/>
      <c r="P47" s="22"/>
      <c r="Q47" s="22"/>
      <c r="S47" s="3"/>
    </row>
    <row r="48" spans="1:25">
      <c r="A48" s="1" t="e">
        <f>IF(ann_paid=TRUE,IF(A47&gt;=$D$7-1,NA(),A47+1),IF(A47&gt;=$D$7,NA(),A47+1))</f>
        <v>#N/A</v>
      </c>
      <c r="B48" s="1" t="e">
        <f t="shared" si="1"/>
        <v>#N/A</v>
      </c>
      <c r="C48" s="43" t="e">
        <f t="shared" ca="1" si="0"/>
        <v>#N/A</v>
      </c>
      <c r="D48" s="3" t="e">
        <f>IF(ISERROR(A48),NA(),IF(ann_paid=TRUE,H47*C48,H47*C48))</f>
        <v>#N/A</v>
      </c>
      <c r="E48" s="3" t="e">
        <f t="shared" si="2"/>
        <v>#N/A</v>
      </c>
      <c r="F48" s="3" t="e">
        <f>IF(Rate=FALSE,IF(ISERROR(A48),NA(),FV(Inf_Rate,A48,,-FP)),PMT((1+C48)/(1+$D$16)-1,IF(ann_paid=TRUE,$D$7-A48,$D$7+1-A48),-(H47),,Payment))</f>
        <v>#N/A</v>
      </c>
      <c r="G48" s="3" t="e">
        <f t="shared" si="3"/>
        <v>#N/A</v>
      </c>
      <c r="H48" s="3" t="e">
        <f t="shared" si="4"/>
        <v>#N/A</v>
      </c>
      <c r="I48" s="3" t="e">
        <f>IF(ISERROR(A48),NA(),SUM($D$28:D48))</f>
        <v>#N/A</v>
      </c>
      <c r="K48" s="22"/>
      <c r="L48" s="22"/>
      <c r="N48" s="22"/>
      <c r="O48" s="22"/>
      <c r="P48" s="22"/>
      <c r="Q48" s="22"/>
      <c r="S48" s="3"/>
    </row>
    <row r="49" spans="1:19">
      <c r="A49" s="1" t="e">
        <f>IF(ann_paid=TRUE,IF(A48&gt;=$D$7-1,NA(),A48+1),IF(A48&gt;=$D$7,NA(),A48+1))</f>
        <v>#N/A</v>
      </c>
      <c r="B49" s="1" t="e">
        <f t="shared" si="1"/>
        <v>#N/A</v>
      </c>
      <c r="C49" s="43" t="e">
        <f t="shared" ca="1" si="0"/>
        <v>#N/A</v>
      </c>
      <c r="D49" s="3" t="e">
        <f>IF(ISERROR(A49),NA(),IF(ann_paid=TRUE,H48*C49,H48*C49))</f>
        <v>#N/A</v>
      </c>
      <c r="E49" s="3" t="e">
        <f t="shared" si="2"/>
        <v>#N/A</v>
      </c>
      <c r="F49" s="3" t="e">
        <f>IF(Rate=FALSE,IF(ISERROR(A49),NA(),FV(Inf_Rate,A49,,-FP)),PMT((1+C49)/(1+$D$16)-1,IF(ann_paid=TRUE,$D$7-A49,$D$7+1-A49),-(H48),,Payment))</f>
        <v>#N/A</v>
      </c>
      <c r="G49" s="3" t="e">
        <f t="shared" si="3"/>
        <v>#N/A</v>
      </c>
      <c r="H49" s="3" t="e">
        <f t="shared" si="4"/>
        <v>#N/A</v>
      </c>
      <c r="I49" s="3" t="e">
        <f>IF(ISERROR(A49),NA(),SUM($D$28:D49))</f>
        <v>#N/A</v>
      </c>
      <c r="K49" s="22"/>
      <c r="L49" s="22"/>
      <c r="N49" s="22"/>
      <c r="O49" s="22"/>
      <c r="P49" s="22"/>
      <c r="Q49" s="22"/>
      <c r="S49" s="3"/>
    </row>
    <row r="50" spans="1:19">
      <c r="A50" s="1" t="e">
        <f>IF(ann_paid=TRUE,IF(A49&gt;=$D$7-1,NA(),A49+1),IF(A49&gt;=$D$7,NA(),A49+1))</f>
        <v>#N/A</v>
      </c>
      <c r="B50" s="1" t="e">
        <f t="shared" si="1"/>
        <v>#N/A</v>
      </c>
      <c r="C50" s="43" t="e">
        <f t="shared" ca="1" si="0"/>
        <v>#N/A</v>
      </c>
      <c r="D50" s="3" t="e">
        <f>IF(ISERROR(A50),NA(),IF(ann_paid=TRUE,H49*C50,H49*C50))</f>
        <v>#N/A</v>
      </c>
      <c r="E50" s="3" t="e">
        <f t="shared" si="2"/>
        <v>#N/A</v>
      </c>
      <c r="F50" s="3" t="e">
        <f>IF(Rate=FALSE,IF(ISERROR(A50),NA(),FV(Inf_Rate,A50,,-FP)),PMT((1+C50)/(1+$D$16)-1,IF(ann_paid=TRUE,$D$7-A50,$D$7+1-A50),-(H49),,Payment))</f>
        <v>#N/A</v>
      </c>
      <c r="G50" s="3" t="e">
        <f t="shared" si="3"/>
        <v>#N/A</v>
      </c>
      <c r="H50" s="3" t="e">
        <f t="shared" si="4"/>
        <v>#N/A</v>
      </c>
      <c r="I50" s="3" t="e">
        <f>IF(ISERROR(A50),NA(),SUM($D$28:D50))</f>
        <v>#N/A</v>
      </c>
      <c r="K50" s="22"/>
      <c r="L50" s="22"/>
      <c r="N50" s="22"/>
      <c r="O50" s="22"/>
      <c r="P50" s="22"/>
      <c r="Q50" s="22"/>
      <c r="S50" s="3"/>
    </row>
    <row r="51" spans="1:19">
      <c r="A51" s="1" t="e">
        <f>IF(ann_paid=TRUE,IF(A50&gt;=$D$7-1,NA(),A50+1),IF(A50&gt;=$D$7,NA(),A50+1))</f>
        <v>#N/A</v>
      </c>
      <c r="B51" s="1" t="e">
        <f t="shared" si="1"/>
        <v>#N/A</v>
      </c>
      <c r="C51" s="43" t="e">
        <f t="shared" ca="1" si="0"/>
        <v>#N/A</v>
      </c>
      <c r="D51" s="3" t="e">
        <f>IF(ISERROR(A51),NA(),IF(ann_paid=TRUE,H50*C51,H50*C51))</f>
        <v>#N/A</v>
      </c>
      <c r="E51" s="3" t="e">
        <f t="shared" si="2"/>
        <v>#N/A</v>
      </c>
      <c r="F51" s="3" t="e">
        <f>IF(Rate=FALSE,IF(ISERROR(A51),NA(),FV(Inf_Rate,A51,,-FP)),PMT((1+C51)/(1+$D$16)-1,IF(ann_paid=TRUE,$D$7-A51,$D$7+1-A51),-(H50),,Payment))</f>
        <v>#N/A</v>
      </c>
      <c r="G51" s="3" t="e">
        <f t="shared" si="3"/>
        <v>#N/A</v>
      </c>
      <c r="H51" s="3" t="e">
        <f t="shared" si="4"/>
        <v>#N/A</v>
      </c>
      <c r="I51" s="3" t="e">
        <f>IF(ISERROR(A51),NA(),SUM($D$28:D51))</f>
        <v>#N/A</v>
      </c>
      <c r="K51" s="22"/>
      <c r="L51" s="22"/>
      <c r="N51" s="22"/>
      <c r="O51" s="22"/>
      <c r="P51" s="22"/>
      <c r="Q51" s="22"/>
      <c r="S51" s="3"/>
    </row>
    <row r="52" spans="1:19">
      <c r="A52" s="1" t="e">
        <f>IF(ann_paid=TRUE,IF(A51&gt;=$D$7-1,NA(),A51+1),IF(A51&gt;=$D$7,NA(),A51+1))</f>
        <v>#N/A</v>
      </c>
      <c r="B52" s="1" t="e">
        <f t="shared" si="1"/>
        <v>#N/A</v>
      </c>
      <c r="C52" s="43" t="e">
        <f t="shared" ca="1" si="0"/>
        <v>#N/A</v>
      </c>
      <c r="D52" s="3" t="e">
        <f>IF(ISERROR(A52),NA(),IF(ann_paid=TRUE,H51*C52,H51*C52))</f>
        <v>#N/A</v>
      </c>
      <c r="E52" s="3" t="e">
        <f t="shared" si="2"/>
        <v>#N/A</v>
      </c>
      <c r="F52" s="3" t="e">
        <f>IF(Rate=FALSE,IF(ISERROR(A52),NA(),FV(Inf_Rate,A52,,-FP)),PMT((1+C52)/(1+$D$16)-1,IF(ann_paid=TRUE,$D$7-A52,$D$7+1-A52),-(H51),,Payment))</f>
        <v>#N/A</v>
      </c>
      <c r="G52" s="3" t="e">
        <f t="shared" si="3"/>
        <v>#N/A</v>
      </c>
      <c r="H52" s="3" t="e">
        <f t="shared" si="4"/>
        <v>#N/A</v>
      </c>
      <c r="I52" s="3" t="e">
        <f>IF(ISERROR(A52),NA(),SUM($D$28:D52))</f>
        <v>#N/A</v>
      </c>
      <c r="K52" s="22"/>
      <c r="L52" s="22"/>
      <c r="N52" s="22"/>
      <c r="O52" s="22"/>
      <c r="P52" s="22"/>
      <c r="Q52" s="22"/>
      <c r="S52" s="3"/>
    </row>
    <row r="53" spans="1:19">
      <c r="A53" s="1" t="e">
        <f>IF(ann_paid=TRUE,IF(A52&gt;=$D$7-1,NA(),A52+1),IF(A52&gt;=$D$7,NA(),A52+1))</f>
        <v>#N/A</v>
      </c>
      <c r="B53" s="1" t="e">
        <f t="shared" si="1"/>
        <v>#N/A</v>
      </c>
      <c r="C53" s="43" t="e">
        <f t="shared" ca="1" si="0"/>
        <v>#N/A</v>
      </c>
      <c r="D53" s="3" t="e">
        <f>IF(ISERROR(A53),NA(),IF(ann_paid=TRUE,H52*C53,H52*C53))</f>
        <v>#N/A</v>
      </c>
      <c r="E53" s="3" t="e">
        <f t="shared" si="2"/>
        <v>#N/A</v>
      </c>
      <c r="F53" s="3" t="e">
        <f>IF(Rate=FALSE,IF(ISERROR(A53),NA(),FV(Inf_Rate,A53,,-FP)),PMT((1+C53)/(1+$D$16)-1,IF(ann_paid=TRUE,$D$7-A53,$D$7+1-A53),-(H52),,Payment))</f>
        <v>#N/A</v>
      </c>
      <c r="G53" s="3" t="e">
        <f t="shared" si="3"/>
        <v>#N/A</v>
      </c>
      <c r="H53" s="3" t="e">
        <f t="shared" si="4"/>
        <v>#N/A</v>
      </c>
      <c r="I53" s="3" t="e">
        <f>IF(ISERROR(A53),NA(),SUM($D$28:D53))</f>
        <v>#N/A</v>
      </c>
      <c r="K53" s="22"/>
      <c r="L53" s="22"/>
      <c r="N53" s="22"/>
      <c r="O53" s="22"/>
      <c r="P53" s="22"/>
      <c r="Q53" s="22"/>
      <c r="S53" s="3"/>
    </row>
    <row r="54" spans="1:19">
      <c r="A54" s="1" t="e">
        <f>IF(ann_paid=TRUE,IF(A53&gt;=$D$7-1,NA(),A53+1),IF(A53&gt;=$D$7,NA(),A53+1))</f>
        <v>#N/A</v>
      </c>
      <c r="B54" s="1" t="e">
        <f t="shared" si="1"/>
        <v>#N/A</v>
      </c>
      <c r="C54" s="43" t="e">
        <f t="shared" ca="1" si="0"/>
        <v>#N/A</v>
      </c>
      <c r="D54" s="3" t="e">
        <f>IF(ISERROR(A54),NA(),IF(ann_paid=TRUE,H53*C54,H53*C54))</f>
        <v>#N/A</v>
      </c>
      <c r="E54" s="3" t="e">
        <f t="shared" si="2"/>
        <v>#N/A</v>
      </c>
      <c r="F54" s="3" t="e">
        <f>IF(Rate=FALSE,IF(ISERROR(A54),NA(),FV(Inf_Rate,A54,,-FP)),PMT((1+C54)/(1+$D$16)-1,IF(ann_paid=TRUE,$D$7-A54,$D$7+1-A54),-(H53),,Payment))</f>
        <v>#N/A</v>
      </c>
      <c r="G54" s="3" t="e">
        <f t="shared" si="3"/>
        <v>#N/A</v>
      </c>
      <c r="H54" s="3" t="e">
        <f t="shared" si="4"/>
        <v>#N/A</v>
      </c>
      <c r="I54" s="3" t="e">
        <f>IF(ISERROR(A54),NA(),SUM($D$28:D54))</f>
        <v>#N/A</v>
      </c>
      <c r="P54" s="22"/>
      <c r="S54" s="3"/>
    </row>
    <row r="55" spans="1:19">
      <c r="A55" s="1" t="e">
        <f>IF(ann_paid=TRUE,IF(A54&gt;=$D$7-1,NA(),A54+1),IF(A54&gt;=$D$7,NA(),A54+1))</f>
        <v>#N/A</v>
      </c>
      <c r="B55" s="1" t="e">
        <f t="shared" si="1"/>
        <v>#N/A</v>
      </c>
      <c r="C55" s="43" t="e">
        <f t="shared" ca="1" si="0"/>
        <v>#N/A</v>
      </c>
      <c r="D55" s="3" t="e">
        <f>IF(ISERROR(A55),NA(),IF(ann_paid=TRUE,H54*C55,H54*C55))</f>
        <v>#N/A</v>
      </c>
      <c r="E55" s="3" t="e">
        <f t="shared" si="2"/>
        <v>#N/A</v>
      </c>
      <c r="F55" s="3" t="e">
        <f>IF(Rate=FALSE,IF(ISERROR(A55),NA(),FV(Inf_Rate,A55,,-FP)),PMT((1+C55)/(1+$D$16)-1,IF(ann_paid=TRUE,$D$7-A55,$D$7+1-A55),-(H54),,Payment))</f>
        <v>#N/A</v>
      </c>
      <c r="G55" s="3" t="e">
        <f t="shared" si="3"/>
        <v>#N/A</v>
      </c>
      <c r="H55" s="3" t="e">
        <f t="shared" si="4"/>
        <v>#N/A</v>
      </c>
      <c r="I55" s="3" t="e">
        <f>IF(ISERROR(A55),NA(),SUM($D$28:D55))</f>
        <v>#N/A</v>
      </c>
      <c r="P55" s="22"/>
    </row>
    <row r="56" spans="1:19">
      <c r="A56" s="1" t="e">
        <f>IF(ann_paid=TRUE,IF(A55&gt;=$D$7-1,NA(),A55+1),IF(A55&gt;=$D$7,NA(),A55+1))</f>
        <v>#N/A</v>
      </c>
      <c r="B56" s="1" t="e">
        <f t="shared" si="1"/>
        <v>#N/A</v>
      </c>
      <c r="C56" s="43" t="e">
        <f t="shared" ca="1" si="0"/>
        <v>#N/A</v>
      </c>
      <c r="D56" s="3" t="e">
        <f>IF(ISERROR(A56),NA(),IF(ann_paid=TRUE,H55*C56,H55*C56))</f>
        <v>#N/A</v>
      </c>
      <c r="E56" s="3" t="e">
        <f t="shared" si="2"/>
        <v>#N/A</v>
      </c>
      <c r="F56" s="3" t="e">
        <f>IF(Rate=FALSE,IF(ISERROR(A56),NA(),FV(Inf_Rate,A56,,-FP)),PMT((1+C56)/(1+$D$16)-1,IF(ann_paid=TRUE,$D$7-A56,$D$7+1-A56),-(H55),,Payment))</f>
        <v>#N/A</v>
      </c>
      <c r="G56" s="3" t="e">
        <f t="shared" si="3"/>
        <v>#N/A</v>
      </c>
      <c r="H56" s="3" t="e">
        <f t="shared" si="4"/>
        <v>#N/A</v>
      </c>
      <c r="I56" s="3" t="e">
        <f>IF(ISERROR(A56),NA(),SUM($D$28:D56))</f>
        <v>#N/A</v>
      </c>
      <c r="P56" s="22"/>
    </row>
    <row r="57" spans="1:19">
      <c r="A57" s="1" t="e">
        <f>IF(ann_paid=TRUE,IF(A56&gt;=$D$7-1,NA(),A56+1),IF(A56&gt;=$D$7,NA(),A56+1))</f>
        <v>#N/A</v>
      </c>
      <c r="B57" s="1" t="e">
        <f t="shared" si="1"/>
        <v>#N/A</v>
      </c>
      <c r="C57" s="43" t="e">
        <f t="shared" ca="1" si="0"/>
        <v>#N/A</v>
      </c>
      <c r="D57" s="3" t="e">
        <f>IF(ISERROR(A57),NA(),IF(ann_paid=TRUE,H56*C57,H56*C57))</f>
        <v>#N/A</v>
      </c>
      <c r="E57" s="3" t="e">
        <f t="shared" si="2"/>
        <v>#N/A</v>
      </c>
      <c r="F57" s="3" t="e">
        <f>IF(Rate=FALSE,IF(ISERROR(A57),NA(),FV(Inf_Rate,A57,,-FP)),PMT((1+C57)/(1+$D$16)-1,IF(ann_paid=TRUE,$D$7-A57,$D$7+1-A57),-(H56),,Payment))</f>
        <v>#N/A</v>
      </c>
      <c r="G57" s="3" t="e">
        <f t="shared" si="3"/>
        <v>#N/A</v>
      </c>
      <c r="H57" s="3" t="e">
        <f t="shared" si="4"/>
        <v>#N/A</v>
      </c>
      <c r="I57" s="3" t="e">
        <f>IF(ISERROR(A57),NA(),SUM($D$28:D57))</f>
        <v>#N/A</v>
      </c>
      <c r="P57" s="22"/>
    </row>
    <row r="58" spans="1:19">
      <c r="A58" s="1" t="e">
        <f>IF(ann_paid=TRUE,IF(A57&gt;=$D$7-1,NA(),A57+1),IF(A57&gt;=$D$7,NA(),A57+1))</f>
        <v>#N/A</v>
      </c>
      <c r="B58" s="1" t="e">
        <f t="shared" si="1"/>
        <v>#N/A</v>
      </c>
      <c r="C58" s="43" t="e">
        <f t="shared" ca="1" si="0"/>
        <v>#N/A</v>
      </c>
      <c r="D58" s="3" t="e">
        <f>IF(ISERROR(A58),NA(),IF(ann_paid=TRUE,H57*C58,H57*C58))</f>
        <v>#N/A</v>
      </c>
      <c r="E58" s="3" t="e">
        <f t="shared" si="2"/>
        <v>#N/A</v>
      </c>
      <c r="F58" s="3" t="e">
        <f>IF(Rate=FALSE,IF(ISERROR(A58),NA(),FV(Inf_Rate,A58,,-FP)),PMT((1+C58)/(1+$D$16)-1,IF(ann_paid=TRUE,$D$7-A58,$D$7+1-A58),-(H57),,Payment))</f>
        <v>#N/A</v>
      </c>
      <c r="G58" s="3" t="e">
        <f t="shared" si="3"/>
        <v>#N/A</v>
      </c>
      <c r="H58" s="3" t="e">
        <f t="shared" si="4"/>
        <v>#N/A</v>
      </c>
      <c r="I58" s="3" t="e">
        <f>IF(ISERROR(A58),NA(),SUM($D$28:D58))</f>
        <v>#N/A</v>
      </c>
      <c r="P58" s="22"/>
    </row>
    <row r="59" spans="1:19">
      <c r="A59" s="1" t="e">
        <f>IF(ann_paid=TRUE,IF(A58&gt;=$D$7-1,NA(),A58+1),IF(A58&gt;=$D$7,NA(),A58+1))</f>
        <v>#N/A</v>
      </c>
      <c r="B59" s="1" t="e">
        <f t="shared" si="1"/>
        <v>#N/A</v>
      </c>
      <c r="C59" s="43" t="e">
        <f t="shared" ca="1" si="0"/>
        <v>#N/A</v>
      </c>
      <c r="D59" s="3" t="e">
        <f>IF(ISERROR(A59),NA(),IF(ann_paid=TRUE,H58*C59,H58*C59))</f>
        <v>#N/A</v>
      </c>
      <c r="E59" s="3" t="e">
        <f t="shared" si="2"/>
        <v>#N/A</v>
      </c>
      <c r="F59" s="3" t="e">
        <f>IF(Rate=FALSE,IF(ISERROR(A59),NA(),FV(Inf_Rate,A59,,-FP)),PMT((1+C59)/(1+$D$16)-1,IF(ann_paid=TRUE,$D$7-A59,$D$7+1-A59),-(H58),,Payment))</f>
        <v>#N/A</v>
      </c>
      <c r="G59" s="3" t="e">
        <f t="shared" si="3"/>
        <v>#N/A</v>
      </c>
      <c r="H59" s="3" t="e">
        <f t="shared" si="4"/>
        <v>#N/A</v>
      </c>
      <c r="I59" s="3" t="e">
        <f>IF(ISERROR(A59),NA(),SUM($D$28:D59))</f>
        <v>#N/A</v>
      </c>
      <c r="P59" s="22"/>
    </row>
    <row r="60" spans="1:19">
      <c r="A60" s="1" t="e">
        <f>IF(ann_paid=TRUE,IF(A59&gt;=$D$7-1,NA(),A59+1),IF(A59&gt;=$D$7,NA(),A59+1))</f>
        <v>#N/A</v>
      </c>
      <c r="B60" s="1" t="e">
        <f t="shared" si="1"/>
        <v>#N/A</v>
      </c>
      <c r="C60" s="43" t="e">
        <f t="shared" ref="C60:C83" ca="1" si="5">IF(ISERROR(A60),NA(),IF(Rate=TRUE,$D$12+RAND()*($D$13-$D$12),$D$9))</f>
        <v>#N/A</v>
      </c>
      <c r="D60" s="3" t="e">
        <f>IF(ISERROR(A60),NA(),IF(ann_paid=TRUE,H59*C60,H59*C60))</f>
        <v>#N/A</v>
      </c>
      <c r="E60" s="3" t="e">
        <f t="shared" si="2"/>
        <v>#N/A</v>
      </c>
      <c r="F60" s="3" t="e">
        <f>IF(Rate=FALSE,IF(ISERROR(A60),NA(),FV(Inf_Rate,A60,,-FP)),PMT((1+C60)/(1+$D$16)-1,IF(ann_paid=TRUE,$D$7-A60,$D$7+1-A60),-(H59),,Payment))</f>
        <v>#N/A</v>
      </c>
      <c r="G60" s="3" t="e">
        <f t="shared" si="3"/>
        <v>#N/A</v>
      </c>
      <c r="H60" s="3" t="e">
        <f t="shared" si="4"/>
        <v>#N/A</v>
      </c>
      <c r="I60" s="3" t="e">
        <f>IF(ISERROR(A60),NA(),SUM($D$28:D60))</f>
        <v>#N/A</v>
      </c>
      <c r="P60" s="22"/>
    </row>
    <row r="61" spans="1:19">
      <c r="A61" s="1" t="e">
        <f>IF(ann_paid=TRUE,IF(A60&gt;=$D$7-1,NA(),A60+1),IF(A60&gt;=$D$7,NA(),A60+1))</f>
        <v>#N/A</v>
      </c>
      <c r="B61" s="1" t="e">
        <f t="shared" si="1"/>
        <v>#N/A</v>
      </c>
      <c r="C61" s="43" t="e">
        <f t="shared" ca="1" si="5"/>
        <v>#N/A</v>
      </c>
      <c r="D61" s="3" t="e">
        <f>IF(ISERROR(A61),NA(),IF(ann_paid=TRUE,H60*C61,H60*C61))</f>
        <v>#N/A</v>
      </c>
      <c r="E61" s="3" t="e">
        <f t="shared" si="2"/>
        <v>#N/A</v>
      </c>
      <c r="F61" s="3" t="e">
        <f>IF(Rate=FALSE,IF(ISERROR(A61),NA(),FV(Inf_Rate,A61,,-FP)),PMT((1+C61)/(1+$D$16)-1,IF(ann_paid=TRUE,$D$7-A61,$D$7+1-A61),-(H60),,Payment))</f>
        <v>#N/A</v>
      </c>
      <c r="G61" s="3" t="e">
        <f t="shared" si="3"/>
        <v>#N/A</v>
      </c>
      <c r="H61" s="3" t="e">
        <f t="shared" si="4"/>
        <v>#N/A</v>
      </c>
      <c r="I61" s="3" t="e">
        <f>IF(ISERROR(A61),NA(),SUM($D$28:D61))</f>
        <v>#N/A</v>
      </c>
      <c r="P61" s="22"/>
    </row>
    <row r="62" spans="1:19">
      <c r="A62" s="1" t="e">
        <f>IF(ann_paid=TRUE,IF(A61&gt;=$D$7-1,NA(),A61+1),IF(A61&gt;=$D$7,NA(),A61+1))</f>
        <v>#N/A</v>
      </c>
      <c r="B62" s="1" t="e">
        <f t="shared" si="1"/>
        <v>#N/A</v>
      </c>
      <c r="C62" s="43" t="e">
        <f t="shared" ca="1" si="5"/>
        <v>#N/A</v>
      </c>
      <c r="D62" s="3" t="e">
        <f>IF(ISERROR(A62),NA(),IF(ann_paid=TRUE,H61*C62,H61*C62))</f>
        <v>#N/A</v>
      </c>
      <c r="E62" s="3" t="e">
        <f t="shared" si="2"/>
        <v>#N/A</v>
      </c>
      <c r="F62" s="3" t="e">
        <f>IF(Rate=FALSE,IF(ISERROR(A62),NA(),FV(Inf_Rate,A62,,-FP)),PMT((1+C62)/(1+$D$16)-1,IF(ann_paid=TRUE,$D$7-A62,$D$7+1-A62),-(H61),,Payment))</f>
        <v>#N/A</v>
      </c>
      <c r="G62" s="3" t="e">
        <f t="shared" si="3"/>
        <v>#N/A</v>
      </c>
      <c r="H62" s="3" t="e">
        <f t="shared" si="4"/>
        <v>#N/A</v>
      </c>
      <c r="I62" s="3" t="e">
        <f>IF(ISERROR(A62),NA(),SUM($D$28:D62))</f>
        <v>#N/A</v>
      </c>
      <c r="P62" s="22"/>
    </row>
    <row r="63" spans="1:19">
      <c r="A63" s="1" t="e">
        <f>IF(ann_paid=TRUE,IF(A62&gt;=$D$7-1,NA(),A62+1),IF(A62&gt;=$D$7,NA(),A62+1))</f>
        <v>#N/A</v>
      </c>
      <c r="B63" s="1" t="e">
        <f t="shared" si="1"/>
        <v>#N/A</v>
      </c>
      <c r="C63" s="43" t="e">
        <f t="shared" ca="1" si="5"/>
        <v>#N/A</v>
      </c>
      <c r="D63" s="3" t="e">
        <f>IF(ISERROR(A63),NA(),IF(ann_paid=TRUE,H62*C63,H62*C63))</f>
        <v>#N/A</v>
      </c>
      <c r="E63" s="3" t="e">
        <f t="shared" si="2"/>
        <v>#N/A</v>
      </c>
      <c r="F63" s="3" t="e">
        <f>IF(Rate=FALSE,IF(ISERROR(A63),NA(),FV(Inf_Rate,A63,,-FP)),PMT((1+C63)/(1+$D$16)-1,IF(ann_paid=TRUE,$D$7-A63,$D$7+1-A63),-(H62),,Payment))</f>
        <v>#N/A</v>
      </c>
      <c r="G63" s="3" t="e">
        <f t="shared" si="3"/>
        <v>#N/A</v>
      </c>
      <c r="H63" s="3" t="e">
        <f t="shared" si="4"/>
        <v>#N/A</v>
      </c>
      <c r="I63" s="3" t="e">
        <f>IF(ISERROR(A63),NA(),SUM($D$28:D63))</f>
        <v>#N/A</v>
      </c>
      <c r="P63" s="22"/>
    </row>
    <row r="64" spans="1:19">
      <c r="A64" s="1" t="e">
        <f>IF(ann_paid=TRUE,IF(A63&gt;=$D$7-1,NA(),A63+1),IF(A63&gt;=$D$7,NA(),A63+1))</f>
        <v>#N/A</v>
      </c>
      <c r="B64" s="1" t="e">
        <f t="shared" si="1"/>
        <v>#N/A</v>
      </c>
      <c r="C64" s="43" t="e">
        <f t="shared" ca="1" si="5"/>
        <v>#N/A</v>
      </c>
      <c r="D64" s="3" t="e">
        <f>IF(ISERROR(A64),NA(),IF(ann_paid=TRUE,H63*C64,H63*C64))</f>
        <v>#N/A</v>
      </c>
      <c r="E64" s="3" t="e">
        <f t="shared" si="2"/>
        <v>#N/A</v>
      </c>
      <c r="F64" s="3" t="e">
        <f>IF(Rate=FALSE,IF(ISERROR(A64),NA(),FV(Inf_Rate,A64,,-FP)),PMT((1+C64)/(1+$D$16)-1,IF(ann_paid=TRUE,$D$7-A64,$D$7+1-A64),-(H63),,Payment))</f>
        <v>#N/A</v>
      </c>
      <c r="G64" s="3" t="e">
        <f t="shared" si="3"/>
        <v>#N/A</v>
      </c>
      <c r="H64" s="3" t="e">
        <f t="shared" si="4"/>
        <v>#N/A</v>
      </c>
      <c r="I64" s="3" t="e">
        <f>IF(ISERROR(A64),NA(),SUM($D$28:D64))</f>
        <v>#N/A</v>
      </c>
      <c r="P64" s="22"/>
    </row>
    <row r="65" spans="1:16">
      <c r="A65" s="1" t="e">
        <f>IF(ann_paid=TRUE,IF(A64&gt;=$D$7-1,NA(),A64+1),IF(A64&gt;=$D$7,NA(),A64+1))</f>
        <v>#N/A</v>
      </c>
      <c r="B65" s="1" t="e">
        <f t="shared" si="1"/>
        <v>#N/A</v>
      </c>
      <c r="C65" s="43" t="e">
        <f t="shared" ca="1" si="5"/>
        <v>#N/A</v>
      </c>
      <c r="D65" s="3" t="e">
        <f>IF(ISERROR(A65),NA(),IF(ann_paid=TRUE,H64*C65,H64*C65))</f>
        <v>#N/A</v>
      </c>
      <c r="E65" s="3" t="e">
        <f t="shared" si="2"/>
        <v>#N/A</v>
      </c>
      <c r="F65" s="3" t="e">
        <f>IF(Rate=FALSE,IF(ISERROR(A65),NA(),FV(Inf_Rate,A65,,-FP)),PMT((1+C65)/(1+$D$16)-1,IF(ann_paid=TRUE,$D$7-A65,$D$7+1-A65),-(H64),,Payment))</f>
        <v>#N/A</v>
      </c>
      <c r="G65" s="3" t="e">
        <f t="shared" si="3"/>
        <v>#N/A</v>
      </c>
      <c r="H65" s="3" t="e">
        <f t="shared" si="4"/>
        <v>#N/A</v>
      </c>
      <c r="I65" s="3" t="e">
        <f>IF(ISERROR(A65),NA(),SUM($D$28:D65))</f>
        <v>#N/A</v>
      </c>
      <c r="P65" s="22"/>
    </row>
    <row r="66" spans="1:16">
      <c r="A66" s="1" t="e">
        <f>IF(ann_paid=TRUE,IF(A65&gt;=$D$7-1,NA(),A65+1),IF(A65&gt;=$D$7,NA(),A65+1))</f>
        <v>#N/A</v>
      </c>
      <c r="B66" s="1" t="e">
        <f t="shared" si="1"/>
        <v>#N/A</v>
      </c>
      <c r="C66" s="43" t="e">
        <f t="shared" ca="1" si="5"/>
        <v>#N/A</v>
      </c>
      <c r="D66" s="3" t="e">
        <f>IF(ISERROR(A66),NA(),IF(ann_paid=TRUE,H65*C66,H65*C66))</f>
        <v>#N/A</v>
      </c>
      <c r="E66" s="3" t="e">
        <f t="shared" si="2"/>
        <v>#N/A</v>
      </c>
      <c r="F66" s="3" t="e">
        <f>IF(Rate=FALSE,IF(ISERROR(A66),NA(),FV(Inf_Rate,A66,,-FP)),PMT((1+C66)/(1+$D$16)-1,IF(ann_paid=TRUE,$D$7-A66,$D$7+1-A66),-(H65),,Payment))</f>
        <v>#N/A</v>
      </c>
      <c r="G66" s="3" t="e">
        <f t="shared" si="3"/>
        <v>#N/A</v>
      </c>
      <c r="H66" s="3" t="e">
        <f t="shared" si="4"/>
        <v>#N/A</v>
      </c>
      <c r="I66" s="3" t="e">
        <f>IF(ISERROR(A66),NA(),SUM($D$28:D66))</f>
        <v>#N/A</v>
      </c>
      <c r="P66" s="22"/>
    </row>
    <row r="67" spans="1:16">
      <c r="A67" s="1" t="e">
        <f>IF(ann_paid=TRUE,IF(A66&gt;=$D$7-1,NA(),A66+1),IF(A66&gt;=$D$7,NA(),A66+1))</f>
        <v>#N/A</v>
      </c>
      <c r="B67" s="1" t="e">
        <f t="shared" si="1"/>
        <v>#N/A</v>
      </c>
      <c r="C67" s="43" t="e">
        <f t="shared" ca="1" si="5"/>
        <v>#N/A</v>
      </c>
      <c r="D67" s="3" t="e">
        <f>IF(ISERROR(A67),NA(),IF(ann_paid=TRUE,H66*C67,H66*C67))</f>
        <v>#N/A</v>
      </c>
      <c r="E67" s="3" t="e">
        <f t="shared" si="2"/>
        <v>#N/A</v>
      </c>
      <c r="F67" s="3" t="e">
        <f>IF(Rate=FALSE,IF(ISERROR(A67),NA(),FV(Inf_Rate,A67,,-FP)),PMT((1+C67)/(1+$D$16)-1,IF(ann_paid=TRUE,$D$7-A67,$D$7+1-A67),-(H66),,Payment))</f>
        <v>#N/A</v>
      </c>
      <c r="G67" s="3" t="e">
        <f t="shared" si="3"/>
        <v>#N/A</v>
      </c>
      <c r="H67" s="3" t="e">
        <f t="shared" si="4"/>
        <v>#N/A</v>
      </c>
      <c r="I67" s="3" t="e">
        <f>IF(ISERROR(A67),NA(),SUM($D$28:D67))</f>
        <v>#N/A</v>
      </c>
      <c r="P67" s="22"/>
    </row>
    <row r="68" spans="1:16">
      <c r="A68" s="1" t="e">
        <f>IF(ann_paid=TRUE,IF(A67&gt;=$D$7-1,NA(),A67+1),IF(A67&gt;=$D$7,NA(),A67+1))</f>
        <v>#N/A</v>
      </c>
      <c r="B68" s="1" t="e">
        <f t="shared" si="1"/>
        <v>#N/A</v>
      </c>
      <c r="C68" s="43" t="e">
        <f t="shared" ca="1" si="5"/>
        <v>#N/A</v>
      </c>
      <c r="D68" s="3" t="e">
        <f>IF(ISERROR(A68),NA(),IF(ann_paid=TRUE,H67*C68,H67*C68))</f>
        <v>#N/A</v>
      </c>
      <c r="E68" s="3" t="e">
        <f t="shared" si="2"/>
        <v>#N/A</v>
      </c>
      <c r="F68" s="3" t="e">
        <f>IF(Rate=FALSE,IF(ISERROR(A68),NA(),FV(Inf_Rate,A68,,-FP)),PMT((1+C68)/(1+$D$16)-1,IF(ann_paid=TRUE,$D$7-A68,$D$7+1-A68),-(H67),,Payment))</f>
        <v>#N/A</v>
      </c>
      <c r="G68" s="3" t="e">
        <f t="shared" si="3"/>
        <v>#N/A</v>
      </c>
      <c r="H68" s="3" t="e">
        <f t="shared" si="4"/>
        <v>#N/A</v>
      </c>
      <c r="I68" s="3" t="e">
        <f>IF(ISERROR(A68),NA(),SUM($D$28:D68))</f>
        <v>#N/A</v>
      </c>
      <c r="P68" s="22"/>
    </row>
    <row r="69" spans="1:16">
      <c r="A69" s="1" t="e">
        <f>IF(ann_paid=TRUE,IF(A68&gt;=$D$7-1,NA(),A68+1),IF(A68&gt;=$D$7,NA(),A68+1))</f>
        <v>#N/A</v>
      </c>
      <c r="B69" s="1" t="e">
        <f t="shared" si="1"/>
        <v>#N/A</v>
      </c>
      <c r="C69" s="43" t="e">
        <f t="shared" ca="1" si="5"/>
        <v>#N/A</v>
      </c>
      <c r="D69" s="3" t="e">
        <f>IF(ISERROR(A69),NA(),IF(ann_paid=TRUE,H68*C69,H68*C69))</f>
        <v>#N/A</v>
      </c>
      <c r="E69" s="3" t="e">
        <f t="shared" si="2"/>
        <v>#N/A</v>
      </c>
      <c r="F69" s="3" t="e">
        <f>IF(Rate=FALSE,IF(ISERROR(A69),NA(),FV(Inf_Rate,A69,,-FP)),PMT((1+C69)/(1+$D$16)-1,IF(ann_paid=TRUE,$D$7-A69,$D$7+1-A69),-(H68),,Payment))</f>
        <v>#N/A</v>
      </c>
      <c r="G69" s="3" t="e">
        <f t="shared" si="3"/>
        <v>#N/A</v>
      </c>
      <c r="H69" s="3" t="e">
        <f t="shared" si="4"/>
        <v>#N/A</v>
      </c>
      <c r="I69" s="3" t="e">
        <f>IF(ISERROR(A69),NA(),SUM($D$28:D69))</f>
        <v>#N/A</v>
      </c>
      <c r="P69" s="22"/>
    </row>
    <row r="70" spans="1:16">
      <c r="A70" s="1" t="e">
        <f>IF(ann_paid=TRUE,IF(A69&gt;=$D$7-1,NA(),A69+1),IF(A69&gt;=$D$7,NA(),A69+1))</f>
        <v>#N/A</v>
      </c>
      <c r="B70" s="1" t="e">
        <f t="shared" si="1"/>
        <v>#N/A</v>
      </c>
      <c r="C70" s="43" t="e">
        <f t="shared" ca="1" si="5"/>
        <v>#N/A</v>
      </c>
      <c r="D70" s="3" t="e">
        <f>IF(ISERROR(A70),NA(),IF(ann_paid=TRUE,H69*C70,H69*C70))</f>
        <v>#N/A</v>
      </c>
      <c r="E70" s="3" t="e">
        <f t="shared" si="2"/>
        <v>#N/A</v>
      </c>
      <c r="F70" s="3" t="e">
        <f>IF(Rate=FALSE,IF(ISERROR(A70),NA(),FV(Inf_Rate,A70,,-FP)),PMT((1+C70)/(1+$D$16)-1,IF(ann_paid=TRUE,$D$7-A70,$D$7+1-A70),-(H69),,Payment))</f>
        <v>#N/A</v>
      </c>
      <c r="G70" s="3" t="e">
        <f t="shared" si="3"/>
        <v>#N/A</v>
      </c>
      <c r="H70" s="3" t="e">
        <f t="shared" si="4"/>
        <v>#N/A</v>
      </c>
      <c r="I70" s="3" t="e">
        <f>IF(ISERROR(A70),NA(),SUM($D$28:D70))</f>
        <v>#N/A</v>
      </c>
      <c r="P70" s="22"/>
    </row>
    <row r="71" spans="1:16">
      <c r="A71" s="1" t="e">
        <f>IF(ann_paid=TRUE,IF(A70&gt;=$D$7-1,NA(),A70+1),IF(A70&gt;=$D$7,NA(),A70+1))</f>
        <v>#N/A</v>
      </c>
      <c r="B71" s="1" t="e">
        <f t="shared" si="1"/>
        <v>#N/A</v>
      </c>
      <c r="C71" s="43" t="e">
        <f t="shared" ca="1" si="5"/>
        <v>#N/A</v>
      </c>
      <c r="D71" s="3" t="e">
        <f>IF(ISERROR(A71),NA(),IF(ann_paid=TRUE,H70*C71,H70*C71))</f>
        <v>#N/A</v>
      </c>
      <c r="E71" s="3" t="e">
        <f t="shared" si="2"/>
        <v>#N/A</v>
      </c>
      <c r="F71" s="3" t="e">
        <f>IF(Rate=FALSE,IF(ISERROR(A71),NA(),FV(Inf_Rate,A71,,-FP)),PMT((1+C71)/(1+$D$16)-1,IF(ann_paid=TRUE,$D$7-A71,$D$7+1-A71),-(H70),,Payment))</f>
        <v>#N/A</v>
      </c>
      <c r="G71" s="3" t="e">
        <f t="shared" si="3"/>
        <v>#N/A</v>
      </c>
      <c r="H71" s="3" t="e">
        <f t="shared" si="4"/>
        <v>#N/A</v>
      </c>
      <c r="I71" s="3" t="e">
        <f>IF(ISERROR(A71),NA(),SUM($D$28:D71))</f>
        <v>#N/A</v>
      </c>
      <c r="P71" s="22"/>
    </row>
    <row r="72" spans="1:16">
      <c r="A72" s="1" t="e">
        <f>IF(ann_paid=TRUE,IF(A71&gt;=$D$7-1,NA(),A71+1),IF(A71&gt;=$D$7,NA(),A71+1))</f>
        <v>#N/A</v>
      </c>
      <c r="B72" s="1" t="e">
        <f t="shared" si="1"/>
        <v>#N/A</v>
      </c>
      <c r="C72" s="43" t="e">
        <f t="shared" ca="1" si="5"/>
        <v>#N/A</v>
      </c>
      <c r="D72" s="3" t="e">
        <f>IF(ISERROR(A72),NA(),IF(ann_paid=TRUE,H71*C72,H71*C72))</f>
        <v>#N/A</v>
      </c>
      <c r="E72" s="3" t="e">
        <f t="shared" si="2"/>
        <v>#N/A</v>
      </c>
      <c r="F72" s="3" t="e">
        <f>IF(Rate=FALSE,IF(ISERROR(A72),NA(),FV(Inf_Rate,A72,,-FP)),PMT((1+C72)/(1+$D$16)-1,IF(ann_paid=TRUE,$D$7-A72,$D$7+1-A72),-(H71),,Payment))</f>
        <v>#N/A</v>
      </c>
      <c r="G72" s="3" t="e">
        <f t="shared" si="3"/>
        <v>#N/A</v>
      </c>
      <c r="H72" s="3" t="e">
        <f t="shared" si="4"/>
        <v>#N/A</v>
      </c>
      <c r="I72" s="3" t="e">
        <f>IF(ISERROR(A72),NA(),SUM($D$28:D72))</f>
        <v>#N/A</v>
      </c>
      <c r="P72" s="22"/>
    </row>
    <row r="73" spans="1:16">
      <c r="A73" s="1" t="e">
        <f>IF(ann_paid=TRUE,IF(A72&gt;=$D$7-1,NA(),A72+1),IF(A72&gt;=$D$7,NA(),A72+1))</f>
        <v>#N/A</v>
      </c>
      <c r="B73" s="1" t="e">
        <f t="shared" si="1"/>
        <v>#N/A</v>
      </c>
      <c r="C73" s="43" t="e">
        <f t="shared" ca="1" si="5"/>
        <v>#N/A</v>
      </c>
      <c r="D73" s="3" t="e">
        <f>IF(ISERROR(A73),NA(),IF(ann_paid=TRUE,H72*C73,H72*C73))</f>
        <v>#N/A</v>
      </c>
      <c r="E73" s="3" t="e">
        <f t="shared" si="2"/>
        <v>#N/A</v>
      </c>
      <c r="F73" s="3" t="e">
        <f>IF(Rate=FALSE,IF(ISERROR(A73),NA(),FV(Inf_Rate,A73,,-FP)),PMT((1+C73)/(1+$D$16)-1,IF(ann_paid=TRUE,$D$7-A73,$D$7+1-A73),-(H72),,Payment))</f>
        <v>#N/A</v>
      </c>
      <c r="G73" s="3" t="e">
        <f t="shared" si="3"/>
        <v>#N/A</v>
      </c>
      <c r="H73" s="3" t="e">
        <f t="shared" si="4"/>
        <v>#N/A</v>
      </c>
      <c r="I73" s="3" t="e">
        <f>IF(ISERROR(A73),NA(),SUM($D$28:D73))</f>
        <v>#N/A</v>
      </c>
      <c r="P73" s="22"/>
    </row>
    <row r="74" spans="1:16">
      <c r="A74" s="1" t="e">
        <f>IF(ann_paid=TRUE,IF(A73&gt;=$D$7-1,NA(),A73+1),IF(A73&gt;=$D$7,NA(),A73+1))</f>
        <v>#N/A</v>
      </c>
      <c r="B74" s="1" t="e">
        <f t="shared" si="1"/>
        <v>#N/A</v>
      </c>
      <c r="C74" s="43" t="e">
        <f t="shared" ca="1" si="5"/>
        <v>#N/A</v>
      </c>
      <c r="D74" s="3" t="e">
        <f>IF(ISERROR(A74),NA(),IF(ann_paid=TRUE,H73*C74,H73*C74))</f>
        <v>#N/A</v>
      </c>
      <c r="E74" s="3" t="e">
        <f t="shared" si="2"/>
        <v>#N/A</v>
      </c>
      <c r="F74" s="3" t="e">
        <f>IF(Rate=FALSE,IF(ISERROR(A74),NA(),FV(Inf_Rate,A74,,-FP)),PMT((1+C74)/(1+$D$16)-1,IF(ann_paid=TRUE,$D$7-A74,$D$7+1-A74),-(H73),,Payment))</f>
        <v>#N/A</v>
      </c>
      <c r="G74" s="3" t="e">
        <f t="shared" si="3"/>
        <v>#N/A</v>
      </c>
      <c r="H74" s="3" t="e">
        <f t="shared" si="4"/>
        <v>#N/A</v>
      </c>
      <c r="I74" s="3" t="e">
        <f>IF(ISERROR(A74),NA(),SUM($D$28:D74))</f>
        <v>#N/A</v>
      </c>
      <c r="P74" s="22"/>
    </row>
    <row r="75" spans="1:16">
      <c r="A75" s="1" t="e">
        <f>IF(ann_paid=TRUE,IF(A74&gt;=$D$7-1,NA(),A74+1),IF(A74&gt;=$D$7,NA(),A74+1))</f>
        <v>#N/A</v>
      </c>
      <c r="B75" s="1" t="e">
        <f t="shared" si="1"/>
        <v>#N/A</v>
      </c>
      <c r="C75" s="43" t="e">
        <f t="shared" ca="1" si="5"/>
        <v>#N/A</v>
      </c>
      <c r="D75" s="3" t="e">
        <f>IF(ISERROR(A75),NA(),IF(ann_paid=TRUE,H74*C75,H74*C75))</f>
        <v>#N/A</v>
      </c>
      <c r="E75" s="3" t="e">
        <f t="shared" si="2"/>
        <v>#N/A</v>
      </c>
      <c r="F75" s="3" t="e">
        <f>IF(Rate=FALSE,IF(ISERROR(A75),NA(),FV(Inf_Rate,A75,,-FP)),PMT((1+C75)/(1+$D$16)-1,IF(ann_paid=TRUE,$D$7-A75,$D$7+1-A75),-(H74),,Payment))</f>
        <v>#N/A</v>
      </c>
      <c r="G75" s="3" t="e">
        <f t="shared" si="3"/>
        <v>#N/A</v>
      </c>
      <c r="H75" s="3" t="e">
        <f t="shared" si="4"/>
        <v>#N/A</v>
      </c>
      <c r="I75" s="3" t="e">
        <f>IF(ISERROR(A75),NA(),SUM($D$28:D75))</f>
        <v>#N/A</v>
      </c>
      <c r="P75" s="22"/>
    </row>
    <row r="76" spans="1:16">
      <c r="A76" s="1" t="e">
        <f>IF(ann_paid=TRUE,IF(A75&gt;=$D$7-1,NA(),A75+1),IF(A75&gt;=$D$7,NA(),A75+1))</f>
        <v>#N/A</v>
      </c>
      <c r="B76" s="1" t="e">
        <f t="shared" si="1"/>
        <v>#N/A</v>
      </c>
      <c r="C76" s="43" t="e">
        <f t="shared" ca="1" si="5"/>
        <v>#N/A</v>
      </c>
      <c r="D76" s="3" t="e">
        <f>IF(ISERROR(A76),NA(),IF(ann_paid=TRUE,H75*C76,H75*C76))</f>
        <v>#N/A</v>
      </c>
      <c r="E76" s="3" t="e">
        <f t="shared" si="2"/>
        <v>#N/A</v>
      </c>
      <c r="F76" s="3" t="e">
        <f>IF(Rate=FALSE,IF(ISERROR(A76),NA(),FV(Inf_Rate,A76,,-FP)),PMT((1+C76)/(1+$D$16)-1,IF(ann_paid=TRUE,$D$7-A76,$D$7+1-A76),-(H75),,Payment))</f>
        <v>#N/A</v>
      </c>
      <c r="G76" s="3" t="e">
        <f t="shared" si="3"/>
        <v>#N/A</v>
      </c>
      <c r="H76" s="3" t="e">
        <f t="shared" si="4"/>
        <v>#N/A</v>
      </c>
      <c r="I76" s="3" t="e">
        <f>IF(ISERROR(A76),NA(),SUM($D$28:D76))</f>
        <v>#N/A</v>
      </c>
      <c r="P76" s="22"/>
    </row>
    <row r="77" spans="1:16">
      <c r="A77" s="1" t="e">
        <f>IF(ann_paid=TRUE,IF(A76&gt;=$D$7-1,NA(),A76+1),IF(A76&gt;=$D$7,NA(),A76+1))</f>
        <v>#N/A</v>
      </c>
      <c r="B77" s="1" t="e">
        <f t="shared" si="1"/>
        <v>#N/A</v>
      </c>
      <c r="C77" s="43" t="e">
        <f t="shared" ca="1" si="5"/>
        <v>#N/A</v>
      </c>
      <c r="D77" s="3" t="e">
        <f>IF(ISERROR(A77),NA(),IF(ann_paid=TRUE,H76*C77,H76*C77))</f>
        <v>#N/A</v>
      </c>
      <c r="E77" s="3" t="e">
        <f t="shared" si="2"/>
        <v>#N/A</v>
      </c>
      <c r="F77" s="3" t="e">
        <f>IF(Rate=FALSE,IF(ISERROR(A77),NA(),FV(Inf_Rate,A77,,-FP)),PMT((1+C77)/(1+$D$16)-1,IF(ann_paid=TRUE,$D$7-A77,$D$7+1-A77),-(H76),,Payment))</f>
        <v>#N/A</v>
      </c>
      <c r="G77" s="3" t="e">
        <f t="shared" si="3"/>
        <v>#N/A</v>
      </c>
      <c r="H77" s="3" t="e">
        <f t="shared" si="4"/>
        <v>#N/A</v>
      </c>
      <c r="I77" s="3" t="e">
        <f>IF(ISERROR(A77),NA(),SUM($D$28:D77))</f>
        <v>#N/A</v>
      </c>
      <c r="P77" s="22"/>
    </row>
    <row r="78" spans="1:16">
      <c r="A78" s="1" t="e">
        <f>IF(ann_paid=TRUE,IF(A77&gt;=$D$7-1,NA(),A77+1),IF(A77&gt;=$D$7,NA(),A77+1))</f>
        <v>#N/A</v>
      </c>
      <c r="B78" s="1" t="e">
        <f t="shared" si="1"/>
        <v>#N/A</v>
      </c>
      <c r="C78" s="43" t="e">
        <f t="shared" ca="1" si="5"/>
        <v>#N/A</v>
      </c>
      <c r="D78" s="3" t="e">
        <f>IF(ISERROR(A78),NA(),IF(ann_paid=TRUE,H77*C78,H77*C78))</f>
        <v>#N/A</v>
      </c>
      <c r="E78" s="3" t="e">
        <f t="shared" si="2"/>
        <v>#N/A</v>
      </c>
      <c r="F78" s="3" t="e">
        <f>IF(Rate=FALSE,IF(ISERROR(A78),NA(),FV(Inf_Rate,A78,,-FP)),PMT((1+C78)/(1+$D$16)-1,IF(ann_paid=TRUE,$D$7-A78,$D$7+1-A78),-(H77),,Payment))</f>
        <v>#N/A</v>
      </c>
      <c r="G78" s="3" t="e">
        <f t="shared" si="3"/>
        <v>#N/A</v>
      </c>
      <c r="H78" s="3" t="e">
        <f t="shared" si="4"/>
        <v>#N/A</v>
      </c>
      <c r="I78" s="3" t="e">
        <f>IF(ISERROR(A78),NA(),SUM($D$28:D78))</f>
        <v>#N/A</v>
      </c>
      <c r="P78" s="22"/>
    </row>
    <row r="79" spans="1:16">
      <c r="A79" s="1" t="e">
        <f>IF(ann_paid=TRUE,IF(A78&gt;=$D$7-1,NA(),A78+1),IF(A78&gt;=$D$7,NA(),A78+1))</f>
        <v>#N/A</v>
      </c>
      <c r="B79" s="1" t="e">
        <f t="shared" si="1"/>
        <v>#N/A</v>
      </c>
      <c r="C79" s="43" t="e">
        <f t="shared" ca="1" si="5"/>
        <v>#N/A</v>
      </c>
      <c r="D79" s="3" t="e">
        <f>IF(ISERROR(A79),NA(),IF(ann_paid=TRUE,H78*C79,H78*C79))</f>
        <v>#N/A</v>
      </c>
      <c r="E79" s="3" t="e">
        <f t="shared" si="2"/>
        <v>#N/A</v>
      </c>
      <c r="F79" s="3" t="e">
        <f>IF(Rate=FALSE,IF(ISERROR(A79),NA(),FV(Inf_Rate,A79,,-FP)),PMT((1+C79)/(1+$D$16)-1,IF(ann_paid=TRUE,$D$7-A79,$D$7+1-A79),-(H78),,Payment))</f>
        <v>#N/A</v>
      </c>
      <c r="G79" s="3" t="e">
        <f t="shared" si="3"/>
        <v>#N/A</v>
      </c>
      <c r="H79" s="3" t="e">
        <f t="shared" si="4"/>
        <v>#N/A</v>
      </c>
      <c r="I79" s="3" t="e">
        <f>IF(ISERROR(A79),NA(),SUM($D$28:D79))</f>
        <v>#N/A</v>
      </c>
      <c r="P79" s="22"/>
    </row>
    <row r="80" spans="1:16">
      <c r="A80" s="1" t="e">
        <f>IF(ann_paid=TRUE,IF(A79&gt;=$D$7-1,NA(),A79+1),IF(A79&gt;=$D$7,NA(),A79+1))</f>
        <v>#N/A</v>
      </c>
      <c r="B80" s="1" t="e">
        <f t="shared" si="1"/>
        <v>#N/A</v>
      </c>
      <c r="C80" s="43" t="e">
        <f t="shared" ca="1" si="5"/>
        <v>#N/A</v>
      </c>
      <c r="D80" s="3" t="e">
        <f>IF(ISERROR(A80),NA(),IF(ann_paid=TRUE,H79*C80,H79*C80))</f>
        <v>#N/A</v>
      </c>
      <c r="E80" s="3" t="e">
        <f t="shared" si="2"/>
        <v>#N/A</v>
      </c>
      <c r="F80" s="3" t="e">
        <f>IF(Rate=FALSE,IF(ISERROR(A80),NA(),FV(Inf_Rate,A80,,-FP)),PMT((1+C80)/(1+$D$16)-1,IF(ann_paid=TRUE,$D$7-A80,$D$7+1-A80),-(H79),,Payment))</f>
        <v>#N/A</v>
      </c>
      <c r="G80" s="3" t="e">
        <f t="shared" si="3"/>
        <v>#N/A</v>
      </c>
      <c r="H80" s="3" t="e">
        <f t="shared" si="4"/>
        <v>#N/A</v>
      </c>
      <c r="I80" s="3" t="e">
        <f>IF(ISERROR(A80),NA(),SUM($D$28:D80))</f>
        <v>#N/A</v>
      </c>
      <c r="P80" s="22"/>
    </row>
    <row r="81" spans="1:16">
      <c r="A81" s="1" t="e">
        <f>IF(ann_paid=TRUE,IF(A80&gt;=$D$7-1,NA(),A80+1),IF(A80&gt;=$D$7,NA(),A80+1))</f>
        <v>#N/A</v>
      </c>
      <c r="B81" s="1" t="e">
        <f t="shared" si="1"/>
        <v>#N/A</v>
      </c>
      <c r="C81" s="43" t="e">
        <f t="shared" ca="1" si="5"/>
        <v>#N/A</v>
      </c>
      <c r="D81" s="3" t="e">
        <f>IF(ISERROR(A81),NA(),IF(ann_paid=TRUE,H80*C81,H80*C81))</f>
        <v>#N/A</v>
      </c>
      <c r="E81" s="3" t="e">
        <f t="shared" si="2"/>
        <v>#N/A</v>
      </c>
      <c r="F81" s="3" t="e">
        <f>IF(Rate=FALSE,IF(ISERROR(A81),NA(),FV(Inf_Rate,A81,,-FP)),PMT((1+C81)/(1+$D$16)-1,IF(ann_paid=TRUE,$D$7-A81,$D$7+1-A81),-(H80),,Payment))</f>
        <v>#N/A</v>
      </c>
      <c r="G81" s="3" t="e">
        <f t="shared" si="3"/>
        <v>#N/A</v>
      </c>
      <c r="H81" s="3" t="e">
        <f t="shared" si="4"/>
        <v>#N/A</v>
      </c>
      <c r="I81" s="3" t="e">
        <f>IF(ISERROR(A81),NA(),SUM($D$28:D81))</f>
        <v>#N/A</v>
      </c>
      <c r="P81" s="22"/>
    </row>
    <row r="82" spans="1:16">
      <c r="A82" s="1" t="e">
        <f>IF(ann_paid=TRUE,IF(A81&gt;=$D$7-1,NA(),A81+1),IF(A81&gt;=$D$7,NA(),A81+1))</f>
        <v>#N/A</v>
      </c>
      <c r="B82" s="1" t="e">
        <f t="shared" si="1"/>
        <v>#N/A</v>
      </c>
      <c r="C82" s="43" t="e">
        <f t="shared" ca="1" si="5"/>
        <v>#N/A</v>
      </c>
      <c r="D82" s="3" t="e">
        <f>IF(ISERROR(A82),NA(),IF(ann_paid=TRUE,H81*C82,H81*C82))</f>
        <v>#N/A</v>
      </c>
      <c r="E82" s="3" t="e">
        <f t="shared" si="2"/>
        <v>#N/A</v>
      </c>
      <c r="F82" s="3" t="e">
        <f>IF(Rate=FALSE,IF(ISERROR(A82),NA(),FV(Inf_Rate,A82,,-FP)),PMT((1+C82)/(1+$D$16)-1,IF(ann_paid=TRUE,$D$7-A82,$D$7+1-A82),-(H81),,Payment))</f>
        <v>#N/A</v>
      </c>
      <c r="G82" s="3" t="e">
        <f t="shared" si="3"/>
        <v>#N/A</v>
      </c>
      <c r="H82" s="3" t="e">
        <f t="shared" si="4"/>
        <v>#N/A</v>
      </c>
      <c r="I82" s="3" t="e">
        <f>IF(ISERROR(A82),NA(),SUM($D$28:D82))</f>
        <v>#N/A</v>
      </c>
      <c r="P82" s="22"/>
    </row>
    <row r="83" spans="1:16">
      <c r="A83" s="1" t="e">
        <f>IF(ann_paid=TRUE,IF(A82&gt;=$D$7-1,NA(),A82+1),IF(A82&gt;=$D$7,NA(),A82+1))</f>
        <v>#N/A</v>
      </c>
      <c r="B83" s="1" t="e">
        <f t="shared" si="1"/>
        <v>#N/A</v>
      </c>
      <c r="C83" s="43" t="e">
        <f t="shared" ca="1" si="5"/>
        <v>#N/A</v>
      </c>
      <c r="D83" s="3" t="e">
        <f>IF(ISERROR(A83),NA(),IF(ann_paid=TRUE,H82*C83,H82*C83))</f>
        <v>#N/A</v>
      </c>
      <c r="E83" s="3" t="e">
        <f t="shared" si="2"/>
        <v>#N/A</v>
      </c>
      <c r="F83" s="3" t="e">
        <f>IF(Rate=FALSE,IF(ISERROR(A83),NA(),FV(Inf_Rate,A83,,-FP)),PMT((1+C83)/(1+$D$16)-1,IF(ann_paid=TRUE,$D$7-A83,$D$7+1-A83),-(H82),,Payment))</f>
        <v>#N/A</v>
      </c>
      <c r="G83" s="3" t="e">
        <f t="shared" si="3"/>
        <v>#N/A</v>
      </c>
      <c r="H83" s="3" t="e">
        <f t="shared" si="4"/>
        <v>#N/A</v>
      </c>
      <c r="I83" s="3" t="e">
        <f>IF(ISERROR(A83),NA(),SUM($D$28:D83))</f>
        <v>#N/A</v>
      </c>
      <c r="P83" s="22"/>
    </row>
    <row r="84" spans="1:16">
      <c r="C84" s="44"/>
    </row>
    <row r="85" spans="1:16">
      <c r="C85" s="44"/>
    </row>
    <row r="86" spans="1:16">
      <c r="C86" s="44"/>
    </row>
    <row r="87" spans="1:16">
      <c r="C87" s="44"/>
    </row>
    <row r="88" spans="1:16">
      <c r="C88" s="44"/>
    </row>
    <row r="89" spans="1:16">
      <c r="C89" s="44"/>
    </row>
    <row r="90" spans="1:16">
      <c r="C90" s="44"/>
    </row>
    <row r="91" spans="1:16">
      <c r="C91" s="44"/>
    </row>
    <row r="92" spans="1:16">
      <c r="C92" s="44"/>
    </row>
    <row r="93" spans="1:16">
      <c r="C93" s="44"/>
    </row>
    <row r="94" spans="1:16">
      <c r="C94" s="44"/>
    </row>
    <row r="95" spans="1:16">
      <c r="C95" s="44"/>
    </row>
    <row r="96" spans="1:16">
      <c r="C96" s="44"/>
    </row>
    <row r="97" spans="3:3">
      <c r="C97" s="44"/>
    </row>
    <row r="98" spans="3:3">
      <c r="C98" s="44"/>
    </row>
    <row r="99" spans="3:3">
      <c r="C99" s="44"/>
    </row>
    <row r="100" spans="3:3">
      <c r="C100" s="44"/>
    </row>
    <row r="101" spans="3:3">
      <c r="C101" s="44"/>
    </row>
    <row r="102" spans="3:3">
      <c r="C102" s="44"/>
    </row>
    <row r="103" spans="3:3">
      <c r="C103" s="44"/>
    </row>
    <row r="104" spans="3:3">
      <c r="C104" s="44"/>
    </row>
    <row r="105" spans="3:3">
      <c r="C105" s="44"/>
    </row>
    <row r="106" spans="3:3">
      <c r="C106" s="44"/>
    </row>
    <row r="107" spans="3:3">
      <c r="C107" s="44"/>
    </row>
    <row r="108" spans="3:3">
      <c r="C108" s="44"/>
    </row>
    <row r="109" spans="3:3">
      <c r="C109" s="44"/>
    </row>
    <row r="110" spans="3:3">
      <c r="C110" s="44"/>
    </row>
    <row r="111" spans="3:3">
      <c r="C111" s="44"/>
    </row>
    <row r="112" spans="3:3">
      <c r="C112" s="44"/>
    </row>
    <row r="113" spans="3:3">
      <c r="C113" s="44"/>
    </row>
    <row r="114" spans="3:3">
      <c r="C114" s="44"/>
    </row>
    <row r="115" spans="3:3">
      <c r="C115" s="44"/>
    </row>
    <row r="116" spans="3:3">
      <c r="C116" s="44"/>
    </row>
    <row r="117" spans="3:3">
      <c r="C117" s="44"/>
    </row>
    <row r="118" spans="3:3">
      <c r="C118" s="44"/>
    </row>
    <row r="119" spans="3:3">
      <c r="C119" s="44"/>
    </row>
  </sheetData>
  <mergeCells count="40">
    <mergeCell ref="G1:M1"/>
    <mergeCell ref="A3:M3"/>
    <mergeCell ref="D6:E6"/>
    <mergeCell ref="D7:E7"/>
    <mergeCell ref="D8:E8"/>
    <mergeCell ref="D9:E9"/>
    <mergeCell ref="A6:C6"/>
    <mergeCell ref="A8:C8"/>
    <mergeCell ref="A9:C9"/>
    <mergeCell ref="A7:C7"/>
    <mergeCell ref="D17:E17"/>
    <mergeCell ref="D18:E18"/>
    <mergeCell ref="D11:E11"/>
    <mergeCell ref="A18:C18"/>
    <mergeCell ref="A20:C20"/>
    <mergeCell ref="D16:E16"/>
    <mergeCell ref="A11:C11"/>
    <mergeCell ref="A12:C12"/>
    <mergeCell ref="A17:C17"/>
    <mergeCell ref="B24:D24"/>
    <mergeCell ref="A19:C19"/>
    <mergeCell ref="D19:E19"/>
    <mergeCell ref="D22:E22"/>
    <mergeCell ref="D23:E23"/>
    <mergeCell ref="A21:C21"/>
    <mergeCell ref="D21:E21"/>
    <mergeCell ref="D20:E20"/>
    <mergeCell ref="A23:C23"/>
    <mergeCell ref="E24:G24"/>
    <mergeCell ref="A22:C22"/>
    <mergeCell ref="D10:E10"/>
    <mergeCell ref="D15:E15"/>
    <mergeCell ref="D12:E12"/>
    <mergeCell ref="D13:E13"/>
    <mergeCell ref="D14:E14"/>
    <mergeCell ref="A10:C10"/>
    <mergeCell ref="A15:C15"/>
    <mergeCell ref="A13:C13"/>
    <mergeCell ref="A14:C14"/>
    <mergeCell ref="A16:C16"/>
  </mergeCells>
  <conditionalFormatting sqref="A12:A13">
    <cfRule type="expression" dxfId="4" priority="6" stopIfTrue="1">
      <formula>IF(Rate=FALSE,TRUE,FALSE)</formula>
    </cfRule>
  </conditionalFormatting>
  <conditionalFormatting sqref="A29:I83">
    <cfRule type="expression" dxfId="3" priority="5" stopIfTrue="1">
      <formula>ISERROR(A29)</formula>
    </cfRule>
  </conditionalFormatting>
  <conditionalFormatting sqref="D12:E14">
    <cfRule type="expression" dxfId="2" priority="4" stopIfTrue="1">
      <formula>Rate=FALSE</formula>
    </cfRule>
  </conditionalFormatting>
  <conditionalFormatting sqref="D9:E9">
    <cfRule type="expression" dxfId="1" priority="3" stopIfTrue="1">
      <formula>Rate=TRUE</formula>
    </cfRule>
  </conditionalFormatting>
  <conditionalFormatting sqref="D15:E15">
    <cfRule type="expression" dxfId="0" priority="1">
      <formula>Rate=FALSE</formula>
    </cfRule>
  </conditionalFormatting>
  <dataValidations count="2">
    <dataValidation type="list" allowBlank="1" showInputMessage="1" showErrorMessage="1" sqref="D11">
      <formula1>"Fixed, Variable"</formula1>
    </dataValidation>
    <dataValidation type="list" allowBlank="1" showInputMessage="1" showErrorMessage="1" sqref="D19">
      <formula1>"Beginning of Year, End of Year"</formula1>
    </dataValidation>
  </dataValidations>
  <hyperlinks>
    <hyperlink ref="A3" r:id="rId1"/>
    <hyperlink ref="A3:M3" r:id="rId2" display="http://www.spreadsheet123.com/ExcelTemplates/annuity-estimator.html"/>
  </hyperlinks>
  <pageMargins left="0.31496062992125984" right="0.11811023622047245" top="0.15748031496062992" bottom="0.98425196850393704" header="0.31496062992125984" footer="0.31496062992125984"/>
  <pageSetup orientation="landscape" r:id="rId3"/>
  <headerFooter>
    <oddFooter>&amp;L© 2010 Spreadsheet123.com&amp;RAnnuity Calculator by Spreadsheet123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Q11" sqref="Q11"/>
    </sheetView>
  </sheetViews>
  <sheetFormatPr defaultRowHeight="15"/>
  <cols>
    <col min="1" max="1" width="3.42578125" style="1" customWidth="1"/>
    <col min="2" max="2" width="9.140625" style="1"/>
    <col min="3" max="3" width="11.85546875" style="1" customWidth="1"/>
    <col min="4" max="4" width="15.7109375" style="1" customWidth="1"/>
    <col min="5" max="5" width="16.7109375" style="1" customWidth="1"/>
    <col min="6" max="6" width="1.5703125" style="1" customWidth="1"/>
    <col min="7" max="7" width="2.140625" style="1" customWidth="1"/>
    <col min="8" max="10" width="9.140625" style="1"/>
    <col min="11" max="11" width="6.5703125" style="1" customWidth="1"/>
    <col min="12" max="12" width="16.85546875" style="1" customWidth="1"/>
    <col min="13" max="13" width="1.7109375" style="1" customWidth="1"/>
    <col min="14" max="14" width="3.5703125" style="1" customWidth="1"/>
    <col min="15" max="16384" width="9.140625" style="1"/>
  </cols>
  <sheetData>
    <row r="1" spans="1:15" ht="33.75">
      <c r="A1" s="30"/>
      <c r="B1" s="30"/>
      <c r="C1" s="30"/>
      <c r="D1" s="30"/>
      <c r="E1" s="139" t="s">
        <v>24</v>
      </c>
      <c r="F1" s="140"/>
      <c r="G1" s="140"/>
      <c r="H1" s="140"/>
      <c r="I1" s="140"/>
      <c r="J1" s="140"/>
      <c r="K1" s="140"/>
      <c r="L1" s="140"/>
      <c r="M1" s="140"/>
      <c r="N1" s="141"/>
      <c r="O1" s="4"/>
    </row>
    <row r="2" spans="1:1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4"/>
    </row>
    <row r="3" spans="1:15">
      <c r="A3" s="142" t="s">
        <v>25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</row>
    <row r="4" spans="1:15">
      <c r="N4" s="36" t="s">
        <v>88</v>
      </c>
    </row>
    <row r="5" spans="1:15" ht="15.75" thickBot="1">
      <c r="B5" s="5"/>
      <c r="C5" s="5"/>
      <c r="D5" s="5"/>
      <c r="E5" s="5"/>
      <c r="F5" s="5"/>
      <c r="H5" s="5"/>
      <c r="I5" s="5"/>
      <c r="J5" s="5"/>
      <c r="K5" s="5"/>
      <c r="L5" s="5"/>
      <c r="M5" s="5"/>
    </row>
    <row r="6" spans="1:15" ht="15.75" thickBot="1">
      <c r="A6" s="45"/>
      <c r="B6" s="154" t="s">
        <v>71</v>
      </c>
      <c r="C6" s="155"/>
      <c r="D6" s="155"/>
      <c r="E6" s="155"/>
      <c r="F6" s="156"/>
      <c r="G6" s="52"/>
      <c r="H6" s="157" t="s">
        <v>78</v>
      </c>
      <c r="I6" s="158"/>
      <c r="J6" s="158"/>
      <c r="K6" s="158"/>
      <c r="L6" s="158"/>
      <c r="M6" s="159"/>
      <c r="N6" s="4"/>
    </row>
    <row r="7" spans="1:15" ht="6" customHeight="1">
      <c r="A7" s="45"/>
      <c r="B7" s="59"/>
      <c r="C7" s="53"/>
      <c r="D7" s="53"/>
      <c r="E7" s="56"/>
      <c r="F7" s="60"/>
      <c r="G7" s="73"/>
      <c r="H7" s="87"/>
      <c r="I7" s="78"/>
      <c r="J7" s="78"/>
      <c r="K7" s="78"/>
      <c r="L7" s="88"/>
      <c r="M7" s="89"/>
      <c r="N7" s="4"/>
    </row>
    <row r="8" spans="1:15">
      <c r="A8" s="45"/>
      <c r="B8" s="61" t="s">
        <v>22</v>
      </c>
      <c r="C8" s="54"/>
      <c r="D8" s="55"/>
      <c r="E8" s="72">
        <v>25000</v>
      </c>
      <c r="F8" s="62"/>
      <c r="G8" s="74"/>
      <c r="H8" s="80" t="s">
        <v>74</v>
      </c>
      <c r="I8" s="6"/>
      <c r="J8" s="6"/>
      <c r="K8" s="77"/>
      <c r="L8" s="49">
        <v>1000000</v>
      </c>
      <c r="M8" s="82"/>
      <c r="N8" s="4"/>
    </row>
    <row r="9" spans="1:15">
      <c r="A9" s="45"/>
      <c r="B9" s="61" t="s">
        <v>4</v>
      </c>
      <c r="C9" s="54"/>
      <c r="D9" s="55"/>
      <c r="E9" s="50">
        <v>0.06</v>
      </c>
      <c r="F9" s="63"/>
      <c r="G9" s="75"/>
      <c r="H9" s="80" t="s">
        <v>79</v>
      </c>
      <c r="I9" s="6"/>
      <c r="J9" s="6"/>
      <c r="K9" s="77"/>
      <c r="L9" s="49">
        <v>70000</v>
      </c>
      <c r="M9" s="82"/>
      <c r="N9" s="4"/>
    </row>
    <row r="10" spans="1:15">
      <c r="A10" s="45"/>
      <c r="B10" s="61" t="s">
        <v>72</v>
      </c>
      <c r="C10" s="54"/>
      <c r="D10" s="55"/>
      <c r="E10" s="50">
        <v>0.02</v>
      </c>
      <c r="F10" s="63"/>
      <c r="G10" s="75"/>
      <c r="H10" s="80" t="s">
        <v>4</v>
      </c>
      <c r="I10" s="6"/>
      <c r="J10" s="6"/>
      <c r="K10" s="77"/>
      <c r="L10" s="50">
        <v>0.06</v>
      </c>
      <c r="M10" s="82"/>
      <c r="N10" s="4"/>
    </row>
    <row r="11" spans="1:15">
      <c r="A11" s="45"/>
      <c r="B11" s="61" t="s">
        <v>73</v>
      </c>
      <c r="C11" s="54"/>
      <c r="D11" s="55"/>
      <c r="E11" s="49">
        <v>25</v>
      </c>
      <c r="F11" s="62"/>
      <c r="G11" s="75"/>
      <c r="H11" s="80" t="s">
        <v>72</v>
      </c>
      <c r="I11" s="6"/>
      <c r="J11" s="6"/>
      <c r="K11" s="77"/>
      <c r="L11" s="50">
        <v>0.02</v>
      </c>
      <c r="M11" s="82"/>
      <c r="N11" s="4"/>
    </row>
    <row r="12" spans="1:15">
      <c r="A12" s="45"/>
      <c r="B12" s="61" t="s">
        <v>75</v>
      </c>
      <c r="C12" s="54"/>
      <c r="D12" s="55"/>
      <c r="E12" s="51" t="s">
        <v>11</v>
      </c>
      <c r="F12" s="64"/>
      <c r="G12" s="75"/>
      <c r="H12" s="80" t="s">
        <v>75</v>
      </c>
      <c r="I12" s="6"/>
      <c r="J12" s="6"/>
      <c r="K12" s="77"/>
      <c r="L12" s="51" t="s">
        <v>11</v>
      </c>
      <c r="M12" s="82"/>
      <c r="N12" s="4"/>
    </row>
    <row r="13" spans="1:15">
      <c r="A13" s="45"/>
      <c r="B13" s="61" t="s">
        <v>76</v>
      </c>
      <c r="C13" s="54"/>
      <c r="D13" s="54"/>
      <c r="E13" s="57">
        <f>IF(E12="Beginning of Year",1,0)</f>
        <v>1</v>
      </c>
      <c r="F13" s="65"/>
      <c r="G13" s="75"/>
      <c r="H13" s="80" t="s">
        <v>76</v>
      </c>
      <c r="I13" s="6"/>
      <c r="J13" s="6"/>
      <c r="K13" s="6"/>
      <c r="L13" s="78">
        <f>IF(L12="Beginning of Year",1,0)</f>
        <v>1</v>
      </c>
      <c r="M13" s="81"/>
      <c r="N13" s="4"/>
    </row>
    <row r="14" spans="1:15">
      <c r="A14" s="45"/>
      <c r="B14" s="61"/>
      <c r="C14" s="54"/>
      <c r="D14" s="54"/>
      <c r="E14" s="58"/>
      <c r="F14" s="65"/>
      <c r="G14" s="75"/>
      <c r="H14" s="80"/>
      <c r="I14" s="6"/>
      <c r="J14" s="6"/>
      <c r="K14" s="6"/>
      <c r="L14" s="18"/>
      <c r="M14" s="81"/>
      <c r="N14" s="4"/>
    </row>
    <row r="15" spans="1:15">
      <c r="A15" s="45"/>
      <c r="B15" s="61" t="s">
        <v>74</v>
      </c>
      <c r="C15" s="54"/>
      <c r="D15" s="55"/>
      <c r="E15" s="71">
        <f>PV(E9,E11,-E8,,E13)</f>
        <v>338758.93819411297</v>
      </c>
      <c r="F15" s="66"/>
      <c r="G15" s="75"/>
      <c r="H15" s="80" t="s">
        <v>81</v>
      </c>
      <c r="I15" s="6"/>
      <c r="J15" s="6"/>
      <c r="K15" s="77"/>
      <c r="L15" s="79">
        <f>NPER(L10,L9,-L8,,L13)</f>
        <v>28.377435562169858</v>
      </c>
      <c r="M15" s="82"/>
      <c r="N15" s="4"/>
    </row>
    <row r="16" spans="1:15" s="5" customFormat="1">
      <c r="A16" s="48"/>
      <c r="B16" s="61" t="s">
        <v>77</v>
      </c>
      <c r="C16" s="54"/>
      <c r="D16" s="55"/>
      <c r="E16" s="71">
        <f>PV((1+E9)/(1+E10)-1,E11,-IF(E13=1,E8,E8/(1+E10)),,E13)</f>
        <v>409253.44568676868</v>
      </c>
      <c r="F16" s="66"/>
      <c r="G16" s="76"/>
      <c r="H16" s="80" t="s">
        <v>80</v>
      </c>
      <c r="I16" s="6"/>
      <c r="J16" s="6"/>
      <c r="K16" s="77"/>
      <c r="L16" s="79">
        <f>NPER((1+L10)/(1+L11)-1,IF(L13=1,L9,L9/(1+L11)),-L8,,L13)</f>
        <v>20.13551841864285</v>
      </c>
      <c r="M16" s="82"/>
      <c r="N16" s="47"/>
    </row>
    <row r="17" spans="1:14" ht="6" customHeight="1" thickBot="1">
      <c r="A17" s="45"/>
      <c r="B17" s="67"/>
      <c r="C17" s="68"/>
      <c r="D17" s="68"/>
      <c r="E17" s="69"/>
      <c r="F17" s="70"/>
      <c r="G17" s="46"/>
      <c r="H17" s="83"/>
      <c r="I17" s="84"/>
      <c r="J17" s="84"/>
      <c r="K17" s="84"/>
      <c r="L17" s="85"/>
      <c r="M17" s="86"/>
      <c r="N17" s="4"/>
    </row>
    <row r="18" spans="1:14" ht="15.75" thickBot="1">
      <c r="B18" s="35"/>
      <c r="C18" s="35"/>
      <c r="D18" s="35"/>
      <c r="E18" s="35"/>
      <c r="F18" s="35"/>
      <c r="H18" s="35"/>
      <c r="I18" s="35"/>
      <c r="J18" s="35"/>
      <c r="K18" s="35"/>
      <c r="L18" s="35"/>
      <c r="M18" s="35"/>
    </row>
    <row r="19" spans="1:14" ht="15.75" thickBot="1">
      <c r="A19" s="45"/>
      <c r="B19" s="160" t="s">
        <v>82</v>
      </c>
      <c r="C19" s="161"/>
      <c r="D19" s="161"/>
      <c r="E19" s="161"/>
      <c r="F19" s="162"/>
      <c r="G19" s="46"/>
      <c r="H19" s="163" t="s">
        <v>89</v>
      </c>
      <c r="I19" s="164"/>
      <c r="J19" s="164"/>
      <c r="K19" s="164"/>
      <c r="L19" s="164"/>
      <c r="M19" s="165"/>
      <c r="N19" s="4"/>
    </row>
    <row r="20" spans="1:14" ht="8.25" customHeight="1">
      <c r="A20" s="45"/>
      <c r="B20" s="105"/>
      <c r="C20" s="93"/>
      <c r="D20" s="93"/>
      <c r="E20" s="106"/>
      <c r="F20" s="107"/>
      <c r="G20" s="46"/>
      <c r="H20" s="114"/>
      <c r="I20" s="115"/>
      <c r="J20" s="115"/>
      <c r="K20" s="115"/>
      <c r="L20" s="115"/>
      <c r="M20" s="116"/>
      <c r="N20" s="4"/>
    </row>
    <row r="21" spans="1:14">
      <c r="A21" s="45"/>
      <c r="B21" s="98" t="s">
        <v>74</v>
      </c>
      <c r="C21" s="90"/>
      <c r="D21" s="91"/>
      <c r="E21" s="94">
        <v>1000000</v>
      </c>
      <c r="F21" s="100"/>
      <c r="G21" s="46"/>
      <c r="H21" s="145" t="s">
        <v>91</v>
      </c>
      <c r="I21" s="146"/>
      <c r="J21" s="146"/>
      <c r="K21" s="146"/>
      <c r="L21" s="146"/>
      <c r="M21" s="147"/>
      <c r="N21" s="4"/>
    </row>
    <row r="22" spans="1:14">
      <c r="A22" s="45"/>
      <c r="B22" s="98" t="s">
        <v>4</v>
      </c>
      <c r="C22" s="90"/>
      <c r="D22" s="91"/>
      <c r="E22" s="95">
        <v>0.06</v>
      </c>
      <c r="F22" s="100"/>
      <c r="G22" s="46"/>
      <c r="H22" s="145"/>
      <c r="I22" s="146"/>
      <c r="J22" s="146"/>
      <c r="K22" s="146"/>
      <c r="L22" s="146"/>
      <c r="M22" s="147"/>
      <c r="N22" s="4"/>
    </row>
    <row r="23" spans="1:14">
      <c r="A23" s="45"/>
      <c r="B23" s="98" t="s">
        <v>72</v>
      </c>
      <c r="C23" s="90"/>
      <c r="D23" s="91"/>
      <c r="E23" s="95">
        <v>0.02</v>
      </c>
      <c r="F23" s="100"/>
      <c r="G23" s="46"/>
      <c r="H23" s="109"/>
      <c r="I23" s="108"/>
      <c r="J23" s="108"/>
      <c r="K23" s="108"/>
      <c r="L23" s="108"/>
      <c r="M23" s="110"/>
      <c r="N23" s="4"/>
    </row>
    <row r="24" spans="1:14">
      <c r="A24" s="45"/>
      <c r="B24" s="98" t="s">
        <v>73</v>
      </c>
      <c r="C24" s="90"/>
      <c r="D24" s="91"/>
      <c r="E24" s="94">
        <v>20</v>
      </c>
      <c r="F24" s="100"/>
      <c r="G24" s="46"/>
      <c r="H24" s="145" t="s">
        <v>90</v>
      </c>
      <c r="I24" s="146"/>
      <c r="J24" s="146"/>
      <c r="K24" s="146"/>
      <c r="L24" s="146"/>
      <c r="M24" s="147"/>
      <c r="N24" s="4"/>
    </row>
    <row r="25" spans="1:14">
      <c r="A25" s="45"/>
      <c r="B25" s="98" t="s">
        <v>75</v>
      </c>
      <c r="C25" s="90"/>
      <c r="D25" s="91"/>
      <c r="E25" s="94" t="s">
        <v>11</v>
      </c>
      <c r="F25" s="100"/>
      <c r="G25" s="46"/>
      <c r="H25" s="145"/>
      <c r="I25" s="146"/>
      <c r="J25" s="146"/>
      <c r="K25" s="146"/>
      <c r="L25" s="146"/>
      <c r="M25" s="147"/>
      <c r="N25" s="4"/>
    </row>
    <row r="26" spans="1:14">
      <c r="A26" s="45"/>
      <c r="B26" s="98" t="s">
        <v>76</v>
      </c>
      <c r="C26" s="90"/>
      <c r="D26" s="90"/>
      <c r="E26" s="93">
        <f>IF(E25="Beginning of Year",1,0)</f>
        <v>1</v>
      </c>
      <c r="F26" s="99"/>
      <c r="G26" s="46"/>
      <c r="H26" s="109"/>
      <c r="I26" s="108"/>
      <c r="J26" s="108"/>
      <c r="K26" s="108"/>
      <c r="L26" s="108"/>
      <c r="M26" s="110"/>
      <c r="N26" s="4"/>
    </row>
    <row r="27" spans="1:14">
      <c r="A27" s="45"/>
      <c r="B27" s="98"/>
      <c r="C27" s="90"/>
      <c r="D27" s="92"/>
      <c r="E27" s="92"/>
      <c r="F27" s="99"/>
      <c r="G27" s="46"/>
      <c r="H27" s="148" t="s">
        <v>92</v>
      </c>
      <c r="I27" s="149"/>
      <c r="J27" s="149"/>
      <c r="K27" s="149"/>
      <c r="L27" s="149"/>
      <c r="M27" s="150"/>
      <c r="N27" s="4"/>
    </row>
    <row r="28" spans="1:14">
      <c r="A28" s="45"/>
      <c r="B28" s="98"/>
      <c r="C28" s="91"/>
      <c r="D28" s="96"/>
      <c r="E28" s="96" t="s">
        <v>87</v>
      </c>
      <c r="F28" s="100"/>
      <c r="G28" s="46"/>
      <c r="H28" s="151"/>
      <c r="I28" s="152"/>
      <c r="J28" s="152"/>
      <c r="K28" s="152"/>
      <c r="L28" s="152"/>
      <c r="M28" s="153"/>
      <c r="N28" s="4"/>
    </row>
    <row r="29" spans="1:14">
      <c r="A29" s="45"/>
      <c r="B29" s="98" t="s">
        <v>83</v>
      </c>
      <c r="C29" s="91"/>
      <c r="D29" s="97">
        <f>PMT(E22,E24,-E21,,E26)</f>
        <v>82249.582053633392</v>
      </c>
      <c r="E29" s="97">
        <f>PMT((1+E22)/(1+E23)-1,E24,-E21,,E26)*(1+E23)^IF(E26=0,1,0)</f>
        <v>70314.210140400479</v>
      </c>
      <c r="F29" s="100"/>
      <c r="G29" s="46"/>
      <c r="H29" s="109"/>
      <c r="I29" s="108"/>
      <c r="J29" s="108"/>
      <c r="K29" s="108"/>
      <c r="L29" s="108"/>
      <c r="M29" s="110"/>
      <c r="N29" s="4"/>
    </row>
    <row r="30" spans="1:14">
      <c r="A30" s="45"/>
      <c r="B30" s="98" t="s">
        <v>84</v>
      </c>
      <c r="C30" s="91"/>
      <c r="D30" s="97">
        <f>D29</f>
        <v>82249.582053633392</v>
      </c>
      <c r="E30" s="97">
        <f>PMT((1+E22)/(1+E23)-1,E24,-E21,,E26)*(1+E23)^IF(E26=0,E24,E24-1)</f>
        <v>102434.52692000281</v>
      </c>
      <c r="F30" s="100"/>
      <c r="G30" s="46"/>
      <c r="H30" s="109"/>
      <c r="I30" s="108"/>
      <c r="J30" s="108"/>
      <c r="K30" s="108"/>
      <c r="L30" s="108"/>
      <c r="M30" s="110"/>
      <c r="N30" s="4"/>
    </row>
    <row r="31" spans="1:14">
      <c r="A31" s="45"/>
      <c r="B31" s="98" t="s">
        <v>85</v>
      </c>
      <c r="C31" s="91"/>
      <c r="D31" s="97">
        <f>PMT(E22/12,E24*12,-E21,,E26)</f>
        <v>7128.6672485390673</v>
      </c>
      <c r="E31" s="97">
        <f>PMT(((1+E22)/(1+E23)-1)/12,E24*12,-E21,,E26)*(1+E23/12)^IF(E26=0,1,0)</f>
        <v>5998.9507406337316</v>
      </c>
      <c r="F31" s="100"/>
      <c r="G31" s="46"/>
      <c r="H31" s="109"/>
      <c r="I31" s="108"/>
      <c r="J31" s="108"/>
      <c r="K31" s="108"/>
      <c r="L31" s="108"/>
      <c r="M31" s="110"/>
      <c r="N31" s="4"/>
    </row>
    <row r="32" spans="1:14">
      <c r="A32" s="45"/>
      <c r="B32" s="98" t="s">
        <v>86</v>
      </c>
      <c r="C32" s="91"/>
      <c r="D32" s="97">
        <f>PMT(E22/12,E24*12,-E21,,E26)</f>
        <v>7128.6672485390673</v>
      </c>
      <c r="E32" s="97">
        <f>PMT(((1+E22)/(1+E23)-1)/12,E24*12,-E21,,E26)*(1+E23/12)^IF(E26=0,E24*12,E24*12-1)</f>
        <v>8931.5176908464691</v>
      </c>
      <c r="F32" s="100"/>
      <c r="G32" s="46"/>
      <c r="H32" s="109"/>
      <c r="I32" s="108"/>
      <c r="J32" s="108"/>
      <c r="K32" s="108"/>
      <c r="L32" s="108"/>
      <c r="M32" s="110"/>
      <c r="N32" s="4"/>
    </row>
    <row r="33" spans="1:14" ht="8.25" customHeight="1" thickBot="1">
      <c r="A33" s="45"/>
      <c r="B33" s="101"/>
      <c r="C33" s="102"/>
      <c r="D33" s="103"/>
      <c r="E33" s="103"/>
      <c r="F33" s="104"/>
      <c r="G33" s="46"/>
      <c r="H33" s="111"/>
      <c r="I33" s="112"/>
      <c r="J33" s="112"/>
      <c r="K33" s="112"/>
      <c r="L33" s="112"/>
      <c r="M33" s="113"/>
      <c r="N33" s="4"/>
    </row>
    <row r="34" spans="1:14">
      <c r="B34" s="37"/>
      <c r="C34" s="37"/>
      <c r="D34" s="37"/>
      <c r="E34" s="37"/>
      <c r="F34" s="37"/>
      <c r="H34" s="37"/>
      <c r="I34" s="37"/>
      <c r="J34" s="37"/>
      <c r="K34" s="37"/>
      <c r="L34" s="37"/>
      <c r="M34" s="37"/>
    </row>
  </sheetData>
  <mergeCells count="9">
    <mergeCell ref="E1:N1"/>
    <mergeCell ref="A3:N3"/>
    <mergeCell ref="H21:M22"/>
    <mergeCell ref="H24:M25"/>
    <mergeCell ref="H27:M28"/>
    <mergeCell ref="B6:F6"/>
    <mergeCell ref="H6:M6"/>
    <mergeCell ref="B19:F19"/>
    <mergeCell ref="H19:M19"/>
  </mergeCells>
  <dataValidations count="1">
    <dataValidation type="list" allowBlank="1" showInputMessage="1" showErrorMessage="1" sqref="E12:F12 L12 E25">
      <formula1>"Beginning of Year, End of Year"</formula1>
    </dataValidation>
  </dataValidations>
  <hyperlinks>
    <hyperlink ref="A3" r:id="rId1"/>
  </hyperlinks>
  <pageMargins left="1.1023622047244095" right="1.1023622047244095" top="0.74803149606299213" bottom="0.74803149606299213" header="0.31496062992125984" footer="0.31496062992125984"/>
  <pageSetup paperSize="9" orientation="landscape" r:id="rId2"/>
  <headerFooter>
    <oddFooter>&amp;L© 2010 Spreadsheet123.com&amp;RAnnuity Calculator by Spreadsheet123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I58" sqref="A1:I58"/>
    </sheetView>
  </sheetViews>
  <sheetFormatPr defaultRowHeight="15"/>
  <cols>
    <col min="1" max="8" width="9.140625" style="1"/>
    <col min="9" max="9" width="35.42578125" style="1" customWidth="1"/>
    <col min="10" max="16384" width="9.140625" style="1"/>
  </cols>
  <sheetData>
    <row r="1" spans="1:13" ht="33.75">
      <c r="A1" s="6"/>
      <c r="B1" s="6"/>
      <c r="C1" s="6"/>
      <c r="D1" s="6"/>
      <c r="E1" s="167" t="s">
        <v>69</v>
      </c>
      <c r="F1" s="168"/>
      <c r="G1" s="168"/>
      <c r="H1" s="168"/>
      <c r="I1" s="169"/>
      <c r="J1" s="31"/>
      <c r="K1" s="32"/>
      <c r="L1" s="32"/>
      <c r="M1" s="4"/>
    </row>
    <row r="2" spans="1:13">
      <c r="A2" s="8"/>
      <c r="B2" s="8"/>
      <c r="C2" s="8"/>
      <c r="D2" s="8"/>
      <c r="E2" s="8"/>
      <c r="F2" s="8"/>
      <c r="G2" s="8"/>
      <c r="H2" s="8"/>
      <c r="I2" s="8"/>
      <c r="J2" s="33"/>
      <c r="K2" s="34"/>
      <c r="L2" s="34"/>
      <c r="M2" s="4"/>
    </row>
    <row r="3" spans="1:13" s="5" customFormat="1" ht="5.0999999999999996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3">
      <c r="A4" s="170" t="s">
        <v>25</v>
      </c>
      <c r="B4" s="170"/>
      <c r="C4" s="170"/>
      <c r="D4" s="170"/>
      <c r="E4" s="170"/>
      <c r="F4" s="170"/>
      <c r="G4" s="170"/>
      <c r="H4" s="170"/>
      <c r="I4" s="170"/>
    </row>
    <row r="5" spans="1:13" s="35" customFormat="1" ht="5.0999999999999996" customHeight="1">
      <c r="A5" s="171"/>
      <c r="B5" s="172"/>
      <c r="C5" s="172"/>
      <c r="D5" s="172"/>
      <c r="E5" s="172"/>
      <c r="F5" s="172"/>
      <c r="G5" s="172"/>
      <c r="H5" s="172"/>
      <c r="I5" s="173"/>
    </row>
    <row r="6" spans="1:13">
      <c r="I6" s="36" t="s">
        <v>88</v>
      </c>
    </row>
    <row r="7" spans="1:13" ht="5.0999999999999996" customHeight="1"/>
    <row r="8" spans="1:13" s="37" customFormat="1">
      <c r="A8" s="174" t="s">
        <v>27</v>
      </c>
      <c r="B8" s="174"/>
      <c r="C8" s="174"/>
      <c r="D8" s="174"/>
      <c r="E8" s="174"/>
      <c r="F8" s="174"/>
      <c r="G8" s="174"/>
      <c r="H8" s="174"/>
      <c r="I8" s="174"/>
    </row>
    <row r="9" spans="1:13">
      <c r="A9" s="175" t="s">
        <v>28</v>
      </c>
      <c r="B9" s="175"/>
      <c r="C9" s="175"/>
      <c r="D9" s="175"/>
      <c r="E9" s="175"/>
      <c r="F9" s="175"/>
      <c r="G9" s="175"/>
      <c r="H9" s="175"/>
      <c r="I9" s="175"/>
    </row>
    <row r="10" spans="1:13">
      <c r="A10" s="166" t="s">
        <v>29</v>
      </c>
      <c r="B10" s="166"/>
      <c r="C10" s="166"/>
      <c r="D10" s="166"/>
      <c r="E10" s="166"/>
      <c r="F10" s="166"/>
      <c r="G10" s="166"/>
      <c r="H10" s="166"/>
      <c r="I10" s="166"/>
    </row>
    <row r="11" spans="1:13">
      <c r="A11" s="38" t="s">
        <v>30</v>
      </c>
      <c r="B11" s="38"/>
      <c r="C11" s="38"/>
      <c r="D11" s="38"/>
      <c r="E11" s="38"/>
      <c r="F11" s="38"/>
      <c r="G11" s="38"/>
      <c r="H11" s="38"/>
      <c r="I11" s="38"/>
    </row>
    <row r="12" spans="1:13">
      <c r="A12" s="166"/>
      <c r="B12" s="166"/>
      <c r="C12" s="166"/>
      <c r="D12" s="166"/>
      <c r="E12" s="166"/>
      <c r="F12" s="166"/>
      <c r="G12" s="166"/>
      <c r="H12" s="166"/>
      <c r="I12" s="166"/>
    </row>
    <row r="13" spans="1:13">
      <c r="A13" s="166" t="s">
        <v>31</v>
      </c>
      <c r="B13" s="166"/>
      <c r="C13" s="166"/>
      <c r="D13" s="166"/>
      <c r="E13" s="166"/>
      <c r="F13" s="166"/>
      <c r="G13" s="166"/>
      <c r="H13" s="166"/>
      <c r="I13" s="166"/>
    </row>
    <row r="14" spans="1:13">
      <c r="A14" s="166" t="s">
        <v>32</v>
      </c>
      <c r="B14" s="166"/>
      <c r="C14" s="166"/>
      <c r="D14" s="166"/>
      <c r="E14" s="166"/>
      <c r="F14" s="166"/>
      <c r="G14" s="166"/>
      <c r="H14" s="166"/>
      <c r="I14" s="166"/>
    </row>
    <row r="15" spans="1:13">
      <c r="A15" s="38"/>
      <c r="B15" s="38"/>
      <c r="C15" s="38"/>
      <c r="D15" s="38"/>
      <c r="E15" s="38"/>
      <c r="F15" s="38"/>
      <c r="G15" s="38"/>
      <c r="H15" s="38"/>
      <c r="I15" s="38"/>
    </row>
    <row r="16" spans="1:13">
      <c r="A16" s="174" t="s">
        <v>33</v>
      </c>
      <c r="B16" s="174"/>
      <c r="C16" s="174"/>
      <c r="D16" s="174"/>
      <c r="E16" s="174"/>
      <c r="F16" s="174"/>
      <c r="G16" s="174"/>
      <c r="H16" s="174"/>
      <c r="I16" s="174"/>
    </row>
    <row r="17" spans="1:9">
      <c r="A17" s="166" t="s">
        <v>34</v>
      </c>
      <c r="B17" s="166"/>
      <c r="C17" s="166"/>
      <c r="D17" s="166"/>
      <c r="E17" s="166"/>
      <c r="F17" s="166"/>
      <c r="G17" s="166"/>
      <c r="H17" s="166"/>
      <c r="I17" s="166"/>
    </row>
    <row r="18" spans="1:9">
      <c r="A18" s="166" t="s">
        <v>35</v>
      </c>
      <c r="B18" s="166"/>
      <c r="C18" s="166"/>
      <c r="D18" s="166"/>
      <c r="E18" s="166"/>
      <c r="F18" s="166"/>
      <c r="G18" s="166"/>
      <c r="H18" s="166"/>
      <c r="I18" s="166"/>
    </row>
    <row r="19" spans="1:9">
      <c r="A19" s="38"/>
      <c r="B19" s="38"/>
      <c r="C19" s="38"/>
      <c r="D19" s="38"/>
      <c r="E19" s="38"/>
      <c r="F19" s="38"/>
      <c r="G19" s="38"/>
      <c r="H19" s="38"/>
      <c r="I19" s="38"/>
    </row>
    <row r="20" spans="1:9">
      <c r="A20" s="174" t="s">
        <v>36</v>
      </c>
      <c r="B20" s="174"/>
      <c r="C20" s="174"/>
      <c r="D20" s="174"/>
      <c r="E20" s="174"/>
      <c r="F20" s="174"/>
      <c r="G20" s="174"/>
      <c r="H20" s="174"/>
      <c r="I20" s="174"/>
    </row>
    <row r="21" spans="1:9">
      <c r="A21" s="166" t="s">
        <v>37</v>
      </c>
      <c r="B21" s="166"/>
      <c r="C21" s="166"/>
      <c r="D21" s="166"/>
      <c r="E21" s="166"/>
      <c r="F21" s="166"/>
      <c r="G21" s="166"/>
      <c r="H21" s="166"/>
      <c r="I21" s="166"/>
    </row>
    <row r="22" spans="1:9">
      <c r="A22" s="166" t="s">
        <v>38</v>
      </c>
      <c r="B22" s="166"/>
      <c r="C22" s="166"/>
      <c r="D22" s="166"/>
      <c r="E22" s="166"/>
      <c r="F22" s="166"/>
      <c r="G22" s="166"/>
      <c r="H22" s="166"/>
      <c r="I22" s="166"/>
    </row>
    <row r="23" spans="1:9">
      <c r="A23" s="166" t="s">
        <v>39</v>
      </c>
      <c r="B23" s="166"/>
      <c r="C23" s="166"/>
      <c r="D23" s="166"/>
      <c r="E23" s="166"/>
      <c r="F23" s="166"/>
      <c r="G23" s="166"/>
      <c r="H23" s="166"/>
      <c r="I23" s="166"/>
    </row>
    <row r="24" spans="1:9">
      <c r="A24" s="166" t="s">
        <v>40</v>
      </c>
      <c r="B24" s="166"/>
      <c r="C24" s="166"/>
      <c r="D24" s="166"/>
      <c r="E24" s="166"/>
      <c r="F24" s="166"/>
      <c r="G24" s="166"/>
      <c r="H24" s="166"/>
      <c r="I24" s="166"/>
    </row>
    <row r="25" spans="1:9">
      <c r="A25" s="176" t="s">
        <v>41</v>
      </c>
      <c r="B25" s="176"/>
      <c r="C25" s="176"/>
      <c r="D25" s="176"/>
      <c r="E25" s="176"/>
      <c r="F25" s="176"/>
      <c r="G25" s="176"/>
      <c r="H25" s="176"/>
      <c r="I25" s="176"/>
    </row>
    <row r="26" spans="1:9">
      <c r="A26" s="176" t="s">
        <v>42</v>
      </c>
      <c r="B26" s="176"/>
      <c r="C26" s="176"/>
      <c r="D26" s="176"/>
      <c r="E26" s="176"/>
      <c r="F26" s="176"/>
      <c r="G26" s="176"/>
      <c r="H26" s="176"/>
      <c r="I26" s="176"/>
    </row>
    <row r="27" spans="1:9">
      <c r="A27" s="39" t="s">
        <v>43</v>
      </c>
      <c r="B27" s="39"/>
      <c r="C27" s="39"/>
      <c r="D27" s="39"/>
      <c r="E27" s="39"/>
      <c r="F27" s="39"/>
      <c r="G27" s="39"/>
      <c r="H27" s="39"/>
      <c r="I27" s="39"/>
    </row>
    <row r="28" spans="1:9">
      <c r="A28" s="39" t="s">
        <v>44</v>
      </c>
      <c r="B28" s="39"/>
      <c r="C28" s="39"/>
      <c r="D28" s="39"/>
      <c r="E28" s="39"/>
      <c r="F28" s="39"/>
      <c r="G28" s="39"/>
      <c r="H28" s="39"/>
      <c r="I28" s="39"/>
    </row>
    <row r="29" spans="1:9">
      <c r="A29" s="39" t="s">
        <v>45</v>
      </c>
      <c r="B29" s="39"/>
      <c r="C29" s="39"/>
      <c r="D29" s="39"/>
      <c r="E29" s="39"/>
      <c r="F29" s="39"/>
      <c r="G29" s="39"/>
      <c r="H29" s="39"/>
      <c r="I29" s="39"/>
    </row>
    <row r="30" spans="1:9">
      <c r="A30" s="38"/>
      <c r="B30" s="38"/>
      <c r="C30" s="38"/>
      <c r="D30" s="38"/>
      <c r="E30" s="38"/>
      <c r="F30" s="38"/>
      <c r="G30" s="38"/>
      <c r="H30" s="38"/>
      <c r="I30" s="38"/>
    </row>
    <row r="31" spans="1:9">
      <c r="A31" s="174" t="s">
        <v>46</v>
      </c>
      <c r="B31" s="174"/>
      <c r="C31" s="174"/>
      <c r="D31" s="174"/>
      <c r="E31" s="174"/>
      <c r="F31" s="174"/>
      <c r="G31" s="174"/>
      <c r="H31" s="174"/>
      <c r="I31" s="174"/>
    </row>
    <row r="32" spans="1:9" ht="15" customHeight="1">
      <c r="A32" s="177" t="s">
        <v>47</v>
      </c>
      <c r="B32" s="177"/>
      <c r="C32" s="177"/>
      <c r="D32" s="177"/>
      <c r="E32" s="177"/>
      <c r="F32" s="177"/>
      <c r="G32" s="177"/>
      <c r="H32" s="177"/>
      <c r="I32" s="178"/>
    </row>
    <row r="33" spans="1:9" ht="15" customHeight="1">
      <c r="A33" s="177" t="s">
        <v>48</v>
      </c>
      <c r="B33" s="177"/>
      <c r="C33" s="177"/>
      <c r="D33" s="177"/>
      <c r="E33" s="177"/>
      <c r="F33" s="177"/>
      <c r="G33" s="177"/>
      <c r="H33" s="177"/>
      <c r="I33" s="178"/>
    </row>
    <row r="34" spans="1:9">
      <c r="A34" s="177" t="s">
        <v>49</v>
      </c>
      <c r="B34" s="166"/>
      <c r="C34" s="166"/>
      <c r="D34" s="166"/>
      <c r="E34" s="166"/>
      <c r="F34" s="166"/>
      <c r="G34" s="166"/>
      <c r="H34" s="166"/>
      <c r="I34" s="179"/>
    </row>
    <row r="35" spans="1:9">
      <c r="A35" s="177" t="s">
        <v>50</v>
      </c>
      <c r="B35" s="177"/>
      <c r="C35" s="177"/>
      <c r="D35" s="177"/>
      <c r="E35" s="177"/>
      <c r="F35" s="177"/>
      <c r="G35" s="177"/>
      <c r="H35" s="177"/>
      <c r="I35" s="178"/>
    </row>
    <row r="36" spans="1:9">
      <c r="A36" s="38"/>
      <c r="B36" s="38"/>
      <c r="C36" s="38"/>
      <c r="D36" s="38"/>
      <c r="E36" s="38"/>
      <c r="F36" s="38"/>
      <c r="G36" s="38"/>
      <c r="H36" s="38"/>
      <c r="I36" s="38"/>
    </row>
    <row r="37" spans="1:9">
      <c r="A37" s="174" t="s">
        <v>51</v>
      </c>
      <c r="B37" s="174"/>
      <c r="C37" s="174"/>
      <c r="D37" s="174"/>
      <c r="E37" s="174"/>
      <c r="F37" s="174"/>
      <c r="G37" s="174"/>
      <c r="H37" s="174"/>
      <c r="I37" s="174"/>
    </row>
    <row r="38" spans="1:9">
      <c r="A38" s="166" t="s">
        <v>52</v>
      </c>
      <c r="B38" s="166"/>
      <c r="C38" s="166"/>
      <c r="D38" s="166"/>
      <c r="E38" s="166"/>
      <c r="F38" s="166"/>
      <c r="G38" s="166"/>
      <c r="H38" s="166"/>
      <c r="I38" s="166"/>
    </row>
    <row r="39" spans="1:9">
      <c r="A39" s="166" t="s">
        <v>53</v>
      </c>
      <c r="B39" s="166"/>
      <c r="C39" s="166"/>
      <c r="D39" s="166"/>
      <c r="E39" s="166"/>
      <c r="F39" s="166"/>
      <c r="G39" s="166"/>
      <c r="H39" s="166"/>
      <c r="I39" s="166"/>
    </row>
    <row r="40" spans="1:9">
      <c r="A40" s="38"/>
      <c r="B40" s="38"/>
      <c r="C40" s="38"/>
      <c r="D40" s="38"/>
      <c r="E40" s="38"/>
      <c r="F40" s="38"/>
      <c r="G40" s="38"/>
      <c r="H40" s="38"/>
      <c r="I40" s="38"/>
    </row>
    <row r="41" spans="1:9">
      <c r="A41" s="174" t="s">
        <v>54</v>
      </c>
      <c r="B41" s="174"/>
      <c r="C41" s="174"/>
      <c r="D41" s="174"/>
      <c r="E41" s="174"/>
      <c r="F41" s="174"/>
      <c r="G41" s="174"/>
      <c r="H41" s="174"/>
      <c r="I41" s="174"/>
    </row>
    <row r="42" spans="1:9">
      <c r="A42" s="166" t="s">
        <v>55</v>
      </c>
      <c r="B42" s="166"/>
      <c r="C42" s="166"/>
      <c r="D42" s="166"/>
      <c r="E42" s="166"/>
      <c r="F42" s="166"/>
      <c r="G42" s="166"/>
      <c r="H42" s="166"/>
      <c r="I42" s="166"/>
    </row>
    <row r="43" spans="1:9">
      <c r="A43" s="166" t="s">
        <v>56</v>
      </c>
      <c r="B43" s="166"/>
      <c r="C43" s="166"/>
      <c r="D43" s="166"/>
      <c r="E43" s="166"/>
      <c r="F43" s="166"/>
      <c r="G43" s="166"/>
      <c r="H43" s="166"/>
      <c r="I43" s="166"/>
    </row>
    <row r="44" spans="1:9">
      <c r="A44" s="166" t="s">
        <v>57</v>
      </c>
      <c r="B44" s="166"/>
      <c r="C44" s="166"/>
      <c r="D44" s="166"/>
      <c r="E44" s="166"/>
      <c r="F44" s="166"/>
      <c r="G44" s="166"/>
      <c r="H44" s="166"/>
      <c r="I44" s="166"/>
    </row>
    <row r="45" spans="1:9">
      <c r="A45" s="166" t="s">
        <v>58</v>
      </c>
      <c r="B45" s="166"/>
      <c r="C45" s="166"/>
      <c r="D45" s="166"/>
      <c r="E45" s="166"/>
      <c r="F45" s="166"/>
      <c r="G45" s="166"/>
      <c r="H45" s="166"/>
      <c r="I45" s="166"/>
    </row>
    <row r="46" spans="1:9">
      <c r="A46" s="166" t="s">
        <v>59</v>
      </c>
      <c r="B46" s="166"/>
      <c r="C46" s="166"/>
      <c r="D46" s="166"/>
      <c r="E46" s="166"/>
      <c r="F46" s="166"/>
      <c r="G46" s="166"/>
      <c r="H46" s="166"/>
      <c r="I46" s="166"/>
    </row>
    <row r="47" spans="1:9">
      <c r="A47" s="166" t="s">
        <v>60</v>
      </c>
      <c r="B47" s="166"/>
      <c r="C47" s="166"/>
      <c r="D47" s="166"/>
      <c r="E47" s="166"/>
      <c r="F47" s="166"/>
      <c r="G47" s="166"/>
      <c r="H47" s="166"/>
      <c r="I47" s="166"/>
    </row>
    <row r="48" spans="1:9">
      <c r="A48" s="166" t="s">
        <v>61</v>
      </c>
      <c r="B48" s="166"/>
      <c r="C48" s="166"/>
      <c r="D48" s="166"/>
      <c r="E48" s="166"/>
      <c r="F48" s="166"/>
      <c r="G48" s="166"/>
      <c r="H48" s="166"/>
      <c r="I48" s="166"/>
    </row>
    <row r="49" spans="1:9">
      <c r="A49" s="166" t="s">
        <v>62</v>
      </c>
      <c r="B49" s="166"/>
      <c r="C49" s="166"/>
      <c r="D49" s="166"/>
      <c r="E49" s="166"/>
      <c r="F49" s="166"/>
      <c r="G49" s="166"/>
      <c r="H49" s="166"/>
      <c r="I49" s="166"/>
    </row>
    <row r="50" spans="1:9">
      <c r="A50" s="38"/>
      <c r="B50" s="38"/>
      <c r="C50" s="38"/>
      <c r="D50" s="38"/>
      <c r="E50" s="38"/>
      <c r="F50" s="38"/>
      <c r="G50" s="38"/>
      <c r="H50" s="38"/>
      <c r="I50" s="38"/>
    </row>
    <row r="51" spans="1:9" s="42" customFormat="1" ht="9">
      <c r="A51" s="40" t="s">
        <v>63</v>
      </c>
      <c r="B51" s="41"/>
      <c r="C51" s="41"/>
      <c r="D51" s="41"/>
      <c r="E51" s="41"/>
      <c r="F51" s="41"/>
      <c r="G51" s="41"/>
      <c r="H51" s="41"/>
      <c r="I51" s="41"/>
    </row>
    <row r="52" spans="1:9" s="42" customFormat="1" ht="9">
      <c r="A52" s="41" t="s">
        <v>64</v>
      </c>
      <c r="B52" s="41"/>
      <c r="C52" s="41"/>
      <c r="D52" s="41"/>
      <c r="E52" s="41"/>
      <c r="F52" s="41"/>
      <c r="G52" s="41"/>
      <c r="H52" s="41"/>
      <c r="I52" s="41"/>
    </row>
    <row r="53" spans="1:9" s="42" customFormat="1" ht="9">
      <c r="A53" s="41" t="s">
        <v>65</v>
      </c>
      <c r="B53" s="41"/>
      <c r="C53" s="41"/>
      <c r="D53" s="41"/>
      <c r="E53" s="41"/>
      <c r="F53" s="41"/>
      <c r="G53" s="41"/>
      <c r="H53" s="41"/>
      <c r="I53" s="41"/>
    </row>
    <row r="54" spans="1:9">
      <c r="A54" s="38"/>
      <c r="B54" s="38"/>
      <c r="C54" s="38"/>
      <c r="D54" s="38"/>
      <c r="E54" s="38"/>
      <c r="F54" s="38"/>
      <c r="G54" s="38"/>
      <c r="H54" s="38"/>
      <c r="I54" s="38"/>
    </row>
    <row r="55" spans="1:9">
      <c r="A55" s="174" t="s">
        <v>66</v>
      </c>
      <c r="B55" s="174"/>
      <c r="C55" s="174"/>
      <c r="D55" s="174"/>
      <c r="E55" s="174"/>
      <c r="F55" s="174"/>
      <c r="G55" s="174"/>
      <c r="H55" s="174"/>
      <c r="I55" s="174"/>
    </row>
    <row r="56" spans="1:9">
      <c r="A56" s="166" t="s">
        <v>67</v>
      </c>
      <c r="B56" s="166"/>
      <c r="C56" s="166"/>
      <c r="D56" s="166"/>
      <c r="E56" s="166"/>
      <c r="F56" s="166"/>
      <c r="G56" s="166"/>
      <c r="H56" s="166"/>
      <c r="I56" s="166"/>
    </row>
    <row r="57" spans="1:9">
      <c r="A57" s="38" t="s">
        <v>68</v>
      </c>
      <c r="B57" s="38"/>
      <c r="C57" s="38"/>
      <c r="D57" s="38"/>
      <c r="E57" s="38"/>
      <c r="F57" s="38"/>
      <c r="G57" s="38"/>
      <c r="H57" s="38"/>
      <c r="I57" s="38"/>
    </row>
    <row r="58" spans="1:9">
      <c r="A58" s="38"/>
      <c r="B58" s="38"/>
      <c r="C58" s="38"/>
      <c r="D58" s="38"/>
      <c r="E58" s="38"/>
      <c r="F58" s="38"/>
      <c r="G58" s="38"/>
      <c r="H58" s="38"/>
      <c r="I58" s="38"/>
    </row>
  </sheetData>
  <sheetProtection password="F349" sheet="1" objects="1" scenarios="1"/>
  <mergeCells count="38">
    <mergeCell ref="A55:I55"/>
    <mergeCell ref="A56:I56"/>
    <mergeCell ref="A44:I44"/>
    <mergeCell ref="A45:I45"/>
    <mergeCell ref="A46:I46"/>
    <mergeCell ref="A47:I47"/>
    <mergeCell ref="A48:I48"/>
    <mergeCell ref="A49:I49"/>
    <mergeCell ref="A43:I43"/>
    <mergeCell ref="A26:I26"/>
    <mergeCell ref="A31:I31"/>
    <mergeCell ref="A32:I32"/>
    <mergeCell ref="A33:I33"/>
    <mergeCell ref="A34:I34"/>
    <mergeCell ref="A35:I35"/>
    <mergeCell ref="A37:I37"/>
    <mergeCell ref="A38:I38"/>
    <mergeCell ref="A39:I39"/>
    <mergeCell ref="A41:I41"/>
    <mergeCell ref="A42:I42"/>
    <mergeCell ref="A25:I25"/>
    <mergeCell ref="A12:I12"/>
    <mergeCell ref="A13:I13"/>
    <mergeCell ref="A14:I14"/>
    <mergeCell ref="A16:I16"/>
    <mergeCell ref="A17:I17"/>
    <mergeCell ref="A18:I18"/>
    <mergeCell ref="A20:I20"/>
    <mergeCell ref="A21:I21"/>
    <mergeCell ref="A22:I22"/>
    <mergeCell ref="A23:I23"/>
    <mergeCell ref="A24:I24"/>
    <mergeCell ref="A10:I10"/>
    <mergeCell ref="E1:I1"/>
    <mergeCell ref="A4:I4"/>
    <mergeCell ref="A5:I5"/>
    <mergeCell ref="A8:I8"/>
    <mergeCell ref="A9:I9"/>
  </mergeCells>
  <hyperlinks>
    <hyperlink ref="A4" r:id="rId1"/>
    <hyperlink ref="A4:I4" r:id="rId2" display="http://www.spreadsheet123.com/ExcelTemplates/annuity-estimator.html"/>
  </hyperlinks>
  <pageMargins left="0.51181102362204722" right="0.31496062992125984" top="0.74803149606299213" bottom="0.74803149606299213" header="0.31496062992125984" footer="0.31496062992125984"/>
  <pageSetup paperSize="9" scale="85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Annuity Estimator</vt:lpstr>
      <vt:lpstr>Annuity Calc</vt:lpstr>
      <vt:lpstr>EULA</vt:lpstr>
      <vt:lpstr>FP</vt:lpstr>
      <vt:lpstr>Inf_Rate</vt:lpstr>
      <vt:lpstr>Ini_cap</vt:lpstr>
      <vt:lpstr>'Annuity Calc'!Print_Area</vt:lpstr>
      <vt:lpstr>'Annuity Estimator'!Print_Area</vt:lpstr>
      <vt:lpstr>EULA!Print_Area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Annuity Estimator</dc:title>
  <dc:creator>Spreadsheet123.com</dc:creator>
  <dc:description>© 2009 Spreadsheet123.com. All rights reserved</dc:description>
  <cp:lastModifiedBy>Alex Bejanishvili</cp:lastModifiedBy>
  <cp:lastPrinted>2010-05-10T00:38:37Z</cp:lastPrinted>
  <dcterms:created xsi:type="dcterms:W3CDTF">2010-04-07T08:20:41Z</dcterms:created>
  <dcterms:modified xsi:type="dcterms:W3CDTF">2010-05-10T00:39:01Z</dcterms:modified>
</cp:coreProperties>
</file>