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-135" yWindow="285" windowWidth="17715" windowHeight="11805"/>
  </bookViews>
  <sheets>
    <sheet name="Sheet1" sheetId="1" r:id="rId1"/>
  </sheets>
  <definedNames>
    <definedName name="_xlnm.Print_Area" localSheetId="0">Sheet1!$A$1:$S$427</definedName>
  </definedNames>
  <calcPr calcId="125725"/>
</workbook>
</file>

<file path=xl/calcChain.xml><?xml version="1.0" encoding="utf-8"?>
<calcChain xmlns="http://schemas.openxmlformats.org/spreadsheetml/2006/main">
  <c r="N426" i="1"/>
  <c r="L426"/>
  <c r="J426"/>
  <c r="H426"/>
  <c r="F426"/>
  <c r="D426"/>
  <c r="N418"/>
  <c r="L418"/>
  <c r="J418"/>
  <c r="F418"/>
  <c r="D418"/>
  <c r="H418"/>
  <c r="H227" l="1"/>
  <c r="H228"/>
  <c r="L79" l="1"/>
  <c r="J79"/>
  <c r="F79"/>
  <c r="H79"/>
  <c r="L74"/>
  <c r="F74"/>
  <c r="J74"/>
  <c r="H72"/>
  <c r="H152" l="1"/>
  <c r="D346" l="1"/>
  <c r="D345"/>
  <c r="D344"/>
  <c r="D343"/>
  <c r="D333"/>
  <c r="D330"/>
  <c r="D329"/>
  <c r="D223" l="1"/>
  <c r="D222"/>
  <c r="H107" l="1"/>
  <c r="H109" l="1"/>
  <c r="H97"/>
  <c r="H73"/>
  <c r="H74" s="1"/>
  <c r="H69"/>
  <c r="H68"/>
  <c r="D55"/>
  <c r="H52"/>
  <c r="H155"/>
  <c r="D154"/>
  <c r="D167"/>
  <c r="J46" l="1"/>
  <c r="H46"/>
  <c r="H45"/>
  <c r="J347"/>
  <c r="J340"/>
  <c r="H340"/>
  <c r="H339"/>
  <c r="J331"/>
  <c r="J332" s="1"/>
  <c r="J334" s="1"/>
  <c r="H331"/>
  <c r="H332" s="1"/>
  <c r="H334" s="1"/>
  <c r="H342" s="1"/>
  <c r="H347" s="1"/>
  <c r="J326"/>
  <c r="H326"/>
  <c r="H325"/>
  <c r="J317"/>
  <c r="H317"/>
  <c r="H305"/>
  <c r="J298"/>
  <c r="H298"/>
  <c r="H297"/>
  <c r="F303" l="1"/>
  <c r="L303"/>
  <c r="J303"/>
  <c r="J312" s="1"/>
  <c r="J309" l="1"/>
  <c r="J306"/>
  <c r="J313" s="1"/>
  <c r="J310" l="1"/>
  <c r="P274"/>
  <c r="P273"/>
  <c r="P272"/>
  <c r="D228"/>
  <c r="D227"/>
  <c r="J229"/>
  <c r="H229"/>
  <c r="J224"/>
  <c r="H224"/>
  <c r="J219"/>
  <c r="H219"/>
  <c r="H218"/>
  <c r="D211"/>
  <c r="D210"/>
  <c r="J212"/>
  <c r="H212"/>
  <c r="J208"/>
  <c r="H208"/>
  <c r="H207"/>
  <c r="D194"/>
  <c r="J196"/>
  <c r="H196"/>
  <c r="J195"/>
  <c r="H195"/>
  <c r="J193"/>
  <c r="H193"/>
  <c r="J192"/>
  <c r="H192"/>
  <c r="J190"/>
  <c r="H190"/>
  <c r="H189"/>
  <c r="D165"/>
  <c r="D164"/>
  <c r="J168"/>
  <c r="H168"/>
  <c r="J162"/>
  <c r="H162"/>
  <c r="H161"/>
  <c r="D153"/>
  <c r="D166"/>
  <c r="D152"/>
  <c r="D151"/>
  <c r="J155"/>
  <c r="J149"/>
  <c r="H149"/>
  <c r="H148"/>
  <c r="D141"/>
  <c r="D140"/>
  <c r="D139"/>
  <c r="J142"/>
  <c r="H142"/>
  <c r="J137"/>
  <c r="H137"/>
  <c r="H136"/>
  <c r="D128"/>
  <c r="D127"/>
  <c r="J130"/>
  <c r="H130"/>
  <c r="J125"/>
  <c r="H125"/>
  <c r="H124"/>
  <c r="D109"/>
  <c r="D108"/>
  <c r="D107"/>
  <c r="J110"/>
  <c r="H110"/>
  <c r="J105"/>
  <c r="H105"/>
  <c r="H104"/>
  <c r="D97"/>
  <c r="D96"/>
  <c r="J98"/>
  <c r="H98"/>
  <c r="J94"/>
  <c r="H94"/>
  <c r="H93"/>
  <c r="H81" l="1"/>
  <c r="D76" l="1"/>
  <c r="D79" s="1"/>
  <c r="D73"/>
  <c r="D72"/>
  <c r="D69"/>
  <c r="D68"/>
  <c r="D67"/>
  <c r="D65"/>
  <c r="J85"/>
  <c r="J197" s="1"/>
  <c r="H85"/>
  <c r="H197" s="1"/>
  <c r="J84"/>
  <c r="J83"/>
  <c r="H83"/>
  <c r="J82"/>
  <c r="H82"/>
  <c r="J81"/>
  <c r="J70"/>
  <c r="H84"/>
  <c r="J62"/>
  <c r="H62"/>
  <c r="H61"/>
  <c r="D74" l="1"/>
  <c r="J86"/>
  <c r="H86"/>
  <c r="H70"/>
  <c r="D53" l="1"/>
  <c r="D52"/>
  <c r="D51"/>
  <c r="D50"/>
  <c r="D49"/>
  <c r="F54"/>
  <c r="J54"/>
  <c r="J56" s="1"/>
  <c r="H54"/>
  <c r="H56" s="1"/>
  <c r="J409" l="1"/>
  <c r="H409"/>
  <c r="F409"/>
  <c r="D409"/>
  <c r="D404"/>
  <c r="F404"/>
  <c r="H404"/>
  <c r="J404"/>
  <c r="J397"/>
  <c r="H397"/>
  <c r="F397"/>
  <c r="L396"/>
  <c r="L395"/>
  <c r="L394"/>
  <c r="D397"/>
  <c r="H286"/>
  <c r="L397" l="1"/>
  <c r="F193" l="1"/>
  <c r="F192"/>
  <c r="L196"/>
  <c r="L195"/>
  <c r="F196"/>
  <c r="F195"/>
  <c r="L70"/>
  <c r="F70"/>
  <c r="L110"/>
  <c r="F110"/>
  <c r="L85"/>
  <c r="L197" s="1"/>
  <c r="L84"/>
  <c r="L83"/>
  <c r="L82"/>
  <c r="L81"/>
  <c r="F85"/>
  <c r="F197" s="1"/>
  <c r="F84"/>
  <c r="F83"/>
  <c r="F82"/>
  <c r="F81"/>
  <c r="F86" l="1"/>
  <c r="L86"/>
  <c r="N240" l="1"/>
  <c r="N245" s="1"/>
  <c r="L240"/>
  <c r="L245" s="1"/>
  <c r="J240"/>
  <c r="H240"/>
  <c r="H245" s="1"/>
  <c r="F240"/>
  <c r="F245" s="1"/>
  <c r="D240"/>
  <c r="D245" s="1"/>
  <c r="P262"/>
  <c r="P250"/>
  <c r="P249"/>
  <c r="P248"/>
  <c r="P244"/>
  <c r="P243"/>
  <c r="P239"/>
  <c r="P238"/>
  <c r="P240" l="1"/>
  <c r="P268"/>
  <c r="P267"/>
  <c r="P266"/>
  <c r="H359" l="1"/>
  <c r="H356"/>
  <c r="H291"/>
  <c r="D229"/>
  <c r="D224"/>
  <c r="H183"/>
  <c r="H182"/>
  <c r="H184" l="1"/>
  <c r="F351" l="1"/>
  <c r="D351"/>
  <c r="F340"/>
  <c r="D340"/>
  <c r="F326"/>
  <c r="D326"/>
  <c r="F298"/>
  <c r="D298"/>
  <c r="F282"/>
  <c r="D282"/>
  <c r="F219"/>
  <c r="D219"/>
  <c r="F208"/>
  <c r="D208"/>
  <c r="F190"/>
  <c r="D190"/>
  <c r="F174"/>
  <c r="D174"/>
  <c r="F162"/>
  <c r="D162"/>
  <c r="F149"/>
  <c r="D149"/>
  <c r="F137"/>
  <c r="D137"/>
  <c r="F125"/>
  <c r="D125"/>
  <c r="F105"/>
  <c r="D105"/>
  <c r="F94"/>
  <c r="D94"/>
  <c r="F62"/>
  <c r="D62"/>
  <c r="D350"/>
  <c r="D339"/>
  <c r="D325"/>
  <c r="D297"/>
  <c r="D281"/>
  <c r="D218"/>
  <c r="D207"/>
  <c r="D189"/>
  <c r="D173"/>
  <c r="D161"/>
  <c r="D148"/>
  <c r="D136"/>
  <c r="D124"/>
  <c r="D104"/>
  <c r="D93"/>
  <c r="D61"/>
  <c r="J261" l="1"/>
  <c r="P261" s="1"/>
  <c r="L154" l="1"/>
  <c r="L151"/>
  <c r="N251" l="1"/>
  <c r="H251"/>
  <c r="F251"/>
  <c r="D251" l="1"/>
  <c r="H259"/>
  <c r="P259" s="1"/>
  <c r="P260" l="1"/>
  <c r="L52" l="1"/>
  <c r="D195" l="1"/>
  <c r="D196"/>
  <c r="D83" l="1"/>
  <c r="D85" l="1"/>
  <c r="D197" s="1"/>
  <c r="D84"/>
  <c r="D81"/>
  <c r="D193"/>
  <c r="D192"/>
  <c r="L192" l="1"/>
  <c r="L193"/>
  <c r="J254" l="1"/>
  <c r="P254" s="1"/>
  <c r="H255"/>
  <c r="P255" s="1"/>
  <c r="L168" l="1"/>
  <c r="L247" l="1"/>
  <c r="L251" s="1"/>
  <c r="D331" l="1"/>
  <c r="D332" l="1"/>
  <c r="D334" s="1"/>
  <c r="D342" s="1"/>
  <c r="L317"/>
  <c r="N256" l="1"/>
  <c r="L331" l="1"/>
  <c r="L332" s="1"/>
  <c r="L334" s="1"/>
  <c r="L342" s="1"/>
  <c r="L347" s="1"/>
  <c r="F317"/>
  <c r="D305"/>
  <c r="L224"/>
  <c r="L212"/>
  <c r="D168"/>
  <c r="L155"/>
  <c r="D142"/>
  <c r="L142"/>
  <c r="L129"/>
  <c r="L98"/>
  <c r="L130" l="1"/>
  <c r="L229"/>
  <c r="L54"/>
  <c r="L56" s="1"/>
  <c r="F359" l="1"/>
  <c r="F356"/>
  <c r="D291" l="1"/>
  <c r="H256"/>
  <c r="H263" s="1"/>
  <c r="H269" s="1"/>
  <c r="H275" s="1"/>
  <c r="F256"/>
  <c r="F263" s="1"/>
  <c r="F269" s="1"/>
  <c r="F275" s="1"/>
  <c r="D256"/>
  <c r="D182"/>
  <c r="D184" s="1"/>
  <c r="D359"/>
  <c r="D356"/>
  <c r="F331"/>
  <c r="F332" s="1"/>
  <c r="F182"/>
  <c r="F184" s="1"/>
  <c r="F229"/>
  <c r="D82"/>
  <c r="D98"/>
  <c r="F130"/>
  <c r="F56"/>
  <c r="D212"/>
  <c r="D263" l="1"/>
  <c r="D347"/>
  <c r="D54"/>
  <c r="D56" s="1"/>
  <c r="D130"/>
  <c r="F291"/>
  <c r="F334"/>
  <c r="D155"/>
  <c r="F155"/>
  <c r="F224"/>
  <c r="F212"/>
  <c r="F98"/>
  <c r="F142"/>
  <c r="D110"/>
  <c r="D269" l="1"/>
  <c r="D275" s="1"/>
  <c r="F347"/>
  <c r="D86"/>
  <c r="D70"/>
  <c r="F312" l="1"/>
  <c r="F306"/>
  <c r="F309"/>
  <c r="F313" l="1"/>
  <c r="F310"/>
  <c r="D317" l="1"/>
  <c r="L256" l="1"/>
  <c r="F168" l="1"/>
  <c r="L263" l="1"/>
  <c r="L269" s="1"/>
  <c r="N263" l="1"/>
  <c r="N269" s="1"/>
  <c r="N275" s="1"/>
  <c r="L312" l="1"/>
  <c r="L309"/>
  <c r="L306"/>
  <c r="L313" l="1"/>
  <c r="L310"/>
  <c r="P265" l="1"/>
  <c r="P242" l="1"/>
  <c r="P245" s="1"/>
  <c r="J245"/>
  <c r="P247" l="1"/>
  <c r="J251" l="1"/>
  <c r="P251" l="1"/>
  <c r="P258"/>
  <c r="P253"/>
  <c r="J256" l="1"/>
  <c r="P256" s="1"/>
  <c r="J263" l="1"/>
  <c r="P263" s="1"/>
  <c r="P269" s="1"/>
  <c r="J269" l="1"/>
  <c r="L275" l="1"/>
  <c r="H303" l="1"/>
  <c r="H309" l="1"/>
  <c r="H312"/>
  <c r="H306"/>
  <c r="H310" l="1"/>
  <c r="H313"/>
  <c r="D303" l="1"/>
  <c r="D309" l="1"/>
  <c r="D306"/>
  <c r="D312"/>
  <c r="D310" l="1"/>
  <c r="D313"/>
  <c r="J275" l="1"/>
  <c r="P271"/>
  <c r="P275" s="1"/>
</calcChain>
</file>

<file path=xl/sharedStrings.xml><?xml version="1.0" encoding="utf-8"?>
<sst xmlns="http://schemas.openxmlformats.org/spreadsheetml/2006/main" count="468" uniqueCount="289">
  <si>
    <t xml:space="preserve">     Total</t>
  </si>
  <si>
    <t xml:space="preserve">     - Contract seismic</t>
  </si>
  <si>
    <t xml:space="preserve">     - Other</t>
  </si>
  <si>
    <t>(b)</t>
  </si>
  <si>
    <t>(a)</t>
  </si>
  <si>
    <t>(In thousands of dollars)</t>
  </si>
  <si>
    <t>December 31,</t>
  </si>
  <si>
    <t xml:space="preserve"> </t>
  </si>
  <si>
    <t>Quarter ended</t>
  </si>
  <si>
    <t xml:space="preserve">Gross depreciation </t>
  </si>
  <si>
    <t>Additional</t>
  </si>
  <si>
    <t>Shareholders'</t>
  </si>
  <si>
    <t>capital</t>
  </si>
  <si>
    <t>equity</t>
  </si>
  <si>
    <t>(c)</t>
  </si>
  <si>
    <t>Depreciation and amortization consists of the following for the periods presented:</t>
  </si>
  <si>
    <t>Interest expense consists of the following for the periods presented:</t>
  </si>
  <si>
    <t>Interest expense, gross</t>
  </si>
  <si>
    <t>Accumulated</t>
  </si>
  <si>
    <t>(deficit)</t>
  </si>
  <si>
    <t>paid-in</t>
  </si>
  <si>
    <t>Cash and cash equivalents</t>
  </si>
  <si>
    <t>Reconciliation of net interest bearing debt:</t>
  </si>
  <si>
    <t>Short-term debt and current portion of long-term debt</t>
  </si>
  <si>
    <t>Capital lease obligations (current and long-term)</t>
  </si>
  <si>
    <t>Restricted cash (current and long-term)</t>
  </si>
  <si>
    <t xml:space="preserve">     Completed surveys</t>
  </si>
  <si>
    <t>Surveys in progress</t>
  </si>
  <si>
    <t xml:space="preserve">Other  </t>
  </si>
  <si>
    <t>Capitalized interest, construction in progress</t>
  </si>
  <si>
    <t>Marine:</t>
  </si>
  <si>
    <t>Marine</t>
  </si>
  <si>
    <t>earnings</t>
  </si>
  <si>
    <t>Year ended</t>
  </si>
  <si>
    <t>Completed during 2007</t>
  </si>
  <si>
    <t>shares</t>
  </si>
  <si>
    <t>Cumulative</t>
  </si>
  <si>
    <t>translation</t>
  </si>
  <si>
    <t>other reserves</t>
  </si>
  <si>
    <t>adjustm. and</t>
  </si>
  <si>
    <t>Employee share options</t>
  </si>
  <si>
    <t>Common</t>
  </si>
  <si>
    <t>stock</t>
  </si>
  <si>
    <t>par value</t>
  </si>
  <si>
    <t>See Depreciation and amortization above.</t>
  </si>
  <si>
    <t xml:space="preserve">Long-term debt </t>
  </si>
  <si>
    <t>Adjust for deferred loan costs (offset in long-term debt)</t>
  </si>
  <si>
    <t>Marine revenues by service type:</t>
  </si>
  <si>
    <t>Other:</t>
  </si>
  <si>
    <t>Research and development costs, gross</t>
  </si>
  <si>
    <t>Capitalized development costs</t>
  </si>
  <si>
    <t>Completed during 2008</t>
  </si>
  <si>
    <t>Other</t>
  </si>
  <si>
    <t>Dividends to minority interests</t>
  </si>
  <si>
    <t>interests</t>
  </si>
  <si>
    <t>Other operating income</t>
  </si>
  <si>
    <t>Note 1 - General</t>
  </si>
  <si>
    <t xml:space="preserve">The Company is a Norwegian limited liability company and has prepared its consolidated financial statements in accordance with International Financial Reporting </t>
  </si>
  <si>
    <t>Standards ("IFRS") as adopted by the EU. The consolidated interim financial statements have been prepared in accordance with International Accounting Standards</t>
  </si>
  <si>
    <t>Note 2 - Basis of presentation</t>
  </si>
  <si>
    <t>Note 4 - Segment information</t>
  </si>
  <si>
    <t>Revenues by operating segment and service type for the periods presented:</t>
  </si>
  <si>
    <t xml:space="preserve">     - MultiClient pre-funding</t>
  </si>
  <si>
    <t xml:space="preserve">     - MultiClient late sales</t>
  </si>
  <si>
    <t xml:space="preserve">     - Data Processing</t>
  </si>
  <si>
    <t xml:space="preserve">     Marine revenues</t>
  </si>
  <si>
    <t>Impairments of long-lived assets</t>
  </si>
  <si>
    <t>Depreciation and amortization (a)</t>
  </si>
  <si>
    <t>Amortization of MultiClient library (a)</t>
  </si>
  <si>
    <t>Inter-segment eliminations:</t>
  </si>
  <si>
    <t>Total Operating profit:</t>
  </si>
  <si>
    <t>Presented separately in the Consolidated Statements of Operations.</t>
  </si>
  <si>
    <t>The net book-value of the MultiClient library by year of completion is as follows:</t>
  </si>
  <si>
    <t>Completed during 2009</t>
  </si>
  <si>
    <t xml:space="preserve">     MultiClient library, net</t>
  </si>
  <si>
    <t>Amortization of MultiClient library</t>
  </si>
  <si>
    <t>See Consolidated statements of cash flows.</t>
  </si>
  <si>
    <t>See Interest expense above.</t>
  </si>
  <si>
    <t>Note 5 - Research and development costs</t>
  </si>
  <si>
    <t>Note 6 - Depreciation and amortization</t>
  </si>
  <si>
    <t>Note 8 - Interest expense</t>
  </si>
  <si>
    <t>Note 7 - Impairments of long-lived assets</t>
  </si>
  <si>
    <t>Impairments of long-lived assets consists of the following for the periods presented:</t>
  </si>
  <si>
    <t>Property and equipment</t>
  </si>
  <si>
    <t>Oil and gas assets (other long-lived assets)</t>
  </si>
  <si>
    <t>A reconciliation of reclassification adjustments included in the Consolidated Statements of Operations ("CSO") for all periods presented follows:</t>
  </si>
  <si>
    <t>Cash flow hedges:</t>
  </si>
  <si>
    <t>Gains (losses) arising during the period</t>
  </si>
  <si>
    <t>Cash flow hedges, net</t>
  </si>
  <si>
    <t>Note 11 - MultiClient library</t>
  </si>
  <si>
    <t>Note 13 - Components of other comprehensive income</t>
  </si>
  <si>
    <t>Note 14 - Shareholders' equity</t>
  </si>
  <si>
    <t>Note 9 - Other financial income</t>
  </si>
  <si>
    <t>Gain from sale of shares</t>
  </si>
  <si>
    <t>Other financial income consists of the following for the periods presented:</t>
  </si>
  <si>
    <t>Interest income</t>
  </si>
  <si>
    <t>Treasury</t>
  </si>
  <si>
    <t>Other financial expense consists of the following for the periods presented:</t>
  </si>
  <si>
    <t>Note 10 - Other financial expense</t>
  </si>
  <si>
    <t xml:space="preserve">Petroleum Geo-Services ASA  </t>
  </si>
  <si>
    <t>Revaluation of shares available-for-sale:</t>
  </si>
  <si>
    <t>Revaluation of shares available-for-sale, net</t>
  </si>
  <si>
    <t>Note 15 - Net interest bearing debt</t>
  </si>
  <si>
    <t>Earnings per share, to ordinary equity holders of PGS ASA, were calculated as follows:</t>
  </si>
  <si>
    <t>Net income from discontinued operations</t>
  </si>
  <si>
    <t>Net income to equity holders of PGS ASA</t>
  </si>
  <si>
    <t>Effect of interest on convertible notes, net of tax</t>
  </si>
  <si>
    <t>- Basic</t>
  </si>
  <si>
    <t xml:space="preserve"> Weighted average basic shares outstanding</t>
  </si>
  <si>
    <t xml:space="preserve"> Weighted average diluted shares outstanding</t>
  </si>
  <si>
    <t xml:space="preserve"> Dilutive potential shares (1)</t>
  </si>
  <si>
    <t>- Diluted</t>
  </si>
  <si>
    <t xml:space="preserve">- Diluted </t>
  </si>
  <si>
    <t>Note 16 - Earnings per share</t>
  </si>
  <si>
    <t>Balance at December 31, 2009</t>
  </si>
  <si>
    <t>Income from discontinued operations, net of tax consist of the following for the periods presented:</t>
  </si>
  <si>
    <t>Revenues</t>
  </si>
  <si>
    <t>Depreciation and amortization</t>
  </si>
  <si>
    <t>Total operating expenses</t>
  </si>
  <si>
    <t>Operating costs (a)</t>
  </si>
  <si>
    <t>Financial items, net</t>
  </si>
  <si>
    <t>The accounting policies adopted in the preparation of the interim consolidated financial statements are consistent with those followed in the preparation of the Company’s</t>
  </si>
  <si>
    <t>surveys are categorized into four amortization categories with amortization rates of 90%, 75%, 60% or 45% of sales amounts. Each category includes surveys where the remaining</t>
  </si>
  <si>
    <t>unamortized cost as a percentage of remaining forecasted sales is less than or equal to the amortization rate applicable to each category.</t>
  </si>
  <si>
    <t>The Company also applies minimum amortization criteria for the library projects based generally on a five-year life. The Company calculates and records minimum amortization</t>
  </si>
  <si>
    <t>Total current liabilities Onshore</t>
  </si>
  <si>
    <t xml:space="preserve">Polar Pearl </t>
  </si>
  <si>
    <t>Total current assets Onshore</t>
  </si>
  <si>
    <t xml:space="preserve">     Total liabilities held-for-sale</t>
  </si>
  <si>
    <t xml:space="preserve">     Total asset held-for-sale</t>
  </si>
  <si>
    <t>Total long-term assets Onshore (a)</t>
  </si>
  <si>
    <t>The results of operations for the Onshore segment are summarized as follows:</t>
  </si>
  <si>
    <t xml:space="preserve">related amortization expense, is expected to occur regularly. </t>
  </si>
  <si>
    <t>Depreciation capitalized to MultiClient library</t>
  </si>
  <si>
    <t>The Company amortizes its MultiClient library primarily based on the ratio between the cost of surveys and the total forecasted sales for such surveys. In applying this method,</t>
  </si>
  <si>
    <t xml:space="preserve">   Total</t>
  </si>
  <si>
    <t>Note 17 - Income from discontinued operations, net of tax and assets/ liabilities held-for-sale</t>
  </si>
  <si>
    <t>Transaction costs sale of Onshore</t>
  </si>
  <si>
    <t>Asset/ liabilities held-for-sale</t>
  </si>
  <si>
    <t>Liabilities held-for-sale</t>
  </si>
  <si>
    <t xml:space="preserve">Revenues </t>
  </si>
  <si>
    <t xml:space="preserve">Cost of sales </t>
  </si>
  <si>
    <t xml:space="preserve">Research and development costs </t>
  </si>
  <si>
    <t xml:space="preserve">Selling, general and administrative costs </t>
  </si>
  <si>
    <t xml:space="preserve">Depreciation and amortization </t>
  </si>
  <si>
    <t>Impairment of long-lived assets</t>
  </si>
  <si>
    <t>Interest expense</t>
  </si>
  <si>
    <t>Other financial income</t>
  </si>
  <si>
    <t>Other financial expense</t>
  </si>
  <si>
    <t>Currency exchange gain (loss)</t>
  </si>
  <si>
    <t>Income from continuing operations</t>
  </si>
  <si>
    <t>Income (loss) from discontinued operations, net of tax</t>
  </si>
  <si>
    <t xml:space="preserve">Net income </t>
  </si>
  <si>
    <t xml:space="preserve">Net income attributable to minority interests </t>
  </si>
  <si>
    <t>Q1</t>
  </si>
  <si>
    <t>Q2</t>
  </si>
  <si>
    <t>Q3</t>
  </si>
  <si>
    <t>Q4</t>
  </si>
  <si>
    <t>useful information regarding PGS' ability to service debt and to fund capital expenditures and provides investors with a helpful measure for comparing its operating performance with</t>
  </si>
  <si>
    <t xml:space="preserve">that of other companies. </t>
  </si>
  <si>
    <t>Gain on investment in shares available for sale</t>
  </si>
  <si>
    <t>Balance at March 31, 2010</t>
  </si>
  <si>
    <t>Reconciliation Q1 2010:</t>
  </si>
  <si>
    <t>(a) Includes $60.5 million in MultiClient library and allocated goodwill of $35.0 million as of December 31, 2009.</t>
  </si>
  <si>
    <t>Gain on sale of Onshore</t>
  </si>
  <si>
    <t>Completed during 2010</t>
  </si>
  <si>
    <t xml:space="preserve">Additional proceeds </t>
  </si>
  <si>
    <t>Less: Reclassification adjustments for losses included in the Consolidated Statement of Operations</t>
  </si>
  <si>
    <t>Less: Reclassification adjustments for (gains) included in the Consolidated Statement of Operations</t>
  </si>
  <si>
    <t>Reconciliation Q2 2010:</t>
  </si>
  <si>
    <t>Amendment fees USD 950 million Credit Facilities</t>
  </si>
  <si>
    <t>(1) For all the periods 8.8 million shares related to convertible notes were excluded from the calculation of dilutive earnings per share as they were</t>
  </si>
  <si>
    <t>anti-dilutive.</t>
  </si>
  <si>
    <t>Fee in connection with redemption of 8.28% Notes</t>
  </si>
  <si>
    <t>Balance at June 30, 2010</t>
  </si>
  <si>
    <t>Acquired treasury shares</t>
  </si>
  <si>
    <t>Income  (loss) from discontinued operations, pretax</t>
  </si>
  <si>
    <t>Income (loss) from discontinued operations, pretax</t>
  </si>
  <si>
    <t>income, interest expense,  income (loss) from associated companies, impairments of long-lived assets and depreciation and amortization. EBITDA may not be</t>
  </si>
  <si>
    <t>Reconciliation Q3 2010:</t>
  </si>
  <si>
    <t>Balance at September 30, 2010</t>
  </si>
  <si>
    <t>"Other" includes Corporate administration costs and unallocated Global Shared Resources costs (net). Financial items and income tax expense are not included in the measure of</t>
  </si>
  <si>
    <t xml:space="preserve">     - Other, non Marine</t>
  </si>
  <si>
    <t>MultiClient pre-funding</t>
  </si>
  <si>
    <t>MultiClient late sales</t>
  </si>
  <si>
    <t>Cash investment in MultiClient library (a)</t>
  </si>
  <si>
    <t>Capitalized interest in MultiClient library (b)</t>
  </si>
  <si>
    <t>Amortization of MultiClient library (c)</t>
  </si>
  <si>
    <t>Capitalized depreciation (non-cash) (c)</t>
  </si>
  <si>
    <t>Key figures MultiClient library for the periods presented:</t>
  </si>
  <si>
    <t>"Operating Segments", these are presented combined as Marine.</t>
  </si>
  <si>
    <t>The chief operating decision maker reviews Contract and MultiClient as separate operation segments, however, as the two operating segments meets the aggregation criteria in IFRS 8</t>
  </si>
  <si>
    <t>(2)  EBITDA, when used by the Company, means income before income tax expense (benefit) less, currency exchange gain (loss), other financial expense, other financial</t>
  </si>
  <si>
    <t>comparable to other similar titled measures from other companies. PGS has included EBITDA as a supplemental disclosure because management believes that it provides</t>
  </si>
  <si>
    <t>EBITDA</t>
  </si>
  <si>
    <t>Reconciliation Q4 2010:</t>
  </si>
  <si>
    <t>Balance at December 31, 2010</t>
  </si>
  <si>
    <t>The consolidated interim financial statements reflects all adjustments, in the opinion of PGS' management, that are necessary for a fair presentation of the results of operations for all</t>
  </si>
  <si>
    <t>Capitalized interest, MultiClient library</t>
  </si>
  <si>
    <t>Reversed impairments</t>
  </si>
  <si>
    <t>Transaction costs amounting to $4.0 million are recognized against "Additional paid-in capital" net of related income tax benefits of $1.5 million.</t>
  </si>
  <si>
    <t>(a) Operating costs include cost of sales, research and development costs, and selling, general and administrative costs.</t>
  </si>
  <si>
    <t>Income tax expense (benefit)</t>
  </si>
  <si>
    <t xml:space="preserve">Research and development costs, net of capitalized portion were as follows for the periods presented: </t>
  </si>
  <si>
    <t>results for Onshore are included in discontinued operations in the consolidated statements of operations.</t>
  </si>
  <si>
    <t>consolidated financial statements should be read in conjunction with the audited consolidated  financial statements for the year ended December 31, 2010.</t>
  </si>
  <si>
    <t>Reconciliation Q1 2011:</t>
  </si>
  <si>
    <t>Share issue (19,799,998 shares) (a)</t>
  </si>
  <si>
    <t>Completed during 2011</t>
  </si>
  <si>
    <t>Adjusted balance at December 31, 2009</t>
  </si>
  <si>
    <t>Non-controlling</t>
  </si>
  <si>
    <t>Completed during 2006 and prior years</t>
  </si>
  <si>
    <t>Interest bearing receivables</t>
  </si>
  <si>
    <t>(1)  Certain reclassifications have been made to prior period amounts to conform to the current presentation, due to restatement as a result of changes to a policy (see note 3).</t>
  </si>
  <si>
    <t xml:space="preserve">Consolidated Financial Statements in the 2010 Annual Report for information of the Company's significant accounting policies. </t>
  </si>
  <si>
    <t>incurred in connection with major overhaul are capitalized and depreciated over the estimated period till the next similar overhaul. The former policy was to expense such costs when incurred.</t>
  </si>
  <si>
    <t>From January 1, 2011 the Company changed the policy for recognition of costs incurred in connection with major overhaul of vessels. Under the new policy the directly attributable costs</t>
  </si>
  <si>
    <t xml:space="preserve">consolidated financial statements for the year ended December 31, 2010 with the exception of the change in accounting policy as described  in note 3. See Note 2 to the </t>
  </si>
  <si>
    <t>Note 18 - Consolidated statements of operations by quarter 2010, restated with change of policy for accounting of major overhauls on vessels.</t>
  </si>
  <si>
    <t>Consolidated statements of operations by quarter 2010, restated with change of policy for accounting of major overhauls on vessels</t>
  </si>
  <si>
    <t>In December 2009, the Company entered into an agreement to sell PGS Onshore business ("Onshore") to the US-based Geokinetics. The transaction was closed February 12, 2010. The</t>
  </si>
  <si>
    <t>periods presented. Operating results for the interim period is not necessary indicative of the results that may be expected for any subsequent interim period or year. The interim</t>
  </si>
  <si>
    <t>policy is applied for all reported periods, including periods prior to January 1, 2011. See note 18 for presentation of adjustments made in the restated periods.</t>
  </si>
  <si>
    <t>The change is made to better reflect the economic reality, reduce volatility and align the accounting to industry practice and practice among other vessel owning companies. The change in</t>
  </si>
  <si>
    <t>Total revenues (continuing operations)</t>
  </si>
  <si>
    <t>segment performance. Onshore is presented as discontinued operations and is not included in the tables below.</t>
  </si>
  <si>
    <t>Revenues by continuing operations:</t>
  </si>
  <si>
    <t>individually for each MultiClient survey or pool of surveys on a quarterly basis. At year-end, or when specific impairment indicators exists, the Company carries out an impairment test</t>
  </si>
  <si>
    <t>of individual MultiClient surveys. The Company classifies these impairment charges as amortization expense in its consolidated statement of operations since this additional, non-sales</t>
  </si>
  <si>
    <t>Key figures MultiClient library continuing operations:</t>
  </si>
  <si>
    <t>Note 12 - Capital expenditures</t>
  </si>
  <si>
    <t>Effect of policy change (note 18)</t>
  </si>
  <si>
    <t>Total comprehensive income (b)</t>
  </si>
  <si>
    <t>Net income (loss) from continuing operations</t>
  </si>
  <si>
    <t>Non-controlling interests</t>
  </si>
  <si>
    <t>Net income (loss) to equity holders of PGS ASA</t>
  </si>
  <si>
    <t>Net income (loss) for the purpose of diluted earnings per share</t>
  </si>
  <si>
    <t>Earnings (loss) per share:</t>
  </si>
  <si>
    <t>Earnings (loss) per share from continuing operations:</t>
  </si>
  <si>
    <t>Income (loss) before income tax expense (benefit)</t>
  </si>
  <si>
    <t>Income (loss) from associated companies</t>
  </si>
  <si>
    <t>Capital expenditures were as follows for the periods presented:</t>
  </si>
  <si>
    <t>Change in cost of sales</t>
  </si>
  <si>
    <t>Change in depreciation and amortization</t>
  </si>
  <si>
    <t>Property and equipment as previously reported</t>
  </si>
  <si>
    <t>Capitalized major overhauls</t>
  </si>
  <si>
    <t>Restated property and equipment</t>
  </si>
  <si>
    <t>Spesification of restatement in consolidated statements of opertations</t>
  </si>
  <si>
    <t>Specification of restatement in consolidated statements of financial position</t>
  </si>
  <si>
    <t>Accumulated earnings as previously reported</t>
  </si>
  <si>
    <t>Restated accumulated earnings</t>
  </si>
  <si>
    <t xml:space="preserve">     Operating profit EBIT, Marine</t>
  </si>
  <si>
    <t xml:space="preserve">    Operating profit (loss) EBIT, Other</t>
  </si>
  <si>
    <t xml:space="preserve">    Total Operating profit (loss) EBIT</t>
  </si>
  <si>
    <t>Operating profit (loss) EBIT</t>
  </si>
  <si>
    <t>Operating profit (loss) EBIT as previously reported</t>
  </si>
  <si>
    <t>Restated operating profit (loss) EBIT</t>
  </si>
  <si>
    <t>Operating profit (loss) EBIT by operating segment for the periods presented:</t>
  </si>
  <si>
    <t>Operating profit (loss) EBIT from continuing operations:</t>
  </si>
  <si>
    <t>Balance at March 31, 2011</t>
  </si>
  <si>
    <t>Exercise employee share options and share bonus</t>
  </si>
  <si>
    <t>Exercise employee share options</t>
  </si>
  <si>
    <t>Operating profit (loss)</t>
  </si>
  <si>
    <t>Assets held-for-sale:</t>
  </si>
  <si>
    <t>Earnings per share (EPS)</t>
  </si>
  <si>
    <t>Earnings per share, to ordinary equity holders of PGS ASA:</t>
  </si>
  <si>
    <t>Basic</t>
  </si>
  <si>
    <t>Dillutive</t>
  </si>
  <si>
    <t>EPS as previously reported</t>
  </si>
  <si>
    <t>Change due to restatement</t>
  </si>
  <si>
    <t>Restated EPS</t>
  </si>
  <si>
    <t>Earnings per share from continuing operations, to ordinary equity holders of PGS ASA:</t>
  </si>
  <si>
    <t>June 30,</t>
  </si>
  <si>
    <t>Six months ended</t>
  </si>
  <si>
    <t>Reconciliation Q2 2011:</t>
  </si>
  <si>
    <t>Total comprehensive income</t>
  </si>
  <si>
    <t>Six Months ended</t>
  </si>
  <si>
    <t>Note 3 - New standards and  policies adopted in 2011</t>
  </si>
  <si>
    <t>Notes to the Interim Consolidated Financial Statements - Second Quarter 2011</t>
  </si>
  <si>
    <t>Balance at June 30, 2011</t>
  </si>
  <si>
    <t>Income tax benefit (expense)</t>
  </si>
  <si>
    <t>Fair value adjustments on derivatives</t>
  </si>
  <si>
    <t>None of the new accounting standards that came into effect on January 1, 2011 had a significant impact in the first six months of 2011.</t>
  </si>
  <si>
    <t>June 30, 2010</t>
  </si>
  <si>
    <t>December 31, 2010</t>
  </si>
  <si>
    <t>(b) Restated for the in accounting policy.</t>
  </si>
  <si>
    <r>
      <t>("IAS") No. 34 "</t>
    </r>
    <r>
      <rPr>
        <i/>
        <sz val="10"/>
        <rFont val="Times New Roman"/>
        <family val="1"/>
      </rPr>
      <t xml:space="preserve">Interim Financial Reporting". </t>
    </r>
    <r>
      <rPr>
        <sz val="10"/>
        <rFont val="Times New Roman"/>
        <family val="1"/>
      </rPr>
      <t>The interim financial information has not been subject to audit or review.</t>
    </r>
  </si>
  <si>
    <t xml:space="preserve">Financial information for the full year 2010 is derived from the audited financial statements as presented in the 2010 Annual Report, which has been restated for the change in  </t>
  </si>
  <si>
    <t>accounting policy. The unaudited numbers for the quarter and the six months ended June 30, 2010 have been restated accordingly.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</si>
</sst>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4" formatCode="_ &quot;kr&quot;\ * #,##0.00_ ;_ &quot;kr&quot;\ * \-#,##0.00_ ;_ &quot;kr&quot;\ * &quot;-&quot;??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\ * #,##0_);_(&quot;$&quot;\ * \(#,##0\);_(&quot;$&quot;\ * &quot;-&quot;_);_(@_)"/>
    <numFmt numFmtId="169" formatCode="_(&quot;$&quot;\ * #,##0.00_);_(&quot;$&quot;\ * \(#,##0.00\);_(&quot;$&quot;\ * &quot;-&quot;??_);_(@_)"/>
    <numFmt numFmtId="170" formatCode="_(* #,##0_);_(* \(#,##0\);_(* &quot;-&quot;??_);_(@_)"/>
    <numFmt numFmtId="171" formatCode="_ * #,##0_ ;_ * \(#,##0\)_ ;_ * &quot;-&quot;_ ;_ @_ "/>
    <numFmt numFmtId="172" formatCode="_(&quot;$&quot;* #,##0_);_(&quot;$&quot;* \(#,##0\);_(&quot;$&quot;* &quot;-&quot;??_);_(@_)"/>
    <numFmt numFmtId="173" formatCode="_(* #,##0_);_*\ \(#,##0\);_(* &quot;-&quot;??_);_(@_)"/>
  </numFmts>
  <fonts count="35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6"/>
      <name val="Arial"/>
      <family val="2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sz val="14"/>
      <color indexed="12"/>
      <name val="Times New Roman"/>
      <family val="1"/>
    </font>
    <font>
      <sz val="10"/>
      <color indexed="10"/>
      <name val="Arial"/>
      <family val="2"/>
    </font>
    <font>
      <sz val="9"/>
      <color indexed="10"/>
      <name val="Times New Roman"/>
      <family val="1"/>
    </font>
    <font>
      <sz val="10"/>
      <name val="Arial"/>
      <family val="2"/>
    </font>
    <font>
      <sz val="8"/>
      <color indexed="10"/>
      <name val="Times New Roman"/>
      <family val="1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9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41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41" fontId="2" fillId="0" borderId="2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168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8" fontId="2" fillId="0" borderId="0" xfId="0" applyNumberFormat="1" applyFont="1" applyBorder="1"/>
    <xf numFmtId="165" fontId="2" fillId="0" borderId="0" xfId="0" applyNumberFormat="1" applyFont="1" applyBorder="1"/>
    <xf numFmtId="0" fontId="8" fillId="0" borderId="0" xfId="0" applyFont="1"/>
    <xf numFmtId="165" fontId="2" fillId="0" borderId="2" xfId="0" applyNumberFormat="1" applyFont="1" applyBorder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/>
    <xf numFmtId="168" fontId="2" fillId="0" borderId="0" xfId="0" applyNumberFormat="1" applyFont="1" applyFill="1" applyBorder="1"/>
    <xf numFmtId="168" fontId="2" fillId="0" borderId="0" xfId="0" applyNumberFormat="1" applyFont="1" applyFill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/>
    </xf>
    <xf numFmtId="165" fontId="2" fillId="0" borderId="3" xfId="0" applyNumberFormat="1" applyFont="1" applyFill="1" applyBorder="1"/>
    <xf numFmtId="165" fontId="2" fillId="0" borderId="0" xfId="0" applyNumberFormat="1" applyFont="1" applyFill="1" applyBorder="1"/>
    <xf numFmtId="168" fontId="9" fillId="0" borderId="1" xfId="0" applyNumberFormat="1" applyFont="1" applyFill="1" applyBorder="1"/>
    <xf numFmtId="168" fontId="9" fillId="0" borderId="0" xfId="0" applyNumberFormat="1" applyFont="1" applyFill="1" applyBorder="1"/>
    <xf numFmtId="0" fontId="2" fillId="0" borderId="0" xfId="0" applyFont="1" applyFill="1" applyBorder="1"/>
    <xf numFmtId="168" fontId="9" fillId="0" borderId="0" xfId="0" applyNumberFormat="1" applyFont="1" applyFill="1"/>
    <xf numFmtId="0" fontId="5" fillId="0" borderId="0" xfId="0" applyFont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Alignment="1">
      <alignment horizontal="left"/>
    </xf>
    <xf numFmtId="0" fontId="2" fillId="0" borderId="2" xfId="0" applyFont="1" applyFill="1" applyBorder="1"/>
    <xf numFmtId="0" fontId="4" fillId="0" borderId="0" xfId="0" applyFont="1" applyFill="1" applyBorder="1" applyAlignment="1">
      <alignment horizontal="left"/>
    </xf>
    <xf numFmtId="171" fontId="2" fillId="0" borderId="0" xfId="0" applyNumberFormat="1" applyFont="1"/>
    <xf numFmtId="0" fontId="8" fillId="0" borderId="0" xfId="0" quotePrefix="1" applyFont="1" applyFill="1" applyBorder="1"/>
    <xf numFmtId="0" fontId="2" fillId="0" borderId="2" xfId="0" applyFont="1" applyFill="1" applyBorder="1" applyAlignment="1">
      <alignment horizontal="left"/>
    </xf>
    <xf numFmtId="0" fontId="4" fillId="0" borderId="0" xfId="0" applyFont="1"/>
    <xf numFmtId="171" fontId="2" fillId="0" borderId="0" xfId="0" applyNumberFormat="1" applyFont="1" applyFill="1"/>
    <xf numFmtId="171" fontId="2" fillId="0" borderId="3" xfId="0" applyNumberFormat="1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70" fontId="2" fillId="0" borderId="0" xfId="0" applyNumberFormat="1" applyFont="1"/>
    <xf numFmtId="165" fontId="2" fillId="0" borderId="2" xfId="0" applyNumberFormat="1" applyFont="1" applyFill="1" applyBorder="1"/>
    <xf numFmtId="170" fontId="2" fillId="0" borderId="0" xfId="0" applyNumberFormat="1" applyFont="1" applyBorder="1"/>
    <xf numFmtId="171" fontId="2" fillId="0" borderId="0" xfId="0" applyNumberFormat="1" applyFont="1" applyFill="1" applyBorder="1"/>
    <xf numFmtId="0" fontId="4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center"/>
    </xf>
    <xf numFmtId="168" fontId="2" fillId="2" borderId="0" xfId="0" applyNumberFormat="1" applyFont="1" applyFill="1"/>
    <xf numFmtId="165" fontId="2" fillId="2" borderId="0" xfId="0" applyNumberFormat="1" applyFont="1" applyFill="1"/>
    <xf numFmtId="165" fontId="2" fillId="2" borderId="0" xfId="0" applyNumberFormat="1" applyFont="1" applyFill="1" applyBorder="1"/>
    <xf numFmtId="168" fontId="9" fillId="2" borderId="1" xfId="0" applyNumberFormat="1" applyFont="1" applyFill="1" applyBorder="1"/>
    <xf numFmtId="171" fontId="2" fillId="2" borderId="0" xfId="0" applyNumberFormat="1" applyFont="1" applyFill="1"/>
    <xf numFmtId="171" fontId="2" fillId="2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/>
    <xf numFmtId="41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8" fontId="2" fillId="2" borderId="0" xfId="0" applyNumberFormat="1" applyFont="1" applyFill="1" applyAlignment="1"/>
    <xf numFmtId="165" fontId="2" fillId="2" borderId="0" xfId="0" applyNumberFormat="1" applyFont="1" applyFill="1" applyBorder="1" applyAlignment="1"/>
    <xf numFmtId="168" fontId="9" fillId="2" borderId="1" xfId="0" applyNumberFormat="1" applyFont="1" applyFill="1" applyBorder="1" applyAlignment="1"/>
    <xf numFmtId="168" fontId="2" fillId="0" borderId="0" xfId="0" applyNumberFormat="1" applyFont="1" applyFill="1" applyAlignment="1"/>
    <xf numFmtId="165" fontId="2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Border="1"/>
    <xf numFmtId="168" fontId="0" fillId="0" borderId="0" xfId="0" applyNumberFormat="1"/>
    <xf numFmtId="173" fontId="2" fillId="0" borderId="0" xfId="0" applyNumberFormat="1" applyFont="1"/>
    <xf numFmtId="165" fontId="11" fillId="0" borderId="2" xfId="0" applyNumberFormat="1" applyFont="1" applyFill="1" applyBorder="1"/>
    <xf numFmtId="0" fontId="12" fillId="0" borderId="0" xfId="0" applyFont="1" applyBorder="1"/>
    <xf numFmtId="0" fontId="2" fillId="0" borderId="0" xfId="0" quotePrefix="1" applyNumberFormat="1" applyFont="1" applyFill="1" applyBorder="1" applyAlignment="1">
      <alignment horizontal="center"/>
    </xf>
    <xf numFmtId="0" fontId="11" fillId="0" borderId="0" xfId="0" applyFont="1"/>
    <xf numFmtId="165" fontId="2" fillId="0" borderId="0" xfId="0" applyNumberFormat="1" applyFont="1" applyFill="1" applyBorder="1" applyAlignment="1"/>
    <xf numFmtId="168" fontId="9" fillId="0" borderId="1" xfId="0" applyNumberFormat="1" applyFont="1" applyFill="1" applyBorder="1" applyAlignment="1"/>
    <xf numFmtId="0" fontId="0" fillId="0" borderId="0" xfId="0" applyFill="1" applyBorder="1"/>
    <xf numFmtId="0" fontId="11" fillId="0" borderId="0" xfId="0" applyFont="1" applyFill="1" applyBorder="1"/>
    <xf numFmtId="0" fontId="14" fillId="0" borderId="0" xfId="0" applyFont="1" applyAlignment="1">
      <alignment horizontal="left"/>
    </xf>
    <xf numFmtId="168" fontId="11" fillId="0" borderId="0" xfId="0" applyNumberFormat="1" applyFont="1" applyFill="1" applyBorder="1"/>
    <xf numFmtId="0" fontId="11" fillId="0" borderId="0" xfId="0" applyFont="1" applyFill="1"/>
    <xf numFmtId="168" fontId="11" fillId="0" borderId="0" xfId="0" applyNumberFormat="1" applyFont="1" applyFill="1"/>
    <xf numFmtId="165" fontId="11" fillId="0" borderId="0" xfId="0" applyNumberFormat="1" applyFont="1"/>
    <xf numFmtId="0" fontId="15" fillId="0" borderId="0" xfId="0" applyFont="1"/>
    <xf numFmtId="173" fontId="11" fillId="0" borderId="0" xfId="0" applyNumberFormat="1" applyFont="1"/>
    <xf numFmtId="173" fontId="11" fillId="0" borderId="0" xfId="0" applyNumberFormat="1" applyFont="1" applyFill="1"/>
    <xf numFmtId="165" fontId="11" fillId="0" borderId="0" xfId="0" applyNumberFormat="1" applyFont="1" applyFill="1"/>
    <xf numFmtId="165" fontId="2" fillId="0" borderId="1" xfId="0" applyNumberFormat="1" applyFont="1" applyFill="1" applyBorder="1"/>
    <xf numFmtId="165" fontId="2" fillId="2" borderId="1" xfId="0" applyNumberFormat="1" applyFont="1" applyFill="1" applyBorder="1"/>
    <xf numFmtId="168" fontId="2" fillId="2" borderId="0" xfId="0" applyNumberFormat="1" applyFont="1" applyFill="1" applyBorder="1"/>
    <xf numFmtId="0" fontId="2" fillId="0" borderId="3" xfId="0" applyFont="1" applyFill="1" applyBorder="1"/>
    <xf numFmtId="172" fontId="2" fillId="0" borderId="0" xfId="0" applyNumberFormat="1" applyFont="1"/>
    <xf numFmtId="165" fontId="9" fillId="0" borderId="0" xfId="0" applyNumberFormat="1" applyFont="1" applyFill="1" applyBorder="1"/>
    <xf numFmtId="165" fontId="11" fillId="0" borderId="0" xfId="0" applyNumberFormat="1" applyFont="1" applyFill="1" applyBorder="1"/>
    <xf numFmtId="0" fontId="16" fillId="0" borderId="0" xfId="0" applyFont="1" applyBorder="1"/>
    <xf numFmtId="0" fontId="10" fillId="0" borderId="0" xfId="0" applyFont="1" applyAlignment="1"/>
    <xf numFmtId="172" fontId="2" fillId="0" borderId="0" xfId="0" applyNumberFormat="1" applyFont="1" applyFill="1" applyBorder="1"/>
    <xf numFmtId="172" fontId="2" fillId="0" borderId="0" xfId="0" applyNumberFormat="1" applyFont="1" applyBorder="1"/>
    <xf numFmtId="0" fontId="2" fillId="0" borderId="1" xfId="0" applyFont="1" applyFill="1" applyBorder="1"/>
    <xf numFmtId="172" fontId="2" fillId="0" borderId="0" xfId="0" applyNumberFormat="1" applyFont="1" applyFill="1"/>
    <xf numFmtId="170" fontId="2" fillId="0" borderId="0" xfId="0" applyNumberFormat="1" applyFont="1" applyFill="1"/>
    <xf numFmtId="171" fontId="2" fillId="0" borderId="3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17" fillId="0" borderId="0" xfId="0" applyFont="1" applyFill="1" applyBorder="1"/>
    <xf numFmtId="168" fontId="11" fillId="0" borderId="2" xfId="0" applyNumberFormat="1" applyFont="1" applyFill="1" applyBorder="1"/>
    <xf numFmtId="41" fontId="2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9" fillId="0" borderId="0" xfId="0" applyFont="1"/>
    <xf numFmtId="41" fontId="2" fillId="0" borderId="2" xfId="0" applyNumberFormat="1" applyFont="1" applyFill="1" applyBorder="1"/>
    <xf numFmtId="0" fontId="2" fillId="0" borderId="0" xfId="0" applyNumberFormat="1" applyFont="1" applyFill="1" applyAlignment="1">
      <alignment horizontal="center"/>
    </xf>
    <xf numFmtId="41" fontId="11" fillId="0" borderId="0" xfId="0" applyNumberFormat="1" applyFont="1" applyFill="1" applyAlignment="1"/>
    <xf numFmtId="168" fontId="2" fillId="0" borderId="0" xfId="0" applyNumberFormat="1" applyFont="1" applyFill="1" applyBorder="1" applyAlignment="1"/>
    <xf numFmtId="165" fontId="11" fillId="0" borderId="0" xfId="0" applyNumberFormat="1" applyFont="1" applyFill="1" applyBorder="1" applyAlignment="1"/>
    <xf numFmtId="168" fontId="9" fillId="0" borderId="0" xfId="0" applyNumberFormat="1" applyFont="1" applyFill="1" applyBorder="1" applyAlignment="1"/>
    <xf numFmtId="0" fontId="18" fillId="0" borderId="3" xfId="0" applyFont="1" applyFill="1" applyBorder="1"/>
    <xf numFmtId="168" fontId="0" fillId="0" borderId="0" xfId="0" applyNumberFormat="1" applyFill="1"/>
    <xf numFmtId="0" fontId="7" fillId="0" borderId="0" xfId="0" applyFont="1" applyFill="1" applyBorder="1"/>
    <xf numFmtId="0" fontId="2" fillId="0" borderId="0" xfId="0" quotePrefix="1" applyFont="1" applyFill="1" applyBorder="1"/>
    <xf numFmtId="172" fontId="2" fillId="2" borderId="0" xfId="0" applyNumberFormat="1" applyFont="1" applyFill="1"/>
    <xf numFmtId="164" fontId="2" fillId="0" borderId="0" xfId="0" applyNumberFormat="1" applyFont="1" applyFill="1"/>
    <xf numFmtId="0" fontId="20" fillId="0" borderId="0" xfId="0" applyFont="1" applyBorder="1"/>
    <xf numFmtId="0" fontId="8" fillId="0" borderId="0" xfId="0" applyFont="1" applyBorder="1"/>
    <xf numFmtId="165" fontId="3" fillId="0" borderId="0" xfId="0" applyNumberFormat="1" applyFont="1" applyBorder="1" applyAlignment="1">
      <alignment horizontal="center"/>
    </xf>
    <xf numFmtId="0" fontId="2" fillId="0" borderId="0" xfId="0" applyFont="1" applyFill="1" applyAlignment="1">
      <alignment wrapText="1"/>
    </xf>
    <xf numFmtId="0" fontId="9" fillId="0" borderId="0" xfId="0" applyFont="1" applyFill="1" applyBorder="1"/>
    <xf numFmtId="0" fontId="13" fillId="0" borderId="0" xfId="0" applyFont="1" applyFill="1" applyBorder="1"/>
    <xf numFmtId="4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0" borderId="0" xfId="0" applyFont="1" applyFill="1"/>
    <xf numFmtId="0" fontId="11" fillId="0" borderId="3" xfId="0" applyFont="1" applyFill="1" applyBorder="1"/>
    <xf numFmtId="0" fontId="15" fillId="0" borderId="0" xfId="0" applyFont="1" applyFill="1" applyAlignment="1"/>
    <xf numFmtId="0" fontId="18" fillId="0" borderId="0" xfId="0" applyFont="1" applyFill="1" applyAlignment="1"/>
    <xf numFmtId="0" fontId="11" fillId="0" borderId="0" xfId="0" applyFont="1" applyFill="1" applyAlignment="1"/>
    <xf numFmtId="168" fontId="15" fillId="0" borderId="0" xfId="0" applyNumberFormat="1" applyFont="1" applyFill="1" applyAlignment="1"/>
    <xf numFmtId="168" fontId="11" fillId="0" borderId="0" xfId="0" applyNumberFormat="1" applyFont="1" applyFill="1" applyAlignment="1"/>
    <xf numFmtId="168" fontId="11" fillId="0" borderId="0" xfId="0" applyNumberFormat="1" applyFont="1" applyFill="1" applyBorder="1" applyAlignment="1"/>
    <xf numFmtId="0" fontId="11" fillId="0" borderId="1" xfId="0" applyFont="1" applyFill="1" applyBorder="1"/>
    <xf numFmtId="168" fontId="21" fillId="0" borderId="0" xfId="0" applyNumberFormat="1" applyFont="1" applyFill="1" applyBorder="1"/>
    <xf numFmtId="171" fontId="11" fillId="0" borderId="0" xfId="0" applyNumberFormat="1" applyFont="1" applyFill="1" applyBorder="1"/>
    <xf numFmtId="171" fontId="21" fillId="0" borderId="0" xfId="0" applyNumberFormat="1" applyFont="1" applyFill="1" applyBorder="1"/>
    <xf numFmtId="165" fontId="11" fillId="0" borderId="0" xfId="0" applyNumberFormat="1" applyFont="1" applyBorder="1"/>
    <xf numFmtId="0" fontId="21" fillId="0" borderId="0" xfId="0" applyFont="1"/>
    <xf numFmtId="0" fontId="22" fillId="0" borderId="0" xfId="0" applyFont="1"/>
    <xf numFmtId="0" fontId="9" fillId="0" borderId="1" xfId="0" applyFont="1" applyFill="1" applyBorder="1"/>
    <xf numFmtId="166" fontId="2" fillId="0" borderId="0" xfId="2" applyNumberFormat="1" applyFont="1" applyFill="1" applyBorder="1"/>
    <xf numFmtId="170" fontId="9" fillId="0" borderId="0" xfId="1" applyNumberFormat="1" applyFont="1" applyFill="1" applyBorder="1" applyAlignment="1">
      <alignment horizontal="left"/>
    </xf>
    <xf numFmtId="170" fontId="9" fillId="0" borderId="0" xfId="1" applyNumberFormat="1" applyFont="1" applyBorder="1" applyAlignment="1">
      <alignment horizontal="left"/>
    </xf>
    <xf numFmtId="170" fontId="9" fillId="0" borderId="0" xfId="1" applyNumberFormat="1" applyFont="1" applyFill="1" applyBorder="1" applyAlignment="1">
      <alignment horizontal="center"/>
    </xf>
    <xf numFmtId="172" fontId="9" fillId="0" borderId="0" xfId="2" applyNumberFormat="1" applyFont="1" applyFill="1" applyBorder="1"/>
    <xf numFmtId="172" fontId="9" fillId="0" borderId="0" xfId="2" applyNumberFormat="1" applyFont="1" applyBorder="1"/>
    <xf numFmtId="0" fontId="9" fillId="0" borderId="0" xfId="0" applyFont="1"/>
    <xf numFmtId="170" fontId="2" fillId="0" borderId="0" xfId="1" quotePrefix="1" applyNumberFormat="1" applyFont="1" applyFill="1" applyBorder="1" applyAlignment="1">
      <alignment horizontal="left"/>
    </xf>
    <xf numFmtId="170" fontId="2" fillId="0" borderId="0" xfId="1" applyNumberFormat="1" applyFont="1" applyFill="1" applyBorder="1" applyAlignment="1">
      <alignment horizontal="left"/>
    </xf>
    <xf numFmtId="166" fontId="2" fillId="2" borderId="0" xfId="2" applyNumberFormat="1" applyFont="1" applyFill="1" applyBorder="1"/>
    <xf numFmtId="169" fontId="2" fillId="0" borderId="0" xfId="1" applyNumberFormat="1" applyFont="1" applyBorder="1"/>
    <xf numFmtId="169" fontId="2" fillId="0" borderId="0" xfId="1" applyNumberFormat="1" applyFont="1" applyFill="1" applyBorder="1"/>
    <xf numFmtId="167" fontId="2" fillId="2" borderId="0" xfId="1" applyNumberFormat="1" applyFont="1" applyFill="1" applyBorder="1"/>
    <xf numFmtId="167" fontId="2" fillId="0" borderId="0" xfId="1" applyNumberFormat="1" applyFont="1" applyBorder="1"/>
    <xf numFmtId="167" fontId="2" fillId="0" borderId="0" xfId="1" applyNumberFormat="1" applyFont="1" applyFill="1" applyBorder="1"/>
    <xf numFmtId="170" fontId="2" fillId="0" borderId="0" xfId="1" quotePrefix="1" applyNumberFormat="1" applyFont="1" applyBorder="1" applyAlignment="1">
      <alignment horizontal="left"/>
    </xf>
    <xf numFmtId="170" fontId="2" fillId="0" borderId="3" xfId="1" quotePrefix="1" applyNumberFormat="1" applyFont="1" applyFill="1" applyBorder="1" applyAlignment="1">
      <alignment horizontal="left"/>
    </xf>
    <xf numFmtId="166" fontId="2" fillId="2" borderId="3" xfId="2" applyNumberFormat="1" applyFont="1" applyFill="1" applyBorder="1"/>
    <xf numFmtId="2" fontId="2" fillId="0" borderId="0" xfId="0" applyNumberFormat="1" applyFont="1" applyBorder="1" applyAlignment="1">
      <alignment horizontal="left"/>
    </xf>
    <xf numFmtId="0" fontId="9" fillId="0" borderId="0" xfId="0" applyFont="1" applyBorder="1"/>
    <xf numFmtId="166" fontId="9" fillId="0" borderId="0" xfId="0" applyNumberFormat="1" applyFont="1" applyBorder="1"/>
    <xf numFmtId="2" fontId="2" fillId="0" borderId="1" xfId="0" applyNumberFormat="1" applyFont="1" applyBorder="1" applyAlignment="1">
      <alignment horizontal="left"/>
    </xf>
    <xf numFmtId="165" fontId="24" fillId="0" borderId="0" xfId="0" applyNumberFormat="1" applyFont="1" applyFill="1"/>
    <xf numFmtId="0" fontId="24" fillId="0" borderId="3" xfId="0" applyFont="1" applyFill="1" applyBorder="1"/>
    <xf numFmtId="168" fontId="23" fillId="0" borderId="0" xfId="0" applyNumberFormat="1" applyFont="1" applyFill="1" applyBorder="1"/>
    <xf numFmtId="168" fontId="23" fillId="0" borderId="0" xfId="0" applyNumberFormat="1" applyFont="1" applyFill="1"/>
    <xf numFmtId="166" fontId="2" fillId="0" borderId="3" xfId="2" applyNumberFormat="1" applyFont="1" applyFill="1" applyBorder="1"/>
    <xf numFmtId="165" fontId="24" fillId="0" borderId="2" xfId="0" applyNumberFormat="1" applyFont="1" applyBorder="1"/>
    <xf numFmtId="0" fontId="17" fillId="0" borderId="0" xfId="0" applyFont="1" applyBorder="1"/>
    <xf numFmtId="0" fontId="17" fillId="0" borderId="0" xfId="0" applyFont="1"/>
    <xf numFmtId="0" fontId="1" fillId="0" borderId="0" xfId="0" applyFont="1" applyFill="1" applyBorder="1"/>
    <xf numFmtId="0" fontId="25" fillId="0" borderId="0" xfId="0" applyFont="1" applyFill="1"/>
    <xf numFmtId="0" fontId="2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168" fontId="26" fillId="0" borderId="0" xfId="0" applyNumberFormat="1" applyFont="1" applyFill="1" applyBorder="1"/>
    <xf numFmtId="172" fontId="26" fillId="0" borderId="0" xfId="2" applyNumberFormat="1" applyFont="1" applyFill="1" applyBorder="1"/>
    <xf numFmtId="0" fontId="3" fillId="0" borderId="0" xfId="0" applyFont="1" applyBorder="1" applyAlignment="1"/>
    <xf numFmtId="0" fontId="9" fillId="0" borderId="0" xfId="0" applyFont="1" applyFill="1"/>
    <xf numFmtId="168" fontId="2" fillId="2" borderId="1" xfId="0" applyNumberFormat="1" applyFont="1" applyFill="1" applyBorder="1"/>
    <xf numFmtId="0" fontId="2" fillId="0" borderId="1" xfId="0" applyFont="1" applyFill="1" applyBorder="1" applyAlignment="1">
      <alignment horizontal="left" indent="1"/>
    </xf>
    <xf numFmtId="0" fontId="29" fillId="0" borderId="0" xfId="0" applyFont="1" applyAlignment="1">
      <alignment horizontal="left" readingOrder="1"/>
    </xf>
    <xf numFmtId="0" fontId="29" fillId="0" borderId="0" xfId="0" applyFont="1"/>
    <xf numFmtId="172" fontId="17" fillId="0" borderId="0" xfId="0" applyNumberFormat="1" applyFont="1"/>
    <xf numFmtId="168" fontId="2" fillId="2" borderId="0" xfId="0" applyNumberFormat="1" applyFont="1" applyFill="1"/>
    <xf numFmtId="0" fontId="2" fillId="0" borderId="0" xfId="0" applyFont="1" applyAlignment="1">
      <alignment horizontal="left" readingOrder="1"/>
    </xf>
    <xf numFmtId="0" fontId="28" fillId="0" borderId="0" xfId="0" applyFont="1"/>
    <xf numFmtId="0" fontId="28" fillId="0" borderId="0" xfId="0" applyFont="1" applyAlignment="1">
      <alignment horizontal="left" readingOrder="1"/>
    </xf>
    <xf numFmtId="170" fontId="2" fillId="0" borderId="3" xfId="1" applyNumberFormat="1" applyFont="1" applyBorder="1" applyAlignment="1">
      <alignment horizontal="left"/>
    </xf>
    <xf numFmtId="170" fontId="2" fillId="0" borderId="0" xfId="1" applyNumberFormat="1" applyFont="1" applyBorder="1" applyAlignment="1">
      <alignment horizontal="left"/>
    </xf>
    <xf numFmtId="170" fontId="2" fillId="0" borderId="0" xfId="1" applyNumberFormat="1" applyFont="1" applyAlignment="1">
      <alignment horizontal="left"/>
    </xf>
    <xf numFmtId="170" fontId="2" fillId="0" borderId="1" xfId="1" applyNumberFormat="1" applyFont="1" applyBorder="1" applyAlignment="1">
      <alignment horizontal="left"/>
    </xf>
    <xf numFmtId="170" fontId="9" fillId="0" borderId="2" xfId="1" applyNumberFormat="1" applyFont="1" applyBorder="1" applyAlignment="1">
      <alignment horizontal="left"/>
    </xf>
    <xf numFmtId="0" fontId="30" fillId="0" borderId="0" xfId="0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/>
    <xf numFmtId="41" fontId="2" fillId="0" borderId="0" xfId="0" applyNumberFormat="1" applyFont="1" applyBorder="1" applyAlignment="1"/>
    <xf numFmtId="170" fontId="2" fillId="0" borderId="0" xfId="0" applyNumberFormat="1" applyFont="1" applyFill="1" applyBorder="1"/>
    <xf numFmtId="170" fontId="24" fillId="0" borderId="0" xfId="0" applyNumberFormat="1" applyFont="1" applyFill="1" applyBorder="1"/>
    <xf numFmtId="170" fontId="30" fillId="0" borderId="0" xfId="0" applyNumberFormat="1" applyFont="1"/>
    <xf numFmtId="0" fontId="31" fillId="0" borderId="0" xfId="0" applyFont="1"/>
    <xf numFmtId="0" fontId="1" fillId="0" borderId="3" xfId="0" applyFont="1" applyFill="1" applyBorder="1"/>
    <xf numFmtId="168" fontId="2" fillId="0" borderId="1" xfId="0" applyNumberFormat="1" applyFont="1" applyFill="1" applyBorder="1"/>
    <xf numFmtId="165" fontId="30" fillId="0" borderId="0" xfId="0" applyNumberFormat="1" applyFont="1"/>
    <xf numFmtId="0" fontId="30" fillId="0" borderId="0" xfId="0" applyFont="1" applyFill="1"/>
    <xf numFmtId="0" fontId="31" fillId="0" borderId="0" xfId="0" applyFont="1" applyFill="1"/>
    <xf numFmtId="165" fontId="30" fillId="0" borderId="0" xfId="0" applyNumberFormat="1" applyFont="1" applyFill="1" applyBorder="1"/>
    <xf numFmtId="0" fontId="1" fillId="0" borderId="0" xfId="0" applyFont="1"/>
    <xf numFmtId="0" fontId="11" fillId="0" borderId="0" xfId="0" applyFont="1" applyAlignment="1">
      <alignment horizontal="left" readingOrder="1"/>
    </xf>
    <xf numFmtId="165" fontId="30" fillId="0" borderId="0" xfId="0" applyNumberFormat="1" applyFont="1" applyFill="1"/>
    <xf numFmtId="171" fontId="30" fillId="0" borderId="0" xfId="0" applyNumberFormat="1" applyFont="1" applyFill="1"/>
    <xf numFmtId="168" fontId="30" fillId="0" borderId="0" xfId="0" applyNumberFormat="1" applyFont="1" applyFill="1" applyBorder="1"/>
    <xf numFmtId="165" fontId="2" fillId="2" borderId="3" xfId="0" applyNumberFormat="1" applyFont="1" applyFill="1" applyBorder="1"/>
    <xf numFmtId="168" fontId="9" fillId="2" borderId="0" xfId="0" applyNumberFormat="1" applyFont="1" applyFill="1" applyBorder="1" applyAlignment="1"/>
    <xf numFmtId="0" fontId="15" fillId="0" borderId="0" xfId="0" applyFont="1" applyFill="1" applyBorder="1"/>
    <xf numFmtId="0" fontId="15" fillId="0" borderId="0" xfId="0" applyFont="1" applyFill="1" applyBorder="1" applyAlignment="1"/>
    <xf numFmtId="168" fontId="15" fillId="0" borderId="0" xfId="0" applyNumberFormat="1" applyFont="1" applyFill="1" applyBorder="1" applyAlignment="1"/>
    <xf numFmtId="165" fontId="2" fillId="2" borderId="3" xfId="0" applyNumberFormat="1" applyFont="1" applyFill="1" applyBorder="1" applyAlignment="1"/>
    <xf numFmtId="165" fontId="2" fillId="0" borderId="3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165" fontId="3" fillId="0" borderId="0" xfId="0" applyNumberFormat="1" applyFont="1" applyFill="1" applyAlignment="1">
      <alignment wrapText="1"/>
    </xf>
    <xf numFmtId="0" fontId="2" fillId="0" borderId="3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0" fillId="0" borderId="0" xfId="0" applyFont="1" applyBorder="1"/>
    <xf numFmtId="41" fontId="2" fillId="0" borderId="4" xfId="0" applyNumberFormat="1" applyFont="1" applyBorder="1" applyAlignment="1"/>
    <xf numFmtId="0" fontId="2" fillId="0" borderId="3" xfId="0" applyFont="1" applyBorder="1" applyAlignment="1"/>
    <xf numFmtId="168" fontId="2" fillId="3" borderId="0" xfId="0" applyNumberFormat="1" applyFont="1" applyFill="1"/>
    <xf numFmtId="171" fontId="2" fillId="3" borderId="0" xfId="0" applyNumberFormat="1" applyFont="1" applyFill="1"/>
    <xf numFmtId="165" fontId="2" fillId="3" borderId="0" xfId="0" applyNumberFormat="1" applyFont="1" applyFill="1"/>
    <xf numFmtId="165" fontId="2" fillId="3" borderId="3" xfId="0" applyNumberFormat="1" applyFont="1" applyFill="1" applyBorder="1"/>
    <xf numFmtId="0" fontId="2" fillId="3" borderId="3" xfId="0" quotePrefix="1" applyNumberFormat="1" applyFont="1" applyFill="1" applyBorder="1" applyAlignment="1">
      <alignment horizontal="center"/>
    </xf>
    <xf numFmtId="172" fontId="2" fillId="3" borderId="0" xfId="0" applyNumberFormat="1" applyFont="1" applyFill="1"/>
    <xf numFmtId="168" fontId="9" fillId="3" borderId="1" xfId="0" applyNumberFormat="1" applyFont="1" applyFill="1" applyBorder="1"/>
    <xf numFmtId="165" fontId="2" fillId="3" borderId="1" xfId="0" applyNumberFormat="1" applyFont="1" applyFill="1" applyBorder="1"/>
    <xf numFmtId="171" fontId="2" fillId="3" borderId="0" xfId="0" applyNumberFormat="1" applyFont="1" applyFill="1" applyBorder="1"/>
    <xf numFmtId="165" fontId="2" fillId="3" borderId="0" xfId="0" applyNumberFormat="1" applyFont="1" applyFill="1" applyBorder="1"/>
    <xf numFmtId="168" fontId="2" fillId="3" borderId="0" xfId="0" applyNumberFormat="1" applyFont="1" applyFill="1" applyBorder="1"/>
    <xf numFmtId="168" fontId="2" fillId="3" borderId="0" xfId="0" applyNumberFormat="1" applyFont="1" applyFill="1" applyAlignment="1"/>
    <xf numFmtId="165" fontId="2" fillId="3" borderId="0" xfId="0" applyNumberFormat="1" applyFont="1" applyFill="1" applyBorder="1" applyAlignment="1"/>
    <xf numFmtId="165" fontId="2" fillId="3" borderId="3" xfId="0" applyNumberFormat="1" applyFont="1" applyFill="1" applyBorder="1" applyAlignment="1"/>
    <xf numFmtId="168" fontId="9" fillId="3" borderId="0" xfId="0" applyNumberFormat="1" applyFont="1" applyFill="1" applyBorder="1" applyAlignment="1"/>
    <xf numFmtId="168" fontId="9" fillId="3" borderId="1" xfId="0" applyNumberFormat="1" applyFont="1" applyFill="1" applyBorder="1" applyAlignment="1"/>
    <xf numFmtId="170" fontId="2" fillId="3" borderId="0" xfId="0" applyNumberFormat="1" applyFont="1" applyFill="1"/>
    <xf numFmtId="0" fontId="0" fillId="3" borderId="0" xfId="0" applyFill="1"/>
    <xf numFmtId="0" fontId="2" fillId="3" borderId="1" xfId="0" quotePrefix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9" fillId="0" borderId="0" xfId="0" applyFont="1" applyBorder="1"/>
    <xf numFmtId="173" fontId="11" fillId="0" borderId="0" xfId="0" applyNumberFormat="1" applyFont="1" applyBorder="1"/>
    <xf numFmtId="170" fontId="30" fillId="3" borderId="0" xfId="0" applyNumberFormat="1" applyFont="1" applyFill="1"/>
    <xf numFmtId="168" fontId="32" fillId="3" borderId="0" xfId="0" applyNumberFormat="1" applyFont="1" applyFill="1" applyBorder="1"/>
    <xf numFmtId="170" fontId="9" fillId="3" borderId="0" xfId="1" applyNumberFormat="1" applyFont="1" applyFill="1" applyBorder="1" applyAlignment="1">
      <alignment horizontal="center"/>
    </xf>
    <xf numFmtId="166" fontId="2" fillId="3" borderId="0" xfId="2" applyNumberFormat="1" applyFont="1" applyFill="1" applyBorder="1"/>
    <xf numFmtId="167" fontId="2" fillId="3" borderId="0" xfId="1" applyNumberFormat="1" applyFont="1" applyFill="1" applyBorder="1"/>
    <xf numFmtId="166" fontId="2" fillId="3" borderId="3" xfId="2" applyNumberFormat="1" applyFont="1" applyFill="1" applyBorder="1"/>
    <xf numFmtId="168" fontId="2" fillId="3" borderId="1" xfId="0" applyNumberFormat="1" applyFont="1" applyFill="1" applyBorder="1"/>
    <xf numFmtId="0" fontId="1" fillId="0" borderId="0" xfId="0" applyFont="1" applyBorder="1"/>
    <xf numFmtId="172" fontId="2" fillId="0" borderId="3" xfId="2" applyNumberFormat="1" applyFont="1" applyFill="1" applyBorder="1"/>
    <xf numFmtId="170" fontId="2" fillId="0" borderId="0" xfId="1" applyNumberFormat="1" applyFont="1" applyFill="1"/>
    <xf numFmtId="171" fontId="2" fillId="0" borderId="0" xfId="1" applyNumberFormat="1" applyFont="1" applyFill="1"/>
    <xf numFmtId="171" fontId="2" fillId="0" borderId="0" xfId="1" applyNumberFormat="1" applyFont="1" applyFill="1" applyBorder="1"/>
    <xf numFmtId="171" fontId="2" fillId="0" borderId="1" xfId="1" applyNumberFormat="1" applyFont="1" applyFill="1" applyBorder="1"/>
    <xf numFmtId="171" fontId="2" fillId="0" borderId="3" xfId="1" applyNumberFormat="1" applyFont="1" applyFill="1" applyBorder="1"/>
    <xf numFmtId="172" fontId="9" fillId="0" borderId="2" xfId="2" applyNumberFormat="1" applyFont="1" applyFill="1" applyBorder="1"/>
    <xf numFmtId="170" fontId="2" fillId="0" borderId="3" xfId="1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3" fillId="0" borderId="0" xfId="0" applyFont="1"/>
    <xf numFmtId="172" fontId="2" fillId="0" borderId="0" xfId="2" applyNumberFormat="1" applyFont="1" applyFill="1" applyBorder="1"/>
    <xf numFmtId="172" fontId="2" fillId="0" borderId="0" xfId="2" applyNumberFormat="1" applyFont="1" applyBorder="1"/>
    <xf numFmtId="170" fontId="2" fillId="0" borderId="0" xfId="1" applyNumberFormat="1" applyFont="1" applyFill="1" applyBorder="1"/>
    <xf numFmtId="170" fontId="2" fillId="0" borderId="0" xfId="1" applyNumberFormat="1" applyFont="1" applyBorder="1"/>
    <xf numFmtId="170" fontId="2" fillId="0" borderId="0" xfId="1" applyNumberFormat="1" applyFont="1"/>
    <xf numFmtId="171" fontId="2" fillId="0" borderId="0" xfId="1" applyNumberFormat="1" applyFont="1" applyBorder="1"/>
    <xf numFmtId="171" fontId="2" fillId="0" borderId="0" xfId="1" applyNumberFormat="1" applyFont="1"/>
    <xf numFmtId="171" fontId="1" fillId="0" borderId="0" xfId="0" applyNumberFormat="1" applyFont="1" applyFill="1"/>
    <xf numFmtId="171" fontId="1" fillId="0" borderId="0" xfId="0" applyNumberFormat="1" applyFont="1" applyBorder="1"/>
    <xf numFmtId="171" fontId="2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quotePrefix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7" fontId="34" fillId="0" borderId="0" xfId="1" applyNumberFormat="1" applyFont="1"/>
    <xf numFmtId="0" fontId="0" fillId="0" borderId="1" xfId="0" applyBorder="1"/>
    <xf numFmtId="167" fontId="34" fillId="0" borderId="1" xfId="1" applyNumberFormat="1" applyFont="1" applyBorder="1"/>
    <xf numFmtId="170" fontId="9" fillId="0" borderId="2" xfId="1" applyNumberFormat="1" applyFont="1" applyFill="1" applyBorder="1" applyAlignment="1">
      <alignment horizontal="left"/>
    </xf>
    <xf numFmtId="0" fontId="0" fillId="0" borderId="2" xfId="0" applyBorder="1"/>
    <xf numFmtId="165" fontId="11" fillId="0" borderId="2" xfId="0" applyNumberFormat="1" applyFont="1" applyBorder="1"/>
    <xf numFmtId="170" fontId="2" fillId="0" borderId="2" xfId="0" applyNumberFormat="1" applyFont="1" applyBorder="1"/>
    <xf numFmtId="172" fontId="9" fillId="0" borderId="1" xfId="0" applyNumberFormat="1" applyFont="1" applyFill="1" applyBorder="1"/>
    <xf numFmtId="172" fontId="9" fillId="0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/>
    <xf numFmtId="41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1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3" fillId="0" borderId="0" xfId="0" applyNumberFormat="1" applyFont="1" applyFill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426"/>
  <sheetViews>
    <sheetView showGridLines="0" tabSelected="1" topLeftCell="A200" zoomScale="85" zoomScaleNormal="85" zoomScaleSheetLayoutView="100" workbookViewId="0">
      <selection activeCell="D217" sqref="D217:F217"/>
    </sheetView>
  </sheetViews>
  <sheetFormatPr defaultRowHeight="12.75"/>
  <cols>
    <col min="1" max="1" width="3" style="2" customWidth="1"/>
    <col min="2" max="2" width="56.85546875" style="2" customWidth="1"/>
    <col min="3" max="3" width="1.7109375" style="2" customWidth="1"/>
    <col min="4" max="4" width="13.28515625" style="2" customWidth="1"/>
    <col min="5" max="5" width="1.7109375" style="2" customWidth="1"/>
    <col min="6" max="6" width="14.42578125" style="2" bestFit="1" customWidth="1"/>
    <col min="7" max="7" width="1.140625" style="2" customWidth="1"/>
    <col min="8" max="8" width="14.28515625" style="2" bestFit="1" customWidth="1"/>
    <col min="9" max="9" width="1" style="5" customWidth="1"/>
    <col min="10" max="10" width="12.5703125" style="2" bestFit="1" customWidth="1"/>
    <col min="11" max="11" width="1.28515625" style="2" customWidth="1"/>
    <col min="12" max="12" width="13.42578125" style="2" bestFit="1" customWidth="1"/>
    <col min="13" max="13" width="1.140625" style="2" customWidth="1"/>
    <col min="14" max="14" width="14" style="2" customWidth="1"/>
    <col min="15" max="15" width="1.5703125" style="2" customWidth="1"/>
    <col min="16" max="16" width="14.28515625" style="2" customWidth="1"/>
    <col min="17" max="17" width="1.42578125" style="2" customWidth="1"/>
    <col min="18" max="18" width="11.28515625" style="2" customWidth="1"/>
    <col min="19" max="19" width="1.7109375" style="2" customWidth="1"/>
    <col min="20" max="20" width="11.7109375" style="2" customWidth="1"/>
    <col min="21" max="21" width="1.7109375" style="2" customWidth="1"/>
    <col min="22" max="16384" width="9.140625" style="2"/>
  </cols>
  <sheetData>
    <row r="1" spans="1:27" customFormat="1" ht="18.75" customHeight="1">
      <c r="A1" s="319" t="s">
        <v>99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99"/>
      <c r="S1" s="99"/>
      <c r="T1" s="99"/>
      <c r="U1" s="99"/>
    </row>
    <row r="2" spans="1:27" customFormat="1" ht="20.25">
      <c r="A2" s="319" t="s">
        <v>278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99"/>
      <c r="S2" s="99"/>
      <c r="T2" s="99"/>
      <c r="U2" s="99"/>
    </row>
    <row r="3" spans="1:27" customFormat="1">
      <c r="I3" s="71"/>
    </row>
    <row r="4" spans="1:27" customFormat="1" ht="14.1" customHeight="1">
      <c r="A4" s="8" t="s">
        <v>56</v>
      </c>
      <c r="B4" s="9"/>
      <c r="C4" s="9"/>
      <c r="D4" s="82"/>
      <c r="E4" s="9"/>
      <c r="F4" s="9"/>
      <c r="G4" s="9"/>
      <c r="H4" s="9"/>
      <c r="I4" s="26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2"/>
    </row>
    <row r="5" spans="1:27" customFormat="1" ht="12.75" customHeight="1">
      <c r="A5" s="198" t="s">
        <v>220</v>
      </c>
      <c r="B5" s="32"/>
      <c r="C5" s="32"/>
      <c r="D5" s="32"/>
      <c r="E5" s="32"/>
      <c r="F5" s="32"/>
      <c r="G5" s="32"/>
      <c r="H5" s="32"/>
      <c r="I5" s="264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10"/>
    </row>
    <row r="6" spans="1:27" customFormat="1" ht="12.75" customHeight="1">
      <c r="A6" s="198" t="s">
        <v>204</v>
      </c>
      <c r="B6" s="32"/>
      <c r="C6" s="32"/>
      <c r="D6" s="32"/>
      <c r="E6" s="32"/>
      <c r="F6" s="32"/>
      <c r="G6" s="32"/>
      <c r="H6" s="32"/>
      <c r="I6" s="264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10"/>
    </row>
    <row r="7" spans="1:27" customFormat="1" ht="12.75" customHeight="1">
      <c r="A7" s="198"/>
      <c r="B7" s="32"/>
      <c r="C7" s="32"/>
      <c r="D7" s="32"/>
      <c r="E7" s="32"/>
      <c r="F7" s="32"/>
      <c r="G7" s="32"/>
      <c r="H7" s="32"/>
      <c r="I7" s="26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10"/>
    </row>
    <row r="8" spans="1:27" customFormat="1" ht="14.1" customHeight="1">
      <c r="A8" s="10" t="s">
        <v>57</v>
      </c>
      <c r="B8" s="9"/>
      <c r="C8" s="9"/>
      <c r="D8" s="9"/>
      <c r="E8" s="9"/>
      <c r="F8" s="9"/>
      <c r="G8" s="9"/>
      <c r="H8" s="9"/>
      <c r="I8" s="26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"/>
    </row>
    <row r="9" spans="1:27" customFormat="1" ht="14.1" customHeight="1">
      <c r="A9" s="10" t="s">
        <v>58</v>
      </c>
      <c r="B9" s="9"/>
      <c r="C9" s="9"/>
      <c r="D9" s="9"/>
      <c r="E9" s="9"/>
      <c r="F9" s="9"/>
      <c r="G9" s="9"/>
      <c r="H9" s="9"/>
      <c r="I9" s="26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2"/>
    </row>
    <row r="10" spans="1:27" customFormat="1" ht="14.1" customHeight="1">
      <c r="A10" s="10" t="s">
        <v>286</v>
      </c>
      <c r="B10" s="9"/>
      <c r="C10" s="9"/>
      <c r="D10" s="9"/>
      <c r="E10" s="9"/>
      <c r="F10" s="9"/>
      <c r="G10" s="9"/>
      <c r="H10" s="9"/>
      <c r="I10" s="26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"/>
    </row>
    <row r="11" spans="1:27" customFormat="1" ht="12.75" customHeight="1">
      <c r="A11" s="198" t="s">
        <v>213</v>
      </c>
      <c r="B11" s="32"/>
      <c r="C11" s="32"/>
      <c r="D11" s="32"/>
      <c r="E11" s="32"/>
      <c r="F11" s="32"/>
      <c r="G11" s="32"/>
      <c r="H11" s="32"/>
      <c r="I11" s="264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10"/>
    </row>
    <row r="12" spans="1:27" customFormat="1" ht="12.75" customHeight="1">
      <c r="A12" s="198" t="s">
        <v>287</v>
      </c>
      <c r="B12" s="32"/>
      <c r="C12" s="32"/>
      <c r="D12" s="32"/>
      <c r="E12" s="32"/>
      <c r="F12" s="32"/>
      <c r="G12" s="32"/>
      <c r="H12" s="32"/>
      <c r="I12" s="264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10"/>
    </row>
    <row r="13" spans="1:27" customFormat="1" ht="12.75" customHeight="1">
      <c r="A13" s="198" t="s">
        <v>288</v>
      </c>
      <c r="B13" s="32"/>
      <c r="C13" s="32"/>
      <c r="D13" s="32"/>
      <c r="E13" s="32"/>
      <c r="F13" s="32"/>
      <c r="G13" s="32"/>
      <c r="H13" s="32"/>
      <c r="I13" s="264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10"/>
    </row>
    <row r="14" spans="1:27" customFormat="1" ht="12.75" customHeight="1">
      <c r="A14" s="198" t="s">
        <v>192</v>
      </c>
      <c r="B14" s="32"/>
      <c r="C14" s="32"/>
      <c r="D14" s="32"/>
      <c r="E14" s="32"/>
      <c r="F14" s="32"/>
      <c r="G14" s="32"/>
      <c r="H14" s="32"/>
      <c r="I14" s="264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10"/>
    </row>
    <row r="15" spans="1:27" customFormat="1" ht="12.75" customHeight="1">
      <c r="A15" s="198" t="s">
        <v>178</v>
      </c>
      <c r="B15" s="32"/>
      <c r="C15" s="32"/>
      <c r="D15" s="32"/>
      <c r="E15" s="32"/>
      <c r="F15" s="32"/>
      <c r="G15" s="32"/>
      <c r="H15" s="32"/>
      <c r="I15" s="264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10"/>
    </row>
    <row r="16" spans="1:27" customFormat="1" ht="12.75" customHeight="1">
      <c r="A16" s="198" t="s">
        <v>193</v>
      </c>
      <c r="B16" s="32"/>
      <c r="C16" s="32"/>
      <c r="D16" s="32"/>
      <c r="E16" s="32"/>
      <c r="F16" s="32"/>
      <c r="G16" s="32"/>
      <c r="H16" s="32"/>
      <c r="I16" s="264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10"/>
    </row>
    <row r="17" spans="1:27" s="114" customFormat="1" ht="12.75" customHeight="1">
      <c r="A17" s="198" t="s">
        <v>158</v>
      </c>
      <c r="B17" s="113"/>
      <c r="C17" s="113"/>
      <c r="D17" s="113"/>
      <c r="E17" s="113"/>
      <c r="F17" s="113"/>
      <c r="G17" s="113"/>
      <c r="H17" s="113"/>
      <c r="I17" s="265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</row>
    <row r="18" spans="1:27" customFormat="1" ht="12.75" customHeight="1">
      <c r="A18" s="198" t="s">
        <v>159</v>
      </c>
      <c r="B18" s="32"/>
      <c r="C18" s="32"/>
      <c r="D18" s="32"/>
      <c r="E18" s="32"/>
      <c r="F18" s="32"/>
      <c r="G18" s="32"/>
      <c r="H18" s="32"/>
      <c r="I18" s="26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0"/>
    </row>
    <row r="19" spans="1:27" customFormat="1" ht="12.75" customHeight="1">
      <c r="A19" s="240"/>
      <c r="B19" s="32"/>
      <c r="C19" s="32"/>
      <c r="D19" s="32"/>
      <c r="E19" s="32"/>
      <c r="F19" s="32"/>
      <c r="G19" s="32"/>
      <c r="H19" s="32"/>
      <c r="I19" s="264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10"/>
    </row>
    <row r="20" spans="1:27" customFormat="1" ht="12.75" customHeight="1">
      <c r="A20" s="8" t="s">
        <v>59</v>
      </c>
      <c r="B20" s="32"/>
      <c r="C20" s="32"/>
      <c r="D20" s="32"/>
      <c r="E20" s="32"/>
      <c r="F20" s="32"/>
      <c r="G20" s="32"/>
      <c r="H20" s="32"/>
      <c r="I20" s="264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10"/>
    </row>
    <row r="21" spans="1:27" customFormat="1" ht="12.75" customHeight="1">
      <c r="A21" s="198" t="s">
        <v>197</v>
      </c>
      <c r="B21" s="32"/>
      <c r="C21" s="32"/>
      <c r="D21" s="32"/>
      <c r="E21" s="32"/>
      <c r="F21" s="32"/>
      <c r="G21" s="32"/>
      <c r="H21" s="32"/>
      <c r="I21" s="264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10"/>
    </row>
    <row r="22" spans="1:27" customFormat="1" ht="12.75" customHeight="1">
      <c r="A22" s="198" t="s">
        <v>221</v>
      </c>
      <c r="B22" s="32"/>
      <c r="C22" s="32"/>
      <c r="D22" s="32"/>
      <c r="E22" s="32"/>
      <c r="F22" s="32"/>
      <c r="G22" s="32"/>
      <c r="H22" s="32"/>
      <c r="I22" s="264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10"/>
    </row>
    <row r="23" spans="1:27" customFormat="1" ht="12.75" customHeight="1">
      <c r="A23" s="198" t="s">
        <v>205</v>
      </c>
      <c r="B23" s="32"/>
      <c r="C23" s="32"/>
      <c r="D23" s="32"/>
      <c r="E23" s="32"/>
      <c r="F23" s="32"/>
      <c r="G23" s="32"/>
      <c r="H23" s="32"/>
      <c r="I23" s="264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10"/>
    </row>
    <row r="24" spans="1:27" customFormat="1" ht="12.75" customHeight="1">
      <c r="A24" s="198"/>
      <c r="B24" s="32"/>
      <c r="C24" s="32"/>
      <c r="D24" s="32"/>
      <c r="E24" s="32"/>
      <c r="F24" s="32"/>
      <c r="G24" s="32"/>
      <c r="H24" s="32"/>
      <c r="I24" s="264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10"/>
    </row>
    <row r="25" spans="1:27" customFormat="1" ht="12.75" customHeight="1">
      <c r="A25" s="198" t="s">
        <v>121</v>
      </c>
      <c r="B25" s="32"/>
      <c r="C25" s="32"/>
      <c r="D25" s="32"/>
      <c r="E25" s="32"/>
      <c r="F25" s="32"/>
      <c r="G25" s="32"/>
      <c r="H25" s="32"/>
      <c r="I25" s="264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10"/>
    </row>
    <row r="26" spans="1:27" customFormat="1" ht="12.75" customHeight="1">
      <c r="A26" s="198" t="s">
        <v>217</v>
      </c>
      <c r="B26" s="32"/>
      <c r="C26" s="32"/>
      <c r="D26" s="32"/>
      <c r="E26" s="32"/>
      <c r="F26" s="32"/>
      <c r="G26" s="32"/>
      <c r="H26" s="32"/>
      <c r="I26" s="264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10"/>
    </row>
    <row r="27" spans="1:27" customFormat="1" ht="12.75" customHeight="1">
      <c r="A27" s="198" t="s">
        <v>214</v>
      </c>
      <c r="B27" s="32"/>
      <c r="C27" s="32"/>
      <c r="D27" s="32"/>
      <c r="E27" s="32"/>
      <c r="F27" s="32"/>
      <c r="G27" s="32"/>
      <c r="H27" s="32"/>
      <c r="I27" s="264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10"/>
    </row>
    <row r="28" spans="1:27" customFormat="1" ht="12.75" customHeight="1">
      <c r="A28" s="198"/>
      <c r="B28" s="32"/>
      <c r="C28" s="32"/>
      <c r="D28" s="32"/>
      <c r="E28" s="32"/>
      <c r="F28" s="32"/>
      <c r="G28" s="32"/>
      <c r="H28" s="32"/>
      <c r="I28" s="264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10"/>
    </row>
    <row r="29" spans="1:27" customFormat="1" ht="15.75" customHeight="1">
      <c r="A29" s="40" t="s">
        <v>277</v>
      </c>
      <c r="B29" s="32"/>
      <c r="C29" s="194"/>
      <c r="D29" s="2"/>
      <c r="E29" s="224"/>
      <c r="F29" s="206"/>
      <c r="G29" s="206"/>
      <c r="H29" s="206"/>
      <c r="I29" s="241"/>
      <c r="J29" s="206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10"/>
    </row>
    <row r="30" spans="1:27" customFormat="1" ht="12.75" customHeight="1">
      <c r="A30" s="2" t="s">
        <v>282</v>
      </c>
      <c r="B30" s="32"/>
      <c r="C30" s="32"/>
      <c r="D30" s="32"/>
      <c r="E30" s="32"/>
      <c r="F30" s="32"/>
      <c r="G30" s="32"/>
      <c r="H30" s="32"/>
      <c r="I30" s="264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0"/>
    </row>
    <row r="31" spans="1:27" customFormat="1" ht="12.75" customHeight="1">
      <c r="A31" s="2"/>
      <c r="B31" s="32"/>
      <c r="C31" s="32"/>
      <c r="D31" s="32"/>
      <c r="E31" s="32"/>
      <c r="F31" s="32"/>
      <c r="G31" s="32"/>
      <c r="H31" s="32"/>
      <c r="I31" s="264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10"/>
    </row>
    <row r="32" spans="1:27" customFormat="1" ht="12.75" customHeight="1">
      <c r="A32" s="2" t="s">
        <v>216</v>
      </c>
      <c r="B32" s="32"/>
      <c r="C32" s="32"/>
      <c r="D32" s="32"/>
      <c r="E32" s="32"/>
      <c r="F32" s="32"/>
      <c r="G32" s="32"/>
      <c r="H32" s="32"/>
      <c r="I32" s="264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10"/>
    </row>
    <row r="33" spans="1:27" customFormat="1" ht="12.75" customHeight="1">
      <c r="A33" s="2" t="s">
        <v>215</v>
      </c>
      <c r="B33" s="32"/>
      <c r="C33" s="32"/>
      <c r="D33" s="32"/>
      <c r="E33" s="32"/>
      <c r="F33" s="32"/>
      <c r="G33" s="32"/>
      <c r="H33" s="32"/>
      <c r="I33" s="264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10"/>
    </row>
    <row r="34" spans="1:27" customFormat="1" ht="12.75" customHeight="1">
      <c r="A34" s="2" t="s">
        <v>223</v>
      </c>
      <c r="B34" s="32"/>
      <c r="C34" s="32"/>
      <c r="D34" s="32"/>
      <c r="E34" s="32"/>
      <c r="F34" s="32"/>
      <c r="G34" s="32"/>
      <c r="H34" s="32"/>
      <c r="I34" s="264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10"/>
    </row>
    <row r="35" spans="1:27" customFormat="1" ht="12.75" customHeight="1">
      <c r="A35" s="2" t="s">
        <v>222</v>
      </c>
      <c r="B35" s="32"/>
      <c r="C35" s="32"/>
      <c r="D35" s="32"/>
      <c r="E35" s="32"/>
      <c r="F35" s="32"/>
      <c r="G35" s="32"/>
      <c r="H35" s="32"/>
      <c r="I35" s="264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10"/>
    </row>
    <row r="36" spans="1:27" customFormat="1" ht="12.75" customHeight="1">
      <c r="A36" s="2"/>
      <c r="B36" s="32"/>
      <c r="C36" s="32"/>
      <c r="D36" s="32"/>
      <c r="E36" s="32"/>
      <c r="F36" s="32"/>
      <c r="G36" s="32"/>
      <c r="H36" s="32"/>
      <c r="I36" s="264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10"/>
    </row>
    <row r="37" spans="1:27" customFormat="1" ht="12.75" customHeight="1">
      <c r="A37" s="34" t="s">
        <v>60</v>
      </c>
      <c r="B37" s="32"/>
      <c r="C37" s="32"/>
      <c r="D37" s="32"/>
      <c r="E37" s="32"/>
      <c r="F37" s="32"/>
      <c r="G37" s="32"/>
      <c r="H37" s="32"/>
      <c r="I37" s="264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10"/>
    </row>
    <row r="38" spans="1:27" customFormat="1" ht="12.75" customHeight="1">
      <c r="A38" s="5" t="s">
        <v>191</v>
      </c>
      <c r="B38" s="32"/>
      <c r="C38" s="32"/>
      <c r="D38" s="32"/>
      <c r="E38" s="32"/>
      <c r="F38" s="32"/>
      <c r="G38" s="32"/>
      <c r="H38" s="32"/>
      <c r="I38" s="264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10"/>
    </row>
    <row r="39" spans="1:27" customFormat="1" ht="12.75" customHeight="1">
      <c r="A39" s="5" t="s">
        <v>190</v>
      </c>
      <c r="B39" s="32"/>
      <c r="C39" s="32"/>
      <c r="D39" s="32"/>
      <c r="E39" s="32"/>
      <c r="F39" s="32"/>
      <c r="G39" s="32"/>
      <c r="H39" s="32"/>
      <c r="I39" s="264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10"/>
    </row>
    <row r="40" spans="1:27" customFormat="1" ht="12.75" customHeight="1">
      <c r="A40" s="5" t="s">
        <v>181</v>
      </c>
      <c r="B40" s="32"/>
      <c r="C40" s="32"/>
      <c r="D40" s="32"/>
      <c r="E40" s="32"/>
      <c r="F40" s="32"/>
      <c r="G40" s="32"/>
      <c r="H40" s="32"/>
      <c r="I40" s="264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10"/>
    </row>
    <row r="41" spans="1:27" customFormat="1" ht="12.75" customHeight="1">
      <c r="A41" s="5" t="s">
        <v>225</v>
      </c>
      <c r="B41" s="32"/>
      <c r="C41" s="32"/>
      <c r="D41" s="32"/>
      <c r="E41" s="32"/>
      <c r="F41" s="32"/>
      <c r="G41" s="32"/>
      <c r="H41" s="32"/>
      <c r="I41" s="264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10"/>
    </row>
    <row r="42" spans="1:27" customFormat="1" ht="12.75" customHeight="1">
      <c r="A42" s="5"/>
      <c r="B42" s="32"/>
      <c r="C42" s="32"/>
      <c r="D42" s="32"/>
      <c r="E42" s="32"/>
      <c r="F42" s="32"/>
      <c r="G42" s="32"/>
      <c r="H42" s="32"/>
      <c r="I42" s="264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10"/>
    </row>
    <row r="43" spans="1:27" s="109" customFormat="1" ht="13.5" thickBot="1">
      <c r="A43" s="35" t="s">
        <v>61</v>
      </c>
      <c r="B43" s="35"/>
      <c r="C43" s="35"/>
      <c r="D43" s="115"/>
      <c r="E43" s="35"/>
      <c r="F43" s="35"/>
      <c r="G43" s="35"/>
      <c r="H43" s="35"/>
      <c r="I43" s="30"/>
      <c r="J43" s="30"/>
      <c r="K43" s="35"/>
      <c r="L43" s="30"/>
      <c r="M43" s="30"/>
      <c r="P43" s="30"/>
      <c r="Q43" s="30"/>
      <c r="V43" s="24"/>
    </row>
    <row r="44" spans="1:27" s="135" customFormat="1">
      <c r="A44" s="81"/>
      <c r="B44" s="81"/>
      <c r="C44" s="81"/>
      <c r="D44" s="313" t="s">
        <v>8</v>
      </c>
      <c r="E44" s="313"/>
      <c r="F44" s="313"/>
      <c r="G44" s="236"/>
      <c r="H44" s="313" t="s">
        <v>273</v>
      </c>
      <c r="I44" s="313"/>
      <c r="J44" s="313"/>
      <c r="K44" s="133"/>
      <c r="L44" s="242" t="s">
        <v>33</v>
      </c>
      <c r="Q44" s="84"/>
    </row>
    <row r="45" spans="1:27" s="135" customFormat="1">
      <c r="A45" s="134"/>
      <c r="B45" s="134"/>
      <c r="C45" s="134"/>
      <c r="D45" s="314" t="s">
        <v>272</v>
      </c>
      <c r="E45" s="314"/>
      <c r="F45" s="314"/>
      <c r="G45" s="235"/>
      <c r="H45" s="314" t="str">
        <f>+$D$45</f>
        <v>June 30,</v>
      </c>
      <c r="I45" s="314"/>
      <c r="J45" s="314"/>
      <c r="K45" s="134"/>
      <c r="L45" s="243" t="s">
        <v>6</v>
      </c>
      <c r="Q45" s="84"/>
    </row>
    <row r="46" spans="1:27" s="135" customFormat="1">
      <c r="A46" s="121" t="s">
        <v>7</v>
      </c>
      <c r="B46" s="136"/>
      <c r="C46" s="84"/>
      <c r="D46" s="52">
        <v>2011</v>
      </c>
      <c r="E46" s="116"/>
      <c r="F46" s="25">
        <v>2010</v>
      </c>
      <c r="G46" s="63"/>
      <c r="H46" s="52">
        <f>+$D$46</f>
        <v>2011</v>
      </c>
      <c r="I46" s="116"/>
      <c r="J46" s="25">
        <f>+$F$46</f>
        <v>2010</v>
      </c>
      <c r="K46" s="137"/>
      <c r="L46" s="248">
        <v>2010</v>
      </c>
      <c r="M46" s="84"/>
      <c r="N46" s="84"/>
      <c r="O46" s="84"/>
      <c r="P46" s="84"/>
      <c r="R46" s="84"/>
    </row>
    <row r="47" spans="1:27" s="135" customFormat="1">
      <c r="A47" s="191" t="s">
        <v>226</v>
      </c>
      <c r="B47" s="81"/>
      <c r="C47" s="84"/>
      <c r="D47" s="315" t="s">
        <v>5</v>
      </c>
      <c r="E47" s="315"/>
      <c r="F47" s="315"/>
      <c r="G47" s="315"/>
      <c r="H47" s="315"/>
      <c r="I47" s="315"/>
      <c r="J47" s="315"/>
      <c r="K47" s="315"/>
      <c r="L47" s="315"/>
      <c r="M47" s="187"/>
      <c r="N47" s="187"/>
      <c r="O47" s="138"/>
      <c r="P47" s="138"/>
      <c r="Q47" s="137"/>
      <c r="R47" s="137"/>
      <c r="S47" s="84"/>
      <c r="T47" s="84"/>
      <c r="U47" s="84"/>
      <c r="V47" s="84"/>
    </row>
    <row r="48" spans="1:27" s="135" customFormat="1">
      <c r="A48" s="84" t="s">
        <v>7</v>
      </c>
      <c r="B48" s="24" t="s">
        <v>47</v>
      </c>
      <c r="C48" s="84"/>
      <c r="D48" s="117"/>
      <c r="E48" s="139"/>
      <c r="F48" s="139"/>
      <c r="G48" s="139"/>
      <c r="H48" s="117"/>
      <c r="I48" s="139"/>
      <c r="J48" s="139"/>
      <c r="L48" s="139"/>
      <c r="M48" s="137"/>
      <c r="N48" s="140"/>
      <c r="O48" s="84"/>
      <c r="P48" s="84"/>
      <c r="Q48" s="84"/>
      <c r="R48" s="84"/>
      <c r="T48" s="84"/>
    </row>
    <row r="49" spans="1:25" s="135" customFormat="1">
      <c r="A49" s="84"/>
      <c r="B49" s="30" t="s">
        <v>1</v>
      </c>
      <c r="C49" s="84"/>
      <c r="D49" s="65">
        <f>+H49-158623</f>
        <v>138139</v>
      </c>
      <c r="E49" s="141"/>
      <c r="F49" s="68">
        <v>126771</v>
      </c>
      <c r="G49" s="68"/>
      <c r="H49" s="65">
        <v>296762</v>
      </c>
      <c r="I49" s="141"/>
      <c r="J49" s="68">
        <v>282155</v>
      </c>
      <c r="L49" s="255">
        <v>629101</v>
      </c>
      <c r="M49" s="137"/>
      <c r="N49" s="140"/>
      <c r="O49" s="84"/>
      <c r="P49" s="84"/>
      <c r="Q49" s="84"/>
      <c r="R49" s="84"/>
      <c r="T49" s="84"/>
    </row>
    <row r="50" spans="1:25" s="135" customFormat="1">
      <c r="A50" s="84"/>
      <c r="B50" s="24" t="s">
        <v>62</v>
      </c>
      <c r="C50" s="84"/>
      <c r="D50" s="66">
        <f>+H50-34343</f>
        <v>89689</v>
      </c>
      <c r="E50" s="119"/>
      <c r="F50" s="78">
        <v>34011</v>
      </c>
      <c r="G50" s="78"/>
      <c r="H50" s="66">
        <v>124032</v>
      </c>
      <c r="I50" s="119"/>
      <c r="J50" s="78">
        <v>68332</v>
      </c>
      <c r="L50" s="256">
        <v>198278</v>
      </c>
      <c r="M50" s="137"/>
      <c r="N50" s="140"/>
      <c r="O50" s="84"/>
      <c r="P50" s="84"/>
      <c r="Q50" s="84"/>
      <c r="R50" s="84"/>
      <c r="T50" s="84"/>
    </row>
    <row r="51" spans="1:25" s="135" customFormat="1">
      <c r="A51" s="81"/>
      <c r="B51" s="30" t="s">
        <v>63</v>
      </c>
      <c r="C51" s="81"/>
      <c r="D51" s="66">
        <f>+H51-17951</f>
        <v>69646</v>
      </c>
      <c r="E51" s="119"/>
      <c r="F51" s="78">
        <v>25757</v>
      </c>
      <c r="G51" s="78"/>
      <c r="H51" s="66">
        <v>87597</v>
      </c>
      <c r="I51" s="119"/>
      <c r="J51" s="78">
        <v>67957</v>
      </c>
      <c r="L51" s="256">
        <v>192262</v>
      </c>
      <c r="M51" s="137"/>
      <c r="N51" s="140"/>
      <c r="O51" s="84"/>
      <c r="P51" s="84"/>
      <c r="Q51" s="84"/>
      <c r="R51" s="84"/>
      <c r="T51" s="84"/>
    </row>
    <row r="52" spans="1:25" s="135" customFormat="1">
      <c r="A52" s="81"/>
      <c r="B52" s="30" t="s">
        <v>64</v>
      </c>
      <c r="C52" s="81"/>
      <c r="D52" s="66">
        <f>+H52-27232</f>
        <v>25464</v>
      </c>
      <c r="E52" s="119"/>
      <c r="F52" s="78">
        <v>24864</v>
      </c>
      <c r="G52" s="78"/>
      <c r="H52" s="66">
        <f>14546+38150</f>
        <v>52696</v>
      </c>
      <c r="I52" s="119"/>
      <c r="J52" s="78">
        <v>48071</v>
      </c>
      <c r="L52" s="256">
        <f>103251+220</f>
        <v>103471</v>
      </c>
      <c r="M52" s="137"/>
      <c r="N52" s="140"/>
      <c r="O52" s="84"/>
      <c r="P52" s="84"/>
      <c r="Q52" s="84"/>
      <c r="R52" s="84"/>
      <c r="T52" s="84"/>
    </row>
    <row r="53" spans="1:25" s="135" customFormat="1">
      <c r="A53" s="136"/>
      <c r="B53" s="94" t="s">
        <v>2</v>
      </c>
      <c r="C53" s="81"/>
      <c r="D53" s="233">
        <f>+H53-4037</f>
        <v>3645</v>
      </c>
      <c r="E53" s="119"/>
      <c r="F53" s="234">
        <v>1637</v>
      </c>
      <c r="G53" s="78"/>
      <c r="H53" s="233">
        <v>7682</v>
      </c>
      <c r="I53" s="119"/>
      <c r="J53" s="234">
        <v>4820</v>
      </c>
      <c r="L53" s="257">
        <v>9239</v>
      </c>
      <c r="M53" s="137"/>
      <c r="N53" s="140"/>
      <c r="O53" s="84"/>
      <c r="P53" s="84"/>
      <c r="Q53" s="84"/>
      <c r="R53" s="84"/>
      <c r="T53" s="84"/>
    </row>
    <row r="54" spans="1:25" s="230" customFormat="1">
      <c r="A54" s="81"/>
      <c r="B54" s="30" t="s">
        <v>65</v>
      </c>
      <c r="C54" s="81"/>
      <c r="D54" s="229">
        <f>SUM(D49:D53)</f>
        <v>326583</v>
      </c>
      <c r="E54" s="142"/>
      <c r="F54" s="120">
        <f>SUM(F49:F53)</f>
        <v>213040</v>
      </c>
      <c r="G54" s="120"/>
      <c r="H54" s="229">
        <f>SUM(H49:H53)</f>
        <v>568769</v>
      </c>
      <c r="I54" s="142"/>
      <c r="J54" s="120">
        <f>SUM(J49:J53)</f>
        <v>471335</v>
      </c>
      <c r="L54" s="258">
        <f>SUM(L49:L53)</f>
        <v>1132351</v>
      </c>
      <c r="M54" s="231"/>
      <c r="N54" s="232"/>
      <c r="O54" s="81"/>
      <c r="P54" s="81"/>
      <c r="Q54" s="81"/>
      <c r="R54" s="81"/>
      <c r="T54" s="81"/>
    </row>
    <row r="55" spans="1:25" s="135" customFormat="1">
      <c r="A55" s="81"/>
      <c r="B55" s="30" t="s">
        <v>182</v>
      </c>
      <c r="C55" s="81" t="s">
        <v>7</v>
      </c>
      <c r="D55" s="58">
        <f>+H55</f>
        <v>10</v>
      </c>
      <c r="E55" s="145"/>
      <c r="F55" s="49">
        <v>1821</v>
      </c>
      <c r="G55" s="49"/>
      <c r="H55" s="58">
        <v>10</v>
      </c>
      <c r="I55" s="145"/>
      <c r="J55" s="49">
        <v>2959</v>
      </c>
      <c r="L55" s="252">
        <v>2783</v>
      </c>
      <c r="N55" s="140"/>
      <c r="O55" s="84"/>
      <c r="P55" s="84"/>
      <c r="Q55" s="84"/>
      <c r="R55" s="84"/>
      <c r="S55" s="84"/>
      <c r="T55" s="84"/>
    </row>
    <row r="56" spans="1:25" s="135" customFormat="1">
      <c r="A56" s="143"/>
      <c r="B56" s="102" t="s">
        <v>224</v>
      </c>
      <c r="C56" s="81"/>
      <c r="D56" s="67">
        <f>SUM(D54:D55)</f>
        <v>326593</v>
      </c>
      <c r="E56" s="118"/>
      <c r="F56" s="79">
        <f>SUM(F54:F55)</f>
        <v>214861</v>
      </c>
      <c r="G56" s="120"/>
      <c r="H56" s="67">
        <f>SUM(H54:H55)</f>
        <v>568779</v>
      </c>
      <c r="I56" s="118"/>
      <c r="J56" s="79">
        <f>SUM(J54:J55)</f>
        <v>474294</v>
      </c>
      <c r="L56" s="259">
        <f>SUM(L54:L55)</f>
        <v>1135134</v>
      </c>
      <c r="N56" s="140"/>
      <c r="O56" s="84"/>
      <c r="P56" s="84"/>
      <c r="Q56" s="84"/>
      <c r="R56" s="84"/>
      <c r="S56" s="84"/>
      <c r="T56" s="84"/>
    </row>
    <row r="57" spans="1:25" s="135" customFormat="1">
      <c r="A57" s="81"/>
      <c r="B57" s="81"/>
      <c r="C57" s="81"/>
      <c r="D57" s="146"/>
      <c r="E57" s="145"/>
      <c r="F57" s="146"/>
      <c r="G57" s="146"/>
      <c r="H57" s="146"/>
      <c r="I57" s="146"/>
      <c r="J57" s="146"/>
      <c r="K57" s="144"/>
      <c r="O57" s="140"/>
      <c r="P57" s="84"/>
      <c r="Q57" s="84"/>
      <c r="R57" s="84"/>
      <c r="S57" s="84"/>
      <c r="T57" s="84"/>
      <c r="U57" s="84"/>
    </row>
    <row r="58" spans="1:25" customFormat="1">
      <c r="A58" s="98"/>
      <c r="B58" s="98"/>
      <c r="C58" s="5"/>
      <c r="D58" s="83"/>
      <c r="E58" s="16"/>
      <c r="F58" s="16"/>
      <c r="G58" s="16"/>
      <c r="H58" s="16"/>
      <c r="I58" s="16"/>
      <c r="J58" s="16"/>
      <c r="K58" s="16"/>
      <c r="L58" s="83"/>
      <c r="M58" s="16"/>
      <c r="N58" s="16"/>
      <c r="O58" s="16"/>
      <c r="R58" s="16"/>
      <c r="S58" s="72"/>
      <c r="T58" s="13"/>
      <c r="U58" s="13"/>
      <c r="V58" s="13"/>
      <c r="W58" s="13"/>
      <c r="X58" s="5"/>
      <c r="Y58" s="5"/>
    </row>
    <row r="59" spans="1:25" s="109" customFormat="1" ht="13.5" thickBot="1">
      <c r="A59" s="35" t="s">
        <v>257</v>
      </c>
      <c r="B59" s="35"/>
      <c r="C59" s="35"/>
      <c r="D59" s="115"/>
      <c r="E59" s="35"/>
      <c r="F59" s="35"/>
      <c r="G59" s="35"/>
      <c r="H59" s="35"/>
      <c r="I59" s="35"/>
      <c r="J59" s="35"/>
      <c r="K59" s="35"/>
      <c r="L59" s="35"/>
      <c r="M59" s="30"/>
      <c r="P59" s="30"/>
      <c r="Q59" s="30"/>
      <c r="U59" s="24"/>
      <c r="V59" s="30"/>
    </row>
    <row r="60" spans="1:25" s="109" customFormat="1">
      <c r="A60" s="30"/>
      <c r="B60" s="30"/>
      <c r="C60" s="30"/>
      <c r="D60" s="313" t="s">
        <v>8</v>
      </c>
      <c r="E60" s="313"/>
      <c r="F60" s="313"/>
      <c r="G60" s="236"/>
      <c r="H60" s="313" t="s">
        <v>273</v>
      </c>
      <c r="I60" s="313"/>
      <c r="J60" s="313"/>
      <c r="K60" s="76"/>
      <c r="L60" s="212" t="s">
        <v>33</v>
      </c>
      <c r="M60" s="62"/>
      <c r="P60" s="112"/>
      <c r="Q60" s="112"/>
      <c r="U60" s="24"/>
      <c r="V60" s="30"/>
    </row>
    <row r="61" spans="1:25" s="109" customFormat="1">
      <c r="A61" s="62"/>
      <c r="B61" s="62"/>
      <c r="C61" s="62"/>
      <c r="D61" s="314" t="str">
        <f>+$D$45</f>
        <v>June 30,</v>
      </c>
      <c r="E61" s="314"/>
      <c r="F61" s="314"/>
      <c r="G61" s="235"/>
      <c r="H61" s="314" t="str">
        <f>+$D$45</f>
        <v>June 30,</v>
      </c>
      <c r="I61" s="314"/>
      <c r="J61" s="314"/>
      <c r="K61" s="76"/>
      <c r="L61" s="243" t="s">
        <v>6</v>
      </c>
      <c r="M61" s="62"/>
      <c r="P61" s="62"/>
      <c r="Q61" s="62"/>
      <c r="U61" s="24"/>
      <c r="V61" s="24"/>
    </row>
    <row r="62" spans="1:25" s="109" customFormat="1">
      <c r="A62" s="121"/>
      <c r="B62" s="94"/>
      <c r="C62" s="24"/>
      <c r="D62" s="52">
        <f>+$D$46</f>
        <v>2011</v>
      </c>
      <c r="E62" s="116"/>
      <c r="F62" s="25">
        <f>+$F$46</f>
        <v>2010</v>
      </c>
      <c r="G62" s="63"/>
      <c r="H62" s="52">
        <f>+$D$46</f>
        <v>2011</v>
      </c>
      <c r="I62" s="116"/>
      <c r="J62" s="25">
        <f>+$F$46</f>
        <v>2010</v>
      </c>
      <c r="K62" s="76"/>
      <c r="L62" s="248">
        <v>2010</v>
      </c>
      <c r="O62" s="116"/>
      <c r="P62" s="24"/>
      <c r="Q62" s="24"/>
      <c r="R62" s="24"/>
      <c r="S62" s="24"/>
      <c r="T62" s="24"/>
    </row>
    <row r="63" spans="1:25" s="109" customFormat="1">
      <c r="A63" s="191" t="s">
        <v>258</v>
      </c>
      <c r="B63" s="30"/>
      <c r="C63" s="24"/>
      <c r="D63" s="315" t="s">
        <v>5</v>
      </c>
      <c r="E63" s="315"/>
      <c r="F63" s="315"/>
      <c r="G63" s="315"/>
      <c r="H63" s="315"/>
      <c r="I63" s="315"/>
      <c r="J63" s="315"/>
      <c r="K63" s="315"/>
      <c r="L63" s="315"/>
      <c r="M63" s="185"/>
      <c r="R63" s="116"/>
      <c r="S63" s="116"/>
      <c r="T63" s="116"/>
      <c r="U63" s="24"/>
      <c r="V63" s="24"/>
    </row>
    <row r="64" spans="1:25" s="109" customFormat="1">
      <c r="A64" s="108" t="s">
        <v>30</v>
      </c>
      <c r="B64" s="44"/>
      <c r="C64" s="24"/>
      <c r="D64" s="23"/>
      <c r="E64" s="23"/>
      <c r="F64" s="23"/>
      <c r="G64" s="23"/>
      <c r="H64" s="23"/>
      <c r="I64" s="23"/>
      <c r="J64" s="23"/>
      <c r="K64" s="22"/>
      <c r="L64" s="23"/>
      <c r="M64" s="80"/>
      <c r="Q64" s="23"/>
      <c r="R64" s="24"/>
      <c r="S64" s="24"/>
      <c r="T64" s="24"/>
      <c r="U64" s="24"/>
      <c r="V64" s="24"/>
    </row>
    <row r="65" spans="1:20" s="109" customFormat="1">
      <c r="A65" s="24"/>
      <c r="B65" s="44" t="s">
        <v>194</v>
      </c>
      <c r="C65" s="24"/>
      <c r="D65" s="53">
        <f>+H65-74397</f>
        <v>165640</v>
      </c>
      <c r="E65" s="23"/>
      <c r="F65" s="23">
        <v>83978.751321956515</v>
      </c>
      <c r="G65" s="23"/>
      <c r="H65" s="197">
        <v>240037</v>
      </c>
      <c r="I65" s="23"/>
      <c r="J65" s="23">
        <v>188181.47255945651</v>
      </c>
      <c r="K65" s="22"/>
      <c r="L65" s="244">
        <v>496188</v>
      </c>
      <c r="N65" s="122"/>
      <c r="O65" s="23"/>
      <c r="P65" s="24"/>
      <c r="Q65" s="24"/>
      <c r="R65" s="24"/>
      <c r="S65" s="24"/>
      <c r="T65" s="24"/>
    </row>
    <row r="66" spans="1:20" s="109" customFormat="1" hidden="1">
      <c r="A66" s="24"/>
      <c r="B66" s="44" t="s">
        <v>55</v>
      </c>
      <c r="C66" s="24"/>
      <c r="D66" s="54"/>
      <c r="E66" s="21"/>
      <c r="F66" s="21"/>
      <c r="G66" s="21"/>
      <c r="H66" s="54"/>
      <c r="I66" s="21"/>
      <c r="J66" s="21"/>
      <c r="K66" s="27"/>
      <c r="L66" s="246"/>
      <c r="N66" s="122"/>
      <c r="O66" s="23"/>
      <c r="P66" s="24"/>
      <c r="Q66" s="24"/>
      <c r="R66" s="24"/>
      <c r="S66" s="24"/>
      <c r="T66" s="24"/>
    </row>
    <row r="67" spans="1:20" s="109" customFormat="1">
      <c r="A67" s="24"/>
      <c r="B67" s="44" t="s">
        <v>66</v>
      </c>
      <c r="C67" s="41"/>
      <c r="D67" s="57">
        <f>+H67-0</f>
        <v>0</v>
      </c>
      <c r="E67" s="41"/>
      <c r="F67" s="41">
        <v>0</v>
      </c>
      <c r="G67" s="41"/>
      <c r="H67" s="57">
        <v>0</v>
      </c>
      <c r="I67" s="41"/>
      <c r="J67" s="41">
        <v>-538</v>
      </c>
      <c r="K67" s="27"/>
      <c r="L67" s="245">
        <v>-79136</v>
      </c>
      <c r="M67" s="221"/>
      <c r="N67" s="122"/>
      <c r="O67" s="23"/>
      <c r="P67" s="24"/>
      <c r="Q67" s="24"/>
      <c r="R67" s="24"/>
      <c r="S67" s="24"/>
      <c r="T67" s="24"/>
    </row>
    <row r="68" spans="1:20" s="109" customFormat="1">
      <c r="A68" s="24"/>
      <c r="B68" s="44" t="s">
        <v>67</v>
      </c>
      <c r="C68" s="41"/>
      <c r="D68" s="57">
        <f>+H68+36191</f>
        <v>-32348</v>
      </c>
      <c r="E68" s="41"/>
      <c r="F68" s="41">
        <v>-35086.68009651202</v>
      </c>
      <c r="G68" s="41"/>
      <c r="H68" s="57">
        <f>-68397-139-3</f>
        <v>-68539</v>
      </c>
      <c r="I68" s="41"/>
      <c r="J68" s="41">
        <v>-65971.952677259877</v>
      </c>
      <c r="K68" s="27"/>
      <c r="L68" s="245">
        <v>-140533</v>
      </c>
      <c r="N68" s="122"/>
      <c r="O68" s="23"/>
      <c r="P68" s="24"/>
      <c r="Q68" s="24"/>
      <c r="R68" s="24"/>
      <c r="S68" s="24"/>
      <c r="T68" s="24"/>
    </row>
    <row r="69" spans="1:20" s="109" customFormat="1">
      <c r="A69" s="24"/>
      <c r="B69" s="44" t="s">
        <v>68</v>
      </c>
      <c r="C69" s="41"/>
      <c r="D69" s="57">
        <f>+H69+32735</f>
        <v>-80800</v>
      </c>
      <c r="E69" s="41"/>
      <c r="F69" s="41">
        <v>-34134.926222699418</v>
      </c>
      <c r="G69" s="41"/>
      <c r="H69" s="57">
        <f>-7264-106271</f>
        <v>-113535</v>
      </c>
      <c r="I69" s="41"/>
      <c r="J69" s="41">
        <v>-70598.644861884386</v>
      </c>
      <c r="K69" s="27"/>
      <c r="L69" s="245">
        <v>-197605</v>
      </c>
      <c r="N69" s="122"/>
      <c r="O69" s="23"/>
      <c r="P69" s="24"/>
      <c r="Q69" s="24"/>
      <c r="R69" s="24"/>
      <c r="S69" s="24"/>
      <c r="T69" s="24"/>
    </row>
    <row r="70" spans="1:20" s="109" customFormat="1">
      <c r="A70" s="102"/>
      <c r="B70" s="45" t="s">
        <v>251</v>
      </c>
      <c r="C70" s="24"/>
      <c r="D70" s="92">
        <f>SUM(D65:D69)</f>
        <v>52492</v>
      </c>
      <c r="E70" s="21"/>
      <c r="F70" s="91">
        <f>SUM(F65:F69)</f>
        <v>14757.145002745077</v>
      </c>
      <c r="G70" s="27"/>
      <c r="H70" s="92">
        <f>SUM(H65:H69)</f>
        <v>57963</v>
      </c>
      <c r="I70" s="21"/>
      <c r="J70" s="91">
        <f>SUM(J65:J69)</f>
        <v>51072.875020312247</v>
      </c>
      <c r="K70" s="27"/>
      <c r="L70" s="91">
        <f>SUM(L65:L69)</f>
        <v>78914</v>
      </c>
      <c r="N70" s="122"/>
      <c r="O70" s="23"/>
      <c r="P70" s="24"/>
      <c r="Q70" s="24"/>
      <c r="R70" s="24"/>
      <c r="S70" s="24"/>
      <c r="T70" s="24"/>
    </row>
    <row r="71" spans="1:20" s="109" customFormat="1">
      <c r="A71" s="108" t="s">
        <v>48</v>
      </c>
      <c r="B71" s="44"/>
      <c r="C71" s="24"/>
      <c r="D71" s="21"/>
      <c r="E71" s="21"/>
      <c r="F71" s="21"/>
      <c r="G71" s="21"/>
      <c r="H71" s="21"/>
      <c r="I71" s="21"/>
      <c r="J71" s="21"/>
      <c r="K71" s="27"/>
      <c r="L71" s="246"/>
      <c r="N71" s="122"/>
      <c r="O71" s="23"/>
      <c r="P71" s="24"/>
      <c r="Q71" s="24"/>
      <c r="R71" s="24"/>
      <c r="S71" s="24"/>
      <c r="T71" s="24"/>
    </row>
    <row r="72" spans="1:20" s="109" customFormat="1">
      <c r="A72" s="24"/>
      <c r="B72" s="44" t="s">
        <v>194</v>
      </c>
      <c r="C72" s="24"/>
      <c r="D72" s="197">
        <f>+H72+1481</f>
        <v>-2000</v>
      </c>
      <c r="E72" s="23"/>
      <c r="F72" s="23">
        <v>-7306</v>
      </c>
      <c r="G72" s="23"/>
      <c r="H72" s="197">
        <f>1878-5359</f>
        <v>-3481</v>
      </c>
      <c r="I72" s="23"/>
      <c r="J72" s="23">
        <v>-11851</v>
      </c>
      <c r="K72" s="227"/>
      <c r="L72" s="244">
        <v>-20038</v>
      </c>
      <c r="M72" s="221"/>
      <c r="N72" s="122"/>
      <c r="O72" s="23"/>
      <c r="P72" s="24"/>
      <c r="Q72" s="24"/>
      <c r="R72" s="24"/>
      <c r="T72" s="24"/>
    </row>
    <row r="73" spans="1:20" s="109" customFormat="1">
      <c r="A73" s="24"/>
      <c r="B73" s="44" t="s">
        <v>67</v>
      </c>
      <c r="C73" s="24"/>
      <c r="D73" s="58">
        <f>+H73+1496</f>
        <v>-1485</v>
      </c>
      <c r="E73" s="49"/>
      <c r="F73" s="49">
        <v>-1509</v>
      </c>
      <c r="G73" s="49"/>
      <c r="H73" s="58">
        <f>-1793-1134-54</f>
        <v>-2981</v>
      </c>
      <c r="I73" s="49"/>
      <c r="J73" s="49">
        <v>-3558</v>
      </c>
      <c r="K73" s="222"/>
      <c r="L73" s="252">
        <v>-6573</v>
      </c>
      <c r="N73" s="122"/>
      <c r="O73" s="23"/>
      <c r="P73" s="24"/>
      <c r="Q73" s="24"/>
      <c r="R73" s="24"/>
      <c r="S73" s="24"/>
      <c r="T73" s="24"/>
    </row>
    <row r="74" spans="1:20" s="109" customFormat="1">
      <c r="A74" s="102"/>
      <c r="B74" s="45" t="s">
        <v>252</v>
      </c>
      <c r="C74" s="24"/>
      <c r="D74" s="92">
        <f>SUM(D72:D73)</f>
        <v>-3485</v>
      </c>
      <c r="E74" s="21"/>
      <c r="F74" s="91">
        <f>SUM(F72:F73)</f>
        <v>-8815</v>
      </c>
      <c r="G74" s="27"/>
      <c r="H74" s="92">
        <f>SUM(H72:H73)</f>
        <v>-6462</v>
      </c>
      <c r="I74" s="21"/>
      <c r="J74" s="91">
        <f>SUM(J72:J73)</f>
        <v>-15409</v>
      </c>
      <c r="K74" s="27"/>
      <c r="L74" s="251">
        <f>SUM(L72:L73)</f>
        <v>-26611</v>
      </c>
      <c r="N74" s="122"/>
      <c r="O74" s="23"/>
      <c r="P74" s="24"/>
      <c r="Q74" s="24"/>
      <c r="R74" s="24"/>
      <c r="S74" s="24"/>
      <c r="T74" s="24"/>
    </row>
    <row r="75" spans="1:20" s="109" customFormat="1">
      <c r="A75" s="108" t="s">
        <v>69</v>
      </c>
      <c r="B75" s="44"/>
      <c r="C75" s="24"/>
      <c r="D75" s="21"/>
      <c r="E75" s="21"/>
      <c r="F75" s="21"/>
      <c r="G75" s="21"/>
      <c r="H75" s="21"/>
      <c r="I75" s="21"/>
      <c r="J75" s="21"/>
      <c r="K75" s="27"/>
      <c r="L75" s="246"/>
      <c r="N75" s="122"/>
      <c r="O75" s="23"/>
      <c r="P75" s="24"/>
      <c r="Q75" s="24"/>
      <c r="R75" s="24"/>
      <c r="S75" s="24"/>
      <c r="T75" s="24"/>
    </row>
    <row r="76" spans="1:20" s="109" customFormat="1">
      <c r="A76" s="24"/>
      <c r="B76" s="44" t="s">
        <v>194</v>
      </c>
      <c r="C76" s="24"/>
      <c r="D76" s="53">
        <f>+H76+22</f>
        <v>-51</v>
      </c>
      <c r="E76" s="23"/>
      <c r="F76" s="23">
        <v>-350</v>
      </c>
      <c r="G76" s="23"/>
      <c r="H76" s="197">
        <v>-73</v>
      </c>
      <c r="I76" s="23"/>
      <c r="J76" s="23">
        <v>-601</v>
      </c>
      <c r="K76" s="22"/>
      <c r="L76" s="244">
        <v>-722</v>
      </c>
      <c r="N76" s="122"/>
      <c r="O76" s="23"/>
      <c r="P76" s="24"/>
      <c r="Q76" s="24"/>
      <c r="R76" s="24"/>
      <c r="S76" s="24"/>
      <c r="T76" s="24"/>
    </row>
    <row r="77" spans="1:20" s="109" customFormat="1" hidden="1">
      <c r="A77" s="24"/>
      <c r="B77" s="44" t="s">
        <v>67</v>
      </c>
      <c r="C77" s="24"/>
      <c r="D77" s="58">
        <v>0</v>
      </c>
      <c r="E77" s="49"/>
      <c r="F77" s="49">
        <v>0</v>
      </c>
      <c r="G77" s="49"/>
      <c r="H77" s="58">
        <v>0</v>
      </c>
      <c r="I77" s="49"/>
      <c r="J77" s="49">
        <v>0</v>
      </c>
      <c r="K77" s="27"/>
      <c r="L77" s="252">
        <v>0</v>
      </c>
      <c r="N77" s="122"/>
      <c r="O77" s="23"/>
      <c r="P77" s="24"/>
      <c r="Q77" s="24"/>
      <c r="R77" s="24"/>
      <c r="S77" s="24"/>
      <c r="T77" s="24"/>
    </row>
    <row r="78" spans="1:20" s="109" customFormat="1">
      <c r="A78" s="24"/>
      <c r="B78" s="44" t="s">
        <v>68</v>
      </c>
      <c r="C78" s="24"/>
      <c r="D78" s="58">
        <v>0</v>
      </c>
      <c r="E78" s="49"/>
      <c r="F78" s="49">
        <v>16</v>
      </c>
      <c r="G78" s="49"/>
      <c r="H78" s="58">
        <v>0</v>
      </c>
      <c r="I78" s="49"/>
      <c r="J78" s="49">
        <v>21</v>
      </c>
      <c r="K78" s="27"/>
      <c r="L78" s="252">
        <v>21</v>
      </c>
      <c r="N78" s="122"/>
      <c r="O78" s="23"/>
      <c r="P78" s="24"/>
      <c r="Q78" s="24"/>
      <c r="R78" s="24"/>
      <c r="S78" s="24"/>
      <c r="T78" s="24"/>
    </row>
    <row r="79" spans="1:20" s="109" customFormat="1">
      <c r="A79" s="102"/>
      <c r="B79" s="45" t="s">
        <v>252</v>
      </c>
      <c r="C79" s="24"/>
      <c r="D79" s="92">
        <f>SUM(D76:D78)</f>
        <v>-51</v>
      </c>
      <c r="E79" s="21"/>
      <c r="F79" s="91">
        <f>SUM(F76:F78)</f>
        <v>-334</v>
      </c>
      <c r="G79" s="27"/>
      <c r="H79" s="92">
        <f>SUM(H76:H78)</f>
        <v>-73</v>
      </c>
      <c r="I79" s="21"/>
      <c r="J79" s="91">
        <f>SUM(J76:J78)</f>
        <v>-580</v>
      </c>
      <c r="K79" s="27"/>
      <c r="L79" s="251">
        <f>SUM(L76:L78)</f>
        <v>-701</v>
      </c>
      <c r="N79" s="122"/>
      <c r="O79" s="23"/>
      <c r="P79" s="24"/>
      <c r="Q79" s="24"/>
      <c r="R79" s="24"/>
      <c r="S79" s="24"/>
      <c r="T79" s="24"/>
    </row>
    <row r="80" spans="1:20" s="109" customFormat="1">
      <c r="A80" s="123" t="s">
        <v>70</v>
      </c>
      <c r="B80" s="51"/>
      <c r="C80" s="30"/>
      <c r="D80" s="27"/>
      <c r="E80" s="27"/>
      <c r="F80" s="27"/>
      <c r="G80" s="27"/>
      <c r="H80" s="27"/>
      <c r="I80" s="27"/>
      <c r="J80" s="27"/>
      <c r="K80" s="27"/>
      <c r="L80" s="253"/>
      <c r="N80" s="122"/>
      <c r="O80" s="21"/>
      <c r="P80" s="24"/>
      <c r="Q80" s="24"/>
      <c r="R80" s="24"/>
      <c r="S80" s="24"/>
      <c r="T80" s="24"/>
    </row>
    <row r="81" spans="1:25" s="109" customFormat="1">
      <c r="A81" s="30"/>
      <c r="B81" s="44" t="s">
        <v>194</v>
      </c>
      <c r="C81" s="30"/>
      <c r="D81" s="93">
        <f>D72+D65+D76</f>
        <v>163589</v>
      </c>
      <c r="E81" s="22"/>
      <c r="F81" s="22">
        <f>F72+F65+F76</f>
        <v>76322.751321956515</v>
      </c>
      <c r="G81" s="22"/>
      <c r="H81" s="93">
        <f>H72+H65+H76</f>
        <v>236483</v>
      </c>
      <c r="I81" s="22"/>
      <c r="J81" s="22">
        <f>J72+J65+J76</f>
        <v>175729.47255945651</v>
      </c>
      <c r="K81" s="22"/>
      <c r="L81" s="254">
        <f>L72+L65+L76</f>
        <v>475428</v>
      </c>
      <c r="N81" s="122"/>
      <c r="O81" s="21"/>
      <c r="P81" s="24"/>
      <c r="Q81" s="24"/>
      <c r="R81" s="24"/>
      <c r="S81" s="24"/>
      <c r="T81" s="24"/>
    </row>
    <row r="82" spans="1:25" s="109" customFormat="1" hidden="1">
      <c r="A82" s="30"/>
      <c r="B82" s="44" t="s">
        <v>55</v>
      </c>
      <c r="C82" s="30"/>
      <c r="D82" s="55">
        <f>D66</f>
        <v>0</v>
      </c>
      <c r="E82" s="27"/>
      <c r="F82" s="27">
        <f>F66</f>
        <v>0</v>
      </c>
      <c r="G82" s="27"/>
      <c r="H82" s="55">
        <f>H66</f>
        <v>0</v>
      </c>
      <c r="I82" s="27"/>
      <c r="J82" s="27">
        <f>J66</f>
        <v>0</v>
      </c>
      <c r="K82" s="27"/>
      <c r="L82" s="253">
        <f>L66</f>
        <v>0</v>
      </c>
      <c r="N82" s="122"/>
      <c r="O82" s="21"/>
      <c r="P82" s="24"/>
      <c r="Q82" s="24"/>
      <c r="R82" s="24"/>
      <c r="S82" s="24"/>
      <c r="T82" s="24"/>
    </row>
    <row r="83" spans="1:25" s="109" customFormat="1">
      <c r="A83" s="30"/>
      <c r="B83" s="44" t="s">
        <v>66</v>
      </c>
      <c r="C83" s="30"/>
      <c r="D83" s="58">
        <f>+D67</f>
        <v>0</v>
      </c>
      <c r="E83" s="49"/>
      <c r="F83" s="49">
        <f>+F67</f>
        <v>0</v>
      </c>
      <c r="G83" s="49"/>
      <c r="H83" s="58">
        <f>+H67</f>
        <v>0</v>
      </c>
      <c r="I83" s="49"/>
      <c r="J83" s="49">
        <f>+J67</f>
        <v>-538</v>
      </c>
      <c r="K83" s="49"/>
      <c r="L83" s="252">
        <f>+L67</f>
        <v>-79136</v>
      </c>
      <c r="N83" s="122"/>
      <c r="O83" s="21"/>
      <c r="P83" s="24"/>
      <c r="Q83" s="24"/>
      <c r="R83" s="24"/>
      <c r="S83" s="24"/>
      <c r="T83" s="24"/>
    </row>
    <row r="84" spans="1:25" s="109" customFormat="1">
      <c r="A84" s="30"/>
      <c r="B84" s="44" t="s">
        <v>67</v>
      </c>
      <c r="C84" s="30"/>
      <c r="D84" s="58">
        <f>D68+D73+D77</f>
        <v>-33833</v>
      </c>
      <c r="E84" s="49"/>
      <c r="F84" s="49">
        <f>F68+F73+F77</f>
        <v>-36595.68009651202</v>
      </c>
      <c r="G84" s="49"/>
      <c r="H84" s="58">
        <f>H68+H73+H77</f>
        <v>-71520</v>
      </c>
      <c r="I84" s="49"/>
      <c r="J84" s="49">
        <f>J68+J73+J77</f>
        <v>-69529.952677259877</v>
      </c>
      <c r="K84" s="49"/>
      <c r="L84" s="252">
        <f>L68+L73+L77</f>
        <v>-147106</v>
      </c>
      <c r="N84" s="122"/>
      <c r="O84" s="21"/>
      <c r="P84" s="24"/>
      <c r="Q84" s="24"/>
      <c r="R84" s="24"/>
      <c r="S84" s="24"/>
      <c r="T84" s="24"/>
    </row>
    <row r="85" spans="1:25" s="109" customFormat="1">
      <c r="A85" s="30"/>
      <c r="B85" s="44" t="s">
        <v>68</v>
      </c>
      <c r="C85" s="30"/>
      <c r="D85" s="58">
        <f>D69+D78</f>
        <v>-80800</v>
      </c>
      <c r="E85" s="49"/>
      <c r="F85" s="49">
        <f>F69+F78</f>
        <v>-34118.926222699418</v>
      </c>
      <c r="G85" s="49"/>
      <c r="H85" s="58">
        <f>H69+H78</f>
        <v>-113535</v>
      </c>
      <c r="I85" s="49"/>
      <c r="J85" s="49">
        <f>J69+J78</f>
        <v>-70577.644861884386</v>
      </c>
      <c r="K85" s="49"/>
      <c r="L85" s="252">
        <f>L69+L78</f>
        <v>-197584</v>
      </c>
      <c r="N85" s="122"/>
      <c r="O85" s="21"/>
      <c r="P85" s="24"/>
      <c r="Q85" s="24"/>
      <c r="R85" s="24"/>
      <c r="S85" s="24"/>
      <c r="T85" s="24"/>
    </row>
    <row r="86" spans="1:25" s="109" customFormat="1">
      <c r="A86" s="102"/>
      <c r="B86" s="45" t="s">
        <v>253</v>
      </c>
      <c r="C86" s="30"/>
      <c r="D86" s="56">
        <f>SUM(D81:D85)</f>
        <v>48956</v>
      </c>
      <c r="E86" s="22"/>
      <c r="F86" s="28">
        <f>SUM(F81:F85)</f>
        <v>5608.1450027450774</v>
      </c>
      <c r="G86" s="29"/>
      <c r="H86" s="56">
        <f>SUM(H81:H85)</f>
        <v>51428</v>
      </c>
      <c r="I86" s="22"/>
      <c r="J86" s="28">
        <f>SUM(J81:J85)</f>
        <v>35083.875020312247</v>
      </c>
      <c r="K86" s="29"/>
      <c r="L86" s="250">
        <f>SUM(L81:L85)</f>
        <v>51602</v>
      </c>
      <c r="N86" s="122"/>
      <c r="O86" s="23"/>
      <c r="P86" s="24"/>
      <c r="Q86" s="24"/>
      <c r="R86" s="24"/>
      <c r="S86" s="24"/>
      <c r="T86" s="24"/>
    </row>
    <row r="87" spans="1:25" s="109" customFormat="1">
      <c r="A87" s="124" t="s">
        <v>4</v>
      </c>
      <c r="B87" s="51" t="s">
        <v>71</v>
      </c>
      <c r="C87" s="30"/>
      <c r="D87" s="29"/>
      <c r="E87" s="22"/>
      <c r="F87" s="29"/>
      <c r="G87" s="29"/>
      <c r="H87" s="29"/>
      <c r="I87" s="29"/>
      <c r="J87" s="29"/>
      <c r="K87" s="29"/>
      <c r="L87" s="22"/>
      <c r="M87" s="80"/>
      <c r="P87" s="122"/>
      <c r="Q87" s="23"/>
      <c r="R87" s="24"/>
      <c r="S87" s="24"/>
      <c r="T87" s="24"/>
      <c r="U87" s="24"/>
      <c r="V87" s="24"/>
    </row>
    <row r="88" spans="1:25" s="109" customFormat="1">
      <c r="A88" s="124"/>
      <c r="B88" s="51"/>
      <c r="C88" s="30"/>
      <c r="D88" s="29"/>
      <c r="E88" s="22"/>
      <c r="F88" s="29"/>
      <c r="G88" s="29"/>
      <c r="H88" s="29"/>
      <c r="I88" s="29"/>
      <c r="J88" s="29"/>
      <c r="K88" s="29"/>
      <c r="L88" s="29"/>
      <c r="M88" s="29"/>
      <c r="N88" s="29"/>
      <c r="O88" s="22"/>
      <c r="P88" s="80"/>
      <c r="S88" s="122"/>
      <c r="T88" s="23"/>
      <c r="U88" s="24"/>
      <c r="V88" s="24"/>
      <c r="W88" s="24"/>
      <c r="X88" s="24"/>
      <c r="Y88" s="24"/>
    </row>
    <row r="89" spans="1:25" customFormat="1">
      <c r="A89" s="5"/>
      <c r="B89" s="30"/>
      <c r="C89" s="84"/>
      <c r="D89" s="83"/>
      <c r="E89" s="85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29"/>
      <c r="R89" s="109"/>
      <c r="S89" s="109"/>
      <c r="T89" s="24"/>
      <c r="U89" s="72"/>
    </row>
    <row r="90" spans="1:25" customFormat="1" ht="15">
      <c r="A90" s="36" t="s">
        <v>78</v>
      </c>
      <c r="B90" s="24"/>
      <c r="C90" s="30"/>
      <c r="D90" s="24"/>
      <c r="E90" s="24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29"/>
      <c r="R90" s="109"/>
      <c r="S90" s="109"/>
      <c r="T90" s="24"/>
      <c r="U90" s="72"/>
    </row>
    <row r="91" spans="1:25" customFormat="1" ht="13.5" thickBot="1">
      <c r="A91" s="35" t="s">
        <v>203</v>
      </c>
      <c r="B91" s="35"/>
      <c r="C91" s="35"/>
      <c r="D91" s="35"/>
      <c r="E91" s="35"/>
      <c r="F91" s="111"/>
      <c r="G91" s="111"/>
      <c r="H91" s="111"/>
      <c r="I91" s="83"/>
      <c r="J91" s="111"/>
      <c r="K91" s="111"/>
      <c r="L91" s="83"/>
      <c r="M91" s="29"/>
      <c r="N91" s="109"/>
      <c r="O91" s="109"/>
      <c r="P91" s="24"/>
      <c r="Q91" s="72"/>
    </row>
    <row r="92" spans="1:25" customFormat="1">
      <c r="A92" s="30"/>
      <c r="B92" s="30"/>
      <c r="C92" s="24"/>
      <c r="D92" s="313" t="s">
        <v>8</v>
      </c>
      <c r="E92" s="313"/>
      <c r="F92" s="313"/>
      <c r="G92" s="236"/>
      <c r="H92" s="313" t="s">
        <v>273</v>
      </c>
      <c r="I92" s="313"/>
      <c r="J92" s="316"/>
      <c r="K92" s="61"/>
      <c r="L92" s="242" t="s">
        <v>33</v>
      </c>
      <c r="M92" s="29"/>
      <c r="N92" s="109"/>
      <c r="O92" s="109"/>
      <c r="P92" s="24"/>
      <c r="Q92" s="72"/>
    </row>
    <row r="93" spans="1:25" customFormat="1">
      <c r="A93" s="24"/>
      <c r="B93" s="24"/>
      <c r="C93" s="24"/>
      <c r="D93" s="314" t="str">
        <f>+$D$45</f>
        <v>June 30,</v>
      </c>
      <c r="E93" s="314"/>
      <c r="F93" s="314"/>
      <c r="G93" s="235"/>
      <c r="H93" s="314" t="str">
        <f>+$D$45</f>
        <v>June 30,</v>
      </c>
      <c r="I93" s="314"/>
      <c r="J93" s="314"/>
      <c r="K93" s="1"/>
      <c r="L93" s="243" t="s">
        <v>6</v>
      </c>
      <c r="M93" s="29"/>
      <c r="N93" s="109"/>
      <c r="O93" s="109"/>
      <c r="P93" s="24"/>
      <c r="Q93" s="72"/>
    </row>
    <row r="94" spans="1:25" customFormat="1">
      <c r="A94" s="43" t="s">
        <v>7</v>
      </c>
      <c r="B94" s="43"/>
      <c r="C94" s="24"/>
      <c r="D94" s="52">
        <f>+$D$46</f>
        <v>2011</v>
      </c>
      <c r="E94" s="116"/>
      <c r="F94" s="25">
        <f>+$F$46</f>
        <v>2010</v>
      </c>
      <c r="G94" s="63"/>
      <c r="H94" s="52">
        <f>+$D$46</f>
        <v>2011</v>
      </c>
      <c r="I94" s="116"/>
      <c r="J94" s="25">
        <f>+$F$46</f>
        <v>2010</v>
      </c>
      <c r="K94" s="29"/>
      <c r="L94" s="248">
        <v>2010</v>
      </c>
      <c r="M94" s="109"/>
      <c r="N94" s="24"/>
      <c r="O94" s="72"/>
    </row>
    <row r="95" spans="1:25" customFormat="1">
      <c r="A95" s="59"/>
      <c r="B95" s="59"/>
      <c r="C95" s="109"/>
      <c r="D95" s="320" t="s">
        <v>5</v>
      </c>
      <c r="E95" s="320"/>
      <c r="F95" s="320"/>
      <c r="G95" s="320"/>
      <c r="H95" s="320"/>
      <c r="I95" s="320"/>
      <c r="J95" s="320"/>
      <c r="K95" s="320"/>
      <c r="L95" s="320"/>
      <c r="M95" s="29"/>
      <c r="N95" s="109"/>
      <c r="O95" s="109"/>
      <c r="P95" s="24"/>
      <c r="Q95" s="72"/>
    </row>
    <row r="96" spans="1:25" customFormat="1">
      <c r="A96" s="24"/>
      <c r="B96" s="24" t="s">
        <v>49</v>
      </c>
      <c r="C96" s="27"/>
      <c r="D96" s="53">
        <f>+H96-9157</f>
        <v>9136</v>
      </c>
      <c r="E96" s="13"/>
      <c r="F96" s="23">
        <v>9397</v>
      </c>
      <c r="G96" s="23"/>
      <c r="H96" s="197">
        <v>18293</v>
      </c>
      <c r="I96" s="13"/>
      <c r="J96" s="23">
        <v>17389</v>
      </c>
      <c r="K96" s="29"/>
      <c r="L96" s="244">
        <v>34945</v>
      </c>
      <c r="M96" s="109"/>
      <c r="N96" s="24"/>
      <c r="O96" s="72"/>
    </row>
    <row r="97" spans="1:21" customFormat="1">
      <c r="A97" s="24"/>
      <c r="B97" s="24" t="s">
        <v>50</v>
      </c>
      <c r="C97" s="21"/>
      <c r="D97" s="54">
        <f>+H97+1884</f>
        <v>-3611</v>
      </c>
      <c r="E97" s="15"/>
      <c r="F97" s="21">
        <v>-3644</v>
      </c>
      <c r="G97" s="21"/>
      <c r="H97" s="54">
        <f>-5492-3</f>
        <v>-5495</v>
      </c>
      <c r="I97" s="15"/>
      <c r="J97" s="21">
        <v>-6117</v>
      </c>
      <c r="K97" s="29"/>
      <c r="L97" s="246">
        <v>-13154</v>
      </c>
      <c r="M97" s="109"/>
      <c r="N97" s="24"/>
      <c r="O97" s="72"/>
    </row>
    <row r="98" spans="1:21" customFormat="1">
      <c r="A98" s="102"/>
      <c r="B98" s="102" t="s">
        <v>0</v>
      </c>
      <c r="C98" s="109"/>
      <c r="D98" s="56">
        <f>SUM(D96:D97)</f>
        <v>5525</v>
      </c>
      <c r="E98" s="15"/>
      <c r="F98" s="28">
        <f>SUM(F96:F97)</f>
        <v>5753</v>
      </c>
      <c r="G98" s="28"/>
      <c r="H98" s="56">
        <f>SUM(H96:H97)</f>
        <v>12798</v>
      </c>
      <c r="I98" s="15"/>
      <c r="J98" s="28">
        <f>SUM(J96:J97)</f>
        <v>11272</v>
      </c>
      <c r="K98" s="29"/>
      <c r="L98" s="250">
        <f>SUM(L96:L97)</f>
        <v>21791</v>
      </c>
      <c r="M98" s="109"/>
      <c r="N98" s="24"/>
      <c r="O98" s="72"/>
    </row>
    <row r="99" spans="1:21" customFormat="1">
      <c r="A99" s="5"/>
      <c r="B99" s="30"/>
      <c r="C99" s="84"/>
      <c r="D99" s="83"/>
      <c r="E99" s="85"/>
      <c r="F99" s="83"/>
      <c r="G99" s="83"/>
      <c r="H99" s="83"/>
      <c r="I99" s="83"/>
      <c r="J99" s="83"/>
      <c r="K99" s="83"/>
      <c r="L99" s="83"/>
      <c r="M99" s="83"/>
      <c r="N99" s="29"/>
      <c r="O99" s="109"/>
      <c r="P99" s="109"/>
      <c r="Q99" s="24"/>
      <c r="R99" s="72"/>
    </row>
    <row r="100" spans="1:21" customFormat="1">
      <c r="A100" s="98"/>
      <c r="B100" s="98"/>
      <c r="C100" s="5"/>
      <c r="D100" s="83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T100" s="16"/>
      <c r="U100" s="72"/>
    </row>
    <row r="101" spans="1:21" customFormat="1" ht="15">
      <c r="A101" s="8" t="s">
        <v>79</v>
      </c>
      <c r="B101" s="2"/>
      <c r="C101" s="2"/>
      <c r="D101" s="3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2"/>
    </row>
    <row r="102" spans="1:21" customFormat="1" ht="13.5" thickBot="1">
      <c r="A102" s="6" t="s">
        <v>15</v>
      </c>
      <c r="B102" s="6"/>
      <c r="C102" s="6"/>
      <c r="D102" s="7"/>
      <c r="E102" s="6"/>
      <c r="F102" s="6"/>
      <c r="G102" s="6"/>
      <c r="H102" s="6"/>
      <c r="I102" s="6"/>
      <c r="J102" s="6"/>
      <c r="K102" s="6"/>
      <c r="L102" s="6"/>
      <c r="Q102" s="5"/>
    </row>
    <row r="103" spans="1:21" customFormat="1">
      <c r="A103" s="5"/>
      <c r="B103" s="5"/>
      <c r="C103" s="5"/>
      <c r="D103" s="313" t="s">
        <v>8</v>
      </c>
      <c r="E103" s="313"/>
      <c r="F103" s="313"/>
      <c r="G103" s="236"/>
      <c r="H103" s="316" t="s">
        <v>273</v>
      </c>
      <c r="I103" s="316"/>
      <c r="J103" s="316"/>
      <c r="K103" s="61"/>
      <c r="L103" s="212" t="s">
        <v>33</v>
      </c>
      <c r="M103" s="62"/>
      <c r="N103" s="62"/>
      <c r="Q103" s="61"/>
    </row>
    <row r="104" spans="1:21" customFormat="1">
      <c r="A104" s="2"/>
      <c r="B104" s="2"/>
      <c r="C104" s="2"/>
      <c r="D104" s="314" t="str">
        <f>+$D$45</f>
        <v>June 30,</v>
      </c>
      <c r="E104" s="314"/>
      <c r="F104" s="314"/>
      <c r="G104" s="235"/>
      <c r="H104" s="314" t="str">
        <f>+$D$45</f>
        <v>June 30,</v>
      </c>
      <c r="I104" s="314"/>
      <c r="J104" s="314"/>
      <c r="K104" s="1"/>
      <c r="L104" s="243" t="s">
        <v>6</v>
      </c>
      <c r="M104" s="62"/>
      <c r="N104" s="62"/>
      <c r="Q104" s="1"/>
    </row>
    <row r="105" spans="1:21" customFormat="1">
      <c r="A105" s="12" t="s">
        <v>7</v>
      </c>
      <c r="B105" s="11"/>
      <c r="C105" s="2"/>
      <c r="D105" s="52">
        <f>+$D$46</f>
        <v>2011</v>
      </c>
      <c r="E105" s="116"/>
      <c r="F105" s="25">
        <f>+$F$46</f>
        <v>2010</v>
      </c>
      <c r="G105" s="63"/>
      <c r="H105" s="52">
        <f>+$D$46</f>
        <v>2011</v>
      </c>
      <c r="I105" s="116"/>
      <c r="J105" s="25">
        <f>+$F$46</f>
        <v>2010</v>
      </c>
      <c r="K105" s="76"/>
      <c r="L105" s="248">
        <v>2010</v>
      </c>
      <c r="O105" s="72"/>
    </row>
    <row r="106" spans="1:21" customFormat="1">
      <c r="A106" s="60"/>
      <c r="B106" s="5"/>
      <c r="C106" s="2"/>
      <c r="D106" s="317" t="s">
        <v>5</v>
      </c>
      <c r="E106" s="317"/>
      <c r="F106" s="317"/>
      <c r="G106" s="317"/>
      <c r="H106" s="317"/>
      <c r="I106" s="317"/>
      <c r="J106" s="317"/>
      <c r="K106" s="317"/>
      <c r="L106" s="317"/>
    </row>
    <row r="107" spans="1:21" customFormat="1">
      <c r="A107" s="2"/>
      <c r="B107" s="2" t="s">
        <v>9</v>
      </c>
      <c r="C107" s="2"/>
      <c r="D107" s="53">
        <f>+H107-48806</f>
        <v>52867</v>
      </c>
      <c r="E107" s="13"/>
      <c r="F107" s="23">
        <v>46244.606319211438</v>
      </c>
      <c r="G107" s="23"/>
      <c r="H107" s="197">
        <f>100343+1327+3</f>
        <v>101673</v>
      </c>
      <c r="I107" s="13"/>
      <c r="J107" s="23">
        <v>91311.597539144277</v>
      </c>
      <c r="L107" s="23">
        <v>189737</v>
      </c>
      <c r="O107" s="72"/>
    </row>
    <row r="108" spans="1:21" customFormat="1">
      <c r="A108" s="2"/>
      <c r="B108" s="2" t="s">
        <v>133</v>
      </c>
      <c r="C108" s="2"/>
      <c r="D108" s="54">
        <f>+H108+11119</f>
        <v>-19034</v>
      </c>
      <c r="E108" s="15"/>
      <c r="F108" s="21">
        <v>-9648.9262226994178</v>
      </c>
      <c r="G108" s="21"/>
      <c r="H108" s="54">
        <v>-30153</v>
      </c>
      <c r="I108" s="15"/>
      <c r="J108" s="21">
        <v>-21781.644861884393</v>
      </c>
      <c r="L108" s="21">
        <v>-42631</v>
      </c>
      <c r="O108" s="72"/>
    </row>
    <row r="109" spans="1:21" customFormat="1">
      <c r="A109" s="2"/>
      <c r="B109" s="2" t="s">
        <v>75</v>
      </c>
      <c r="C109" s="2"/>
      <c r="D109" s="54">
        <f>+H109-32735</f>
        <v>80800</v>
      </c>
      <c r="E109" s="15"/>
      <c r="F109" s="21">
        <v>34118.926222699418</v>
      </c>
      <c r="G109" s="21"/>
      <c r="H109" s="54">
        <f>7264+106271</f>
        <v>113535</v>
      </c>
      <c r="I109" s="15"/>
      <c r="J109" s="21">
        <v>70577.644861884386</v>
      </c>
      <c r="L109" s="21">
        <v>197584</v>
      </c>
      <c r="O109" s="72"/>
    </row>
    <row r="110" spans="1:21" customFormat="1">
      <c r="A110" s="4"/>
      <c r="B110" s="4" t="s">
        <v>0</v>
      </c>
      <c r="C110" s="2"/>
      <c r="D110" s="56">
        <f>SUM(D107:D109)</f>
        <v>114633</v>
      </c>
      <c r="E110" s="15"/>
      <c r="F110" s="28">
        <f>SUM(F107:F109)</f>
        <v>70714.606319211438</v>
      </c>
      <c r="G110" s="29"/>
      <c r="H110" s="56">
        <f>SUM(H107:H109)</f>
        <v>185055</v>
      </c>
      <c r="I110" s="15"/>
      <c r="J110" s="28">
        <f>SUM(J107:J109)</f>
        <v>140107.59753914428</v>
      </c>
      <c r="L110" s="28">
        <f>SUM(L107:L109)</f>
        <v>344690</v>
      </c>
      <c r="O110" s="72"/>
    </row>
    <row r="111" spans="1:21" customFormat="1">
      <c r="A111" s="2"/>
      <c r="B111" s="2"/>
      <c r="C111" s="2"/>
      <c r="D111" s="15"/>
      <c r="E111" s="15"/>
      <c r="F111" s="15"/>
      <c r="G111" s="15"/>
      <c r="H111" s="15"/>
      <c r="I111" s="17"/>
      <c r="J111" s="15"/>
      <c r="K111" s="15"/>
      <c r="L111" s="15"/>
      <c r="M111" s="15"/>
      <c r="N111" s="15"/>
      <c r="O111" s="15"/>
      <c r="T111" s="15"/>
    </row>
    <row r="112" spans="1:21" customFormat="1" ht="18" customHeight="1">
      <c r="A112" s="200" t="s">
        <v>134</v>
      </c>
      <c r="B112" s="2"/>
      <c r="C112" s="2"/>
      <c r="D112" s="15"/>
      <c r="E112" s="15"/>
      <c r="F112" s="15"/>
      <c r="G112" s="15"/>
      <c r="H112" s="15"/>
      <c r="I112" s="17"/>
      <c r="J112" s="15"/>
      <c r="K112" s="15"/>
      <c r="L112" s="15"/>
      <c r="M112" s="15"/>
      <c r="N112" s="15"/>
      <c r="O112" s="15"/>
      <c r="P112" s="15"/>
      <c r="U112" s="15"/>
    </row>
    <row r="113" spans="1:21" customFormat="1">
      <c r="A113" s="194" t="s">
        <v>122</v>
      </c>
      <c r="B113" s="2"/>
      <c r="C113" s="2"/>
      <c r="D113" s="15"/>
      <c r="E113" s="15"/>
      <c r="F113" s="195"/>
      <c r="G113" s="195"/>
      <c r="H113" s="195"/>
      <c r="I113" s="266"/>
      <c r="J113" s="195"/>
      <c r="K113" s="15"/>
      <c r="L113" s="15"/>
      <c r="M113" s="15"/>
      <c r="N113" s="15"/>
      <c r="O113" s="15"/>
      <c r="P113" s="15"/>
      <c r="U113" s="15"/>
    </row>
    <row r="114" spans="1:21" customFormat="1">
      <c r="A114" s="195" t="s">
        <v>123</v>
      </c>
      <c r="B114" s="2"/>
      <c r="C114" s="2"/>
      <c r="D114" s="15"/>
      <c r="E114" s="15"/>
      <c r="F114" s="15"/>
      <c r="G114" s="15"/>
      <c r="H114" s="15"/>
      <c r="I114" s="17"/>
      <c r="J114" s="15"/>
      <c r="K114" s="15"/>
      <c r="L114" s="15"/>
      <c r="M114" s="15"/>
      <c r="N114" s="15"/>
      <c r="O114" s="15"/>
      <c r="P114" s="15"/>
      <c r="U114" s="15"/>
    </row>
    <row r="115" spans="1:21" customFormat="1">
      <c r="A115" s="194"/>
      <c r="B115" s="2"/>
      <c r="C115" s="2"/>
      <c r="D115" s="15"/>
      <c r="E115" s="15"/>
      <c r="F115" s="15"/>
      <c r="G115" s="15"/>
      <c r="H115" s="15"/>
      <c r="I115" s="17"/>
      <c r="J115" s="15"/>
      <c r="K115" s="15"/>
      <c r="L115" s="15"/>
      <c r="M115" s="15"/>
      <c r="N115" s="15"/>
      <c r="O115" s="15"/>
      <c r="P115" s="15"/>
      <c r="U115" s="15"/>
    </row>
    <row r="116" spans="1:21" customFormat="1">
      <c r="A116" s="195" t="s">
        <v>124</v>
      </c>
      <c r="B116" s="2"/>
      <c r="C116" s="2"/>
      <c r="D116" s="15"/>
      <c r="E116" s="15"/>
      <c r="F116" s="15"/>
      <c r="G116" s="15"/>
      <c r="H116" s="15"/>
      <c r="I116" s="17"/>
      <c r="J116" s="15"/>
      <c r="K116" s="15"/>
      <c r="L116" s="15"/>
      <c r="M116" s="15"/>
      <c r="N116" s="15"/>
      <c r="O116" s="15"/>
      <c r="P116" s="15"/>
      <c r="U116" s="15"/>
    </row>
    <row r="117" spans="1:21" customFormat="1">
      <c r="A117" s="199" t="s">
        <v>227</v>
      </c>
      <c r="B117" s="2"/>
      <c r="C117" s="2"/>
      <c r="D117" s="15"/>
      <c r="E117" s="15"/>
      <c r="F117" s="15"/>
      <c r="G117" s="15"/>
      <c r="H117" s="15"/>
      <c r="I117" s="17"/>
      <c r="J117" s="15"/>
      <c r="K117" s="15"/>
      <c r="L117" s="15"/>
      <c r="M117" s="15"/>
      <c r="N117" s="15"/>
      <c r="O117" s="15"/>
      <c r="P117" s="15"/>
      <c r="U117" s="15"/>
    </row>
    <row r="118" spans="1:21" customFormat="1">
      <c r="A118" s="199" t="s">
        <v>228</v>
      </c>
      <c r="B118" s="2"/>
      <c r="C118" s="2"/>
      <c r="D118" s="15"/>
      <c r="E118" s="15"/>
      <c r="F118" s="15"/>
      <c r="G118" s="15"/>
      <c r="H118" s="15"/>
      <c r="I118" s="17"/>
      <c r="J118" s="15"/>
      <c r="K118" s="15"/>
      <c r="L118" s="15"/>
      <c r="M118" s="15"/>
      <c r="N118" s="15"/>
      <c r="O118" s="15"/>
      <c r="P118" s="15"/>
      <c r="U118" s="15"/>
    </row>
    <row r="119" spans="1:21" customFormat="1">
      <c r="A119" s="199" t="s">
        <v>132</v>
      </c>
      <c r="B119" s="2"/>
      <c r="C119" s="2"/>
      <c r="D119" s="15"/>
      <c r="E119" s="15"/>
      <c r="F119" s="15"/>
      <c r="G119" s="15"/>
      <c r="H119" s="15"/>
      <c r="I119" s="17"/>
      <c r="J119" s="15"/>
      <c r="K119" s="15"/>
      <c r="L119" s="15"/>
      <c r="M119" s="15"/>
      <c r="N119" s="15"/>
      <c r="O119" s="15"/>
      <c r="P119" s="15"/>
      <c r="U119" s="15"/>
    </row>
    <row r="120" spans="1:21" customFormat="1">
      <c r="A120" s="194"/>
      <c r="B120" s="2"/>
      <c r="C120" s="2"/>
      <c r="D120" s="15"/>
      <c r="E120" s="15"/>
      <c r="F120" s="15"/>
      <c r="G120" s="15"/>
      <c r="H120" s="15"/>
      <c r="I120" s="17"/>
      <c r="J120" s="15"/>
      <c r="K120" s="15"/>
      <c r="L120" s="15"/>
      <c r="M120" s="15"/>
      <c r="N120" s="15"/>
      <c r="O120" s="15"/>
      <c r="P120" s="15"/>
      <c r="U120" s="15"/>
    </row>
    <row r="121" spans="1:21" customFormat="1" ht="15">
      <c r="A121" s="34" t="s">
        <v>81</v>
      </c>
      <c r="B121" s="2"/>
      <c r="C121" s="2"/>
      <c r="D121" s="86"/>
      <c r="E121" s="15"/>
      <c r="F121" s="15"/>
      <c r="G121" s="15"/>
      <c r="H121" s="15"/>
      <c r="I121" s="17"/>
      <c r="J121" s="17"/>
      <c r="K121" s="17"/>
      <c r="L121" s="17"/>
      <c r="M121" s="27"/>
      <c r="N121" s="27"/>
      <c r="O121" s="27"/>
      <c r="P121" s="27"/>
      <c r="Q121" s="27"/>
      <c r="R121" s="27"/>
    </row>
    <row r="122" spans="1:21" customFormat="1" ht="13.5" thickBot="1">
      <c r="A122" s="6" t="s">
        <v>82</v>
      </c>
      <c r="B122" s="6"/>
      <c r="C122" s="6"/>
      <c r="D122" s="19"/>
      <c r="E122" s="19"/>
      <c r="F122" s="19"/>
      <c r="G122" s="19"/>
      <c r="H122" s="19"/>
      <c r="I122" s="17"/>
      <c r="J122" s="47"/>
      <c r="K122" s="47"/>
      <c r="L122" s="47"/>
      <c r="M122" s="27"/>
      <c r="N122" s="27"/>
      <c r="O122" s="27"/>
    </row>
    <row r="123" spans="1:21" customFormat="1">
      <c r="A123" s="2"/>
      <c r="B123" s="2"/>
      <c r="C123" s="2"/>
      <c r="D123" s="313" t="s">
        <v>8</v>
      </c>
      <c r="E123" s="313"/>
      <c r="F123" s="313"/>
      <c r="G123" s="236"/>
      <c r="H123" s="313" t="s">
        <v>273</v>
      </c>
      <c r="I123" s="313"/>
      <c r="J123" s="313"/>
      <c r="K123" s="27"/>
      <c r="L123" s="212" t="s">
        <v>33</v>
      </c>
      <c r="M123" s="61"/>
      <c r="N123" s="27"/>
      <c r="O123" s="27"/>
    </row>
    <row r="124" spans="1:21" customFormat="1">
      <c r="A124" s="2"/>
      <c r="B124" s="2"/>
      <c r="C124" s="2"/>
      <c r="D124" s="314" t="str">
        <f>+$D$45</f>
        <v>June 30,</v>
      </c>
      <c r="E124" s="314"/>
      <c r="F124" s="314"/>
      <c r="G124" s="235"/>
      <c r="H124" s="314" t="str">
        <f>+$D$45</f>
        <v>June 30,</v>
      </c>
      <c r="I124" s="314"/>
      <c r="J124" s="314"/>
      <c r="K124" s="27"/>
      <c r="L124" s="243" t="s">
        <v>6</v>
      </c>
      <c r="M124" s="1"/>
      <c r="N124" s="27"/>
      <c r="O124" s="27"/>
    </row>
    <row r="125" spans="1:21" customFormat="1">
      <c r="A125" s="12" t="s">
        <v>7</v>
      </c>
      <c r="B125" s="11"/>
      <c r="C125" s="2"/>
      <c r="D125" s="52">
        <f>+$D$46</f>
        <v>2011</v>
      </c>
      <c r="E125" s="116"/>
      <c r="F125" s="25">
        <f>+$F$46</f>
        <v>2010</v>
      </c>
      <c r="G125" s="63"/>
      <c r="H125" s="52">
        <f>+$D$46</f>
        <v>2011</v>
      </c>
      <c r="I125" s="116"/>
      <c r="J125" s="25">
        <f>+$F$46</f>
        <v>2010</v>
      </c>
      <c r="K125" s="76"/>
      <c r="L125" s="248">
        <v>2010</v>
      </c>
      <c r="M125" s="27"/>
    </row>
    <row r="126" spans="1:21" customFormat="1">
      <c r="A126" s="60"/>
      <c r="B126" s="5"/>
      <c r="C126" s="2"/>
      <c r="D126" s="318" t="s">
        <v>5</v>
      </c>
      <c r="E126" s="318"/>
      <c r="F126" s="318"/>
      <c r="G126" s="318"/>
      <c r="H126" s="318"/>
      <c r="I126" s="318"/>
      <c r="J126" s="318"/>
      <c r="K126" s="318"/>
      <c r="L126" s="318"/>
      <c r="M126" s="186"/>
      <c r="N126" s="27"/>
      <c r="O126" s="27"/>
    </row>
    <row r="127" spans="1:21" customFormat="1">
      <c r="A127" s="2"/>
      <c r="B127" s="2" t="s">
        <v>83</v>
      </c>
      <c r="C127" s="2"/>
      <c r="D127" s="197">
        <f>H127</f>
        <v>0</v>
      </c>
      <c r="E127" s="23"/>
      <c r="F127" s="23">
        <v>0</v>
      </c>
      <c r="G127" s="23"/>
      <c r="H127" s="197">
        <v>0</v>
      </c>
      <c r="I127" s="23"/>
      <c r="J127" s="23">
        <v>538</v>
      </c>
      <c r="K127" s="22"/>
      <c r="L127" s="244">
        <v>94312</v>
      </c>
      <c r="M127" s="222"/>
    </row>
    <row r="128" spans="1:21" customFormat="1">
      <c r="A128" s="2"/>
      <c r="B128" s="2" t="s">
        <v>199</v>
      </c>
      <c r="C128" s="2"/>
      <c r="D128" s="54">
        <f>H128</f>
        <v>0</v>
      </c>
      <c r="E128" s="23"/>
      <c r="F128" s="41">
        <v>0</v>
      </c>
      <c r="G128" s="41"/>
      <c r="H128" s="54">
        <v>0</v>
      </c>
      <c r="I128" s="23"/>
      <c r="J128" s="41">
        <v>0</v>
      </c>
      <c r="K128" s="27"/>
      <c r="L128" s="246">
        <v>-15176</v>
      </c>
      <c r="M128" s="27"/>
    </row>
    <row r="129" spans="1:21" customFormat="1" hidden="1">
      <c r="A129" s="2"/>
      <c r="B129" s="2" t="s">
        <v>84</v>
      </c>
      <c r="C129" s="2"/>
      <c r="D129" s="54">
        <v>0</v>
      </c>
      <c r="E129" s="21"/>
      <c r="F129" s="21">
        <v>0</v>
      </c>
      <c r="G129" s="21"/>
      <c r="H129" s="54">
        <v>0</v>
      </c>
      <c r="I129" s="21"/>
      <c r="J129" s="21">
        <v>0</v>
      </c>
      <c r="K129" s="27"/>
      <c r="L129" s="246">
        <f>M129-0</f>
        <v>0</v>
      </c>
      <c r="M129" s="27"/>
    </row>
    <row r="130" spans="1:21" customFormat="1">
      <c r="A130" s="4"/>
      <c r="B130" s="4" t="s">
        <v>0</v>
      </c>
      <c r="C130" s="2"/>
      <c r="D130" s="56">
        <f>SUM(D127:D129)</f>
        <v>0</v>
      </c>
      <c r="E130" s="21"/>
      <c r="F130" s="28">
        <f>SUM(F127:F129)</f>
        <v>0</v>
      </c>
      <c r="G130" s="29"/>
      <c r="H130" s="56">
        <f>SUM(H127:H129)</f>
        <v>0</v>
      </c>
      <c r="I130" s="21"/>
      <c r="J130" s="28">
        <f>SUM(J127:J129)</f>
        <v>538</v>
      </c>
      <c r="K130" s="29"/>
      <c r="L130" s="250">
        <f>SUM(L127:L129)</f>
        <v>79136</v>
      </c>
      <c r="M130" s="27"/>
    </row>
    <row r="131" spans="1:21" customFormat="1">
      <c r="A131" s="30"/>
      <c r="B131" s="30"/>
      <c r="C131" s="30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21" customFormat="1">
      <c r="A132" s="30"/>
      <c r="B132" s="30"/>
      <c r="C132" s="30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:21" customFormat="1" ht="15">
      <c r="A133" s="34" t="s">
        <v>80</v>
      </c>
      <c r="B133" s="24"/>
      <c r="C133" s="24"/>
      <c r="D133" s="21"/>
      <c r="E133" s="21"/>
      <c r="F133" s="21"/>
      <c r="G133" s="21"/>
      <c r="H133" s="21"/>
      <c r="I133" s="27"/>
      <c r="J133" s="21"/>
      <c r="K133" s="21"/>
      <c r="L133" s="21"/>
      <c r="M133" s="21"/>
      <c r="N133" s="21"/>
      <c r="O133" s="21"/>
      <c r="P133" s="21"/>
      <c r="Q133" s="21"/>
      <c r="R133" s="21"/>
      <c r="S133" s="24"/>
      <c r="T133" s="21"/>
    </row>
    <row r="134" spans="1:21" customFormat="1" ht="13.5" thickBot="1">
      <c r="A134" s="6" t="s">
        <v>16</v>
      </c>
      <c r="B134" s="6"/>
      <c r="C134" s="6"/>
      <c r="D134" s="19"/>
      <c r="E134" s="19"/>
      <c r="F134" s="19"/>
      <c r="G134" s="19"/>
      <c r="H134" s="19"/>
      <c r="I134" s="19"/>
      <c r="J134" s="47"/>
      <c r="K134" s="19"/>
      <c r="L134" s="19"/>
      <c r="Q134" s="17"/>
    </row>
    <row r="135" spans="1:21" customFormat="1">
      <c r="A135" s="2"/>
      <c r="B135" s="2"/>
      <c r="C135" s="2"/>
      <c r="D135" s="313" t="s">
        <v>8</v>
      </c>
      <c r="E135" s="313"/>
      <c r="F135" s="313"/>
      <c r="G135" s="236"/>
      <c r="H135" s="313" t="s">
        <v>273</v>
      </c>
      <c r="I135" s="313"/>
      <c r="J135" s="313"/>
      <c r="K135" s="61"/>
      <c r="L135" s="212" t="s">
        <v>33</v>
      </c>
      <c r="M135" s="62"/>
      <c r="N135" s="62"/>
      <c r="Q135" s="61"/>
    </row>
    <row r="136" spans="1:21" customFormat="1">
      <c r="A136" s="2"/>
      <c r="B136" s="2"/>
      <c r="C136" s="2"/>
      <c r="D136" s="314" t="str">
        <f>+$D$45</f>
        <v>June 30,</v>
      </c>
      <c r="E136" s="314"/>
      <c r="F136" s="314"/>
      <c r="G136" s="235"/>
      <c r="H136" s="314" t="str">
        <f>+$D$45</f>
        <v>June 30,</v>
      </c>
      <c r="I136" s="314"/>
      <c r="J136" s="314"/>
      <c r="K136" s="1"/>
      <c r="L136" s="243" t="s">
        <v>6</v>
      </c>
      <c r="M136" s="62"/>
      <c r="N136" s="62"/>
      <c r="Q136" s="1"/>
    </row>
    <row r="137" spans="1:21" customFormat="1">
      <c r="A137" s="12" t="s">
        <v>7</v>
      </c>
      <c r="B137" s="11"/>
      <c r="C137" s="2"/>
      <c r="D137" s="52">
        <f>+$D$46</f>
        <v>2011</v>
      </c>
      <c r="E137" s="116"/>
      <c r="F137" s="25">
        <f>+$F$46</f>
        <v>2010</v>
      </c>
      <c r="G137" s="63"/>
      <c r="H137" s="52">
        <f>+$D$46</f>
        <v>2011</v>
      </c>
      <c r="I137" s="116"/>
      <c r="J137" s="25">
        <f>+$F$46</f>
        <v>2010</v>
      </c>
      <c r="K137" s="76"/>
      <c r="L137" s="248">
        <v>2010</v>
      </c>
      <c r="O137" s="72"/>
    </row>
    <row r="138" spans="1:21" customFormat="1">
      <c r="A138" s="60"/>
      <c r="B138" s="5"/>
      <c r="C138" s="2"/>
      <c r="D138" s="317" t="s">
        <v>5</v>
      </c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</row>
    <row r="139" spans="1:21" customFormat="1">
      <c r="A139" s="2"/>
      <c r="B139" s="2" t="s">
        <v>17</v>
      </c>
      <c r="C139" s="2"/>
      <c r="D139" s="53">
        <f>+H139+13058</f>
        <v>-12287</v>
      </c>
      <c r="E139" s="13"/>
      <c r="F139" s="23">
        <v>-14370</v>
      </c>
      <c r="G139" s="23"/>
      <c r="H139" s="197">
        <v>-25345</v>
      </c>
      <c r="I139" s="13"/>
      <c r="J139" s="23">
        <v>-29427</v>
      </c>
      <c r="L139" s="244">
        <v>-55425</v>
      </c>
      <c r="O139" s="72"/>
    </row>
    <row r="140" spans="1:21" customFormat="1">
      <c r="A140" s="2"/>
      <c r="B140" s="2" t="s">
        <v>198</v>
      </c>
      <c r="C140" s="2"/>
      <c r="D140" s="54">
        <f>+H140-1160</f>
        <v>1879</v>
      </c>
      <c r="E140" s="15"/>
      <c r="F140" s="21">
        <v>1265</v>
      </c>
      <c r="G140" s="21"/>
      <c r="H140" s="54">
        <v>3039</v>
      </c>
      <c r="I140" s="15"/>
      <c r="J140" s="21">
        <v>2168</v>
      </c>
      <c r="L140" s="246">
        <v>5894</v>
      </c>
      <c r="O140" s="72"/>
    </row>
    <row r="141" spans="1:21" customFormat="1">
      <c r="A141" s="2"/>
      <c r="B141" s="2" t="s">
        <v>29</v>
      </c>
      <c r="C141" s="2"/>
      <c r="D141" s="54">
        <f>+H141-14</f>
        <v>396</v>
      </c>
      <c r="E141" s="15"/>
      <c r="F141" s="21">
        <v>780</v>
      </c>
      <c r="G141" s="21"/>
      <c r="H141" s="54">
        <v>410</v>
      </c>
      <c r="I141" s="15"/>
      <c r="J141" s="21">
        <v>2535</v>
      </c>
      <c r="L141" s="246">
        <v>2535</v>
      </c>
      <c r="O141" s="72"/>
    </row>
    <row r="142" spans="1:21" customFormat="1">
      <c r="A142" s="4"/>
      <c r="B142" s="4" t="s">
        <v>0</v>
      </c>
      <c r="C142" s="2"/>
      <c r="D142" s="56">
        <f>SUM(D139:D141)</f>
        <v>-10012</v>
      </c>
      <c r="E142" s="15"/>
      <c r="F142" s="28">
        <f>SUM(F139:F141)</f>
        <v>-12325</v>
      </c>
      <c r="G142" s="29"/>
      <c r="H142" s="56">
        <f>SUM(H139:H141)</f>
        <v>-21896</v>
      </c>
      <c r="I142" s="15"/>
      <c r="J142" s="28">
        <f>SUM(J139:J141)</f>
        <v>-24724</v>
      </c>
      <c r="L142" s="250">
        <f>SUM(L139:L141)</f>
        <v>-46996</v>
      </c>
      <c r="O142" s="72"/>
    </row>
    <row r="143" spans="1:21" customFormat="1">
      <c r="A143" s="18" t="s">
        <v>7</v>
      </c>
      <c r="B143" s="18" t="s">
        <v>7</v>
      </c>
      <c r="C143" s="2"/>
      <c r="D143" s="15"/>
      <c r="E143" s="15"/>
      <c r="F143" s="15"/>
      <c r="G143" s="15"/>
      <c r="H143" s="15"/>
      <c r="I143" s="17"/>
      <c r="J143" s="15"/>
      <c r="K143" s="15"/>
      <c r="L143" s="15"/>
      <c r="M143" s="15"/>
      <c r="N143" s="17"/>
      <c r="O143" s="17"/>
      <c r="T143" s="15"/>
    </row>
    <row r="144" spans="1:21" customFormat="1">
      <c r="A144" s="5"/>
      <c r="B144" s="5"/>
      <c r="C144" s="2"/>
      <c r="D144" s="29"/>
      <c r="E144" s="21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15"/>
      <c r="R144" s="29"/>
      <c r="S144" s="15"/>
      <c r="T144" s="15"/>
      <c r="U144" s="15"/>
    </row>
    <row r="145" spans="1:21" customFormat="1" ht="15">
      <c r="A145" s="34" t="s">
        <v>92</v>
      </c>
      <c r="B145" s="24"/>
      <c r="C145" s="24"/>
      <c r="D145" s="173"/>
      <c r="E145" s="21"/>
      <c r="F145" s="21"/>
      <c r="G145" s="21"/>
      <c r="H145" s="21"/>
      <c r="I145" s="27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customFormat="1" ht="13.5" thickBot="1">
      <c r="A146" s="6" t="s">
        <v>94</v>
      </c>
      <c r="B146" s="6"/>
      <c r="C146" s="6"/>
      <c r="D146" s="19"/>
      <c r="E146" s="19"/>
      <c r="F146" s="47" t="s">
        <v>7</v>
      </c>
      <c r="G146" s="47"/>
      <c r="H146" s="47"/>
      <c r="I146" s="47"/>
      <c r="J146" s="47"/>
      <c r="K146" s="47"/>
      <c r="L146" s="47"/>
      <c r="M146" s="27"/>
      <c r="R146" s="27"/>
    </row>
    <row r="147" spans="1:21" customFormat="1">
      <c r="A147" s="5"/>
      <c r="B147" s="5"/>
      <c r="C147" s="5"/>
      <c r="D147" s="313" t="s">
        <v>8</v>
      </c>
      <c r="E147" s="313"/>
      <c r="F147" s="313"/>
      <c r="G147" s="236"/>
      <c r="H147" s="313" t="s">
        <v>273</v>
      </c>
      <c r="I147" s="313"/>
      <c r="J147" s="313"/>
      <c r="K147" s="1"/>
      <c r="L147" s="212" t="s">
        <v>33</v>
      </c>
      <c r="M147" s="1"/>
      <c r="N147" s="322"/>
      <c r="O147" s="322"/>
      <c r="R147" s="61"/>
    </row>
    <row r="148" spans="1:21" customFormat="1">
      <c r="A148" s="2"/>
      <c r="B148" s="2"/>
      <c r="C148" s="2"/>
      <c r="D148" s="314" t="str">
        <f>+$D$45</f>
        <v>June 30,</v>
      </c>
      <c r="E148" s="314"/>
      <c r="F148" s="314"/>
      <c r="G148" s="235"/>
      <c r="H148" s="314" t="str">
        <f>+$D$45</f>
        <v>June 30,</v>
      </c>
      <c r="I148" s="314"/>
      <c r="J148" s="314"/>
      <c r="K148" s="1"/>
      <c r="L148" s="243" t="s">
        <v>6</v>
      </c>
      <c r="M148" s="1"/>
      <c r="N148" s="321"/>
      <c r="O148" s="321"/>
      <c r="R148" s="1"/>
    </row>
    <row r="149" spans="1:21" customFormat="1">
      <c r="A149" s="12" t="s">
        <v>7</v>
      </c>
      <c r="B149" s="11"/>
      <c r="C149" s="2"/>
      <c r="D149" s="52">
        <f>+$D$46</f>
        <v>2011</v>
      </c>
      <c r="E149" s="116"/>
      <c r="F149" s="25">
        <f>+$F$46</f>
        <v>2010</v>
      </c>
      <c r="G149" s="63"/>
      <c r="H149" s="52">
        <f>+$D$46</f>
        <v>2011</v>
      </c>
      <c r="I149" s="116"/>
      <c r="J149" s="25">
        <f>+$F$46</f>
        <v>2010</v>
      </c>
      <c r="K149" s="63"/>
      <c r="L149" s="248">
        <v>2010</v>
      </c>
      <c r="M149" s="76"/>
      <c r="N149" s="76"/>
      <c r="O149" s="63"/>
      <c r="R149" s="72"/>
    </row>
    <row r="150" spans="1:21" customFormat="1">
      <c r="A150" s="60"/>
      <c r="B150" s="5"/>
      <c r="C150" s="2"/>
      <c r="D150" s="317" t="s">
        <v>5</v>
      </c>
      <c r="E150" s="317"/>
      <c r="F150" s="317"/>
      <c r="G150" s="317"/>
      <c r="H150" s="317"/>
      <c r="I150" s="317"/>
      <c r="J150" s="317"/>
      <c r="K150" s="317"/>
      <c r="L150" s="317"/>
      <c r="M150" s="184"/>
      <c r="N150" s="317"/>
      <c r="O150" s="317"/>
    </row>
    <row r="151" spans="1:21" customFormat="1">
      <c r="A151" s="2"/>
      <c r="B151" s="2" t="s">
        <v>95</v>
      </c>
      <c r="C151" t="s">
        <v>7</v>
      </c>
      <c r="D151" s="125">
        <f>+H151-1078</f>
        <v>1546</v>
      </c>
      <c r="E151" s="196"/>
      <c r="F151" s="103">
        <v>1725</v>
      </c>
      <c r="G151" s="103"/>
      <c r="H151" s="125">
        <v>2624</v>
      </c>
      <c r="I151" s="196"/>
      <c r="J151" s="103">
        <v>3489</v>
      </c>
      <c r="K151" s="100"/>
      <c r="L151" s="249">
        <f>4331+1397</f>
        <v>5728</v>
      </c>
      <c r="M151" s="100"/>
      <c r="R151" s="72"/>
    </row>
    <row r="152" spans="1:21" customFormat="1">
      <c r="A152" s="2"/>
      <c r="B152" s="24" t="s">
        <v>93</v>
      </c>
      <c r="D152" s="57">
        <f>+H152-2463</f>
        <v>758</v>
      </c>
      <c r="E152" s="2"/>
      <c r="F152" s="41">
        <v>0</v>
      </c>
      <c r="G152" s="41"/>
      <c r="H152" s="57">
        <f>2463+758</f>
        <v>3221</v>
      </c>
      <c r="I152" s="2"/>
      <c r="J152" s="41">
        <v>3044</v>
      </c>
      <c r="K152" s="49"/>
      <c r="L152" s="245">
        <v>6483</v>
      </c>
      <c r="M152" s="49"/>
      <c r="R152" s="72"/>
    </row>
    <row r="153" spans="1:21" customFormat="1">
      <c r="A153" s="2"/>
      <c r="B153" s="24" t="s">
        <v>160</v>
      </c>
      <c r="D153" s="57">
        <f>+H153</f>
        <v>0</v>
      </c>
      <c r="E153" s="2"/>
      <c r="F153" s="41">
        <v>409</v>
      </c>
      <c r="G153" s="41"/>
      <c r="H153" s="57">
        <v>0</v>
      </c>
      <c r="I153" s="2"/>
      <c r="J153" s="41">
        <v>711</v>
      </c>
      <c r="K153" s="49"/>
      <c r="L153" s="245">
        <v>711</v>
      </c>
      <c r="M153" s="49"/>
      <c r="R153" s="72"/>
    </row>
    <row r="154" spans="1:21" customFormat="1">
      <c r="A154" s="2"/>
      <c r="B154" s="24" t="s">
        <v>28</v>
      </c>
      <c r="C154" s="24"/>
      <c r="D154" s="54">
        <f>+H154-654</f>
        <v>515</v>
      </c>
      <c r="E154" s="21"/>
      <c r="F154" s="21">
        <v>175</v>
      </c>
      <c r="G154" s="21"/>
      <c r="H154" s="54">
        <v>1169</v>
      </c>
      <c r="I154" s="21"/>
      <c r="J154" s="21">
        <v>919</v>
      </c>
      <c r="K154" s="27"/>
      <c r="L154" s="246">
        <f>1969+366-1397</f>
        <v>938</v>
      </c>
      <c r="M154" s="27"/>
      <c r="O154" s="149" t="s">
        <v>7</v>
      </c>
      <c r="R154" s="72"/>
    </row>
    <row r="155" spans="1:21" customFormat="1">
      <c r="A155" s="4"/>
      <c r="B155" s="4" t="s">
        <v>0</v>
      </c>
      <c r="C155" s="2"/>
      <c r="D155" s="56">
        <f>SUM(D151:D154)</f>
        <v>2819</v>
      </c>
      <c r="E155" s="15"/>
      <c r="F155" s="28">
        <f>SUM(F151:F154)</f>
        <v>2309</v>
      </c>
      <c r="G155" s="29"/>
      <c r="H155" s="56">
        <f>SUM(H151:H154)</f>
        <v>7014</v>
      </c>
      <c r="I155" s="15"/>
      <c r="J155" s="28">
        <f>SUM(J151:J154)</f>
        <v>8163</v>
      </c>
      <c r="K155" s="29"/>
      <c r="L155" s="250">
        <f>SUM(L151:L154)</f>
        <v>13860</v>
      </c>
      <c r="M155" s="29"/>
      <c r="R155" s="72"/>
    </row>
    <row r="156" spans="1:21" customFormat="1">
      <c r="A156" s="5"/>
      <c r="B156" s="5"/>
      <c r="C156" s="2"/>
      <c r="D156" s="29"/>
      <c r="E156" s="21"/>
      <c r="F156" s="29"/>
      <c r="G156" s="29"/>
      <c r="H156" s="29"/>
      <c r="I156" s="29"/>
      <c r="J156" s="15"/>
      <c r="K156" s="29"/>
      <c r="L156" s="29"/>
      <c r="M156" s="29"/>
      <c r="R156" s="72"/>
    </row>
    <row r="157" spans="1:21" customFormat="1">
      <c r="A157" s="5"/>
      <c r="B157" s="5"/>
      <c r="C157" s="2"/>
      <c r="D157" s="83"/>
      <c r="E157" s="15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U157" s="72"/>
    </row>
    <row r="158" spans="1:21" customFormat="1" ht="15">
      <c r="A158" s="34" t="s">
        <v>98</v>
      </c>
      <c r="B158" s="24"/>
      <c r="C158" s="24"/>
      <c r="D158" s="21"/>
      <c r="E158" s="21"/>
      <c r="F158" s="21"/>
      <c r="G158" s="21"/>
      <c r="H158" s="21"/>
      <c r="I158" s="27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1" customFormat="1" ht="13.5" thickBot="1">
      <c r="A159" s="6" t="s">
        <v>97</v>
      </c>
      <c r="B159" s="6"/>
      <c r="C159" s="6"/>
      <c r="D159" s="19"/>
      <c r="E159" s="19"/>
      <c r="F159" s="47" t="s">
        <v>7</v>
      </c>
      <c r="G159" s="47"/>
      <c r="H159" s="47"/>
      <c r="I159" s="47"/>
      <c r="J159" s="47"/>
      <c r="K159" s="47"/>
      <c r="L159" s="47"/>
      <c r="Q159" s="27"/>
    </row>
    <row r="160" spans="1:21" customFormat="1">
      <c r="A160" s="5"/>
      <c r="B160" s="5"/>
      <c r="C160" s="5"/>
      <c r="D160" s="313" t="s">
        <v>8</v>
      </c>
      <c r="E160" s="313"/>
      <c r="F160" s="316"/>
      <c r="G160" s="236"/>
      <c r="H160" s="313" t="s">
        <v>273</v>
      </c>
      <c r="I160" s="313"/>
      <c r="J160" s="313"/>
      <c r="K160" s="61"/>
      <c r="L160" s="212" t="s">
        <v>33</v>
      </c>
      <c r="M160" s="322"/>
      <c r="N160" s="322"/>
      <c r="Q160" s="61"/>
    </row>
    <row r="161" spans="1:18" customFormat="1">
      <c r="A161" s="2"/>
      <c r="B161" s="2"/>
      <c r="C161" s="2"/>
      <c r="D161" s="314" t="str">
        <f>+$D$45</f>
        <v>June 30,</v>
      </c>
      <c r="E161" s="314"/>
      <c r="F161" s="314"/>
      <c r="G161" s="235"/>
      <c r="H161" s="314" t="str">
        <f>+$D$45</f>
        <v>June 30,</v>
      </c>
      <c r="I161" s="314"/>
      <c r="J161" s="314"/>
      <c r="K161" s="1"/>
      <c r="L161" s="243" t="s">
        <v>6</v>
      </c>
      <c r="M161" s="321"/>
      <c r="N161" s="321"/>
      <c r="Q161" s="1"/>
    </row>
    <row r="162" spans="1:18" customFormat="1">
      <c r="A162" s="12" t="s">
        <v>7</v>
      </c>
      <c r="B162" s="11"/>
      <c r="C162" s="2"/>
      <c r="D162" s="52">
        <f>+$D$46</f>
        <v>2011</v>
      </c>
      <c r="E162" s="116"/>
      <c r="F162" s="25">
        <f>+$F$46</f>
        <v>2010</v>
      </c>
      <c r="G162" s="63"/>
      <c r="H162" s="52">
        <f>+$D$46</f>
        <v>2011</v>
      </c>
      <c r="I162" s="116"/>
      <c r="J162" s="25">
        <f>+$F$46</f>
        <v>2010</v>
      </c>
      <c r="K162" s="63"/>
      <c r="L162" s="248">
        <v>2010</v>
      </c>
      <c r="M162" s="76"/>
      <c r="N162" s="63"/>
      <c r="Q162" s="72"/>
    </row>
    <row r="163" spans="1:18" customFormat="1">
      <c r="A163" s="60"/>
      <c r="B163" s="5"/>
      <c r="C163" s="2"/>
      <c r="D163" s="317" t="s">
        <v>5</v>
      </c>
      <c r="E163" s="317"/>
      <c r="F163" s="317"/>
      <c r="G163" s="317"/>
      <c r="H163" s="317"/>
      <c r="I163" s="317"/>
      <c r="J163" s="317"/>
      <c r="K163" s="317"/>
      <c r="L163" s="317"/>
      <c r="M163" s="317"/>
      <c r="N163" s="317"/>
    </row>
    <row r="164" spans="1:18" customFormat="1">
      <c r="A164" s="2"/>
      <c r="B164" s="24" t="s">
        <v>170</v>
      </c>
      <c r="D164" s="197">
        <f>+H164</f>
        <v>0</v>
      </c>
      <c r="E164" s="95"/>
      <c r="F164" s="23">
        <v>-7029</v>
      </c>
      <c r="G164" s="103"/>
      <c r="H164" s="197">
        <v>0</v>
      </c>
      <c r="I164" s="95"/>
      <c r="J164" s="23">
        <v>-7029</v>
      </c>
      <c r="K164" s="100"/>
      <c r="L164" s="249">
        <v>-7029</v>
      </c>
      <c r="Q164" s="72"/>
    </row>
    <row r="165" spans="1:18" customFormat="1">
      <c r="A165" s="2"/>
      <c r="B165" s="24" t="s">
        <v>173</v>
      </c>
      <c r="D165" s="57">
        <f>+H165</f>
        <v>0</v>
      </c>
      <c r="E165" s="95"/>
      <c r="F165" s="41">
        <v>-1229</v>
      </c>
      <c r="G165" s="103"/>
      <c r="H165" s="57">
        <v>0</v>
      </c>
      <c r="I165" s="95"/>
      <c r="J165" s="41">
        <v>-1229</v>
      </c>
      <c r="K165" s="100"/>
      <c r="L165" s="245">
        <v>-1229</v>
      </c>
      <c r="Q165" s="72"/>
    </row>
    <row r="166" spans="1:18" customFormat="1">
      <c r="A166" s="2"/>
      <c r="B166" s="24" t="s">
        <v>281</v>
      </c>
      <c r="D166" s="57">
        <f>+H166-2050</f>
        <v>-8213</v>
      </c>
      <c r="E166" s="180"/>
      <c r="F166" s="41">
        <v>0</v>
      </c>
      <c r="G166" s="41"/>
      <c r="H166" s="57">
        <v>-6163</v>
      </c>
      <c r="I166" s="180"/>
      <c r="J166" s="41">
        <v>0</v>
      </c>
      <c r="K166" s="49"/>
      <c r="L166" s="245">
        <v>0</v>
      </c>
      <c r="M166" s="49"/>
      <c r="R166" s="72"/>
    </row>
    <row r="167" spans="1:18" customFormat="1">
      <c r="A167" s="2"/>
      <c r="B167" s="24" t="s">
        <v>28</v>
      </c>
      <c r="C167" s="24"/>
      <c r="D167" s="54">
        <f>+H167+689</f>
        <v>-2144</v>
      </c>
      <c r="E167" s="21"/>
      <c r="F167" s="41">
        <v>-2314</v>
      </c>
      <c r="G167" s="21"/>
      <c r="H167" s="54">
        <v>-2833</v>
      </c>
      <c r="I167" s="21"/>
      <c r="J167" s="21">
        <v>-4309</v>
      </c>
      <c r="L167" s="246">
        <v>-9322</v>
      </c>
    </row>
    <row r="168" spans="1:18" customFormat="1">
      <c r="A168" s="4"/>
      <c r="B168" s="4" t="s">
        <v>0</v>
      </c>
      <c r="C168" s="2"/>
      <c r="D168" s="56">
        <f>SUM(D164:D167)</f>
        <v>-10357</v>
      </c>
      <c r="E168" s="15"/>
      <c r="F168" s="28">
        <f>SUM(F164:F167)</f>
        <v>-10572</v>
      </c>
      <c r="G168" s="29"/>
      <c r="H168" s="56">
        <f>SUM(H164:H167)</f>
        <v>-8996</v>
      </c>
      <c r="I168" s="15"/>
      <c r="J168" s="28">
        <f>SUM(J164:J167)</f>
        <v>-12567</v>
      </c>
      <c r="L168" s="250">
        <f>SUM(L164:L167)</f>
        <v>-17580</v>
      </c>
    </row>
    <row r="169" spans="1:18" customFormat="1">
      <c r="A169" s="5"/>
      <c r="B169" s="5"/>
      <c r="C169" s="2"/>
      <c r="D169" s="83"/>
      <c r="E169" s="15"/>
      <c r="F169" s="29"/>
      <c r="G169" s="29"/>
      <c r="H169" s="29"/>
      <c r="I169" s="29"/>
      <c r="J169" s="29"/>
      <c r="K169" s="29"/>
      <c r="L169" s="29"/>
      <c r="M169" s="29"/>
    </row>
    <row r="170" spans="1:18" customFormat="1">
      <c r="B170" s="2"/>
      <c r="C170" s="77"/>
      <c r="D170" s="86"/>
      <c r="E170" s="86"/>
      <c r="F170" s="86"/>
      <c r="G170" s="86"/>
      <c r="H170" s="86"/>
      <c r="I170" s="147"/>
      <c r="J170" s="86"/>
      <c r="K170" s="86"/>
      <c r="L170" s="86"/>
      <c r="M170" s="86"/>
      <c r="N170" s="86"/>
    </row>
    <row r="171" spans="1:18" customFormat="1" ht="15">
      <c r="A171" s="34" t="s">
        <v>89</v>
      </c>
      <c r="B171" s="24"/>
      <c r="C171" s="84"/>
      <c r="D171" s="90" t="s">
        <v>7</v>
      </c>
      <c r="E171" s="69"/>
      <c r="F171" s="90" t="s">
        <v>7</v>
      </c>
      <c r="G171" s="90"/>
      <c r="H171" s="90"/>
      <c r="I171" s="97"/>
      <c r="J171" s="21"/>
      <c r="K171" s="21"/>
      <c r="L171" s="21"/>
      <c r="M171" s="21"/>
    </row>
    <row r="172" spans="1:18" customFormat="1" ht="13.5" thickBot="1">
      <c r="A172" s="35" t="s">
        <v>72</v>
      </c>
      <c r="B172" s="35"/>
      <c r="C172" s="35"/>
      <c r="D172" s="47"/>
      <c r="E172" s="47"/>
      <c r="F172" s="47"/>
      <c r="G172" s="47"/>
      <c r="H172" s="47"/>
      <c r="I172" s="27"/>
      <c r="J172" s="27"/>
      <c r="K172" s="27"/>
      <c r="L172" s="21"/>
      <c r="M172" s="2"/>
    </row>
    <row r="173" spans="1:18" customFormat="1">
      <c r="A173" s="43" t="s">
        <v>7</v>
      </c>
      <c r="B173" s="94"/>
      <c r="C173" s="24"/>
      <c r="D173" s="314" t="str">
        <f>+$D$45</f>
        <v>June 30,</v>
      </c>
      <c r="E173" s="314"/>
      <c r="F173" s="314"/>
      <c r="G173" s="1"/>
      <c r="H173" s="243" t="s">
        <v>6</v>
      </c>
      <c r="I173" s="211"/>
      <c r="J173" s="2"/>
      <c r="K173" s="2"/>
      <c r="L173" s="2"/>
      <c r="M173" s="21"/>
    </row>
    <row r="174" spans="1:18" customFormat="1">
      <c r="A174" s="59"/>
      <c r="B174" s="30"/>
      <c r="C174" s="24"/>
      <c r="D174" s="52">
        <f>+$D$46</f>
        <v>2011</v>
      </c>
      <c r="E174" s="116"/>
      <c r="F174" s="25">
        <f>+$F$46</f>
        <v>2010</v>
      </c>
      <c r="G174" s="63"/>
      <c r="H174" s="25">
        <v>2010</v>
      </c>
      <c r="I174" s="5"/>
      <c r="J174" s="2"/>
      <c r="K174" s="2"/>
      <c r="L174" s="2"/>
      <c r="M174" s="21"/>
    </row>
    <row r="175" spans="1:18" customFormat="1">
      <c r="A175" s="59"/>
      <c r="B175" s="30"/>
      <c r="C175" s="24"/>
      <c r="D175" s="323" t="s">
        <v>5</v>
      </c>
      <c r="E175" s="323"/>
      <c r="F175" s="323"/>
      <c r="G175" s="323"/>
      <c r="H175" s="323"/>
      <c r="I175" s="5"/>
      <c r="J175" s="2"/>
      <c r="K175" s="2"/>
      <c r="L175" s="2"/>
      <c r="M175" s="21"/>
    </row>
    <row r="176" spans="1:18" customFormat="1">
      <c r="A176" s="30"/>
      <c r="B176" s="30" t="s">
        <v>211</v>
      </c>
      <c r="C176" s="30"/>
      <c r="D176" s="125">
        <v>195</v>
      </c>
      <c r="E176" s="225"/>
      <c r="F176" s="103">
        <v>2684</v>
      </c>
      <c r="G176" s="27"/>
      <c r="H176" s="103">
        <v>348</v>
      </c>
      <c r="I176" s="5"/>
      <c r="J176" s="2"/>
      <c r="K176" s="2"/>
      <c r="L176" s="2"/>
      <c r="M176" s="21"/>
    </row>
    <row r="177" spans="1:21" customFormat="1">
      <c r="A177" s="30"/>
      <c r="B177" s="30" t="s">
        <v>34</v>
      </c>
      <c r="C177" s="30"/>
      <c r="D177" s="55">
        <v>1977</v>
      </c>
      <c r="E177" s="222"/>
      <c r="F177" s="27">
        <v>6983</v>
      </c>
      <c r="G177" s="27"/>
      <c r="H177" s="27">
        <v>4627</v>
      </c>
      <c r="I177" s="5"/>
      <c r="J177" s="2"/>
      <c r="K177" s="2"/>
      <c r="L177" s="2"/>
      <c r="M177" s="27"/>
    </row>
    <row r="178" spans="1:21" customFormat="1">
      <c r="A178" s="30"/>
      <c r="B178" s="30" t="s">
        <v>51</v>
      </c>
      <c r="C178" s="30"/>
      <c r="D178" s="55">
        <v>29623</v>
      </c>
      <c r="E178" s="222"/>
      <c r="F178" s="27">
        <v>41178</v>
      </c>
      <c r="G178" s="27"/>
      <c r="H178" s="27">
        <v>31380</v>
      </c>
      <c r="I178" s="5"/>
      <c r="J178" s="2"/>
      <c r="K178" s="2"/>
      <c r="L178" s="2"/>
      <c r="M178" s="27"/>
    </row>
    <row r="179" spans="1:21" customFormat="1">
      <c r="A179" s="30"/>
      <c r="B179" s="30" t="s">
        <v>73</v>
      </c>
      <c r="C179" s="30"/>
      <c r="D179" s="55">
        <v>106105</v>
      </c>
      <c r="E179" s="222"/>
      <c r="F179" s="27">
        <v>146458</v>
      </c>
      <c r="G179" s="27"/>
      <c r="H179" s="27">
        <v>120618</v>
      </c>
      <c r="I179" s="5"/>
      <c r="J179" s="2"/>
      <c r="K179" s="2"/>
      <c r="L179" s="2"/>
      <c r="M179" s="27"/>
    </row>
    <row r="180" spans="1:21" customFormat="1">
      <c r="A180" s="30"/>
      <c r="B180" s="30" t="s">
        <v>165</v>
      </c>
      <c r="C180" s="30"/>
      <c r="D180" s="55">
        <v>44164</v>
      </c>
      <c r="E180" s="222"/>
      <c r="F180" s="27">
        <v>13061</v>
      </c>
      <c r="G180" s="27"/>
      <c r="H180" s="27">
        <v>48082</v>
      </c>
      <c r="I180" s="5"/>
      <c r="J180" s="2"/>
      <c r="K180" s="2"/>
      <c r="L180" s="2"/>
      <c r="M180" s="27"/>
    </row>
    <row r="181" spans="1:21" customFormat="1">
      <c r="A181" s="94"/>
      <c r="B181" s="94" t="s">
        <v>208</v>
      </c>
      <c r="C181" s="24"/>
      <c r="D181" s="228">
        <v>32919</v>
      </c>
      <c r="E181" s="225"/>
      <c r="F181" s="26">
        <v>0</v>
      </c>
      <c r="G181" s="27"/>
      <c r="H181" s="26">
        <v>0</v>
      </c>
      <c r="I181" s="5"/>
      <c r="J181" s="2"/>
      <c r="K181" s="2"/>
      <c r="L181" s="2"/>
      <c r="M181" s="21"/>
    </row>
    <row r="182" spans="1:21" customFormat="1">
      <c r="A182" s="24"/>
      <c r="B182" s="24" t="s">
        <v>26</v>
      </c>
      <c r="C182" s="24"/>
      <c r="D182" s="54">
        <f>SUM(D176:D181)</f>
        <v>214983</v>
      </c>
      <c r="E182" s="225"/>
      <c r="F182" s="21">
        <f>SUM(F176:F181)</f>
        <v>210364</v>
      </c>
      <c r="G182" s="21"/>
      <c r="H182" s="21">
        <f>SUM(H176:H181)</f>
        <v>205055</v>
      </c>
      <c r="I182" s="5"/>
      <c r="J182" s="2"/>
      <c r="K182" s="2"/>
      <c r="L182" s="2"/>
      <c r="M182" s="21"/>
    </row>
    <row r="183" spans="1:21" customFormat="1">
      <c r="A183" s="24"/>
      <c r="B183" s="24" t="s">
        <v>27</v>
      </c>
      <c r="C183" s="24"/>
      <c r="D183" s="54">
        <v>129463</v>
      </c>
      <c r="E183" s="225"/>
      <c r="F183" s="21">
        <v>139499</v>
      </c>
      <c r="G183" s="21"/>
      <c r="H183" s="21">
        <f>106463-675</f>
        <v>105788</v>
      </c>
      <c r="I183" s="5"/>
      <c r="J183" s="2"/>
      <c r="K183" s="2"/>
      <c r="L183" s="2"/>
      <c r="M183" s="21"/>
    </row>
    <row r="184" spans="1:21" customFormat="1">
      <c r="A184" s="102"/>
      <c r="B184" s="102" t="s">
        <v>74</v>
      </c>
      <c r="C184" s="24"/>
      <c r="D184" s="56">
        <f>SUM(D182:D183)</f>
        <v>344446</v>
      </c>
      <c r="E184" s="225"/>
      <c r="F184" s="28">
        <f>SUM(F182:F183)</f>
        <v>349863</v>
      </c>
      <c r="G184" s="29"/>
      <c r="H184" s="28">
        <f>SUM(H182:H183)</f>
        <v>310843</v>
      </c>
      <c r="I184" s="5"/>
      <c r="J184" s="2"/>
      <c r="K184" s="2"/>
      <c r="L184" s="2"/>
      <c r="M184" s="15"/>
    </row>
    <row r="185" spans="1:21" customFormat="1">
      <c r="A185" s="30"/>
      <c r="B185" s="30"/>
      <c r="C185" s="24"/>
      <c r="D185" s="29"/>
      <c r="E185" s="21"/>
      <c r="F185" s="29"/>
      <c r="G185" s="29"/>
      <c r="H185" s="29"/>
      <c r="I185" s="29"/>
      <c r="J185" s="87"/>
      <c r="K185" s="29"/>
      <c r="L185" s="15"/>
      <c r="M185" s="2"/>
    </row>
    <row r="186" spans="1:21" customFormat="1">
      <c r="A186" s="2"/>
      <c r="B186" s="206"/>
      <c r="C186" s="2"/>
      <c r="D186" s="15"/>
      <c r="E186" s="15"/>
      <c r="F186" s="15"/>
      <c r="G186" s="15"/>
      <c r="H186" s="15"/>
      <c r="I186" s="17"/>
      <c r="J186" s="15"/>
      <c r="K186" s="15"/>
      <c r="L186" s="15"/>
      <c r="M186" s="15"/>
    </row>
    <row r="187" spans="1:21" customFormat="1" ht="13.5" thickBot="1">
      <c r="A187" s="39" t="s">
        <v>189</v>
      </c>
      <c r="B187" s="35"/>
      <c r="C187" s="35"/>
      <c r="D187" s="19"/>
      <c r="E187" s="19"/>
      <c r="F187" s="47"/>
      <c r="G187" s="47"/>
      <c r="H187" s="47"/>
      <c r="I187" s="27"/>
      <c r="J187" s="27"/>
    </row>
    <row r="188" spans="1:21" customFormat="1">
      <c r="A188" s="5"/>
      <c r="B188" s="5"/>
      <c r="C188" s="5"/>
      <c r="D188" s="313" t="s">
        <v>8</v>
      </c>
      <c r="E188" s="313"/>
      <c r="F188" s="313"/>
      <c r="G188" s="236"/>
      <c r="H188" s="313" t="s">
        <v>273</v>
      </c>
      <c r="I188" s="313"/>
      <c r="J188" s="313"/>
      <c r="L188" s="242" t="s">
        <v>33</v>
      </c>
    </row>
    <row r="189" spans="1:21" customFormat="1">
      <c r="A189" s="2"/>
      <c r="B189" s="2"/>
      <c r="C189" s="2"/>
      <c r="D189" s="314" t="str">
        <f>+$D$45</f>
        <v>June 30,</v>
      </c>
      <c r="E189" s="314"/>
      <c r="F189" s="314"/>
      <c r="G189" s="235"/>
      <c r="H189" s="314" t="str">
        <f>+$D$45</f>
        <v>June 30,</v>
      </c>
      <c r="I189" s="314"/>
      <c r="J189" s="314"/>
      <c r="L189" s="243" t="s">
        <v>6</v>
      </c>
    </row>
    <row r="190" spans="1:21" customFormat="1">
      <c r="A190" s="12" t="s">
        <v>7</v>
      </c>
      <c r="B190" s="11"/>
      <c r="C190" s="2"/>
      <c r="D190" s="52">
        <f>+$D$46</f>
        <v>2011</v>
      </c>
      <c r="E190" s="116"/>
      <c r="F190" s="25">
        <f>+$F$46</f>
        <v>2010</v>
      </c>
      <c r="G190" s="63"/>
      <c r="H190" s="52">
        <f>+$D$46</f>
        <v>2011</v>
      </c>
      <c r="I190" s="116"/>
      <c r="J190" s="25">
        <f>+$F$46</f>
        <v>2010</v>
      </c>
      <c r="L190" s="262">
        <v>2010</v>
      </c>
    </row>
    <row r="191" spans="1:21" customFormat="1">
      <c r="A191" s="170" t="s">
        <v>229</v>
      </c>
      <c r="B191" s="5"/>
      <c r="C191" s="2"/>
      <c r="D191" s="320" t="s">
        <v>5</v>
      </c>
      <c r="E191" s="320"/>
      <c r="F191" s="320"/>
      <c r="G191" s="320"/>
      <c r="H191" s="320"/>
      <c r="I191" s="320"/>
      <c r="J191" s="320"/>
      <c r="K191" s="320"/>
      <c r="L191" s="320"/>
    </row>
    <row r="192" spans="1:21" customFormat="1">
      <c r="A192" s="2"/>
      <c r="B192" s="2" t="s">
        <v>183</v>
      </c>
      <c r="C192" s="2"/>
      <c r="D192" s="197">
        <f>D50</f>
        <v>89689</v>
      </c>
      <c r="E192" s="23"/>
      <c r="F192" s="23">
        <f>F50</f>
        <v>34011</v>
      </c>
      <c r="G192" s="23"/>
      <c r="H192" s="197">
        <f>H50</f>
        <v>124032</v>
      </c>
      <c r="I192" s="23"/>
      <c r="J192" s="23">
        <f>J50</f>
        <v>68332</v>
      </c>
      <c r="K192" s="71"/>
      <c r="L192" s="244">
        <f>L50</f>
        <v>198278</v>
      </c>
      <c r="O192" s="70"/>
      <c r="P192" s="2"/>
      <c r="Q192" s="2"/>
      <c r="R192" s="2"/>
      <c r="S192" s="2"/>
      <c r="T192" s="2"/>
      <c r="U192" s="2"/>
    </row>
    <row r="193" spans="1:23" customFormat="1">
      <c r="A193" s="2"/>
      <c r="B193" s="2" t="s">
        <v>184</v>
      </c>
      <c r="C193" s="2"/>
      <c r="D193" s="57">
        <f t="shared" ref="D193" si="0">D51</f>
        <v>69646</v>
      </c>
      <c r="E193" s="21"/>
      <c r="F193" s="41">
        <f t="shared" ref="F193" si="1">F51</f>
        <v>25757</v>
      </c>
      <c r="G193" s="41"/>
      <c r="H193" s="57">
        <f t="shared" ref="H193" si="2">H51</f>
        <v>87597</v>
      </c>
      <c r="I193" s="21"/>
      <c r="J193" s="41">
        <f t="shared" ref="J193" si="3">J51</f>
        <v>67957</v>
      </c>
      <c r="K193" s="71"/>
      <c r="L193" s="245">
        <f>L51</f>
        <v>192262</v>
      </c>
      <c r="O193" s="70"/>
      <c r="P193" s="2"/>
      <c r="Q193" s="2"/>
      <c r="R193" s="2"/>
      <c r="S193" s="2"/>
      <c r="T193" s="2"/>
      <c r="U193" s="2"/>
    </row>
    <row r="194" spans="1:23" customFormat="1">
      <c r="A194" s="2"/>
      <c r="B194" s="2" t="s">
        <v>185</v>
      </c>
      <c r="C194" s="2"/>
      <c r="D194" s="54">
        <f>+H194-45588</f>
        <v>68360</v>
      </c>
      <c r="E194" s="21"/>
      <c r="F194" s="41">
        <v>51693</v>
      </c>
      <c r="G194" s="21"/>
      <c r="H194" s="54">
        <v>113948</v>
      </c>
      <c r="I194" s="21"/>
      <c r="J194" s="41">
        <v>103781</v>
      </c>
      <c r="K194" s="71"/>
      <c r="L194" s="245">
        <v>166711</v>
      </c>
      <c r="O194" s="70"/>
      <c r="P194" s="2"/>
      <c r="Q194" s="2"/>
      <c r="R194" s="2"/>
      <c r="S194" s="2"/>
      <c r="T194" s="2"/>
      <c r="U194" s="2"/>
    </row>
    <row r="195" spans="1:23" customFormat="1">
      <c r="A195" s="2"/>
      <c r="B195" s="2" t="s">
        <v>186</v>
      </c>
      <c r="C195" s="2"/>
      <c r="D195" s="54">
        <f t="shared" ref="D195" si="4">D140</f>
        <v>1879</v>
      </c>
      <c r="E195" s="21"/>
      <c r="F195" s="21">
        <f t="shared" ref="F195" si="5">F140</f>
        <v>1265</v>
      </c>
      <c r="G195" s="21"/>
      <c r="H195" s="54">
        <f t="shared" ref="H195" si="6">H140</f>
        <v>3039</v>
      </c>
      <c r="I195" s="21"/>
      <c r="J195" s="21">
        <f t="shared" ref="J195" si="7">J140</f>
        <v>2168</v>
      </c>
      <c r="K195" s="71"/>
      <c r="L195" s="246">
        <f>L140</f>
        <v>5894</v>
      </c>
      <c r="O195" s="70"/>
      <c r="P195" s="15"/>
      <c r="Q195" s="2"/>
      <c r="R195" s="2"/>
      <c r="S195" s="2"/>
      <c r="T195" s="2"/>
      <c r="U195" s="2"/>
    </row>
    <row r="196" spans="1:23" customFormat="1">
      <c r="A196" s="2"/>
      <c r="B196" s="2" t="s">
        <v>188</v>
      </c>
      <c r="C196" s="2"/>
      <c r="D196" s="54">
        <f>-D108</f>
        <v>19034</v>
      </c>
      <c r="E196" s="21"/>
      <c r="F196" s="21">
        <f>-F108</f>
        <v>9648.9262226994178</v>
      </c>
      <c r="G196" s="21"/>
      <c r="H196" s="54">
        <f>-H108</f>
        <v>30153</v>
      </c>
      <c r="I196" s="21"/>
      <c r="J196" s="21">
        <f>-J108</f>
        <v>21781.644861884393</v>
      </c>
      <c r="K196" s="71"/>
      <c r="L196" s="246">
        <f>-L108</f>
        <v>42631</v>
      </c>
      <c r="O196" s="70"/>
      <c r="P196" s="2"/>
      <c r="Q196" s="2"/>
      <c r="R196" s="2"/>
      <c r="S196" s="2"/>
      <c r="T196" s="2"/>
      <c r="U196" s="2"/>
    </row>
    <row r="197" spans="1:23" customFormat="1">
      <c r="A197" s="11"/>
      <c r="B197" s="11" t="s">
        <v>187</v>
      </c>
      <c r="C197" s="2"/>
      <c r="D197" s="228">
        <f>-D85</f>
        <v>80800</v>
      </c>
      <c r="E197" s="21"/>
      <c r="F197" s="26">
        <f>-F85</f>
        <v>34118.926222699418</v>
      </c>
      <c r="G197" s="21"/>
      <c r="H197" s="228">
        <f>-H85</f>
        <v>113535</v>
      </c>
      <c r="I197" s="21"/>
      <c r="J197" s="26">
        <f>-J85</f>
        <v>70577.644861884386</v>
      </c>
      <c r="K197" s="71"/>
      <c r="L197" s="247">
        <f>-L85</f>
        <v>197584</v>
      </c>
      <c r="O197" s="70"/>
      <c r="P197" s="2"/>
      <c r="Q197" s="2"/>
      <c r="R197" s="2"/>
      <c r="S197" s="2"/>
      <c r="T197" s="2"/>
      <c r="U197" s="2"/>
    </row>
    <row r="198" spans="1:23" customFormat="1" ht="4.5" customHeight="1">
      <c r="A198" s="5"/>
      <c r="B198" s="30"/>
      <c r="C198" s="30"/>
      <c r="D198" s="96"/>
      <c r="E198" s="96"/>
      <c r="F198" s="96"/>
      <c r="G198" s="96"/>
      <c r="H198" s="96"/>
      <c r="I198" s="96"/>
      <c r="J198" s="96"/>
      <c r="K198" s="127"/>
      <c r="L198" s="96"/>
      <c r="O198" s="70"/>
      <c r="P198" s="2"/>
      <c r="Q198" s="2"/>
      <c r="R198" s="2"/>
      <c r="S198" s="2"/>
      <c r="T198" s="2"/>
      <c r="U198" s="2"/>
    </row>
    <row r="199" spans="1:23" customFormat="1">
      <c r="A199" s="38" t="s">
        <v>4</v>
      </c>
      <c r="B199" s="33" t="s">
        <v>76</v>
      </c>
      <c r="C199" s="33"/>
      <c r="D199" s="27"/>
      <c r="E199" s="27"/>
      <c r="F199" s="97" t="s">
        <v>7</v>
      </c>
      <c r="G199" s="97"/>
      <c r="H199" s="97"/>
      <c r="I199" s="97"/>
      <c r="J199" s="27"/>
      <c r="N199" s="27"/>
      <c r="O199" s="27"/>
      <c r="P199" s="30"/>
      <c r="T199" s="15"/>
      <c r="U199" s="2"/>
    </row>
    <row r="200" spans="1:23" customFormat="1">
      <c r="A200" s="38" t="s">
        <v>3</v>
      </c>
      <c r="B200" s="33" t="s">
        <v>77</v>
      </c>
      <c r="C200" s="33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30"/>
      <c r="T200" s="15"/>
      <c r="U200" s="2"/>
    </row>
    <row r="201" spans="1:23" customFormat="1">
      <c r="A201" s="38" t="s">
        <v>14</v>
      </c>
      <c r="B201" s="33" t="s">
        <v>44</v>
      </c>
      <c r="C201" s="33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30"/>
      <c r="V201" s="15"/>
      <c r="W201" s="2"/>
    </row>
    <row r="202" spans="1:23" customFormat="1">
      <c r="A202" s="38"/>
      <c r="B202" s="33"/>
      <c r="C202" s="33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3" customFormat="1">
      <c r="A203" s="148" t="s">
        <v>7</v>
      </c>
      <c r="B203" s="2"/>
      <c r="C203" s="2"/>
      <c r="D203" s="15"/>
      <c r="E203" s="15"/>
      <c r="F203" s="15"/>
      <c r="G203" s="15"/>
      <c r="H203" s="15"/>
      <c r="I203" s="17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3" customFormat="1" ht="15">
      <c r="A204" s="36" t="s">
        <v>230</v>
      </c>
      <c r="B204" s="24"/>
      <c r="D204" s="220"/>
      <c r="I204" s="71"/>
      <c r="J204" s="71"/>
      <c r="K204" s="71"/>
      <c r="L204" s="71"/>
      <c r="O204" s="21"/>
      <c r="P204" s="21"/>
      <c r="Q204" s="21"/>
      <c r="R204" s="21"/>
      <c r="S204" s="21"/>
      <c r="T204" s="21"/>
    </row>
    <row r="205" spans="1:23" customFormat="1" ht="13.5" thickBot="1">
      <c r="A205" s="6" t="s">
        <v>241</v>
      </c>
      <c r="B205" s="6"/>
      <c r="C205" s="6"/>
      <c r="D205" s="74"/>
      <c r="E205" s="47"/>
      <c r="F205" s="47"/>
      <c r="G205" s="47"/>
      <c r="H205" s="47"/>
      <c r="I205" s="27"/>
      <c r="J205" s="47"/>
      <c r="K205" s="47"/>
      <c r="L205" s="47"/>
      <c r="M205" s="27"/>
      <c r="N205" s="80"/>
      <c r="O205" s="80"/>
      <c r="R205" s="30"/>
    </row>
    <row r="206" spans="1:23" customFormat="1">
      <c r="A206" s="5"/>
      <c r="B206" s="5"/>
      <c r="C206" s="5"/>
      <c r="D206" s="313" t="s">
        <v>8</v>
      </c>
      <c r="E206" s="313"/>
      <c r="F206" s="313"/>
      <c r="G206" s="236"/>
      <c r="H206" s="313" t="s">
        <v>273</v>
      </c>
      <c r="I206" s="313"/>
      <c r="J206" s="313"/>
      <c r="K206" s="212"/>
      <c r="L206" s="212" t="s">
        <v>33</v>
      </c>
      <c r="M206" s="1"/>
      <c r="N206" s="322"/>
      <c r="O206" s="322"/>
      <c r="R206" s="61"/>
    </row>
    <row r="207" spans="1:23" customFormat="1">
      <c r="A207" s="2"/>
      <c r="B207" s="2"/>
      <c r="C207" s="2"/>
      <c r="D207" s="314" t="str">
        <f>+$D$45</f>
        <v>June 30,</v>
      </c>
      <c r="E207" s="314"/>
      <c r="F207" s="314"/>
      <c r="G207" s="235"/>
      <c r="H207" s="314" t="str">
        <f>+$D$45</f>
        <v>June 30,</v>
      </c>
      <c r="I207" s="314"/>
      <c r="J207" s="314"/>
      <c r="K207" s="211"/>
      <c r="L207" s="243" t="s">
        <v>6</v>
      </c>
      <c r="M207" s="1"/>
      <c r="N207" s="321"/>
      <c r="O207" s="321"/>
      <c r="R207" s="1"/>
    </row>
    <row r="208" spans="1:23" customFormat="1">
      <c r="A208" s="12" t="s">
        <v>7</v>
      </c>
      <c r="B208" s="12"/>
      <c r="C208" s="2"/>
      <c r="D208" s="52">
        <f>+$D$46</f>
        <v>2011</v>
      </c>
      <c r="E208" s="116"/>
      <c r="F208" s="25">
        <f>+$F$46</f>
        <v>2010</v>
      </c>
      <c r="G208" s="63"/>
      <c r="H208" s="52">
        <f>+$D$46</f>
        <v>2011</v>
      </c>
      <c r="I208" s="116"/>
      <c r="J208" s="25">
        <f>+$F$46</f>
        <v>2010</v>
      </c>
      <c r="K208" s="63"/>
      <c r="L208" s="248">
        <v>2010</v>
      </c>
      <c r="M208" s="76"/>
      <c r="N208" s="76"/>
      <c r="O208" s="63"/>
    </row>
    <row r="209" spans="1:21" customFormat="1">
      <c r="A209" s="60"/>
      <c r="B209" s="60"/>
      <c r="C209" s="2"/>
      <c r="D209" s="317" t="s">
        <v>5</v>
      </c>
      <c r="E209" s="317"/>
      <c r="F209" s="317"/>
      <c r="G209" s="317"/>
      <c r="H209" s="317"/>
      <c r="I209" s="317"/>
      <c r="J209" s="317"/>
      <c r="K209" s="317"/>
      <c r="L209" s="317"/>
      <c r="M209" s="184"/>
      <c r="N209" s="317"/>
      <c r="O209" s="317"/>
    </row>
    <row r="210" spans="1:21" customFormat="1">
      <c r="A210" s="2"/>
      <c r="B210" s="2" t="s">
        <v>31</v>
      </c>
      <c r="C210" s="2"/>
      <c r="D210" s="53">
        <f>+H210-80725</f>
        <v>109313</v>
      </c>
      <c r="E210" s="13"/>
      <c r="F210" s="23">
        <v>56019.751321956523</v>
      </c>
      <c r="G210" s="23"/>
      <c r="H210" s="197">
        <v>190038</v>
      </c>
      <c r="I210" s="13"/>
      <c r="J210" s="23">
        <v>102639.47255945652</v>
      </c>
      <c r="K210" s="22"/>
      <c r="L210" s="23">
        <v>218873</v>
      </c>
      <c r="M210" s="22"/>
      <c r="R210" s="72"/>
    </row>
    <row r="211" spans="1:21" customFormat="1">
      <c r="A211" s="2"/>
      <c r="B211" s="24" t="s">
        <v>52</v>
      </c>
      <c r="C211" s="2"/>
      <c r="D211" s="54">
        <f>+H211-607</f>
        <v>1213</v>
      </c>
      <c r="E211" s="15"/>
      <c r="F211" s="21">
        <v>1561</v>
      </c>
      <c r="G211" s="21"/>
      <c r="H211" s="54">
        <v>1820</v>
      </c>
      <c r="I211" s="15"/>
      <c r="J211" s="21">
        <v>2959</v>
      </c>
      <c r="K211" s="27"/>
      <c r="L211" s="21">
        <v>4637</v>
      </c>
      <c r="M211" s="27"/>
      <c r="R211" s="72"/>
    </row>
    <row r="212" spans="1:21" customFormat="1">
      <c r="A212" s="4"/>
      <c r="B212" s="4" t="s">
        <v>135</v>
      </c>
      <c r="C212" s="2"/>
      <c r="D212" s="56">
        <f>SUM(D209:D211)</f>
        <v>110526</v>
      </c>
      <c r="E212" s="15"/>
      <c r="F212" s="28">
        <f>SUM(F210:F211)</f>
        <v>57580.751321956523</v>
      </c>
      <c r="G212" s="29"/>
      <c r="H212" s="56">
        <f>SUM(H209:H211)</f>
        <v>191858</v>
      </c>
      <c r="I212" s="15"/>
      <c r="J212" s="28">
        <f>SUM(J210:J211)</f>
        <v>105598.47255945652</v>
      </c>
      <c r="K212" s="29"/>
      <c r="L212" s="250">
        <f>SUM(L209:L211)</f>
        <v>223510</v>
      </c>
      <c r="M212" s="29"/>
    </row>
    <row r="213" spans="1:21" customFormat="1">
      <c r="A213" s="81"/>
      <c r="B213" s="2"/>
      <c r="C213" s="77"/>
      <c r="D213" s="86"/>
      <c r="E213" s="86"/>
      <c r="F213" s="90"/>
      <c r="G213" s="90"/>
      <c r="H213" s="86"/>
      <c r="I213" s="97"/>
      <c r="J213" s="90"/>
      <c r="K213" s="147"/>
      <c r="L213" s="147"/>
      <c r="M213" s="147"/>
      <c r="N213" s="147"/>
      <c r="O213" s="147"/>
      <c r="T213" s="27"/>
    </row>
    <row r="214" spans="1:21" customFormat="1">
      <c r="A214" s="148" t="s">
        <v>7</v>
      </c>
      <c r="B214" s="2"/>
      <c r="C214" s="5"/>
      <c r="D214" s="46"/>
      <c r="E214" s="48"/>
      <c r="F214" s="46"/>
      <c r="G214" s="46"/>
      <c r="H214" s="46"/>
      <c r="I214" s="48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2"/>
    </row>
    <row r="215" spans="1:21" customFormat="1" ht="15">
      <c r="A215" s="36" t="s">
        <v>90</v>
      </c>
      <c r="B215" s="2"/>
      <c r="C215" s="77"/>
      <c r="D215" s="86"/>
      <c r="E215" s="86"/>
      <c r="F215" s="86"/>
      <c r="G215" s="86"/>
      <c r="H215" s="86"/>
      <c r="I215" s="147"/>
      <c r="J215" s="86"/>
      <c r="K215" s="147"/>
      <c r="L215" s="86"/>
      <c r="M215" s="86"/>
      <c r="N215" s="86"/>
      <c r="O215" s="46"/>
      <c r="P215" s="46"/>
      <c r="Q215" s="46"/>
      <c r="R215" s="46"/>
      <c r="S215" s="46"/>
      <c r="T215" s="46"/>
      <c r="U215" s="2"/>
    </row>
    <row r="216" spans="1:21" customFormat="1" ht="13.5" thickBot="1">
      <c r="A216" s="35" t="s">
        <v>85</v>
      </c>
      <c r="B216" s="35"/>
      <c r="C216" s="35"/>
      <c r="D216" s="74"/>
      <c r="E216" s="47"/>
      <c r="F216" s="47"/>
      <c r="G216" s="47"/>
      <c r="H216" s="47"/>
      <c r="I216" s="27"/>
      <c r="J216" s="47"/>
      <c r="K216" s="47"/>
      <c r="L216" s="47"/>
      <c r="M216" s="147"/>
      <c r="N216" s="48"/>
      <c r="O216" s="48"/>
      <c r="P216" s="48"/>
      <c r="Q216" s="46"/>
      <c r="R216" s="46"/>
      <c r="S216" s="46"/>
      <c r="T216" s="2"/>
    </row>
    <row r="217" spans="1:21" customFormat="1">
      <c r="A217" s="30"/>
      <c r="B217" s="30"/>
      <c r="C217" s="30"/>
      <c r="D217" s="313" t="s">
        <v>8</v>
      </c>
      <c r="E217" s="313"/>
      <c r="F217" s="313"/>
      <c r="G217" s="236"/>
      <c r="H217" s="313" t="s">
        <v>273</v>
      </c>
      <c r="I217" s="313"/>
      <c r="J217" s="316"/>
      <c r="K217" s="212"/>
      <c r="L217" s="212" t="s">
        <v>33</v>
      </c>
      <c r="M217" s="207"/>
      <c r="N217" s="48"/>
      <c r="O217" s="46"/>
      <c r="P217" s="46"/>
      <c r="Q217" s="46"/>
      <c r="R217" s="2"/>
    </row>
    <row r="218" spans="1:21" customFormat="1">
      <c r="A218" s="24"/>
      <c r="B218" s="24"/>
      <c r="C218" s="24"/>
      <c r="D218" s="314" t="str">
        <f>+$D$45</f>
        <v>June 30,</v>
      </c>
      <c r="E218" s="314"/>
      <c r="F218" s="314"/>
      <c r="G218" s="235"/>
      <c r="H218" s="314" t="str">
        <f>+$D$45</f>
        <v>June 30,</v>
      </c>
      <c r="I218" s="314"/>
      <c r="J218" s="314"/>
      <c r="K218" s="211"/>
      <c r="L218" s="243" t="s">
        <v>6</v>
      </c>
      <c r="M218" s="207"/>
      <c r="N218" s="48"/>
      <c r="O218" s="46"/>
      <c r="P218" s="46"/>
      <c r="Q218" s="46"/>
      <c r="R218" s="2"/>
    </row>
    <row r="219" spans="1:21" customFormat="1">
      <c r="A219" s="43" t="s">
        <v>7</v>
      </c>
      <c r="B219" s="43"/>
      <c r="C219" s="24"/>
      <c r="D219" s="52">
        <f>+$D$46</f>
        <v>2011</v>
      </c>
      <c r="E219" s="116"/>
      <c r="F219" s="25">
        <f>+$F$46</f>
        <v>2010</v>
      </c>
      <c r="G219" s="63"/>
      <c r="H219" s="52">
        <f>+$D$46</f>
        <v>2011</v>
      </c>
      <c r="I219" s="116"/>
      <c r="J219" s="25">
        <f>+$F$46</f>
        <v>2010</v>
      </c>
      <c r="K219" s="63"/>
      <c r="L219" s="248">
        <v>2010</v>
      </c>
      <c r="M219" s="76"/>
      <c r="N219" s="48"/>
      <c r="O219" s="46"/>
      <c r="P219" s="46"/>
      <c r="Q219" s="46"/>
      <c r="R219" s="2"/>
    </row>
    <row r="220" spans="1:21" customFormat="1">
      <c r="A220" s="59"/>
      <c r="B220" s="59"/>
      <c r="C220" s="24"/>
      <c r="D220" s="315" t="s">
        <v>5</v>
      </c>
      <c r="E220" s="315"/>
      <c r="F220" s="315"/>
      <c r="G220" s="315"/>
      <c r="H220" s="315"/>
      <c r="I220" s="315"/>
      <c r="J220" s="315"/>
      <c r="K220" s="315"/>
      <c r="L220" s="315"/>
      <c r="M220" s="208"/>
      <c r="N220" s="46"/>
      <c r="O220" s="46"/>
      <c r="P220" s="46"/>
      <c r="Q220" s="46"/>
      <c r="R220" s="2"/>
    </row>
    <row r="221" spans="1:21" customFormat="1">
      <c r="A221" s="24" t="s">
        <v>86</v>
      </c>
      <c r="B221" s="2"/>
      <c r="C221" s="24"/>
      <c r="D221" s="220"/>
      <c r="H221" s="220"/>
      <c r="K221" s="147"/>
      <c r="M221" s="48"/>
      <c r="N221" s="46"/>
      <c r="O221" s="46"/>
      <c r="P221" s="46"/>
      <c r="Q221" s="46"/>
      <c r="R221" s="2"/>
    </row>
    <row r="222" spans="1:21" s="109" customFormat="1">
      <c r="A222" s="24"/>
      <c r="B222" s="24" t="s">
        <v>87</v>
      </c>
      <c r="C222" s="24"/>
      <c r="D222" s="53">
        <f>+H222-4</f>
        <v>-6728</v>
      </c>
      <c r="E222" s="23"/>
      <c r="F222" s="23">
        <v>-6014</v>
      </c>
      <c r="G222" s="23"/>
      <c r="H222" s="197">
        <v>-6724</v>
      </c>
      <c r="I222" s="23"/>
      <c r="J222" s="23">
        <v>-11471</v>
      </c>
      <c r="K222" s="22"/>
      <c r="L222" s="244">
        <v>-15587</v>
      </c>
      <c r="M222" s="22"/>
      <c r="N222" s="104"/>
      <c r="O222" s="104"/>
      <c r="P222" s="104"/>
      <c r="Q222" s="104"/>
      <c r="R222" s="24"/>
    </row>
    <row r="223" spans="1:21" s="109" customFormat="1" ht="25.5">
      <c r="A223" s="24"/>
      <c r="B223" s="130" t="s">
        <v>167</v>
      </c>
      <c r="C223" s="24"/>
      <c r="D223" s="54">
        <f>+H223-3636</f>
        <v>3673</v>
      </c>
      <c r="E223" s="21"/>
      <c r="F223" s="21">
        <v>4926</v>
      </c>
      <c r="G223" s="21"/>
      <c r="H223" s="54">
        <v>7309</v>
      </c>
      <c r="I223" s="21"/>
      <c r="J223" s="21">
        <v>9838</v>
      </c>
      <c r="K223" s="27"/>
      <c r="L223" s="246">
        <v>18288</v>
      </c>
      <c r="M223" s="27"/>
      <c r="N223" s="104"/>
      <c r="O223" s="104"/>
      <c r="P223" s="104"/>
      <c r="Q223" s="104"/>
      <c r="R223" s="24"/>
    </row>
    <row r="224" spans="1:21" customFormat="1">
      <c r="A224" s="102"/>
      <c r="B224" s="102" t="s">
        <v>88</v>
      </c>
      <c r="C224" s="24"/>
      <c r="D224" s="56">
        <f>SUM(D222:D223)</f>
        <v>-3055</v>
      </c>
      <c r="E224" s="31"/>
      <c r="F224" s="28">
        <f>SUM(F222:F223)</f>
        <v>-1088</v>
      </c>
      <c r="G224" s="29"/>
      <c r="H224" s="56">
        <f>SUM(H222:H223)</f>
        <v>585</v>
      </c>
      <c r="I224" s="31"/>
      <c r="J224" s="28">
        <f>SUM(J222:J223)</f>
        <v>-1633</v>
      </c>
      <c r="K224" s="29"/>
      <c r="L224" s="250">
        <f>SUM(L222:L223)</f>
        <v>2701</v>
      </c>
      <c r="M224" s="29"/>
      <c r="N224" s="46"/>
      <c r="O224" s="46"/>
      <c r="P224" s="46"/>
      <c r="Q224" s="46"/>
      <c r="R224" s="2"/>
    </row>
    <row r="225" spans="1:27" customFormat="1">
      <c r="A225" s="18"/>
      <c r="B225" s="2"/>
      <c r="C225" s="5"/>
      <c r="D225" s="46"/>
      <c r="E225" s="48"/>
      <c r="F225" s="215"/>
      <c r="G225" s="215"/>
      <c r="H225" s="46"/>
      <c r="I225" s="48"/>
      <c r="J225" s="215"/>
      <c r="K225" s="214"/>
      <c r="L225" s="260"/>
      <c r="M225" s="48"/>
      <c r="N225" s="46"/>
      <c r="O225" s="46"/>
      <c r="P225" s="46"/>
      <c r="Q225" s="46"/>
      <c r="R225" s="2"/>
    </row>
    <row r="226" spans="1:27" customFormat="1">
      <c r="A226" s="24" t="s">
        <v>100</v>
      </c>
      <c r="B226" s="2"/>
      <c r="C226" s="24"/>
      <c r="F226" s="216"/>
      <c r="G226" s="216"/>
      <c r="J226" s="216"/>
      <c r="K226" s="147"/>
      <c r="L226" s="261"/>
      <c r="M226" s="48"/>
      <c r="N226" s="46"/>
      <c r="O226" s="46"/>
      <c r="P226" s="46"/>
      <c r="Q226" s="46"/>
      <c r="R226" s="2"/>
    </row>
    <row r="227" spans="1:27" s="109" customFormat="1">
      <c r="A227" s="24"/>
      <c r="B227" s="24" t="s">
        <v>87</v>
      </c>
      <c r="C227" s="24"/>
      <c r="D227" s="53">
        <f>+H227-1477</f>
        <v>-7193</v>
      </c>
      <c r="E227" s="23"/>
      <c r="F227" s="23">
        <v>-3425</v>
      </c>
      <c r="G227" s="23"/>
      <c r="H227" s="197">
        <f>-6430+714</f>
        <v>-5716</v>
      </c>
      <c r="I227" s="23"/>
      <c r="J227" s="23">
        <v>-811</v>
      </c>
      <c r="K227" s="22"/>
      <c r="L227" s="244">
        <v>12438</v>
      </c>
      <c r="M227" s="22"/>
      <c r="N227" s="104"/>
      <c r="O227" s="104"/>
      <c r="P227" s="104"/>
      <c r="Q227" s="104"/>
      <c r="R227" s="24"/>
    </row>
    <row r="228" spans="1:27" s="109" customFormat="1" ht="27" customHeight="1">
      <c r="A228" s="24"/>
      <c r="B228" s="130" t="s">
        <v>168</v>
      </c>
      <c r="C228" s="24"/>
      <c r="D228" s="54">
        <f>+H228+1395</f>
        <v>-714</v>
      </c>
      <c r="E228" s="21"/>
      <c r="F228" s="21">
        <v>0</v>
      </c>
      <c r="G228" s="21"/>
      <c r="H228" s="54">
        <f>-1395-714</f>
        <v>-2109</v>
      </c>
      <c r="I228" s="21"/>
      <c r="J228" s="21">
        <v>-1051</v>
      </c>
      <c r="K228" s="27"/>
      <c r="L228" s="246">
        <v>-492</v>
      </c>
      <c r="M228" s="27"/>
      <c r="N228" s="104"/>
      <c r="O228" s="104"/>
      <c r="P228" s="104"/>
      <c r="Q228" s="104"/>
      <c r="R228" s="24"/>
    </row>
    <row r="229" spans="1:27" customFormat="1">
      <c r="A229" s="102"/>
      <c r="B229" s="102" t="s">
        <v>101</v>
      </c>
      <c r="C229" s="24"/>
      <c r="D229" s="56">
        <f>SUM(D227:D228)</f>
        <v>-7907</v>
      </c>
      <c r="E229" s="31"/>
      <c r="F229" s="28">
        <f>SUM(F227:F228)</f>
        <v>-3425</v>
      </c>
      <c r="G229" s="29"/>
      <c r="H229" s="56">
        <f>SUM(H227:H228)</f>
        <v>-7825</v>
      </c>
      <c r="I229" s="31"/>
      <c r="J229" s="28">
        <f>SUM(J227:J228)</f>
        <v>-1862</v>
      </c>
      <c r="K229" s="29"/>
      <c r="L229" s="250">
        <f>SUM(L227:L228)</f>
        <v>11946</v>
      </c>
      <c r="M229" s="29"/>
      <c r="N229" s="46"/>
      <c r="O229" s="46"/>
      <c r="P229" s="46"/>
      <c r="Q229" s="46"/>
      <c r="R229" s="2"/>
    </row>
    <row r="230" spans="1:27" customFormat="1">
      <c r="A230" s="30"/>
      <c r="B230" s="30"/>
      <c r="C230" s="24"/>
      <c r="D230" s="175"/>
      <c r="E230" s="176"/>
      <c r="F230" s="175"/>
      <c r="G230" s="175"/>
      <c r="H230" s="175"/>
      <c r="I230" s="175"/>
      <c r="J230" s="175"/>
      <c r="K230" s="22"/>
      <c r="L230" s="29"/>
      <c r="M230" s="48"/>
      <c r="N230" s="29"/>
      <c r="O230" s="46"/>
      <c r="P230" s="46"/>
      <c r="Q230" s="46"/>
      <c r="R230" s="46"/>
      <c r="S230" s="2"/>
    </row>
    <row r="231" spans="1:27" customFormat="1">
      <c r="A231" s="18"/>
      <c r="B231" s="2"/>
      <c r="C231" s="5"/>
      <c r="D231" s="46"/>
      <c r="E231" s="48"/>
      <c r="F231" s="46"/>
      <c r="G231" s="46"/>
      <c r="H231" s="46"/>
      <c r="I231" s="48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2"/>
    </row>
    <row r="232" spans="1:27" customFormat="1" ht="15.75" thickBot="1">
      <c r="A232" s="50" t="s">
        <v>91</v>
      </c>
      <c r="B232" s="35"/>
      <c r="C232" s="6"/>
      <c r="D232" s="178"/>
      <c r="E232" s="47" t="s">
        <v>7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27"/>
      <c r="R232" s="27"/>
      <c r="S232" s="27"/>
      <c r="T232" s="27"/>
      <c r="U232" s="30"/>
      <c r="V232" s="30"/>
      <c r="W232" s="27"/>
      <c r="X232" s="27"/>
      <c r="AA232" s="5"/>
    </row>
    <row r="233" spans="1:27" customFormat="1" ht="12.75" customHeight="1">
      <c r="A233" s="40"/>
      <c r="B233" s="2"/>
      <c r="C233" s="5"/>
      <c r="D233" s="20"/>
      <c r="E233" s="20"/>
      <c r="F233" s="14"/>
      <c r="G233" s="14"/>
      <c r="H233" s="14"/>
      <c r="I233" s="1"/>
      <c r="J233" s="14"/>
      <c r="K233" s="14"/>
      <c r="L233" s="14" t="s">
        <v>36</v>
      </c>
      <c r="M233" s="14"/>
      <c r="N233" s="14"/>
      <c r="O233" s="14"/>
      <c r="P233" s="14"/>
      <c r="Q233" s="2"/>
      <c r="R233" s="2"/>
      <c r="S233" s="2"/>
      <c r="T233" s="2"/>
      <c r="W233" s="2"/>
    </row>
    <row r="234" spans="1:27" customFormat="1" ht="12.75" customHeight="1">
      <c r="A234" s="2"/>
      <c r="B234" s="2"/>
      <c r="C234" s="5"/>
      <c r="D234" s="14" t="s">
        <v>41</v>
      </c>
      <c r="E234" s="14"/>
      <c r="F234" s="20" t="s">
        <v>96</v>
      </c>
      <c r="G234" s="20"/>
      <c r="H234" s="14" t="s">
        <v>10</v>
      </c>
      <c r="I234" s="1"/>
      <c r="J234" s="14" t="s">
        <v>18</v>
      </c>
      <c r="K234" s="14" t="s">
        <v>7</v>
      </c>
      <c r="L234" s="20" t="s">
        <v>37</v>
      </c>
      <c r="M234" s="20"/>
      <c r="N234" s="20"/>
      <c r="O234" s="20"/>
      <c r="P234" s="14"/>
      <c r="Q234" s="2"/>
      <c r="R234" s="2"/>
      <c r="S234" s="2"/>
      <c r="T234" s="2"/>
      <c r="W234" s="2"/>
    </row>
    <row r="235" spans="1:27" customFormat="1" ht="12.75" customHeight="1">
      <c r="A235" s="2"/>
      <c r="B235" s="2"/>
      <c r="C235" s="5"/>
      <c r="D235" s="64" t="s">
        <v>42</v>
      </c>
      <c r="E235" s="64"/>
      <c r="F235" s="20" t="s">
        <v>35</v>
      </c>
      <c r="G235" s="20"/>
      <c r="H235" s="14" t="s">
        <v>20</v>
      </c>
      <c r="I235" s="1"/>
      <c r="J235" s="14" t="s">
        <v>32</v>
      </c>
      <c r="K235" s="14" t="s">
        <v>7</v>
      </c>
      <c r="L235" s="20" t="s">
        <v>39</v>
      </c>
      <c r="M235" s="20"/>
      <c r="N235" s="20" t="s">
        <v>210</v>
      </c>
      <c r="O235" s="20"/>
      <c r="P235" s="20" t="s">
        <v>11</v>
      </c>
      <c r="Q235" s="2"/>
      <c r="R235" s="2"/>
      <c r="S235" s="2"/>
      <c r="T235" s="2"/>
      <c r="W235" s="2"/>
    </row>
    <row r="236" spans="1:27" customFormat="1" ht="12.75" customHeight="1">
      <c r="A236" s="174"/>
      <c r="B236" s="94"/>
      <c r="C236" s="5"/>
      <c r="D236" s="105" t="s">
        <v>43</v>
      </c>
      <c r="E236" s="106"/>
      <c r="F236" s="105" t="s">
        <v>43</v>
      </c>
      <c r="G236" s="107"/>
      <c r="H236" s="105" t="s">
        <v>12</v>
      </c>
      <c r="I236" s="107"/>
      <c r="J236" s="105" t="s">
        <v>19</v>
      </c>
      <c r="K236" s="106" t="s">
        <v>7</v>
      </c>
      <c r="L236" s="105" t="s">
        <v>38</v>
      </c>
      <c r="M236" s="106"/>
      <c r="N236" s="105" t="s">
        <v>54</v>
      </c>
      <c r="O236" s="106"/>
      <c r="P236" s="105" t="s">
        <v>13</v>
      </c>
      <c r="Q236" s="2"/>
      <c r="R236" s="2"/>
      <c r="S236" s="2"/>
      <c r="T236" s="2"/>
      <c r="U236" s="2"/>
      <c r="V236" s="2"/>
      <c r="W236" s="2"/>
    </row>
    <row r="237" spans="1:27" customFormat="1" ht="12.75" customHeight="1">
      <c r="A237" s="128"/>
      <c r="B237" s="128"/>
      <c r="C237" s="5"/>
      <c r="D237" s="190" t="s">
        <v>5</v>
      </c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2"/>
      <c r="R237" s="2"/>
      <c r="S237" s="2"/>
      <c r="T237" s="2"/>
      <c r="U237" s="2"/>
      <c r="V237" s="2"/>
      <c r="W237" s="129"/>
    </row>
    <row r="238" spans="1:27" s="182" customFormat="1">
      <c r="A238" s="30" t="s">
        <v>114</v>
      </c>
      <c r="B238" s="30"/>
      <c r="C238" s="30"/>
      <c r="D238" s="100">
        <v>86583</v>
      </c>
      <c r="E238" s="100"/>
      <c r="F238" s="100">
        <v>0</v>
      </c>
      <c r="G238" s="100"/>
      <c r="H238" s="100">
        <v>237542</v>
      </c>
      <c r="I238" s="100"/>
      <c r="J238" s="100">
        <v>1147551</v>
      </c>
      <c r="K238" s="100"/>
      <c r="L238" s="100">
        <v>-23444</v>
      </c>
      <c r="M238" s="100"/>
      <c r="N238" s="100">
        <v>805</v>
      </c>
      <c r="O238" s="100"/>
      <c r="P238" s="100">
        <f t="shared" ref="P238:P259" si="8">SUM(D238:N238)</f>
        <v>1449037</v>
      </c>
      <c r="Q238" s="49"/>
      <c r="R238" s="24"/>
      <c r="S238" s="24"/>
      <c r="T238" s="24"/>
      <c r="U238" s="24"/>
      <c r="V238" s="24"/>
      <c r="W238" s="24"/>
    </row>
    <row r="239" spans="1:27" s="182" customFormat="1">
      <c r="A239" s="217"/>
      <c r="B239" s="94" t="s">
        <v>231</v>
      </c>
      <c r="C239" s="30"/>
      <c r="D239" s="42">
        <v>0</v>
      </c>
      <c r="E239" s="41"/>
      <c r="F239" s="42">
        <v>0</v>
      </c>
      <c r="G239" s="49"/>
      <c r="H239" s="42">
        <v>0</v>
      </c>
      <c r="I239" s="49"/>
      <c r="J239" s="42">
        <v>42679.139931294463</v>
      </c>
      <c r="K239" s="41"/>
      <c r="L239" s="42">
        <v>0</v>
      </c>
      <c r="M239" s="41"/>
      <c r="N239" s="42">
        <v>0</v>
      </c>
      <c r="O239" s="41"/>
      <c r="P239" s="42">
        <f t="shared" si="8"/>
        <v>42679.139931294463</v>
      </c>
      <c r="Q239" s="49"/>
      <c r="R239" s="24"/>
      <c r="S239" s="24"/>
      <c r="T239" s="24"/>
      <c r="U239" s="24"/>
      <c r="V239" s="24"/>
      <c r="W239" s="24"/>
    </row>
    <row r="240" spans="1:27" s="182" customFormat="1">
      <c r="A240" s="30" t="s">
        <v>209</v>
      </c>
      <c r="B240" s="30"/>
      <c r="C240" s="30"/>
      <c r="D240" s="100">
        <f>SUM(D234:D239)</f>
        <v>86583</v>
      </c>
      <c r="E240" s="100"/>
      <c r="F240" s="100">
        <f>SUM(F234:F239)</f>
        <v>0</v>
      </c>
      <c r="G240" s="100"/>
      <c r="H240" s="100">
        <f>SUM(H234:H239)</f>
        <v>237542</v>
      </c>
      <c r="I240" s="100"/>
      <c r="J240" s="100">
        <f>SUM(J234:J239)</f>
        <v>1190230.1399312944</v>
      </c>
      <c r="K240" s="100"/>
      <c r="L240" s="100">
        <f>SUM(L234:L239)</f>
        <v>-23444</v>
      </c>
      <c r="M240" s="100"/>
      <c r="N240" s="100">
        <f>SUM(N234:N239)</f>
        <v>805</v>
      </c>
      <c r="O240" s="100"/>
      <c r="P240" s="100">
        <f t="shared" si="8"/>
        <v>1491716.1399312944</v>
      </c>
      <c r="Q240" s="49"/>
      <c r="R240" s="24"/>
      <c r="S240" s="24"/>
      <c r="T240" s="24"/>
      <c r="U240" s="24"/>
      <c r="V240" s="24"/>
      <c r="W240" s="24"/>
    </row>
    <row r="241" spans="1:23" s="182" customFormat="1" ht="13.5">
      <c r="A241" s="75" t="s">
        <v>162</v>
      </c>
      <c r="B241" s="30"/>
      <c r="C241" s="3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49"/>
      <c r="R241" s="24"/>
      <c r="S241" s="24"/>
      <c r="T241" s="24"/>
      <c r="U241" s="24"/>
      <c r="V241" s="24"/>
      <c r="W241" s="24"/>
    </row>
    <row r="242" spans="1:23" s="182" customFormat="1">
      <c r="A242" s="181"/>
      <c r="B242" s="24" t="s">
        <v>232</v>
      </c>
      <c r="C242" s="30"/>
      <c r="D242" s="49">
        <v>0</v>
      </c>
      <c r="E242" s="49"/>
      <c r="F242" s="49">
        <v>0</v>
      </c>
      <c r="G242" s="49"/>
      <c r="H242" s="49">
        <v>0</v>
      </c>
      <c r="I242" s="49"/>
      <c r="J242" s="49">
        <v>11440.730017567163</v>
      </c>
      <c r="K242" s="49"/>
      <c r="L242" s="49">
        <v>1401</v>
      </c>
      <c r="M242" s="49"/>
      <c r="N242" s="49">
        <v>67</v>
      </c>
      <c r="O242" s="49"/>
      <c r="P242" s="41">
        <f t="shared" si="8"/>
        <v>12908.730017567163</v>
      </c>
      <c r="Q242" s="49"/>
      <c r="R242" s="24"/>
      <c r="S242" s="24"/>
      <c r="T242" s="24"/>
      <c r="U242" s="24"/>
      <c r="V242" s="24"/>
      <c r="W242" s="24"/>
    </row>
    <row r="243" spans="1:23" s="182" customFormat="1">
      <c r="A243" s="181"/>
      <c r="B243" s="24" t="s">
        <v>53</v>
      </c>
      <c r="C243" s="30"/>
      <c r="D243" s="49">
        <v>0</v>
      </c>
      <c r="E243" s="49"/>
      <c r="F243" s="49">
        <v>0</v>
      </c>
      <c r="G243" s="49"/>
      <c r="H243" s="49">
        <v>0</v>
      </c>
      <c r="I243" s="49"/>
      <c r="J243" s="49">
        <v>0</v>
      </c>
      <c r="K243" s="49"/>
      <c r="L243" s="49">
        <v>0</v>
      </c>
      <c r="M243" s="49"/>
      <c r="N243" s="49">
        <v>-860</v>
      </c>
      <c r="O243" s="49"/>
      <c r="P243" s="41">
        <f t="shared" si="8"/>
        <v>-860</v>
      </c>
      <c r="Q243" s="49"/>
      <c r="R243" s="24"/>
      <c r="S243" s="24"/>
      <c r="T243" s="24"/>
      <c r="U243" s="24"/>
      <c r="V243" s="24"/>
      <c r="W243" s="24"/>
    </row>
    <row r="244" spans="1:23" s="182" customFormat="1">
      <c r="A244" s="217"/>
      <c r="B244" s="94" t="s">
        <v>40</v>
      </c>
      <c r="C244" s="30"/>
      <c r="D244" s="42">
        <v>0</v>
      </c>
      <c r="E244" s="41"/>
      <c r="F244" s="42">
        <v>0</v>
      </c>
      <c r="G244" s="49"/>
      <c r="H244" s="42">
        <v>1096</v>
      </c>
      <c r="I244" s="49"/>
      <c r="J244" s="42">
        <v>0</v>
      </c>
      <c r="K244" s="41"/>
      <c r="L244" s="42">
        <v>0</v>
      </c>
      <c r="M244" s="41"/>
      <c r="N244" s="42">
        <v>0</v>
      </c>
      <c r="O244" s="41"/>
      <c r="P244" s="42">
        <f t="shared" si="8"/>
        <v>1096</v>
      </c>
      <c r="Q244" s="49"/>
      <c r="R244" s="24"/>
      <c r="S244" s="24"/>
      <c r="T244" s="24"/>
      <c r="U244" s="24"/>
      <c r="V244" s="24"/>
      <c r="W244" s="24"/>
    </row>
    <row r="245" spans="1:23" s="182" customFormat="1">
      <c r="A245" s="30" t="s">
        <v>161</v>
      </c>
      <c r="B245" s="30"/>
      <c r="C245" s="30"/>
      <c r="D245" s="100">
        <f>SUM(D240:D244)</f>
        <v>86583</v>
      </c>
      <c r="E245" s="100"/>
      <c r="F245" s="100">
        <f>SUM(F240:F244)</f>
        <v>0</v>
      </c>
      <c r="G245" s="100"/>
      <c r="H245" s="100">
        <f>SUM(H240:H244)</f>
        <v>238638</v>
      </c>
      <c r="I245" s="100"/>
      <c r="J245" s="100">
        <f>SUM(J240:J244)</f>
        <v>1201670.8699488614</v>
      </c>
      <c r="K245" s="100"/>
      <c r="L245" s="100">
        <f>SUM(L240:L244)</f>
        <v>-22043</v>
      </c>
      <c r="M245" s="100"/>
      <c r="N245" s="100">
        <f>SUM(N240:N244)</f>
        <v>12</v>
      </c>
      <c r="O245" s="100"/>
      <c r="P245" s="100">
        <f>SUM(P240:P244)</f>
        <v>1504860.8699488614</v>
      </c>
      <c r="Q245" s="49"/>
      <c r="R245" s="24"/>
      <c r="S245" s="24"/>
      <c r="T245" s="24"/>
      <c r="U245" s="24"/>
      <c r="V245" s="24"/>
      <c r="W245" s="24"/>
    </row>
    <row r="246" spans="1:23" s="182" customFormat="1" ht="13.5">
      <c r="A246" s="75" t="s">
        <v>169</v>
      </c>
      <c r="B246" s="30"/>
      <c r="C246" s="3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49"/>
      <c r="R246" s="24"/>
      <c r="S246" s="24"/>
      <c r="T246" s="24"/>
      <c r="U246" s="24"/>
      <c r="V246" s="24"/>
      <c r="W246" s="24"/>
    </row>
    <row r="247" spans="1:23" s="182" customFormat="1">
      <c r="A247" s="181"/>
      <c r="B247" s="24" t="s">
        <v>232</v>
      </c>
      <c r="C247" s="30"/>
      <c r="D247" s="49">
        <v>0</v>
      </c>
      <c r="E247" s="49"/>
      <c r="F247" s="49">
        <v>0</v>
      </c>
      <c r="G247" s="49"/>
      <c r="H247" s="49">
        <v>0</v>
      </c>
      <c r="I247" s="49"/>
      <c r="J247" s="49">
        <v>-22019.854997254919</v>
      </c>
      <c r="K247" s="49"/>
      <c r="L247" s="49">
        <f>-43-1862-1164-L242-73+312</f>
        <v>-4231</v>
      </c>
      <c r="M247" s="49"/>
      <c r="N247" s="49">
        <v>-5</v>
      </c>
      <c r="O247" s="49"/>
      <c r="P247" s="41">
        <f t="shared" si="8"/>
        <v>-26255.854997254919</v>
      </c>
      <c r="Q247" s="49"/>
      <c r="R247" s="24"/>
      <c r="S247" s="24"/>
      <c r="T247" s="24"/>
      <c r="U247" s="24"/>
      <c r="V247" s="24"/>
      <c r="W247" s="24"/>
    </row>
    <row r="248" spans="1:23" s="182" customFormat="1">
      <c r="A248" s="181"/>
      <c r="B248" s="24" t="s">
        <v>175</v>
      </c>
      <c r="C248" s="30"/>
      <c r="D248" s="49">
        <v>0</v>
      </c>
      <c r="E248" s="49"/>
      <c r="F248" s="49">
        <v>-418</v>
      </c>
      <c r="G248" s="49"/>
      <c r="H248" s="49">
        <v>0</v>
      </c>
      <c r="I248" s="49"/>
      <c r="J248" s="49">
        <v>-8761</v>
      </c>
      <c r="K248" s="49"/>
      <c r="L248" s="49">
        <v>0</v>
      </c>
      <c r="M248" s="49"/>
      <c r="N248" s="49">
        <v>0</v>
      </c>
      <c r="O248" s="49"/>
      <c r="P248" s="41">
        <f t="shared" si="8"/>
        <v>-9179</v>
      </c>
      <c r="Q248" s="49"/>
      <c r="R248" s="24"/>
      <c r="S248" s="24"/>
      <c r="T248" s="24"/>
      <c r="U248" s="24"/>
      <c r="V248" s="24"/>
      <c r="W248" s="24"/>
    </row>
    <row r="249" spans="1:23" s="182" customFormat="1">
      <c r="A249" s="181"/>
      <c r="B249" s="30" t="s">
        <v>261</v>
      </c>
      <c r="C249" s="30"/>
      <c r="D249" s="49">
        <v>0</v>
      </c>
      <c r="E249" s="49"/>
      <c r="F249" s="49">
        <v>4</v>
      </c>
      <c r="G249" s="49"/>
      <c r="H249" s="49">
        <v>0</v>
      </c>
      <c r="I249" s="49"/>
      <c r="J249" s="49">
        <v>48</v>
      </c>
      <c r="K249" s="49"/>
      <c r="L249" s="49">
        <v>0</v>
      </c>
      <c r="M249" s="49"/>
      <c r="N249" s="49">
        <v>0</v>
      </c>
      <c r="O249" s="49"/>
      <c r="P249" s="41">
        <f t="shared" si="8"/>
        <v>52</v>
      </c>
      <c r="Q249" s="49"/>
      <c r="R249" s="24"/>
      <c r="S249" s="24"/>
      <c r="T249" s="24"/>
      <c r="U249" s="24"/>
      <c r="V249" s="24"/>
      <c r="W249" s="24"/>
    </row>
    <row r="250" spans="1:23" s="182" customFormat="1">
      <c r="A250" s="217"/>
      <c r="B250" s="94" t="s">
        <v>40</v>
      </c>
      <c r="C250" s="30"/>
      <c r="D250" s="42">
        <v>0</v>
      </c>
      <c r="E250" s="41"/>
      <c r="F250" s="42">
        <v>0</v>
      </c>
      <c r="G250" s="49"/>
      <c r="H250" s="42">
        <v>1667</v>
      </c>
      <c r="I250" s="49"/>
      <c r="J250" s="42">
        <v>0</v>
      </c>
      <c r="K250" s="41"/>
      <c r="L250" s="42">
        <v>0</v>
      </c>
      <c r="M250" s="41"/>
      <c r="N250" s="42">
        <v>0</v>
      </c>
      <c r="O250" s="41"/>
      <c r="P250" s="42">
        <f t="shared" si="8"/>
        <v>1667</v>
      </c>
      <c r="Q250" s="49"/>
      <c r="R250" s="24"/>
      <c r="S250" s="24"/>
      <c r="T250" s="24"/>
      <c r="U250" s="24"/>
      <c r="V250" s="24"/>
      <c r="W250" s="24"/>
    </row>
    <row r="251" spans="1:23" s="182" customFormat="1">
      <c r="A251" s="30" t="s">
        <v>174</v>
      </c>
      <c r="B251" s="30"/>
      <c r="C251" s="30"/>
      <c r="D251" s="100">
        <f>SUM(D245:D250)</f>
        <v>86583</v>
      </c>
      <c r="E251" s="100"/>
      <c r="F251" s="100">
        <f>SUM(F245:F250)</f>
        <v>-414</v>
      </c>
      <c r="G251" s="100"/>
      <c r="H251" s="100">
        <f>SUM(H245:H250)</f>
        <v>240305</v>
      </c>
      <c r="I251" s="100"/>
      <c r="J251" s="100">
        <f>SUM(J245:J250)</f>
        <v>1170938.0149516065</v>
      </c>
      <c r="K251" s="100"/>
      <c r="L251" s="100">
        <f>SUM(L245:L250)</f>
        <v>-26274</v>
      </c>
      <c r="M251" s="100"/>
      <c r="N251" s="100">
        <f>SUM(N245:N250)</f>
        <v>7</v>
      </c>
      <c r="O251" s="100"/>
      <c r="P251" s="100">
        <f t="shared" si="8"/>
        <v>1471145.0149516065</v>
      </c>
      <c r="Q251" s="49"/>
      <c r="R251" s="24"/>
      <c r="S251" s="24"/>
      <c r="T251" s="24"/>
      <c r="U251" s="24"/>
      <c r="V251" s="24"/>
      <c r="W251" s="24"/>
    </row>
    <row r="252" spans="1:23" s="182" customFormat="1" ht="13.5">
      <c r="A252" s="75" t="s">
        <v>179</v>
      </c>
      <c r="B252" s="30"/>
      <c r="C252" s="3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49"/>
      <c r="R252" s="24"/>
      <c r="S252" s="24"/>
      <c r="T252" s="24"/>
      <c r="U252" s="24"/>
      <c r="V252" s="24"/>
      <c r="W252" s="24"/>
    </row>
    <row r="253" spans="1:23" s="182" customFormat="1">
      <c r="A253" s="181"/>
      <c r="B253" s="24" t="s">
        <v>232</v>
      </c>
      <c r="C253" s="30"/>
      <c r="D253" s="49">
        <v>0</v>
      </c>
      <c r="E253" s="49"/>
      <c r="F253" s="49">
        <v>0</v>
      </c>
      <c r="G253" s="49"/>
      <c r="H253" s="49">
        <v>0</v>
      </c>
      <c r="I253" s="49"/>
      <c r="J253" s="49">
        <v>-40253.892223265801</v>
      </c>
      <c r="K253" s="49"/>
      <c r="L253" s="49">
        <v>5009</v>
      </c>
      <c r="M253" s="49"/>
      <c r="N253" s="49">
        <v>5</v>
      </c>
      <c r="O253" s="49"/>
      <c r="P253" s="41">
        <f t="shared" si="8"/>
        <v>-35239.892223265801</v>
      </c>
      <c r="Q253" s="49"/>
      <c r="R253" s="226"/>
      <c r="S253" s="24"/>
      <c r="T253" s="24"/>
      <c r="U253" s="24"/>
      <c r="V253" s="24"/>
      <c r="W253" s="24"/>
    </row>
    <row r="254" spans="1:23" s="182" customFormat="1">
      <c r="A254" s="181"/>
      <c r="B254" s="30" t="s">
        <v>261</v>
      </c>
      <c r="C254" s="30"/>
      <c r="D254" s="49">
        <v>0</v>
      </c>
      <c r="E254" s="49"/>
      <c r="F254" s="49">
        <v>44</v>
      </c>
      <c r="G254" s="49"/>
      <c r="H254" s="49">
        <v>0</v>
      </c>
      <c r="I254" s="49"/>
      <c r="J254" s="49">
        <f>872-328</f>
        <v>544</v>
      </c>
      <c r="K254" s="49"/>
      <c r="L254" s="49">
        <v>0</v>
      </c>
      <c r="M254" s="49"/>
      <c r="N254" s="49">
        <v>0</v>
      </c>
      <c r="O254" s="49"/>
      <c r="P254" s="41">
        <f t="shared" si="8"/>
        <v>588</v>
      </c>
      <c r="Q254" s="49"/>
      <c r="R254" s="41"/>
      <c r="S254" s="24"/>
      <c r="T254" s="24"/>
      <c r="U254" s="24"/>
      <c r="V254" s="24"/>
      <c r="W254" s="24"/>
    </row>
    <row r="255" spans="1:23" s="182" customFormat="1">
      <c r="A255" s="217"/>
      <c r="B255" s="94" t="s">
        <v>40</v>
      </c>
      <c r="C255" s="30"/>
      <c r="D255" s="42">
        <v>0</v>
      </c>
      <c r="E255" s="41"/>
      <c r="F255" s="42">
        <v>0</v>
      </c>
      <c r="G255" s="49"/>
      <c r="H255" s="42">
        <f>1091+328</f>
        <v>1419</v>
      </c>
      <c r="I255" s="49"/>
      <c r="J255" s="42">
        <v>0</v>
      </c>
      <c r="K255" s="41"/>
      <c r="L255" s="42">
        <v>0</v>
      </c>
      <c r="M255" s="41"/>
      <c r="N255" s="42">
        <v>0</v>
      </c>
      <c r="O255" s="41"/>
      <c r="P255" s="42">
        <f t="shared" si="8"/>
        <v>1419</v>
      </c>
      <c r="Q255" s="49"/>
      <c r="R255" s="24"/>
      <c r="S255" s="24"/>
      <c r="T255" s="24"/>
      <c r="U255" s="24"/>
      <c r="V255" s="24"/>
      <c r="W255" s="24"/>
    </row>
    <row r="256" spans="1:23" s="182" customFormat="1">
      <c r="A256" s="30" t="s">
        <v>180</v>
      </c>
      <c r="B256" s="30"/>
      <c r="C256" s="30"/>
      <c r="D256" s="100">
        <f>SUM(D251:D255)</f>
        <v>86583</v>
      </c>
      <c r="E256" s="100"/>
      <c r="F256" s="100">
        <f>SUM(F251:F255)</f>
        <v>-370</v>
      </c>
      <c r="G256" s="100"/>
      <c r="H256" s="100">
        <f>SUM(H251:H255)</f>
        <v>241724</v>
      </c>
      <c r="I256" s="100"/>
      <c r="J256" s="100">
        <f>SUM(J251:J255)</f>
        <v>1131228.1227283408</v>
      </c>
      <c r="K256" s="100"/>
      <c r="L256" s="100">
        <f>SUM(L251:L255)</f>
        <v>-21265</v>
      </c>
      <c r="M256" s="100"/>
      <c r="N256" s="100">
        <f>SUM(N251:N255)</f>
        <v>12</v>
      </c>
      <c r="O256" s="100"/>
      <c r="P256" s="100">
        <f t="shared" si="8"/>
        <v>1437912.1227283408</v>
      </c>
      <c r="Q256" s="49"/>
      <c r="R256" s="24"/>
      <c r="S256" s="24"/>
      <c r="T256" s="24"/>
      <c r="U256" s="24"/>
      <c r="V256" s="24"/>
      <c r="W256" s="24"/>
    </row>
    <row r="257" spans="1:23" s="182" customFormat="1" ht="13.5">
      <c r="A257" s="75" t="s">
        <v>195</v>
      </c>
      <c r="B257" s="30"/>
      <c r="C257" s="3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49"/>
      <c r="R257" s="24"/>
      <c r="S257" s="24"/>
      <c r="T257" s="24"/>
      <c r="U257" s="24"/>
      <c r="V257" s="24"/>
      <c r="W257" s="24"/>
    </row>
    <row r="258" spans="1:23" s="182" customFormat="1">
      <c r="A258" s="181"/>
      <c r="B258" s="24" t="s">
        <v>232</v>
      </c>
      <c r="C258" s="30"/>
      <c r="D258" s="49">
        <v>0</v>
      </c>
      <c r="E258" s="49"/>
      <c r="F258" s="49">
        <v>0</v>
      </c>
      <c r="G258" s="49"/>
      <c r="H258" s="49">
        <v>0</v>
      </c>
      <c r="I258" s="49"/>
      <c r="J258" s="49">
        <v>37030.4712991591</v>
      </c>
      <c r="K258" s="49"/>
      <c r="L258" s="49">
        <v>10323</v>
      </c>
      <c r="M258" s="49"/>
      <c r="N258" s="49">
        <v>0</v>
      </c>
      <c r="O258" s="49"/>
      <c r="P258" s="41">
        <f t="shared" si="8"/>
        <v>47353.4712991591</v>
      </c>
      <c r="Q258" s="49"/>
      <c r="R258" s="226"/>
      <c r="S258" s="24"/>
      <c r="T258" s="24"/>
      <c r="U258" s="24"/>
      <c r="V258" s="24"/>
      <c r="W258" s="24"/>
    </row>
    <row r="259" spans="1:23" s="182" customFormat="1">
      <c r="A259" s="181"/>
      <c r="B259" s="24" t="s">
        <v>207</v>
      </c>
      <c r="C259" s="30"/>
      <c r="D259" s="49">
        <v>9907</v>
      </c>
      <c r="E259" s="49"/>
      <c r="F259" s="49">
        <v>0</v>
      </c>
      <c r="G259" s="49"/>
      <c r="H259" s="49">
        <f>258675+1540</f>
        <v>260215</v>
      </c>
      <c r="I259" s="49"/>
      <c r="J259" s="49">
        <v>0</v>
      </c>
      <c r="K259" s="49"/>
      <c r="L259" s="49">
        <v>0</v>
      </c>
      <c r="M259" s="49"/>
      <c r="N259" s="49">
        <v>0</v>
      </c>
      <c r="O259" s="49"/>
      <c r="P259" s="41">
        <f t="shared" si="8"/>
        <v>270122</v>
      </c>
      <c r="Q259" s="49"/>
      <c r="R259" s="226"/>
      <c r="S259" s="24"/>
      <c r="T259" s="24"/>
      <c r="U259" s="24"/>
      <c r="V259" s="24"/>
      <c r="W259" s="24"/>
    </row>
    <row r="260" spans="1:23" s="182" customFormat="1">
      <c r="A260" s="181"/>
      <c r="B260" s="24" t="s">
        <v>175</v>
      </c>
      <c r="C260" s="30"/>
      <c r="D260" s="49">
        <v>0</v>
      </c>
      <c r="E260" s="49"/>
      <c r="F260" s="49">
        <v>-2</v>
      </c>
      <c r="G260" s="49"/>
      <c r="H260" s="49">
        <v>0</v>
      </c>
      <c r="I260" s="49"/>
      <c r="J260" s="49">
        <v>-43</v>
      </c>
      <c r="K260" s="49"/>
      <c r="L260" s="49">
        <v>0</v>
      </c>
      <c r="M260" s="49"/>
      <c r="N260" s="49">
        <v>0</v>
      </c>
      <c r="O260" s="49"/>
      <c r="P260" s="41">
        <f>SUM(D260:N260)</f>
        <v>-45</v>
      </c>
      <c r="Q260" s="49"/>
      <c r="R260" s="226"/>
      <c r="S260" s="24"/>
      <c r="T260" s="24"/>
      <c r="U260" s="24"/>
      <c r="V260" s="24"/>
      <c r="W260" s="24"/>
    </row>
    <row r="261" spans="1:23" s="182" customFormat="1">
      <c r="A261" s="181"/>
      <c r="B261" s="30" t="s">
        <v>261</v>
      </c>
      <c r="C261" s="30"/>
      <c r="D261" s="49">
        <v>0</v>
      </c>
      <c r="E261" s="49"/>
      <c r="F261" s="49">
        <v>132</v>
      </c>
      <c r="G261" s="49"/>
      <c r="H261" s="49">
        <v>0</v>
      </c>
      <c r="I261" s="49"/>
      <c r="J261" s="49">
        <f>1645</f>
        <v>1645</v>
      </c>
      <c r="K261" s="49"/>
      <c r="L261" s="49">
        <v>0</v>
      </c>
      <c r="M261" s="49"/>
      <c r="N261" s="49">
        <v>0</v>
      </c>
      <c r="O261" s="49"/>
      <c r="P261" s="41">
        <f t="shared" ref="P261:P263" si="9">SUM(D261:N261)</f>
        <v>1777</v>
      </c>
      <c r="Q261" s="49"/>
      <c r="R261" s="41"/>
      <c r="S261" s="24"/>
      <c r="T261" s="24"/>
      <c r="U261" s="24"/>
      <c r="V261" s="24"/>
      <c r="W261" s="24"/>
    </row>
    <row r="262" spans="1:23" s="182" customFormat="1">
      <c r="A262" s="217"/>
      <c r="B262" s="94" t="s">
        <v>40</v>
      </c>
      <c r="C262" s="30"/>
      <c r="D262" s="42">
        <v>0</v>
      </c>
      <c r="E262" s="41"/>
      <c r="F262" s="42">
        <v>0</v>
      </c>
      <c r="G262" s="49"/>
      <c r="H262" s="42">
        <v>1172</v>
      </c>
      <c r="I262" s="49"/>
      <c r="J262" s="42">
        <v>0</v>
      </c>
      <c r="K262" s="41"/>
      <c r="L262" s="42">
        <v>0</v>
      </c>
      <c r="M262" s="41"/>
      <c r="N262" s="42">
        <v>0</v>
      </c>
      <c r="O262" s="41"/>
      <c r="P262" s="42">
        <f t="shared" si="9"/>
        <v>1172</v>
      </c>
      <c r="Q262" s="49"/>
      <c r="R262" s="24"/>
      <c r="S262" s="24"/>
      <c r="T262" s="24"/>
      <c r="U262" s="24"/>
      <c r="V262" s="24"/>
      <c r="W262" s="24"/>
    </row>
    <row r="263" spans="1:23" s="182" customFormat="1">
      <c r="A263" s="30" t="s">
        <v>196</v>
      </c>
      <c r="B263" s="30"/>
      <c r="C263" s="30"/>
      <c r="D263" s="100">
        <f>SUM(D256:D262)</f>
        <v>96490</v>
      </c>
      <c r="E263" s="100"/>
      <c r="F263" s="100">
        <f>SUM(F256:F262)</f>
        <v>-240</v>
      </c>
      <c r="G263" s="100"/>
      <c r="H263" s="100">
        <f>SUM(H256:H262)</f>
        <v>503111</v>
      </c>
      <c r="I263" s="100"/>
      <c r="J263" s="100">
        <f>SUM(J256:J262)</f>
        <v>1169860.5940274999</v>
      </c>
      <c r="K263" s="100"/>
      <c r="L263" s="100">
        <f>SUM(L256:L262)</f>
        <v>-10942</v>
      </c>
      <c r="M263" s="100"/>
      <c r="N263" s="100">
        <f>SUM(N256:N262)</f>
        <v>12</v>
      </c>
      <c r="O263" s="100"/>
      <c r="P263" s="100">
        <f t="shared" si="9"/>
        <v>1758291.5940274999</v>
      </c>
      <c r="Q263" s="49"/>
      <c r="R263" s="24"/>
      <c r="S263" s="24"/>
      <c r="T263" s="24"/>
      <c r="U263" s="24"/>
      <c r="V263" s="24"/>
      <c r="W263" s="24"/>
    </row>
    <row r="264" spans="1:23" s="182" customFormat="1" ht="13.5">
      <c r="A264" s="75" t="s">
        <v>206</v>
      </c>
      <c r="B264" s="30"/>
      <c r="C264" s="3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49"/>
      <c r="R264" s="24"/>
      <c r="S264" s="24"/>
      <c r="T264" s="24"/>
      <c r="U264" s="24"/>
      <c r="V264" s="24"/>
      <c r="W264" s="24"/>
    </row>
    <row r="265" spans="1:23" s="182" customFormat="1">
      <c r="A265" s="181"/>
      <c r="B265" s="24" t="s">
        <v>275</v>
      </c>
      <c r="C265" s="30"/>
      <c r="D265" s="49">
        <v>0</v>
      </c>
      <c r="E265" s="49"/>
      <c r="F265" s="49">
        <v>0</v>
      </c>
      <c r="G265" s="49"/>
      <c r="H265" s="49">
        <v>0</v>
      </c>
      <c r="I265" s="49"/>
      <c r="J265" s="49">
        <v>-8942</v>
      </c>
      <c r="K265" s="49"/>
      <c r="L265" s="49">
        <v>2792</v>
      </c>
      <c r="M265" s="49"/>
      <c r="N265" s="49">
        <v>0</v>
      </c>
      <c r="O265" s="49"/>
      <c r="P265" s="41">
        <f>SUM(D265:N265)</f>
        <v>-6150</v>
      </c>
      <c r="Q265" s="49"/>
      <c r="R265" s="226"/>
      <c r="S265" s="24"/>
      <c r="T265" s="24"/>
      <c r="U265" s="24"/>
      <c r="V265" s="24"/>
      <c r="W265" s="24"/>
    </row>
    <row r="266" spans="1:23" s="182" customFormat="1" hidden="1">
      <c r="A266" s="181"/>
      <c r="B266" s="24" t="s">
        <v>175</v>
      </c>
      <c r="C266" s="30"/>
      <c r="D266" s="49">
        <v>0</v>
      </c>
      <c r="E266" s="49"/>
      <c r="F266" s="49"/>
      <c r="G266" s="49"/>
      <c r="H266" s="49">
        <v>0</v>
      </c>
      <c r="I266" s="49"/>
      <c r="J266" s="49"/>
      <c r="K266" s="49"/>
      <c r="L266" s="49">
        <v>0</v>
      </c>
      <c r="M266" s="49"/>
      <c r="N266" s="49">
        <v>0</v>
      </c>
      <c r="O266" s="49"/>
      <c r="P266" s="41">
        <f>SUM(D266:N266)</f>
        <v>0</v>
      </c>
      <c r="Q266" s="49"/>
      <c r="R266" s="226"/>
      <c r="S266" s="24"/>
      <c r="T266" s="24"/>
      <c r="U266" s="24"/>
      <c r="V266" s="24"/>
      <c r="W266" s="24"/>
    </row>
    <row r="267" spans="1:23" s="182" customFormat="1">
      <c r="A267" s="181"/>
      <c r="B267" s="30" t="s">
        <v>260</v>
      </c>
      <c r="C267" s="30"/>
      <c r="D267" s="49">
        <v>0</v>
      </c>
      <c r="E267" s="49"/>
      <c r="F267" s="49">
        <v>89</v>
      </c>
      <c r="G267" s="49"/>
      <c r="H267" s="49">
        <v>0</v>
      </c>
      <c r="I267" s="49"/>
      <c r="J267" s="49">
        <v>1195</v>
      </c>
      <c r="K267" s="49"/>
      <c r="L267" s="49">
        <v>0</v>
      </c>
      <c r="M267" s="49"/>
      <c r="N267" s="49">
        <v>0</v>
      </c>
      <c r="O267" s="49"/>
      <c r="P267" s="41">
        <f>SUM(D267:N267)</f>
        <v>1284</v>
      </c>
      <c r="Q267" s="49"/>
      <c r="R267" s="41"/>
      <c r="S267" s="24"/>
      <c r="T267" s="24"/>
      <c r="U267" s="24"/>
      <c r="V267" s="24"/>
      <c r="W267" s="24"/>
    </row>
    <row r="268" spans="1:23" s="182" customFormat="1">
      <c r="A268" s="217"/>
      <c r="B268" s="94" t="s">
        <v>40</v>
      </c>
      <c r="C268" s="30"/>
      <c r="D268" s="42">
        <v>0</v>
      </c>
      <c r="E268" s="41"/>
      <c r="F268" s="42">
        <v>0</v>
      </c>
      <c r="G268" s="49"/>
      <c r="H268" s="42">
        <v>1236</v>
      </c>
      <c r="I268" s="49"/>
      <c r="J268" s="42">
        <v>0</v>
      </c>
      <c r="K268" s="41"/>
      <c r="L268" s="42">
        <v>0</v>
      </c>
      <c r="M268" s="41"/>
      <c r="N268" s="42">
        <v>0</v>
      </c>
      <c r="O268" s="41"/>
      <c r="P268" s="42">
        <f>SUM(D268:N268)</f>
        <v>1236</v>
      </c>
      <c r="Q268" s="49"/>
      <c r="R268" s="24"/>
      <c r="S268" s="24"/>
      <c r="T268" s="24"/>
      <c r="U268" s="24"/>
      <c r="V268" s="24"/>
      <c r="W268" s="24"/>
    </row>
    <row r="269" spans="1:23" s="182" customFormat="1">
      <c r="A269" s="30" t="s">
        <v>259</v>
      </c>
      <c r="B269" s="30"/>
      <c r="C269" s="30"/>
      <c r="D269" s="100">
        <f>SUM(D263:D268)</f>
        <v>96490</v>
      </c>
      <c r="E269" s="100"/>
      <c r="F269" s="100">
        <f>SUM(F263:F268)</f>
        <v>-151</v>
      </c>
      <c r="G269" s="100"/>
      <c r="H269" s="100">
        <f>SUM(H263:H268)</f>
        <v>504347</v>
      </c>
      <c r="I269" s="100"/>
      <c r="J269" s="100">
        <f>SUM(J263:J268)</f>
        <v>1162113.5940274999</v>
      </c>
      <c r="K269" s="100"/>
      <c r="L269" s="100">
        <f>SUM(L263:L268)</f>
        <v>-8150</v>
      </c>
      <c r="M269" s="100"/>
      <c r="N269" s="100">
        <f>SUM(N263:N268)</f>
        <v>12</v>
      </c>
      <c r="O269" s="100"/>
      <c r="P269" s="100">
        <f>SUM(P263:P268)</f>
        <v>1754661.5940274999</v>
      </c>
      <c r="Q269" s="49"/>
      <c r="R269" s="24"/>
      <c r="S269" s="24"/>
      <c r="T269" s="24"/>
      <c r="U269" s="24"/>
      <c r="V269" s="24"/>
      <c r="W269" s="24"/>
    </row>
    <row r="270" spans="1:23" s="182" customFormat="1" ht="13.5">
      <c r="A270" s="75" t="s">
        <v>274</v>
      </c>
      <c r="B270" s="30"/>
      <c r="C270" s="3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49"/>
      <c r="R270" s="24"/>
      <c r="S270" s="24"/>
      <c r="T270" s="24"/>
      <c r="U270" s="24"/>
      <c r="V270" s="24"/>
      <c r="W270" s="24"/>
    </row>
    <row r="271" spans="1:23" s="182" customFormat="1">
      <c r="A271" s="181"/>
      <c r="B271" s="24" t="s">
        <v>275</v>
      </c>
      <c r="C271" s="30"/>
      <c r="D271" s="49">
        <v>0</v>
      </c>
      <c r="E271" s="49"/>
      <c r="F271" s="49">
        <v>0</v>
      </c>
      <c r="G271" s="49"/>
      <c r="H271" s="49">
        <v>0</v>
      </c>
      <c r="I271" s="49"/>
      <c r="J271" s="49">
        <v>23636</v>
      </c>
      <c r="K271" s="49"/>
      <c r="L271" s="49">
        <v>-10062</v>
      </c>
      <c r="M271" s="49"/>
      <c r="N271" s="49">
        <v>230</v>
      </c>
      <c r="O271" s="49"/>
      <c r="P271" s="41">
        <f>SUM(D271:N271)</f>
        <v>13804</v>
      </c>
      <c r="Q271" s="49"/>
      <c r="R271" s="226"/>
      <c r="S271" s="24"/>
      <c r="T271" s="24"/>
      <c r="U271" s="24"/>
      <c r="V271" s="24"/>
      <c r="W271" s="24"/>
    </row>
    <row r="272" spans="1:23" s="182" customFormat="1" hidden="1">
      <c r="A272" s="181"/>
      <c r="B272" s="24" t="s">
        <v>175</v>
      </c>
      <c r="C272" s="30"/>
      <c r="D272" s="49">
        <v>0</v>
      </c>
      <c r="E272" s="49"/>
      <c r="F272" s="49"/>
      <c r="G272" s="49"/>
      <c r="H272" s="49">
        <v>0</v>
      </c>
      <c r="I272" s="49"/>
      <c r="J272" s="49"/>
      <c r="K272" s="49"/>
      <c r="L272" s="49">
        <v>0</v>
      </c>
      <c r="M272" s="49"/>
      <c r="N272" s="49">
        <v>0</v>
      </c>
      <c r="O272" s="49"/>
      <c r="P272" s="41">
        <f>SUM(D272:N272)</f>
        <v>0</v>
      </c>
      <c r="Q272" s="49"/>
      <c r="R272" s="226"/>
      <c r="S272" s="24"/>
      <c r="T272" s="24"/>
      <c r="U272" s="24"/>
      <c r="V272" s="24"/>
      <c r="W272" s="24"/>
    </row>
    <row r="273" spans="1:23" s="182" customFormat="1">
      <c r="A273" s="181"/>
      <c r="B273" s="30" t="s">
        <v>261</v>
      </c>
      <c r="C273" s="30"/>
      <c r="D273" s="49">
        <v>0</v>
      </c>
      <c r="E273" s="49"/>
      <c r="F273" s="49">
        <v>12</v>
      </c>
      <c r="G273" s="49"/>
      <c r="H273" s="49">
        <v>0</v>
      </c>
      <c r="I273" s="49"/>
      <c r="J273" s="49">
        <v>142</v>
      </c>
      <c r="K273" s="49"/>
      <c r="L273" s="49">
        <v>0</v>
      </c>
      <c r="M273" s="49"/>
      <c r="N273" s="49">
        <v>0</v>
      </c>
      <c r="O273" s="49"/>
      <c r="P273" s="41">
        <f>SUM(D273:N273)</f>
        <v>154</v>
      </c>
      <c r="Q273" s="49"/>
      <c r="R273" s="41"/>
      <c r="S273" s="24"/>
      <c r="T273" s="24"/>
      <c r="U273" s="24"/>
      <c r="V273" s="24"/>
      <c r="W273" s="24"/>
    </row>
    <row r="274" spans="1:23" s="182" customFormat="1">
      <c r="A274" s="181"/>
      <c r="B274" s="94" t="s">
        <v>40</v>
      </c>
      <c r="C274" s="30"/>
      <c r="D274" s="49">
        <v>0</v>
      </c>
      <c r="E274" s="49"/>
      <c r="F274" s="49">
        <v>0</v>
      </c>
      <c r="G274" s="49"/>
      <c r="H274" s="49">
        <v>1580</v>
      </c>
      <c r="I274" s="49"/>
      <c r="J274" s="49">
        <v>0</v>
      </c>
      <c r="K274" s="49"/>
      <c r="L274" s="49">
        <v>0</v>
      </c>
      <c r="M274" s="49"/>
      <c r="N274" s="49">
        <v>0</v>
      </c>
      <c r="O274" s="49"/>
      <c r="P274" s="41">
        <f>SUM(D274:N274)</f>
        <v>1580</v>
      </c>
      <c r="Q274" s="49"/>
      <c r="R274" s="41"/>
      <c r="S274" s="24"/>
      <c r="T274" s="24"/>
      <c r="U274" s="24"/>
      <c r="V274" s="24"/>
      <c r="W274" s="24"/>
    </row>
    <row r="275" spans="1:23" s="132" customFormat="1">
      <c r="A275" s="150" t="s">
        <v>279</v>
      </c>
      <c r="B275" s="150"/>
      <c r="C275" s="131"/>
      <c r="D275" s="309">
        <f>SUM(D269:D274)</f>
        <v>96490</v>
      </c>
      <c r="E275" s="310"/>
      <c r="F275" s="309">
        <f>SUM(F269:F274)</f>
        <v>-139</v>
      </c>
      <c r="G275" s="310"/>
      <c r="H275" s="309">
        <f>SUM(H269:H274)</f>
        <v>505927</v>
      </c>
      <c r="I275" s="310"/>
      <c r="J275" s="309">
        <f>SUM(J269:J274)</f>
        <v>1185891.5940274999</v>
      </c>
      <c r="K275" s="310"/>
      <c r="L275" s="309">
        <f>SUM(L269:L274)</f>
        <v>-18212</v>
      </c>
      <c r="M275" s="310"/>
      <c r="N275" s="309">
        <f>SUM(N269:N274)</f>
        <v>242</v>
      </c>
      <c r="O275" s="310"/>
      <c r="P275" s="309">
        <f>SUM(P269:P274)</f>
        <v>1770199.5940274999</v>
      </c>
      <c r="Q275" s="131"/>
      <c r="R275" s="131"/>
      <c r="S275" s="131"/>
      <c r="T275" s="131"/>
      <c r="U275" s="131"/>
      <c r="V275" s="131"/>
      <c r="W275" s="131"/>
    </row>
    <row r="276" spans="1:23" customFormat="1">
      <c r="A276" s="2" t="s">
        <v>4</v>
      </c>
      <c r="B276" s="2" t="s">
        <v>200</v>
      </c>
      <c r="C276" s="2"/>
      <c r="D276" s="88"/>
      <c r="E276" s="88"/>
      <c r="F276" s="88"/>
      <c r="G276" s="88"/>
      <c r="H276" s="88"/>
      <c r="I276" s="267"/>
      <c r="J276" s="88"/>
      <c r="K276" s="88"/>
      <c r="L276" s="88"/>
      <c r="M276" s="88"/>
      <c r="N276" s="88"/>
      <c r="O276" s="88"/>
      <c r="P276" s="89">
        <v>-0.4059725000988692</v>
      </c>
      <c r="Q276" s="88"/>
      <c r="R276" s="89"/>
      <c r="S276" s="89"/>
      <c r="T276" s="2"/>
      <c r="U276" s="73"/>
    </row>
    <row r="277" spans="1:23" customFormat="1">
      <c r="A277" s="2" t="s">
        <v>285</v>
      </c>
      <c r="B277" s="2"/>
      <c r="C277" s="2"/>
      <c r="D277" s="88"/>
      <c r="E277" s="88"/>
      <c r="F277" s="88"/>
      <c r="G277" s="88"/>
      <c r="H277" s="88"/>
      <c r="I277" s="267"/>
      <c r="J277" s="88"/>
      <c r="K277" s="88"/>
      <c r="L277" s="88"/>
      <c r="M277" s="88"/>
      <c r="N277" s="88"/>
      <c r="O277" s="88"/>
      <c r="P277" s="89"/>
      <c r="Q277" s="88"/>
      <c r="R277" s="89"/>
      <c r="S277" s="89"/>
      <c r="T277" s="2"/>
      <c r="U277" s="73"/>
    </row>
    <row r="278" spans="1:23" customFormat="1">
      <c r="A278" s="148"/>
      <c r="B278" s="2"/>
      <c r="C278" s="2"/>
      <c r="D278" s="15"/>
      <c r="E278" s="15"/>
      <c r="F278" s="15"/>
      <c r="G278" s="15"/>
      <c r="H278" s="15"/>
      <c r="I278" s="17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3" customFormat="1" ht="15">
      <c r="A279" s="40" t="s">
        <v>102</v>
      </c>
      <c r="B279" s="2"/>
      <c r="C279" s="2"/>
      <c r="D279" s="219"/>
      <c r="E279" s="15"/>
      <c r="F279" s="15"/>
      <c r="G279" s="15"/>
      <c r="H279" s="15"/>
      <c r="I279" s="17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3" customFormat="1" ht="13.5" thickBot="1">
      <c r="A280" s="6" t="s">
        <v>22</v>
      </c>
      <c r="B280" s="6"/>
      <c r="C280" s="6"/>
      <c r="D280" s="19"/>
      <c r="E280" s="19"/>
      <c r="F280" s="19"/>
      <c r="G280" s="19"/>
      <c r="H280" s="19"/>
      <c r="I280" s="17"/>
      <c r="J280" s="17"/>
      <c r="K280" s="17"/>
      <c r="L280" s="17"/>
      <c r="M280" s="17"/>
      <c r="N280" s="17"/>
      <c r="P280" s="15"/>
      <c r="Q280" s="2"/>
      <c r="R280" s="2"/>
      <c r="S280" s="15"/>
    </row>
    <row r="281" spans="1:23" customFormat="1">
      <c r="A281" s="2"/>
      <c r="B281" s="2"/>
      <c r="C281" s="2"/>
      <c r="D281" s="314" t="str">
        <f>+$D$45</f>
        <v>June 30,</v>
      </c>
      <c r="E281" s="314"/>
      <c r="F281" s="314"/>
      <c r="G281" s="1"/>
      <c r="H281" s="243" t="s">
        <v>6</v>
      </c>
      <c r="I281" s="211"/>
      <c r="J281" s="30"/>
      <c r="K281" s="109"/>
      <c r="L281" s="109"/>
      <c r="M281" s="24"/>
      <c r="N281" s="24"/>
      <c r="O281" s="21"/>
    </row>
    <row r="282" spans="1:23" customFormat="1">
      <c r="A282" s="12" t="s">
        <v>7</v>
      </c>
      <c r="B282" s="12"/>
      <c r="C282" s="2"/>
      <c r="D282" s="52">
        <f>+$D$46</f>
        <v>2011</v>
      </c>
      <c r="E282" s="116"/>
      <c r="F282" s="25">
        <f>+$F$46</f>
        <v>2010</v>
      </c>
      <c r="G282" s="63"/>
      <c r="H282" s="25">
        <v>2010</v>
      </c>
      <c r="I282" s="63"/>
      <c r="J282" s="30"/>
      <c r="K282" s="109"/>
      <c r="L282" s="109"/>
      <c r="M282" s="24"/>
      <c r="N282" s="24"/>
      <c r="O282" s="21"/>
    </row>
    <row r="283" spans="1:23" customFormat="1">
      <c r="A283" s="60"/>
      <c r="B283" s="60"/>
      <c r="C283" s="2"/>
      <c r="D283" s="324" t="s">
        <v>5</v>
      </c>
      <c r="E283" s="324"/>
      <c r="F283" s="324"/>
      <c r="G283" s="324"/>
      <c r="H283" s="324"/>
      <c r="I283" s="30"/>
      <c r="J283" s="30"/>
      <c r="K283" s="30"/>
      <c r="L283" s="109"/>
      <c r="M283" s="109"/>
      <c r="N283" s="24"/>
      <c r="O283" s="24"/>
      <c r="P283" s="21"/>
    </row>
    <row r="284" spans="1:23" customFormat="1">
      <c r="A284" s="2"/>
      <c r="B284" s="2" t="s">
        <v>21</v>
      </c>
      <c r="C284" s="2"/>
      <c r="D284" s="197">
        <v>215971</v>
      </c>
      <c r="E284" s="219"/>
      <c r="F284" s="126">
        <v>159814</v>
      </c>
      <c r="G284" s="126"/>
      <c r="H284" s="126">
        <v>432579</v>
      </c>
      <c r="I284" s="110"/>
      <c r="J284" s="30"/>
      <c r="K284" s="109"/>
      <c r="L284" s="109"/>
      <c r="M284" s="24"/>
      <c r="N284" s="24"/>
      <c r="O284" s="21"/>
    </row>
    <row r="285" spans="1:23" customFormat="1">
      <c r="A285" s="2"/>
      <c r="B285" s="2" t="s">
        <v>25</v>
      </c>
      <c r="C285" s="2"/>
      <c r="D285" s="54">
        <v>107388</v>
      </c>
      <c r="E285" s="219"/>
      <c r="F285" s="21">
        <v>8204</v>
      </c>
      <c r="G285" s="21"/>
      <c r="H285" s="21">
        <v>71168</v>
      </c>
      <c r="I285" s="110"/>
      <c r="J285" s="30"/>
      <c r="K285" s="109"/>
      <c r="L285" s="109"/>
      <c r="M285" s="24"/>
      <c r="N285" s="24"/>
      <c r="O285" s="21"/>
    </row>
    <row r="286" spans="1:23" customFormat="1">
      <c r="A286" s="2"/>
      <c r="B286" s="2" t="s">
        <v>212</v>
      </c>
      <c r="C286" s="2"/>
      <c r="D286" s="54">
        <v>52303</v>
      </c>
      <c r="E286" s="219"/>
      <c r="F286" s="21">
        <v>0</v>
      </c>
      <c r="G286" s="21"/>
      <c r="H286" s="21">
        <f>3174+4070</f>
        <v>7244</v>
      </c>
      <c r="I286" s="110"/>
      <c r="J286" s="30"/>
      <c r="K286" s="109"/>
      <c r="L286" s="109"/>
      <c r="M286" s="24"/>
      <c r="N286" s="24"/>
      <c r="O286" s="21"/>
    </row>
    <row r="287" spans="1:23" customFormat="1" hidden="1">
      <c r="A287" s="2"/>
      <c r="B287" s="2" t="s">
        <v>23</v>
      </c>
      <c r="C287" s="2"/>
      <c r="D287" s="54">
        <v>0</v>
      </c>
      <c r="E287" s="219"/>
      <c r="F287" s="21">
        <v>0</v>
      </c>
      <c r="G287" s="21"/>
      <c r="H287" s="21">
        <v>0</v>
      </c>
      <c r="I287" s="110"/>
      <c r="J287" s="30"/>
      <c r="K287" s="109"/>
      <c r="L287" s="109"/>
      <c r="M287" s="24"/>
      <c r="N287" s="24"/>
      <c r="O287" s="21"/>
    </row>
    <row r="288" spans="1:23" customFormat="1">
      <c r="A288" s="2"/>
      <c r="B288" s="2" t="s">
        <v>24</v>
      </c>
      <c r="C288" s="2"/>
      <c r="D288" s="54">
        <v>-211</v>
      </c>
      <c r="E288" s="219"/>
      <c r="F288" s="21">
        <v>-118</v>
      </c>
      <c r="G288" s="21"/>
      <c r="H288" s="21">
        <v>0</v>
      </c>
      <c r="I288" s="110"/>
      <c r="J288" s="30"/>
      <c r="K288" s="109"/>
      <c r="L288" s="109"/>
      <c r="M288" s="24"/>
      <c r="N288" s="24"/>
      <c r="O288" s="21"/>
    </row>
    <row r="289" spans="1:21" customFormat="1">
      <c r="A289" s="2"/>
      <c r="B289" s="2" t="s">
        <v>45</v>
      </c>
      <c r="C289" s="2"/>
      <c r="D289" s="54">
        <v>-788087</v>
      </c>
      <c r="E289" s="219"/>
      <c r="F289" s="21">
        <v>-776483</v>
      </c>
      <c r="G289" s="21"/>
      <c r="H289" s="21">
        <v>-783693</v>
      </c>
      <c r="I289" s="110"/>
      <c r="J289" s="30"/>
      <c r="K289" s="109"/>
      <c r="L289" s="109"/>
      <c r="M289" s="24"/>
      <c r="N289" s="24"/>
      <c r="O289" s="21"/>
    </row>
    <row r="290" spans="1:21" customFormat="1">
      <c r="A290" s="2"/>
      <c r="B290" s="2" t="s">
        <v>46</v>
      </c>
      <c r="C290" s="2"/>
      <c r="D290" s="54">
        <v>-8197</v>
      </c>
      <c r="E290" s="219"/>
      <c r="F290" s="21">
        <v>-7713</v>
      </c>
      <c r="G290" s="21"/>
      <c r="H290" s="21">
        <v>-6473</v>
      </c>
      <c r="I290" s="110"/>
      <c r="J290" s="30"/>
      <c r="K290" s="109"/>
      <c r="L290" s="109"/>
      <c r="M290" s="24"/>
      <c r="N290" s="24"/>
      <c r="O290" s="21"/>
    </row>
    <row r="291" spans="1:21" customFormat="1">
      <c r="A291" s="4"/>
      <c r="B291" s="4" t="s">
        <v>0</v>
      </c>
      <c r="C291" s="2"/>
      <c r="D291" s="56">
        <f>SUM(D284:D290)</f>
        <v>-420833</v>
      </c>
      <c r="E291" s="15"/>
      <c r="F291" s="28">
        <f>SUM(F284:F290)</f>
        <v>-616296</v>
      </c>
      <c r="G291" s="29"/>
      <c r="H291" s="28">
        <f>SUM(H284:H290)</f>
        <v>-279175</v>
      </c>
      <c r="I291" s="110"/>
      <c r="J291" s="30"/>
      <c r="K291" s="109"/>
      <c r="L291" s="109"/>
      <c r="M291" s="24"/>
      <c r="N291" s="24"/>
      <c r="O291" s="21"/>
    </row>
    <row r="292" spans="1:21" customFormat="1">
      <c r="A292" s="5"/>
      <c r="B292" s="5"/>
      <c r="C292" s="2"/>
      <c r="D292" s="188"/>
      <c r="E292" s="15"/>
      <c r="F292" s="29"/>
      <c r="G292" s="29"/>
      <c r="H292" s="29"/>
      <c r="I292" s="29"/>
      <c r="J292" s="27"/>
      <c r="K292" s="29"/>
      <c r="L292" s="110"/>
      <c r="M292" s="30"/>
      <c r="N292" s="109"/>
      <c r="O292" s="109"/>
      <c r="P292" s="24"/>
      <c r="Q292" s="24"/>
      <c r="R292" s="21"/>
    </row>
    <row r="293" spans="1:21" customFormat="1">
      <c r="A293" s="5"/>
      <c r="B293" s="5"/>
      <c r="C293" s="2"/>
      <c r="D293" s="29"/>
      <c r="E293" s="15"/>
      <c r="F293" s="29"/>
      <c r="G293" s="29"/>
      <c r="H293" s="29"/>
      <c r="I293" s="29"/>
      <c r="J293" s="29"/>
      <c r="K293" s="29"/>
      <c r="L293" s="17"/>
      <c r="M293" s="29"/>
      <c r="N293" s="110"/>
      <c r="O293" s="30"/>
      <c r="P293" s="109"/>
      <c r="Q293" s="109"/>
      <c r="R293" s="24"/>
      <c r="S293" s="24"/>
      <c r="T293" s="21"/>
    </row>
    <row r="294" spans="1:21" customFormat="1" ht="15">
      <c r="A294" s="40" t="s">
        <v>113</v>
      </c>
      <c r="B294" s="5"/>
      <c r="C294" s="2"/>
      <c r="D294" s="101"/>
      <c r="E294" s="2"/>
      <c r="F294" s="13"/>
      <c r="G294" s="13"/>
      <c r="H294" s="13"/>
      <c r="I294" s="16"/>
      <c r="J294" s="13"/>
      <c r="K294" s="13"/>
      <c r="L294" s="13"/>
      <c r="M294" s="13"/>
      <c r="N294" s="2"/>
      <c r="O294" s="2"/>
      <c r="P294" s="2"/>
      <c r="Q294" s="2"/>
      <c r="R294" s="2"/>
      <c r="S294" s="2"/>
      <c r="T294" s="2"/>
      <c r="U294" s="71"/>
    </row>
    <row r="295" spans="1:21" customFormat="1" ht="13.5" thickBot="1">
      <c r="A295" s="35" t="s">
        <v>103</v>
      </c>
      <c r="B295" s="35"/>
      <c r="C295" s="35"/>
      <c r="D295" s="74"/>
      <c r="E295" s="47"/>
      <c r="F295" s="47"/>
      <c r="G295" s="47"/>
      <c r="H295" s="47"/>
      <c r="I295" s="27"/>
      <c r="J295" s="307"/>
      <c r="K295" s="308"/>
      <c r="L295" s="308"/>
      <c r="M295" s="46"/>
      <c r="N295" s="46"/>
      <c r="O295" s="46"/>
      <c r="P295" s="46"/>
      <c r="Q295" s="2"/>
    </row>
    <row r="296" spans="1:21" customFormat="1">
      <c r="A296" s="30"/>
      <c r="B296" s="30"/>
      <c r="C296" s="30"/>
      <c r="D296" s="313" t="s">
        <v>8</v>
      </c>
      <c r="E296" s="313"/>
      <c r="F296" s="313"/>
      <c r="G296" s="236"/>
      <c r="H296" s="313" t="s">
        <v>276</v>
      </c>
      <c r="I296" s="313"/>
      <c r="J296" s="316"/>
      <c r="K296" s="48"/>
      <c r="L296" s="212" t="s">
        <v>33</v>
      </c>
      <c r="M296" s="46"/>
      <c r="N296" s="46"/>
      <c r="O296" s="46"/>
      <c r="P296" s="2"/>
    </row>
    <row r="297" spans="1:21" customFormat="1">
      <c r="A297" s="24"/>
      <c r="B297" s="24"/>
      <c r="C297" s="24"/>
      <c r="D297" s="314" t="str">
        <f>+$D$45</f>
        <v>June 30,</v>
      </c>
      <c r="E297" s="314"/>
      <c r="F297" s="314"/>
      <c r="G297" s="235"/>
      <c r="H297" s="314" t="str">
        <f>+$D$45</f>
        <v>June 30,</v>
      </c>
      <c r="I297" s="314"/>
      <c r="J297" s="314"/>
      <c r="K297" s="48"/>
      <c r="L297" s="243" t="s">
        <v>6</v>
      </c>
      <c r="M297" s="46"/>
      <c r="N297" s="46"/>
      <c r="O297" s="46"/>
      <c r="P297" s="2"/>
    </row>
    <row r="298" spans="1:21" customFormat="1">
      <c r="A298" s="43" t="s">
        <v>7</v>
      </c>
      <c r="B298" s="43"/>
      <c r="C298" s="24"/>
      <c r="D298" s="52">
        <f>+$D$46</f>
        <v>2011</v>
      </c>
      <c r="E298" s="116"/>
      <c r="F298" s="25">
        <f>+$F$46</f>
        <v>2010</v>
      </c>
      <c r="G298" s="63"/>
      <c r="H298" s="52">
        <f>+$D$46</f>
        <v>2011</v>
      </c>
      <c r="I298" s="116"/>
      <c r="J298" s="25">
        <f>+$F$46</f>
        <v>2010</v>
      </c>
      <c r="K298" s="48"/>
      <c r="L298" s="248">
        <v>2010</v>
      </c>
      <c r="M298" s="46"/>
      <c r="N298" s="46"/>
      <c r="O298" s="46"/>
      <c r="P298" s="2"/>
    </row>
    <row r="299" spans="1:21" customFormat="1">
      <c r="A299" s="59"/>
      <c r="B299" s="59"/>
      <c r="C299" s="24"/>
      <c r="D299" s="315" t="s">
        <v>5</v>
      </c>
      <c r="E299" s="315"/>
      <c r="F299" s="315"/>
      <c r="G299" s="315"/>
      <c r="H299" s="315"/>
      <c r="I299" s="315"/>
      <c r="J299" s="315"/>
      <c r="K299" s="315"/>
      <c r="L299" s="315"/>
      <c r="M299" s="46"/>
      <c r="N299" s="46"/>
      <c r="O299" s="46"/>
      <c r="P299" s="46"/>
      <c r="Q299" s="2"/>
    </row>
    <row r="300" spans="1:21" s="109" customFormat="1">
      <c r="B300" s="24" t="s">
        <v>233</v>
      </c>
      <c r="C300" s="24"/>
      <c r="D300" s="197">
        <v>24437</v>
      </c>
      <c r="E300" s="23"/>
      <c r="F300" s="23">
        <v>-24325.854997254908</v>
      </c>
      <c r="G300" s="23"/>
      <c r="H300" s="197">
        <v>15495</v>
      </c>
      <c r="I300" s="23"/>
      <c r="J300" s="23">
        <v>-19052.124979687796</v>
      </c>
      <c r="K300" s="213"/>
      <c r="L300" s="244">
        <v>-22283.545903794467</v>
      </c>
      <c r="M300" s="104"/>
      <c r="N300" s="104"/>
      <c r="O300" s="104"/>
      <c r="P300" s="24"/>
    </row>
    <row r="301" spans="1:21" s="109" customFormat="1">
      <c r="B301" s="24" t="s">
        <v>104</v>
      </c>
      <c r="C301" s="24"/>
      <c r="D301" s="54">
        <v>-571</v>
      </c>
      <c r="E301" s="23"/>
      <c r="F301" s="21">
        <v>2301</v>
      </c>
      <c r="G301" s="21"/>
      <c r="H301" s="54">
        <v>-571</v>
      </c>
      <c r="I301" s="23"/>
      <c r="J301" s="21">
        <v>8535</v>
      </c>
      <c r="K301" s="213"/>
      <c r="L301" s="246">
        <v>8548</v>
      </c>
      <c r="M301" s="104"/>
      <c r="N301" s="104"/>
      <c r="O301" s="104"/>
      <c r="P301" s="24"/>
    </row>
    <row r="302" spans="1:21" s="109" customFormat="1">
      <c r="B302" s="24" t="s">
        <v>234</v>
      </c>
      <c r="C302" s="24"/>
      <c r="D302" s="54">
        <v>230</v>
      </c>
      <c r="E302" s="23"/>
      <c r="F302" s="21">
        <v>-5</v>
      </c>
      <c r="G302" s="21"/>
      <c r="H302" s="54">
        <v>230</v>
      </c>
      <c r="I302" s="23"/>
      <c r="J302" s="21">
        <v>62</v>
      </c>
      <c r="K302" s="213"/>
      <c r="L302" s="246">
        <v>67</v>
      </c>
      <c r="M302" s="104"/>
      <c r="N302" s="104"/>
      <c r="O302" s="104"/>
      <c r="P302" s="24"/>
    </row>
    <row r="303" spans="1:21" customFormat="1">
      <c r="A303" s="102"/>
      <c r="B303" s="102" t="s">
        <v>235</v>
      </c>
      <c r="C303" s="24"/>
      <c r="D303" s="56">
        <f>+D300+D301-D302</f>
        <v>23636</v>
      </c>
      <c r="E303" s="31"/>
      <c r="F303" s="28">
        <f>+F300+F301-F302</f>
        <v>-22019.854997254908</v>
      </c>
      <c r="G303" s="29"/>
      <c r="H303" s="56">
        <f>+H300+H301-H302</f>
        <v>14694</v>
      </c>
      <c r="I303" s="31"/>
      <c r="J303" s="28">
        <f>+J300+J301-J302</f>
        <v>-10579.124979687796</v>
      </c>
      <c r="K303" s="48"/>
      <c r="L303" s="250">
        <f>+L300+L301-L302</f>
        <v>-13802.545903794467</v>
      </c>
      <c r="M303" s="46"/>
      <c r="N303" s="46"/>
      <c r="O303" s="46"/>
      <c r="P303" s="2"/>
    </row>
    <row r="304" spans="1:21" customFormat="1">
      <c r="A304" s="18"/>
      <c r="B304" s="2"/>
      <c r="C304" s="5"/>
      <c r="D304" s="46"/>
      <c r="E304" s="48"/>
      <c r="F304" s="46"/>
      <c r="G304" s="46"/>
      <c r="H304" s="46"/>
      <c r="I304" s="48"/>
      <c r="J304" s="46"/>
      <c r="K304" s="48"/>
      <c r="L304" s="268"/>
      <c r="M304" s="46"/>
      <c r="N304" s="46"/>
      <c r="O304" s="46"/>
      <c r="P304" s="2"/>
    </row>
    <row r="305" spans="1:22" s="109" customFormat="1">
      <c r="B305" s="24" t="s">
        <v>106</v>
      </c>
      <c r="C305" s="24"/>
      <c r="D305" s="54">
        <f>+L305-0</f>
        <v>0</v>
      </c>
      <c r="E305" s="21"/>
      <c r="F305" s="21">
        <v>0</v>
      </c>
      <c r="G305" s="21"/>
      <c r="H305" s="54">
        <f>+P305-0</f>
        <v>0</v>
      </c>
      <c r="I305" s="21"/>
      <c r="J305" s="21">
        <v>0</v>
      </c>
      <c r="K305" s="213"/>
      <c r="L305" s="246">
        <v>0</v>
      </c>
      <c r="N305" s="104"/>
      <c r="O305" s="104"/>
      <c r="P305" s="24"/>
    </row>
    <row r="306" spans="1:22" customFormat="1">
      <c r="A306" s="102"/>
      <c r="B306" s="102" t="s">
        <v>236</v>
      </c>
      <c r="C306" s="24"/>
      <c r="D306" s="56">
        <f>D303+D305</f>
        <v>23636</v>
      </c>
      <c r="E306" s="31"/>
      <c r="F306" s="28">
        <f>F303+F305</f>
        <v>-22019.854997254908</v>
      </c>
      <c r="G306" s="29"/>
      <c r="H306" s="56">
        <f>H303+H305</f>
        <v>14694</v>
      </c>
      <c r="I306" s="31"/>
      <c r="J306" s="28">
        <f>J303+J305</f>
        <v>-10579.124979687796</v>
      </c>
      <c r="K306" s="48"/>
      <c r="L306" s="250">
        <f>L303+L305</f>
        <v>-13802.545903794467</v>
      </c>
      <c r="M306" s="46"/>
      <c r="N306" s="46"/>
      <c r="O306" s="46"/>
      <c r="P306" s="2"/>
    </row>
    <row r="307" spans="1:22" s="109" customFormat="1">
      <c r="A307" s="30"/>
      <c r="B307" s="30"/>
      <c r="C307" s="24"/>
      <c r="D307" s="29"/>
      <c r="E307" s="31"/>
      <c r="F307" s="188"/>
      <c r="G307" s="188"/>
      <c r="H307" s="29"/>
      <c r="I307" s="31"/>
      <c r="J307" s="188"/>
      <c r="K307" s="213"/>
      <c r="L307" s="269"/>
      <c r="M307" s="104"/>
      <c r="N307" s="104"/>
      <c r="O307" s="104"/>
      <c r="P307" s="24"/>
    </row>
    <row r="308" spans="1:22" s="157" customFormat="1">
      <c r="A308" s="152" t="s">
        <v>237</v>
      </c>
      <c r="C308" s="153"/>
      <c r="D308" s="154"/>
      <c r="E308" s="153"/>
      <c r="F308" s="189"/>
      <c r="G308" s="189"/>
      <c r="H308" s="154"/>
      <c r="I308" s="153"/>
      <c r="J308" s="189"/>
      <c r="K308" s="155"/>
      <c r="L308" s="270"/>
      <c r="M308" s="155"/>
      <c r="N308" s="151"/>
    </row>
    <row r="309" spans="1:22" s="157" customFormat="1">
      <c r="B309" s="158" t="s">
        <v>107</v>
      </c>
      <c r="C309" s="152"/>
      <c r="D309" s="160">
        <f>D303*1000/D315</f>
        <v>0.10870147588145763</v>
      </c>
      <c r="E309" s="151"/>
      <c r="F309" s="151">
        <f>F303*1000/F315</f>
        <v>-0.11124807489422753</v>
      </c>
      <c r="G309" s="151"/>
      <c r="H309" s="160">
        <f>H303*1000/H315</f>
        <v>6.7595308937081988E-2</v>
      </c>
      <c r="I309" s="151"/>
      <c r="J309" s="151">
        <f>J303*1000/J315</f>
        <v>-5.3438784182297645E-2</v>
      </c>
      <c r="K309" s="151"/>
      <c r="L309" s="271">
        <f>L303*1000/L315</f>
        <v>-6.8994491859966534E-2</v>
      </c>
    </row>
    <row r="310" spans="1:22" s="157" customFormat="1">
      <c r="B310" s="158" t="s">
        <v>112</v>
      </c>
      <c r="C310" s="152"/>
      <c r="D310" s="160">
        <f>D306*1000/D317</f>
        <v>0.10817819957369294</v>
      </c>
      <c r="E310" s="161"/>
      <c r="F310" s="162">
        <f>F306*1000/F317</f>
        <v>-0.11124807489422753</v>
      </c>
      <c r="G310" s="162"/>
      <c r="H310" s="160">
        <f>H306*1000/H317</f>
        <v>6.7242781807249838E-2</v>
      </c>
      <c r="I310" s="161"/>
      <c r="J310" s="162">
        <f>J306*1000/J317</f>
        <v>-5.3438784182297645E-2</v>
      </c>
      <c r="K310" s="161"/>
      <c r="L310" s="271">
        <f>L306*1000/L317</f>
        <v>-6.8994491859966534E-2</v>
      </c>
    </row>
    <row r="311" spans="1:22" s="157" customFormat="1">
      <c r="A311" s="153" t="s">
        <v>238</v>
      </c>
      <c r="C311" s="152"/>
      <c r="D311" s="163"/>
      <c r="E311" s="164"/>
      <c r="F311" s="165"/>
      <c r="G311" s="165"/>
      <c r="H311" s="163"/>
      <c r="I311" s="164"/>
      <c r="J311" s="165"/>
      <c r="K311" s="164"/>
      <c r="L311" s="272"/>
      <c r="M311" s="148"/>
    </row>
    <row r="312" spans="1:22" s="157" customFormat="1">
      <c r="B312" s="166" t="s">
        <v>107</v>
      </c>
      <c r="C312" s="152"/>
      <c r="D312" s="160">
        <f>((D303-D301)*1000)/D315</f>
        <v>0.11132749308945866</v>
      </c>
      <c r="E312" s="151"/>
      <c r="F312" s="151">
        <f>((F303-F301)*1000)/F315</f>
        <v>-0.12287312057974768</v>
      </c>
      <c r="G312" s="151"/>
      <c r="H312" s="160">
        <f>((H303-H301)*1000)/H315</f>
        <v>7.0222021976626955E-2</v>
      </c>
      <c r="I312" s="151"/>
      <c r="J312" s="151">
        <f>((J303-J301)*1000)/J315</f>
        <v>-9.6551992871261483E-2</v>
      </c>
      <c r="K312" s="151"/>
      <c r="L312" s="271">
        <f>((L303-L301)*1000)/L315</f>
        <v>-0.11172319716764903</v>
      </c>
    </row>
    <row r="313" spans="1:22" s="157" customFormat="1">
      <c r="A313" s="167"/>
      <c r="B313" s="167" t="s">
        <v>111</v>
      </c>
      <c r="C313" s="152"/>
      <c r="D313" s="168">
        <f>((D306-D301)*1000)/D317</f>
        <v>0.11079157543917689</v>
      </c>
      <c r="E313" s="151"/>
      <c r="F313" s="177">
        <f>((F306-F301)*1000)/F317</f>
        <v>-0.12287312057974768</v>
      </c>
      <c r="G313" s="151"/>
      <c r="H313" s="168">
        <f>((H306-H301)*1000)/H317</f>
        <v>6.9855795854612004E-2</v>
      </c>
      <c r="I313" s="151"/>
      <c r="J313" s="177">
        <f>((J306-J301)*1000)/J317</f>
        <v>-9.6551992871261483E-2</v>
      </c>
      <c r="K313" s="151"/>
      <c r="L313" s="273">
        <f>((L306-L301)*1000)/L317</f>
        <v>-0.11172319716764903</v>
      </c>
    </row>
    <row r="314" spans="1:22" s="157" customFormat="1">
      <c r="A314" s="159"/>
      <c r="B314" s="159"/>
      <c r="C314" s="152"/>
      <c r="D314" s="160"/>
      <c r="E314" s="151"/>
      <c r="F314" s="151"/>
      <c r="G314" s="151"/>
      <c r="H314" s="160"/>
      <c r="I314" s="151"/>
      <c r="J314" s="151"/>
      <c r="K314" s="151"/>
      <c r="L314" s="271"/>
    </row>
    <row r="315" spans="1:22" s="157" customFormat="1">
      <c r="A315" s="169"/>
      <c r="B315" s="169" t="s">
        <v>108</v>
      </c>
      <c r="C315" s="170"/>
      <c r="D315" s="55">
        <v>217439550</v>
      </c>
      <c r="E315" s="171"/>
      <c r="F315" s="27">
        <v>197934706</v>
      </c>
      <c r="G315" s="27"/>
      <c r="H315" s="55">
        <v>217381949</v>
      </c>
      <c r="I315" s="171"/>
      <c r="J315" s="27">
        <v>197967172</v>
      </c>
      <c r="K315" s="27"/>
      <c r="L315" s="253">
        <v>200052867</v>
      </c>
    </row>
    <row r="316" spans="1:22" s="157" customFormat="1">
      <c r="A316" s="169"/>
      <c r="B316" s="169" t="s">
        <v>110</v>
      </c>
      <c r="C316" s="170"/>
      <c r="D316" s="55">
        <v>1051792</v>
      </c>
      <c r="E316" s="171"/>
      <c r="F316" s="27">
        <v>0</v>
      </c>
      <c r="G316" s="27"/>
      <c r="H316" s="55">
        <v>1139647</v>
      </c>
      <c r="I316" s="171"/>
      <c r="J316" s="27">
        <v>0</v>
      </c>
      <c r="K316" s="27"/>
      <c r="L316" s="253">
        <v>0</v>
      </c>
    </row>
    <row r="317" spans="1:22" s="157" customFormat="1">
      <c r="A317" s="172"/>
      <c r="B317" s="172" t="s">
        <v>109</v>
      </c>
      <c r="C317" s="4"/>
      <c r="D317" s="92">
        <f>SUM(D315:D316)</f>
        <v>218491342</v>
      </c>
      <c r="E317" s="27"/>
      <c r="F317" s="91">
        <f>SUM(F315:F316)</f>
        <v>197934706</v>
      </c>
      <c r="G317" s="27"/>
      <c r="H317" s="92">
        <f>SUM(H315:H316)</f>
        <v>218521596</v>
      </c>
      <c r="I317" s="27"/>
      <c r="J317" s="91">
        <f>SUM(J315:J316)</f>
        <v>197967172</v>
      </c>
      <c r="K317" s="27"/>
      <c r="L317" s="251">
        <f>SUM(L315:L316)</f>
        <v>200052867</v>
      </c>
    </row>
    <row r="318" spans="1:22" s="180" customFormat="1">
      <c r="A318" s="2" t="s">
        <v>171</v>
      </c>
      <c r="B318" s="2"/>
      <c r="C318" s="2"/>
      <c r="D318" s="2"/>
      <c r="E318" s="2"/>
      <c r="F318" s="2"/>
      <c r="G318" s="2"/>
      <c r="H318" s="2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179"/>
    </row>
    <row r="319" spans="1:22" s="180" customFormat="1">
      <c r="A319" s="2" t="s">
        <v>172</v>
      </c>
      <c r="B319" s="2"/>
      <c r="C319" s="2"/>
      <c r="D319" s="2"/>
      <c r="E319" s="2"/>
      <c r="F319" s="2"/>
      <c r="G319" s="2"/>
      <c r="H319" s="2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79"/>
    </row>
    <row r="320" spans="1:22" s="180" customFormat="1">
      <c r="A320" s="2"/>
      <c r="B320" s="2"/>
      <c r="C320" s="2"/>
      <c r="D320" s="2"/>
      <c r="E320" s="2"/>
      <c r="F320" s="2"/>
      <c r="G320" s="2"/>
      <c r="H320" s="2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79"/>
    </row>
    <row r="321" spans="1:22" s="180" customFormat="1">
      <c r="A321" s="183"/>
      <c r="B321" s="183"/>
      <c r="C321" s="2"/>
      <c r="D321" s="2"/>
      <c r="E321" s="2"/>
      <c r="F321" s="2"/>
      <c r="G321" s="2"/>
      <c r="H321" s="2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79"/>
    </row>
    <row r="322" spans="1:22" s="180" customFormat="1" ht="15">
      <c r="A322" s="8" t="s">
        <v>136</v>
      </c>
      <c r="B322" s="2"/>
      <c r="C322" s="2"/>
      <c r="D322" s="15"/>
      <c r="E322" s="15"/>
      <c r="F322" s="15"/>
      <c r="G322" s="15"/>
      <c r="H322" s="15"/>
      <c r="I322" s="17"/>
      <c r="J322" s="15"/>
      <c r="K322" s="15"/>
      <c r="L322" s="15"/>
      <c r="M322" s="15"/>
      <c r="N322" s="15"/>
      <c r="O322" s="2"/>
      <c r="P322" s="2"/>
      <c r="Q322" s="2"/>
      <c r="R322" s="2"/>
      <c r="S322" s="2"/>
      <c r="T322" s="2"/>
      <c r="U322" s="2"/>
      <c r="V322" s="179"/>
    </row>
    <row r="323" spans="1:22" s="180" customFormat="1" ht="13.5" thickBot="1">
      <c r="A323" s="35" t="s">
        <v>131</v>
      </c>
      <c r="B323" s="35"/>
      <c r="C323" s="35"/>
      <c r="D323" s="74"/>
      <c r="E323" s="47"/>
      <c r="F323" s="47"/>
      <c r="G323" s="47"/>
      <c r="H323" s="47"/>
      <c r="I323" s="27"/>
      <c r="J323" s="307"/>
      <c r="K323" s="6"/>
      <c r="L323" s="6"/>
      <c r="M323" s="2"/>
      <c r="N323" s="2"/>
      <c r="O323" s="2"/>
      <c r="P323" s="2"/>
      <c r="Q323" s="2"/>
      <c r="R323" s="179"/>
    </row>
    <row r="324" spans="1:22" s="180" customFormat="1">
      <c r="A324" s="30"/>
      <c r="B324" s="30"/>
      <c r="C324" s="30"/>
      <c r="D324" s="313" t="s">
        <v>8</v>
      </c>
      <c r="E324" s="313"/>
      <c r="F324" s="313"/>
      <c r="G324" s="236"/>
      <c r="H324" s="313" t="s">
        <v>276</v>
      </c>
      <c r="I324" s="313"/>
      <c r="J324" s="316"/>
      <c r="K324" s="2"/>
      <c r="L324" s="212" t="s">
        <v>33</v>
      </c>
      <c r="M324" s="2"/>
      <c r="N324" s="2"/>
      <c r="O324" s="2"/>
      <c r="P324" s="2"/>
      <c r="Q324" s="179"/>
    </row>
    <row r="325" spans="1:22" s="180" customFormat="1">
      <c r="A325" s="24"/>
      <c r="B325" s="24"/>
      <c r="C325" s="24"/>
      <c r="D325" s="314" t="str">
        <f>+$D$45</f>
        <v>June 30,</v>
      </c>
      <c r="E325" s="314"/>
      <c r="F325" s="314"/>
      <c r="G325" s="235"/>
      <c r="H325" s="314" t="str">
        <f>+$D$45</f>
        <v>June 30,</v>
      </c>
      <c r="I325" s="314"/>
      <c r="J325" s="314"/>
      <c r="K325" s="2"/>
      <c r="L325" s="243" t="s">
        <v>6</v>
      </c>
      <c r="M325" s="2"/>
      <c r="N325" s="2"/>
      <c r="O325" s="2"/>
      <c r="P325" s="2"/>
      <c r="Q325" s="179"/>
    </row>
    <row r="326" spans="1:22" s="180" customFormat="1">
      <c r="A326" s="43" t="s">
        <v>7</v>
      </c>
      <c r="B326" s="43"/>
      <c r="C326" s="24"/>
      <c r="D326" s="52">
        <f>+$D$46</f>
        <v>2011</v>
      </c>
      <c r="E326" s="116"/>
      <c r="F326" s="25">
        <f>+$F$46</f>
        <v>2010</v>
      </c>
      <c r="G326" s="63"/>
      <c r="H326" s="52">
        <f>+$D$46</f>
        <v>2011</v>
      </c>
      <c r="I326" s="116"/>
      <c r="J326" s="25">
        <f>+$F$46</f>
        <v>2010</v>
      </c>
      <c r="K326" s="5"/>
      <c r="L326" s="248">
        <v>2010</v>
      </c>
      <c r="M326" s="2"/>
      <c r="N326" s="2"/>
      <c r="O326" s="2"/>
      <c r="P326" s="2"/>
      <c r="Q326" s="2"/>
      <c r="R326" s="179"/>
    </row>
    <row r="327" spans="1:22" s="180" customFormat="1">
      <c r="A327" s="59"/>
      <c r="B327" s="59"/>
      <c r="C327" s="24"/>
      <c r="D327" s="315" t="s">
        <v>5</v>
      </c>
      <c r="E327" s="315"/>
      <c r="F327" s="315"/>
      <c r="G327" s="315"/>
      <c r="H327" s="315"/>
      <c r="I327" s="315"/>
      <c r="J327" s="315"/>
      <c r="K327" s="315"/>
      <c r="L327" s="315"/>
      <c r="M327" s="2"/>
      <c r="N327" s="2"/>
      <c r="O327" s="2"/>
      <c r="P327" s="2"/>
      <c r="Q327" s="2"/>
      <c r="R327" s="179"/>
    </row>
    <row r="328" spans="1:22" s="180" customFormat="1">
      <c r="A328" s="102"/>
      <c r="B328" s="102" t="s">
        <v>116</v>
      </c>
      <c r="C328" s="24"/>
      <c r="D328" s="192">
        <v>0</v>
      </c>
      <c r="E328" s="23"/>
      <c r="F328" s="218">
        <v>0</v>
      </c>
      <c r="G328" s="22"/>
      <c r="H328" s="192">
        <v>0</v>
      </c>
      <c r="I328" s="23"/>
      <c r="J328" s="218">
        <v>21756</v>
      </c>
      <c r="K328" s="5"/>
      <c r="L328" s="274">
        <v>21756</v>
      </c>
      <c r="M328" s="2"/>
      <c r="N328" s="2"/>
      <c r="O328" s="2"/>
      <c r="P328" s="2"/>
      <c r="Q328" s="2"/>
      <c r="R328" s="179"/>
    </row>
    <row r="329" spans="1:22" s="180" customFormat="1">
      <c r="A329" s="24"/>
      <c r="B329" s="24" t="s">
        <v>119</v>
      </c>
      <c r="C329" s="24"/>
      <c r="D329" s="54">
        <f>+H329</f>
        <v>878</v>
      </c>
      <c r="E329" s="23"/>
      <c r="F329" s="21">
        <v>0</v>
      </c>
      <c r="G329" s="21"/>
      <c r="H329" s="54">
        <v>878</v>
      </c>
      <c r="I329" s="23"/>
      <c r="J329" s="21">
        <v>23259</v>
      </c>
      <c r="K329" s="5"/>
      <c r="L329" s="246">
        <v>23259</v>
      </c>
      <c r="M329" s="2"/>
      <c r="N329" s="2"/>
      <c r="O329" s="2"/>
      <c r="P329" s="2"/>
      <c r="Q329" s="2"/>
      <c r="R329" s="179"/>
    </row>
    <row r="330" spans="1:22" s="180" customFormat="1">
      <c r="A330" s="24"/>
      <c r="B330" s="24" t="s">
        <v>117</v>
      </c>
      <c r="C330" s="24"/>
      <c r="D330" s="54">
        <f>+H330</f>
        <v>0</v>
      </c>
      <c r="E330" s="23"/>
      <c r="F330" s="21">
        <v>0</v>
      </c>
      <c r="G330" s="21"/>
      <c r="H330" s="54">
        <v>0</v>
      </c>
      <c r="I330" s="23"/>
      <c r="J330" s="21">
        <v>0</v>
      </c>
      <c r="K330" s="5"/>
      <c r="L330" s="246">
        <v>0</v>
      </c>
      <c r="M330" s="2"/>
      <c r="N330" s="2"/>
      <c r="O330" s="2"/>
      <c r="P330" s="2"/>
      <c r="Q330" s="2"/>
      <c r="R330" s="179"/>
    </row>
    <row r="331" spans="1:22" s="180" customFormat="1">
      <c r="A331" s="193"/>
      <c r="B331" s="193" t="s">
        <v>118</v>
      </c>
      <c r="C331" s="24"/>
      <c r="D331" s="92">
        <f>SUM(D329:D330)</f>
        <v>878</v>
      </c>
      <c r="E331" s="27"/>
      <c r="F331" s="91">
        <f>SUM(F329:F330)</f>
        <v>0</v>
      </c>
      <c r="G331" s="27"/>
      <c r="H331" s="92">
        <f>SUM(H329:H330)</f>
        <v>878</v>
      </c>
      <c r="I331" s="27"/>
      <c r="J331" s="91">
        <f>SUM(J329:J330)</f>
        <v>23259</v>
      </c>
      <c r="K331" s="5"/>
      <c r="L331" s="251">
        <f>SUM(L329:L330)</f>
        <v>23259</v>
      </c>
      <c r="M331" s="2"/>
      <c r="N331" s="2"/>
      <c r="O331" s="2"/>
      <c r="P331" s="2"/>
      <c r="Q331" s="2"/>
      <c r="R331" s="179"/>
    </row>
    <row r="332" spans="1:22" s="180" customFormat="1">
      <c r="A332" s="30"/>
      <c r="B332" s="30" t="s">
        <v>262</v>
      </c>
      <c r="C332" s="24"/>
      <c r="D332" s="54">
        <f>+D328-D331</f>
        <v>-878</v>
      </c>
      <c r="E332" s="21"/>
      <c r="F332" s="21">
        <f>+F328-F331</f>
        <v>0</v>
      </c>
      <c r="G332" s="21"/>
      <c r="H332" s="54">
        <f>+H328-H331</f>
        <v>-878</v>
      </c>
      <c r="I332" s="21"/>
      <c r="J332" s="21">
        <f>+J328-J331</f>
        <v>-1503</v>
      </c>
      <c r="K332" s="5"/>
      <c r="L332" s="246">
        <f>+L328-L331</f>
        <v>-1503</v>
      </c>
      <c r="M332" s="2"/>
      <c r="N332" s="2"/>
      <c r="O332" s="2"/>
      <c r="P332" s="2"/>
      <c r="Q332" s="2"/>
      <c r="R332" s="179"/>
    </row>
    <row r="333" spans="1:22" s="180" customFormat="1">
      <c r="A333" s="30"/>
      <c r="B333" s="30" t="s">
        <v>120</v>
      </c>
      <c r="C333" s="24"/>
      <c r="D333" s="54">
        <f>+H333</f>
        <v>0</v>
      </c>
      <c r="E333" s="21"/>
      <c r="F333" s="21">
        <v>0</v>
      </c>
      <c r="G333" s="21"/>
      <c r="H333" s="54">
        <v>0</v>
      </c>
      <c r="I333" s="21"/>
      <c r="J333" s="21">
        <v>286</v>
      </c>
      <c r="K333" s="5"/>
      <c r="L333" s="246">
        <v>286</v>
      </c>
      <c r="M333" s="2"/>
      <c r="N333" s="2"/>
      <c r="O333" s="2"/>
      <c r="P333" s="2"/>
      <c r="Q333" s="2"/>
      <c r="R333" s="179"/>
    </row>
    <row r="334" spans="1:22" s="180" customFormat="1">
      <c r="A334" s="193"/>
      <c r="B334" s="193" t="s">
        <v>176</v>
      </c>
      <c r="C334" s="24"/>
      <c r="D334" s="56">
        <f>SUM(D332:D333)</f>
        <v>-878</v>
      </c>
      <c r="E334" s="31"/>
      <c r="F334" s="28">
        <f>SUM(F332:F333)</f>
        <v>0</v>
      </c>
      <c r="G334" s="29"/>
      <c r="H334" s="56">
        <f>SUM(H332:H333)</f>
        <v>-878</v>
      </c>
      <c r="I334" s="31"/>
      <c r="J334" s="28">
        <f>SUM(J332:J333)</f>
        <v>-1217</v>
      </c>
      <c r="K334" s="5"/>
      <c r="L334" s="250">
        <f>SUM(L332:L333)</f>
        <v>-1217</v>
      </c>
      <c r="M334" s="2"/>
      <c r="N334" s="2"/>
      <c r="O334" s="2"/>
      <c r="P334" s="2"/>
      <c r="Q334" s="2"/>
      <c r="R334" s="179"/>
    </row>
    <row r="335" spans="1:22" s="180" customFormat="1">
      <c r="A335" s="30" t="s">
        <v>201</v>
      </c>
      <c r="B335" s="30"/>
      <c r="C335" s="24"/>
      <c r="D335" s="15"/>
      <c r="E335" s="15"/>
      <c r="F335" s="15"/>
      <c r="G335" s="15"/>
      <c r="H335" s="15"/>
      <c r="I335" s="17"/>
      <c r="J335" s="15"/>
      <c r="K335" s="15"/>
      <c r="L335" s="17"/>
      <c r="M335" s="17"/>
      <c r="N335" s="5"/>
      <c r="O335" s="2"/>
      <c r="P335" s="2"/>
      <c r="Q335" s="2"/>
      <c r="R335" s="2"/>
      <c r="S335" s="2"/>
      <c r="T335" s="2"/>
      <c r="U335" s="179"/>
    </row>
    <row r="336" spans="1:22" s="180" customFormat="1">
      <c r="A336" s="30"/>
      <c r="B336" s="30"/>
      <c r="C336" s="24"/>
      <c r="D336" s="15"/>
      <c r="E336" s="15"/>
      <c r="F336" s="15"/>
      <c r="G336" s="15"/>
      <c r="H336" s="15"/>
      <c r="I336" s="17"/>
      <c r="J336" s="15"/>
      <c r="K336" s="15"/>
      <c r="L336" s="15"/>
      <c r="M336" s="15"/>
      <c r="N336" s="15"/>
      <c r="O336" s="2"/>
      <c r="P336" s="2"/>
      <c r="Q336" s="2"/>
      <c r="R336" s="2"/>
      <c r="S336" s="2"/>
      <c r="T336" s="2"/>
      <c r="U336" s="2"/>
      <c r="V336" s="179"/>
    </row>
    <row r="337" spans="1:19" s="180" customFormat="1" ht="13.5" thickBot="1">
      <c r="A337" s="6" t="s">
        <v>115</v>
      </c>
      <c r="B337" s="6"/>
      <c r="C337" s="6"/>
      <c r="D337" s="74"/>
      <c r="E337" s="47"/>
      <c r="F337" s="47"/>
      <c r="G337" s="47"/>
      <c r="H337" s="47"/>
      <c r="I337" s="19"/>
      <c r="J337" s="47"/>
      <c r="K337" s="47"/>
      <c r="L337" s="6"/>
      <c r="M337" s="2"/>
      <c r="N337" s="2"/>
      <c r="O337" s="2"/>
      <c r="P337" s="2"/>
      <c r="Q337" s="2"/>
      <c r="R337" s="2"/>
      <c r="S337" s="179"/>
    </row>
    <row r="338" spans="1:19" s="180" customFormat="1">
      <c r="A338" s="5"/>
      <c r="B338" s="5"/>
      <c r="C338" s="5"/>
      <c r="D338" s="313" t="s">
        <v>8</v>
      </c>
      <c r="E338" s="313"/>
      <c r="F338" s="313"/>
      <c r="G338" s="236"/>
      <c r="H338" s="313" t="s">
        <v>276</v>
      </c>
      <c r="I338" s="316"/>
      <c r="J338" s="316"/>
      <c r="K338" s="2"/>
      <c r="L338" s="212" t="s">
        <v>33</v>
      </c>
      <c r="M338" s="2"/>
      <c r="N338" s="2"/>
      <c r="O338" s="2"/>
      <c r="P338" s="2"/>
      <c r="Q338" s="2"/>
      <c r="R338" s="179"/>
    </row>
    <row r="339" spans="1:19" s="180" customFormat="1">
      <c r="A339" s="2"/>
      <c r="B339" s="2"/>
      <c r="C339" s="2"/>
      <c r="D339" s="314" t="str">
        <f>+$D$45</f>
        <v>June 30,</v>
      </c>
      <c r="E339" s="314"/>
      <c r="F339" s="314"/>
      <c r="G339" s="235"/>
      <c r="H339" s="314" t="str">
        <f>+$D$45</f>
        <v>June 30,</v>
      </c>
      <c r="I339" s="314"/>
      <c r="J339" s="314"/>
      <c r="K339" s="2"/>
      <c r="L339" s="243" t="s">
        <v>6</v>
      </c>
      <c r="M339" s="2"/>
      <c r="N339" s="2"/>
      <c r="O339" s="2"/>
      <c r="P339" s="2"/>
      <c r="Q339" s="2"/>
      <c r="R339" s="179"/>
    </row>
    <row r="340" spans="1:19" s="180" customFormat="1">
      <c r="A340" s="12" t="s">
        <v>7</v>
      </c>
      <c r="B340" s="11"/>
      <c r="C340" s="2"/>
      <c r="D340" s="52">
        <f>+$D$46</f>
        <v>2011</v>
      </c>
      <c r="E340" s="116"/>
      <c r="F340" s="25">
        <f>+$F$46</f>
        <v>2010</v>
      </c>
      <c r="G340" s="63"/>
      <c r="H340" s="52">
        <f>+$D$46</f>
        <v>2011</v>
      </c>
      <c r="I340" s="116"/>
      <c r="J340" s="25">
        <f>+$F$46</f>
        <v>2010</v>
      </c>
      <c r="K340" s="2"/>
      <c r="L340" s="248">
        <v>2010</v>
      </c>
      <c r="M340" s="2"/>
      <c r="N340" s="2"/>
      <c r="O340" s="2"/>
      <c r="P340" s="2"/>
      <c r="Q340" s="2"/>
      <c r="R340" s="179"/>
    </row>
    <row r="341" spans="1:19" s="180" customFormat="1">
      <c r="A341" s="60"/>
      <c r="B341" s="5"/>
      <c r="C341" s="2"/>
      <c r="D341" s="210" t="s">
        <v>5</v>
      </c>
      <c r="E341" s="210"/>
      <c r="F341" s="210"/>
      <c r="G341" s="210"/>
      <c r="H341" s="210" t="s">
        <v>5</v>
      </c>
      <c r="I341" s="210"/>
      <c r="J341" s="210"/>
      <c r="K341" s="2"/>
      <c r="L341" s="210"/>
      <c r="M341" s="2"/>
      <c r="N341" s="2"/>
      <c r="O341" s="2"/>
      <c r="P341" s="2"/>
      <c r="Q341" s="2"/>
      <c r="R341" s="179"/>
    </row>
    <row r="342" spans="1:19" s="180" customFormat="1">
      <c r="A342" s="60"/>
      <c r="B342" s="5" t="s">
        <v>177</v>
      </c>
      <c r="C342" s="2"/>
      <c r="D342" s="53">
        <f>+D334</f>
        <v>-878</v>
      </c>
      <c r="E342" s="13"/>
      <c r="F342" s="23">
        <v>0</v>
      </c>
      <c r="G342" s="23"/>
      <c r="H342" s="197">
        <f>+H334</f>
        <v>-878</v>
      </c>
      <c r="I342" s="13"/>
      <c r="J342" s="23">
        <v>-1217</v>
      </c>
      <c r="K342" s="2"/>
      <c r="L342" s="244">
        <f>+L334</f>
        <v>-1217</v>
      </c>
      <c r="M342" s="2"/>
      <c r="N342" s="2"/>
      <c r="O342" s="2"/>
      <c r="P342" s="2"/>
      <c r="Q342" s="2"/>
      <c r="R342" s="179"/>
    </row>
    <row r="343" spans="1:19" customFormat="1">
      <c r="A343" s="2"/>
      <c r="B343" s="2" t="s">
        <v>166</v>
      </c>
      <c r="D343" s="54">
        <f>+H343</f>
        <v>0</v>
      </c>
      <c r="E343" s="23"/>
      <c r="F343" s="21">
        <v>1000</v>
      </c>
      <c r="G343" s="21"/>
      <c r="H343" s="54">
        <v>0</v>
      </c>
      <c r="I343" s="23"/>
      <c r="J343" s="21">
        <v>1000</v>
      </c>
      <c r="K343" s="2"/>
      <c r="L343" s="246">
        <v>1000</v>
      </c>
      <c r="M343" s="2"/>
      <c r="N343" s="2"/>
      <c r="O343" s="2"/>
      <c r="P343" s="2"/>
      <c r="Q343" s="2"/>
      <c r="R343" s="71"/>
    </row>
    <row r="344" spans="1:19" customFormat="1">
      <c r="A344" s="2"/>
      <c r="B344" s="2" t="s">
        <v>164</v>
      </c>
      <c r="C344" s="223"/>
      <c r="D344" s="54">
        <f t="shared" ref="D344:D346" si="10">+H344</f>
        <v>0</v>
      </c>
      <c r="E344" s="23"/>
      <c r="F344" s="21">
        <v>3</v>
      </c>
      <c r="G344" s="21"/>
      <c r="H344" s="54">
        <v>0</v>
      </c>
      <c r="I344" s="23"/>
      <c r="J344" s="21">
        <v>14732</v>
      </c>
      <c r="K344" s="2"/>
      <c r="L344" s="246">
        <v>16224</v>
      </c>
      <c r="M344" s="2"/>
      <c r="N344" s="2"/>
      <c r="O344" s="2"/>
      <c r="P344" s="2"/>
      <c r="Q344" s="2"/>
      <c r="R344" s="71"/>
    </row>
    <row r="345" spans="1:19" customFormat="1">
      <c r="A345" s="2"/>
      <c r="B345" s="2" t="s">
        <v>137</v>
      </c>
      <c r="C345" s="223"/>
      <c r="D345" s="54">
        <f t="shared" si="10"/>
        <v>0</v>
      </c>
      <c r="E345" s="23"/>
      <c r="F345" s="21">
        <v>4</v>
      </c>
      <c r="G345" s="21"/>
      <c r="H345" s="54">
        <v>0</v>
      </c>
      <c r="I345" s="23"/>
      <c r="J345" s="21">
        <v>-5923</v>
      </c>
      <c r="K345" s="2"/>
      <c r="L345" s="246">
        <v>-6142</v>
      </c>
      <c r="M345" s="2"/>
      <c r="N345" s="2"/>
      <c r="O345" s="2"/>
      <c r="P345" s="2"/>
      <c r="Q345" s="2"/>
      <c r="R345" s="71"/>
    </row>
    <row r="346" spans="1:19" customFormat="1">
      <c r="A346" s="2"/>
      <c r="B346" s="2" t="s">
        <v>280</v>
      </c>
      <c r="D346" s="54">
        <f t="shared" si="10"/>
        <v>307</v>
      </c>
      <c r="E346" s="23"/>
      <c r="F346" s="21">
        <v>1294</v>
      </c>
      <c r="G346" s="21"/>
      <c r="H346" s="54">
        <v>307</v>
      </c>
      <c r="I346" s="23"/>
      <c r="J346" s="21">
        <v>-57</v>
      </c>
      <c r="K346" s="2"/>
      <c r="L346" s="246">
        <v>-1317</v>
      </c>
      <c r="M346" s="2"/>
      <c r="N346" s="2"/>
      <c r="O346" s="2"/>
      <c r="P346" s="2"/>
      <c r="Q346" s="2"/>
      <c r="R346" s="71"/>
    </row>
    <row r="347" spans="1:19" customFormat="1">
      <c r="A347" s="4"/>
      <c r="B347" s="4" t="s">
        <v>0</v>
      </c>
      <c r="C347" s="2"/>
      <c r="D347" s="56">
        <f>SUM(D342:D346)</f>
        <v>-571</v>
      </c>
      <c r="E347" s="15"/>
      <c r="F347" s="28">
        <f>SUM(F342:F346)</f>
        <v>2301</v>
      </c>
      <c r="G347" s="29"/>
      <c r="H347" s="56">
        <f>SUM(H342:H346)</f>
        <v>-571</v>
      </c>
      <c r="I347" s="15"/>
      <c r="J347" s="28">
        <f>SUM(J342:J346)</f>
        <v>8535</v>
      </c>
      <c r="K347" s="2"/>
      <c r="L347" s="250">
        <f>SUM(L342:L346)</f>
        <v>8548</v>
      </c>
      <c r="M347" s="2"/>
      <c r="N347" s="2"/>
      <c r="O347" s="2"/>
      <c r="P347" s="2"/>
      <c r="Q347" s="2"/>
      <c r="R347" s="71"/>
    </row>
    <row r="348" spans="1:19" customFormat="1"/>
    <row r="349" spans="1:19" customFormat="1" ht="13.5" thickBot="1">
      <c r="A349" s="6" t="s">
        <v>138</v>
      </c>
      <c r="B349" s="6"/>
      <c r="C349" s="6"/>
      <c r="D349" s="19"/>
      <c r="E349" s="19"/>
      <c r="F349" s="19"/>
      <c r="G349" s="19"/>
      <c r="H349" s="19"/>
      <c r="I349" s="17"/>
      <c r="J349" s="5"/>
      <c r="K349" s="5"/>
      <c r="L349" s="2"/>
      <c r="M349" s="2"/>
      <c r="N349" s="2"/>
      <c r="O349" s="2"/>
      <c r="P349" s="2"/>
      <c r="Q349" s="2"/>
      <c r="R349" s="2"/>
      <c r="S349" s="71"/>
    </row>
    <row r="350" spans="1:19" customFormat="1">
      <c r="A350" s="2"/>
      <c r="B350" s="2"/>
      <c r="C350" s="2"/>
      <c r="D350" s="314" t="str">
        <f>+$D$45</f>
        <v>June 30,</v>
      </c>
      <c r="E350" s="314"/>
      <c r="F350" s="314"/>
      <c r="G350" s="1"/>
      <c r="H350" s="243" t="s">
        <v>6</v>
      </c>
      <c r="I350" s="2"/>
      <c r="J350" s="2"/>
      <c r="K350" s="2"/>
      <c r="L350" s="2"/>
      <c r="M350" s="2"/>
    </row>
    <row r="351" spans="1:19" customFormat="1">
      <c r="A351" s="12" t="s">
        <v>7</v>
      </c>
      <c r="B351" s="12"/>
      <c r="C351" s="2"/>
      <c r="D351" s="52">
        <f>+$D$46</f>
        <v>2011</v>
      </c>
      <c r="E351" s="116"/>
      <c r="F351" s="25">
        <f>+$F$46</f>
        <v>2010</v>
      </c>
      <c r="G351" s="76"/>
      <c r="H351" s="25">
        <v>2010</v>
      </c>
      <c r="I351" s="5"/>
      <c r="J351" s="2"/>
      <c r="K351" s="2"/>
      <c r="L351" s="2"/>
      <c r="M351" s="2"/>
      <c r="N351" s="2"/>
      <c r="O351" s="2"/>
      <c r="P351" s="2"/>
    </row>
    <row r="352" spans="1:19" customFormat="1" ht="12.75" customHeight="1">
      <c r="A352" s="2" t="s">
        <v>263</v>
      </c>
      <c r="B352" s="60"/>
      <c r="C352" s="2"/>
      <c r="D352" s="328" t="s">
        <v>5</v>
      </c>
      <c r="E352" s="328"/>
      <c r="F352" s="328"/>
      <c r="G352" s="238"/>
      <c r="H352" s="2"/>
      <c r="I352" s="5"/>
      <c r="J352" s="2"/>
      <c r="K352" s="2"/>
      <c r="L352" s="2"/>
      <c r="M352" s="2"/>
      <c r="N352" s="2"/>
      <c r="O352" s="2"/>
      <c r="P352" s="2"/>
    </row>
    <row r="353" spans="1:18" customFormat="1">
      <c r="A353" s="2"/>
      <c r="B353" s="2" t="s">
        <v>126</v>
      </c>
      <c r="C353" s="2"/>
      <c r="D353" s="197">
        <v>0</v>
      </c>
      <c r="E353" s="222"/>
      <c r="F353" s="23">
        <v>3000</v>
      </c>
      <c r="G353" s="23"/>
      <c r="H353" s="23">
        <v>0</v>
      </c>
      <c r="I353" s="5"/>
      <c r="J353" s="2"/>
      <c r="K353" s="2"/>
      <c r="L353" s="2"/>
      <c r="M353" s="2"/>
      <c r="N353" s="2"/>
      <c r="O353" s="2"/>
      <c r="P353" s="2"/>
    </row>
    <row r="354" spans="1:18" customFormat="1" hidden="1">
      <c r="A354" s="2"/>
      <c r="B354" s="2" t="s">
        <v>127</v>
      </c>
      <c r="C354" s="2"/>
      <c r="D354" s="54">
        <v>0</v>
      </c>
      <c r="E354" s="222"/>
      <c r="F354" s="21">
        <v>0</v>
      </c>
      <c r="G354" s="21"/>
      <c r="H354" s="21">
        <v>0</v>
      </c>
      <c r="I354" s="5"/>
      <c r="J354" s="2"/>
      <c r="K354" s="2"/>
      <c r="L354" s="2"/>
      <c r="M354" s="2"/>
      <c r="N354" s="2"/>
      <c r="O354" s="2"/>
      <c r="P354" s="2"/>
    </row>
    <row r="355" spans="1:18" customFormat="1" hidden="1">
      <c r="A355" s="2"/>
      <c r="B355" s="2" t="s">
        <v>130</v>
      </c>
      <c r="C355" s="2"/>
      <c r="D355" s="54">
        <v>0</v>
      </c>
      <c r="E355" s="222"/>
      <c r="F355" s="21">
        <v>0</v>
      </c>
      <c r="G355" s="21"/>
      <c r="H355" s="21">
        <v>0</v>
      </c>
      <c r="I355" s="5"/>
      <c r="J355" s="2"/>
      <c r="K355" s="2"/>
      <c r="L355" s="2"/>
      <c r="M355" s="2"/>
      <c r="N355" s="2"/>
      <c r="O355" s="2"/>
      <c r="P355" s="2"/>
    </row>
    <row r="356" spans="1:18">
      <c r="A356" s="4"/>
      <c r="B356" s="4" t="s">
        <v>129</v>
      </c>
      <c r="D356" s="56">
        <f>SUM(D353:D355)</f>
        <v>0</v>
      </c>
      <c r="E356" s="27"/>
      <c r="F356" s="28">
        <f>SUM(F353:F355)</f>
        <v>3000</v>
      </c>
      <c r="G356" s="29"/>
      <c r="H356" s="28">
        <f>SUM(H353:H355)</f>
        <v>0</v>
      </c>
    </row>
    <row r="357" spans="1:18" hidden="1">
      <c r="A357" s="2" t="s">
        <v>139</v>
      </c>
      <c r="D357" s="24"/>
      <c r="E357" s="30"/>
      <c r="F357" s="24"/>
      <c r="G357" s="24"/>
      <c r="H357" s="24"/>
    </row>
    <row r="358" spans="1:18" customFormat="1" hidden="1">
      <c r="A358" s="2"/>
      <c r="B358" s="2" t="s">
        <v>125</v>
      </c>
      <c r="C358" s="2"/>
      <c r="D358" s="197">
        <v>0</v>
      </c>
      <c r="E358" s="27"/>
      <c r="F358" s="23">
        <v>0</v>
      </c>
      <c r="G358" s="23"/>
      <c r="H358" s="23">
        <v>0</v>
      </c>
      <c r="I358" s="5"/>
      <c r="J358" s="2"/>
      <c r="K358" s="2"/>
      <c r="L358" s="2"/>
      <c r="M358" s="2"/>
      <c r="N358" s="2"/>
      <c r="O358" s="2"/>
      <c r="P358" s="2"/>
    </row>
    <row r="359" spans="1:18" hidden="1">
      <c r="A359" s="4"/>
      <c r="B359" s="4" t="s">
        <v>128</v>
      </c>
      <c r="D359" s="56">
        <f>SUM(D357:D358)</f>
        <v>0</v>
      </c>
      <c r="E359" s="27"/>
      <c r="F359" s="28">
        <f>SUM(F357:F358)</f>
        <v>0</v>
      </c>
      <c r="G359" s="29"/>
      <c r="H359" s="28">
        <f>SUM(H357:H358)</f>
        <v>0</v>
      </c>
    </row>
    <row r="360" spans="1:18" hidden="1">
      <c r="A360" s="2" t="s">
        <v>163</v>
      </c>
    </row>
    <row r="361" spans="1:18" hidden="1"/>
    <row r="364" spans="1:18" ht="15">
      <c r="A364" s="8" t="s">
        <v>218</v>
      </c>
    </row>
    <row r="365" spans="1:18" ht="13.5" thickBot="1">
      <c r="A365" s="6" t="s">
        <v>219</v>
      </c>
      <c r="B365" s="284"/>
      <c r="C365" s="284"/>
      <c r="D365" s="285"/>
      <c r="E365" s="286"/>
      <c r="F365" s="285"/>
      <c r="G365" s="285"/>
      <c r="H365" s="285"/>
      <c r="I365" s="285"/>
      <c r="J365" s="285"/>
      <c r="K365" s="285"/>
      <c r="L365" s="285"/>
      <c r="M365" s="298"/>
      <c r="Q365" s="24"/>
      <c r="R365" s="24"/>
    </row>
    <row r="366" spans="1:18">
      <c r="A366" s="43"/>
      <c r="B366" s="12"/>
      <c r="D366" s="239" t="s">
        <v>154</v>
      </c>
      <c r="F366" s="239" t="s">
        <v>155</v>
      </c>
      <c r="G366" s="1"/>
      <c r="H366" s="239" t="s">
        <v>156</v>
      </c>
      <c r="I366" s="275"/>
      <c r="J366" s="209" t="s">
        <v>157</v>
      </c>
      <c r="K366" s="237"/>
      <c r="L366" s="209">
        <v>2010</v>
      </c>
    </row>
    <row r="367" spans="1:18">
      <c r="A367" s="287"/>
      <c r="B367" s="287"/>
      <c r="C367" s="287"/>
      <c r="D367" s="320" t="s">
        <v>5</v>
      </c>
      <c r="E367" s="320"/>
      <c r="F367" s="320"/>
      <c r="G367" s="320"/>
      <c r="H367" s="320"/>
      <c r="I367" s="320"/>
      <c r="J367" s="320"/>
      <c r="K367" s="320"/>
      <c r="L367" s="320"/>
    </row>
    <row r="368" spans="1:18">
      <c r="A368" s="201" t="s">
        <v>140</v>
      </c>
      <c r="B368" s="201"/>
      <c r="C368" s="202"/>
      <c r="D368" s="276">
        <v>259433</v>
      </c>
      <c r="E368" s="288"/>
      <c r="F368" s="276">
        <v>214861</v>
      </c>
      <c r="G368" s="288"/>
      <c r="H368" s="276">
        <v>296410</v>
      </c>
      <c r="I368" s="289"/>
      <c r="J368" s="276">
        <v>364430</v>
      </c>
      <c r="K368" s="288"/>
      <c r="L368" s="276">
        <v>1135134</v>
      </c>
    </row>
    <row r="369" spans="1:16">
      <c r="A369" s="203"/>
      <c r="B369" s="203" t="s">
        <v>7</v>
      </c>
      <c r="C369" s="202"/>
      <c r="D369" s="277"/>
      <c r="E369" s="290"/>
      <c r="F369" s="277"/>
      <c r="G369" s="277"/>
      <c r="H369" s="277"/>
      <c r="I369" s="291"/>
      <c r="J369" s="277"/>
      <c r="K369" s="292"/>
      <c r="L369" s="277"/>
      <c r="N369" s="290"/>
    </row>
    <row r="370" spans="1:16">
      <c r="A370" s="203" t="s">
        <v>141</v>
      </c>
      <c r="B370" s="203"/>
      <c r="C370" s="202"/>
      <c r="D370" s="278">
        <v>140060.27876250001</v>
      </c>
      <c r="E370" s="279"/>
      <c r="F370" s="278">
        <v>118501.24867804348</v>
      </c>
      <c r="G370" s="278"/>
      <c r="H370" s="278">
        <v>143952.85774695652</v>
      </c>
      <c r="I370" s="293"/>
      <c r="J370" s="278">
        <v>179385.74784249999</v>
      </c>
      <c r="K370" s="294"/>
      <c r="L370" s="278">
        <v>581900.13303000003</v>
      </c>
      <c r="N370" s="279"/>
    </row>
    <row r="371" spans="1:16">
      <c r="A371" s="203" t="s">
        <v>142</v>
      </c>
      <c r="B371" s="203"/>
      <c r="C371" s="202"/>
      <c r="D371" s="278">
        <v>5519</v>
      </c>
      <c r="E371" s="295"/>
      <c r="F371" s="278">
        <v>5753</v>
      </c>
      <c r="G371" s="278"/>
      <c r="H371" s="278">
        <v>4569</v>
      </c>
      <c r="I371" s="296"/>
      <c r="J371" s="278">
        <v>5950</v>
      </c>
      <c r="K371" s="294"/>
      <c r="L371" s="278">
        <v>21791</v>
      </c>
      <c r="N371" s="279"/>
    </row>
    <row r="372" spans="1:16">
      <c r="A372" s="202" t="s">
        <v>143</v>
      </c>
      <c r="B372" s="202"/>
      <c r="C372" s="202"/>
      <c r="D372" s="279">
        <v>14447</v>
      </c>
      <c r="E372" s="279"/>
      <c r="F372" s="279">
        <v>14284</v>
      </c>
      <c r="G372" s="279"/>
      <c r="H372" s="279">
        <v>11512</v>
      </c>
      <c r="I372" s="293"/>
      <c r="J372" s="279">
        <v>15771</v>
      </c>
      <c r="K372" s="293"/>
      <c r="L372" s="279">
        <v>56014</v>
      </c>
      <c r="N372" s="279"/>
    </row>
    <row r="373" spans="1:16">
      <c r="A373" s="203" t="s">
        <v>144</v>
      </c>
      <c r="B373" s="203"/>
      <c r="C373" s="202"/>
      <c r="D373" s="278">
        <v>69392.991219932839</v>
      </c>
      <c r="E373" s="295"/>
      <c r="F373" s="278">
        <v>70714.606319211438</v>
      </c>
      <c r="G373" s="278"/>
      <c r="H373" s="278">
        <v>83127.034476309273</v>
      </c>
      <c r="I373" s="296"/>
      <c r="J373" s="278">
        <v>121455.78085834091</v>
      </c>
      <c r="K373" s="294"/>
      <c r="L373" s="278">
        <v>344690.41287379444</v>
      </c>
      <c r="N373" s="279"/>
    </row>
    <row r="374" spans="1:16">
      <c r="A374" s="203" t="s">
        <v>145</v>
      </c>
      <c r="B374" s="203"/>
      <c r="C374" s="202"/>
      <c r="D374" s="278">
        <v>538</v>
      </c>
      <c r="E374" s="295"/>
      <c r="F374" s="278">
        <v>0</v>
      </c>
      <c r="G374" s="278"/>
      <c r="H374" s="278">
        <v>79880</v>
      </c>
      <c r="I374" s="296"/>
      <c r="J374" s="278">
        <v>-1282</v>
      </c>
      <c r="K374" s="294"/>
      <c r="L374" s="278">
        <v>79136</v>
      </c>
      <c r="N374" s="279"/>
    </row>
    <row r="375" spans="1:16">
      <c r="A375" s="204"/>
      <c r="B375" s="204" t="s">
        <v>118</v>
      </c>
      <c r="C375" s="202"/>
      <c r="D375" s="280">
        <v>229957.26998243283</v>
      </c>
      <c r="E375" s="279"/>
      <c r="F375" s="280">
        <v>209252.85499725491</v>
      </c>
      <c r="G375" s="279"/>
      <c r="H375" s="280">
        <v>323040.89222326578</v>
      </c>
      <c r="I375" s="293"/>
      <c r="J375" s="280">
        <v>321280.52870084089</v>
      </c>
      <c r="K375" s="293"/>
      <c r="L375" s="280">
        <v>1083531.5459037945</v>
      </c>
      <c r="N375" s="279"/>
    </row>
    <row r="376" spans="1:16">
      <c r="B376" s="202" t="s">
        <v>254</v>
      </c>
      <c r="C376" s="202"/>
      <c r="D376" s="279">
        <v>29475.730017567163</v>
      </c>
      <c r="E376" s="279"/>
      <c r="F376" s="279">
        <v>5608.1450027450801</v>
      </c>
      <c r="G376" s="279"/>
      <c r="H376" s="279">
        <v>-26630.892223265801</v>
      </c>
      <c r="I376" s="293"/>
      <c r="J376" s="279">
        <v>43149.4712991591</v>
      </c>
      <c r="K376" s="279"/>
      <c r="L376" s="279">
        <v>51602.45409620554</v>
      </c>
      <c r="N376" s="279"/>
    </row>
    <row r="377" spans="1:16">
      <c r="A377" s="202" t="s">
        <v>240</v>
      </c>
      <c r="B377" s="202"/>
      <c r="C377" s="202"/>
      <c r="D377" s="279">
        <v>-587</v>
      </c>
      <c r="E377" s="279"/>
      <c r="F377" s="279">
        <v>-2125</v>
      </c>
      <c r="G377" s="279"/>
      <c r="H377" s="279">
        <v>-7231</v>
      </c>
      <c r="I377" s="293"/>
      <c r="J377" s="279">
        <v>-240</v>
      </c>
      <c r="K377" s="279"/>
      <c r="L377" s="279">
        <v>-10183</v>
      </c>
      <c r="N377" s="279"/>
    </row>
    <row r="378" spans="1:16">
      <c r="A378" s="203" t="s">
        <v>146</v>
      </c>
      <c r="B378" s="203"/>
      <c r="C378" s="202"/>
      <c r="D378" s="279">
        <v>-12399</v>
      </c>
      <c r="E378" s="279"/>
      <c r="F378" s="279">
        <v>-12325</v>
      </c>
      <c r="G378" s="279"/>
      <c r="H378" s="279">
        <v>-11052</v>
      </c>
      <c r="I378" s="293"/>
      <c r="J378" s="279">
        <v>-11220</v>
      </c>
      <c r="K378" s="279"/>
      <c r="L378" s="279">
        <v>-46996</v>
      </c>
      <c r="N378" s="279"/>
    </row>
    <row r="379" spans="1:16">
      <c r="A379" s="202" t="s">
        <v>147</v>
      </c>
      <c r="B379" s="203"/>
      <c r="C379" s="202"/>
      <c r="D379" s="279">
        <v>5854</v>
      </c>
      <c r="E379" s="279"/>
      <c r="F379" s="279">
        <v>2309</v>
      </c>
      <c r="G379" s="279"/>
      <c r="H379" s="279">
        <v>1385</v>
      </c>
      <c r="I379" s="293"/>
      <c r="J379" s="279">
        <v>4312</v>
      </c>
      <c r="K379" s="279"/>
      <c r="L379" s="279">
        <v>13860</v>
      </c>
      <c r="N379" s="279"/>
    </row>
    <row r="380" spans="1:16">
      <c r="A380" s="202" t="s">
        <v>148</v>
      </c>
      <c r="B380" s="203"/>
      <c r="C380" s="202"/>
      <c r="D380" s="279">
        <v>-1995</v>
      </c>
      <c r="E380" s="279"/>
      <c r="F380" s="279">
        <v>-10572</v>
      </c>
      <c r="G380" s="279"/>
      <c r="H380" s="279">
        <v>-4438</v>
      </c>
      <c r="I380" s="293"/>
      <c r="J380" s="279">
        <v>-575</v>
      </c>
      <c r="K380" s="279"/>
      <c r="L380" s="279">
        <v>-17580</v>
      </c>
      <c r="N380" s="279"/>
    </row>
    <row r="381" spans="1:16">
      <c r="A381" s="201" t="s">
        <v>149</v>
      </c>
      <c r="B381" s="201"/>
      <c r="C381" s="202"/>
      <c r="D381" s="281">
        <v>-10163</v>
      </c>
      <c r="E381" s="279"/>
      <c r="F381" s="281">
        <v>-9980</v>
      </c>
      <c r="G381" s="279"/>
      <c r="H381" s="281">
        <v>20841</v>
      </c>
      <c r="I381" s="293"/>
      <c r="J381" s="281">
        <v>218</v>
      </c>
      <c r="K381" s="279"/>
      <c r="L381" s="281">
        <v>916</v>
      </c>
      <c r="N381" s="279"/>
    </row>
    <row r="382" spans="1:16">
      <c r="A382" s="203" t="s">
        <v>7</v>
      </c>
      <c r="B382" s="203" t="s">
        <v>239</v>
      </c>
      <c r="C382" s="202"/>
      <c r="D382" s="278">
        <v>10185.730017567163</v>
      </c>
      <c r="E382" s="279"/>
      <c r="F382" s="278">
        <v>-27084.854997254919</v>
      </c>
      <c r="G382" s="278"/>
      <c r="H382" s="278">
        <v>-27125.892223265801</v>
      </c>
      <c r="I382" s="293"/>
      <c r="J382" s="278">
        <v>35644.4712991591</v>
      </c>
      <c r="K382" s="294"/>
      <c r="L382" s="278">
        <v>-8380.545903794462</v>
      </c>
      <c r="N382" s="279"/>
    </row>
    <row r="383" spans="1:16">
      <c r="A383" s="201" t="s">
        <v>202</v>
      </c>
      <c r="B383" s="201"/>
      <c r="C383" s="202"/>
      <c r="D383" s="281">
        <v>4912</v>
      </c>
      <c r="E383" s="279"/>
      <c r="F383" s="281">
        <v>-2759</v>
      </c>
      <c r="G383" s="279"/>
      <c r="H383" s="281">
        <v>14945</v>
      </c>
      <c r="I383" s="293"/>
      <c r="J383" s="281">
        <v>-3195</v>
      </c>
      <c r="K383" s="279"/>
      <c r="L383" s="281">
        <v>13903</v>
      </c>
      <c r="N383" s="279"/>
      <c r="P383" s="37"/>
    </row>
    <row r="384" spans="1:16">
      <c r="B384" s="203" t="s">
        <v>150</v>
      </c>
      <c r="C384" s="202"/>
      <c r="D384" s="41">
        <v>5273.7300175671617</v>
      </c>
      <c r="E384" s="41"/>
      <c r="F384" s="41">
        <v>-24325.854997254919</v>
      </c>
      <c r="G384" s="41"/>
      <c r="H384" s="41">
        <v>-42070.892223265801</v>
      </c>
      <c r="I384" s="297"/>
      <c r="J384" s="41">
        <v>38839.4712991591</v>
      </c>
      <c r="K384" s="41"/>
      <c r="L384" s="41">
        <v>-22283.54590379446</v>
      </c>
      <c r="N384" s="49"/>
    </row>
    <row r="385" spans="1:18">
      <c r="A385" s="201" t="s">
        <v>151</v>
      </c>
      <c r="B385" s="201"/>
      <c r="C385" s="202"/>
      <c r="D385" s="281">
        <v>6234</v>
      </c>
      <c r="E385" s="279"/>
      <c r="F385" s="281">
        <v>2301</v>
      </c>
      <c r="G385" s="279"/>
      <c r="H385" s="281">
        <v>1822</v>
      </c>
      <c r="I385" s="293"/>
      <c r="J385" s="281">
        <v>-1809</v>
      </c>
      <c r="K385" s="279"/>
      <c r="L385" s="281">
        <v>8548</v>
      </c>
      <c r="N385" s="279"/>
    </row>
    <row r="386" spans="1:18" ht="13.5" thickBot="1">
      <c r="A386" s="205"/>
      <c r="B386" s="205" t="s">
        <v>152</v>
      </c>
      <c r="C386" s="205"/>
      <c r="D386" s="282">
        <v>11507.730017567163</v>
      </c>
      <c r="E386" s="282"/>
      <c r="F386" s="282">
        <v>-22024.854997254919</v>
      </c>
      <c r="G386" s="282"/>
      <c r="H386" s="282">
        <v>-40248.892223265801</v>
      </c>
      <c r="I386" s="282"/>
      <c r="J386" s="282">
        <v>37030.4712991591</v>
      </c>
      <c r="K386" s="282"/>
      <c r="L386" s="282">
        <v>-13735.545903794462</v>
      </c>
      <c r="N386" s="155"/>
    </row>
    <row r="387" spans="1:18">
      <c r="A387" s="153"/>
      <c r="B387" s="153"/>
      <c r="C387" s="153"/>
      <c r="D387" s="155"/>
      <c r="E387" s="155"/>
      <c r="F387" s="155"/>
      <c r="G387" s="155"/>
      <c r="H387" s="155"/>
      <c r="I387" s="156"/>
      <c r="J387" s="155"/>
      <c r="K387" s="155"/>
      <c r="L387" s="155"/>
      <c r="N387" s="155"/>
    </row>
    <row r="388" spans="1:18">
      <c r="A388" s="201" t="s">
        <v>153</v>
      </c>
      <c r="B388" s="201"/>
      <c r="C388" s="202"/>
      <c r="D388" s="283">
        <v>67</v>
      </c>
      <c r="E388" s="290"/>
      <c r="F388" s="283">
        <v>-5</v>
      </c>
      <c r="G388" s="290"/>
      <c r="H388" s="283">
        <v>5</v>
      </c>
      <c r="I388" s="291"/>
      <c r="J388" s="283">
        <v>0</v>
      </c>
      <c r="K388" s="291"/>
      <c r="L388" s="283">
        <v>67</v>
      </c>
      <c r="N388" s="290"/>
    </row>
    <row r="389" spans="1:18" ht="13.5" thickBot="1">
      <c r="A389" s="205"/>
      <c r="B389" s="205" t="s">
        <v>105</v>
      </c>
      <c r="C389" s="205"/>
      <c r="D389" s="282">
        <v>11440.730017567163</v>
      </c>
      <c r="E389" s="282"/>
      <c r="F389" s="282">
        <v>-22019.854997254919</v>
      </c>
      <c r="G389" s="282"/>
      <c r="H389" s="282">
        <v>-40253.892223265801</v>
      </c>
      <c r="I389" s="282"/>
      <c r="J389" s="282">
        <v>37030.4712991591</v>
      </c>
      <c r="K389" s="282"/>
      <c r="L389" s="282">
        <v>-13802.545903794462</v>
      </c>
      <c r="N389" s="155"/>
    </row>
    <row r="390" spans="1:18">
      <c r="A390" s="153"/>
      <c r="B390" s="153"/>
      <c r="C390" s="153"/>
      <c r="D390" s="155"/>
      <c r="E390" s="155"/>
      <c r="F390" s="155"/>
      <c r="G390" s="155"/>
      <c r="H390" s="155"/>
      <c r="I390" s="155"/>
      <c r="J390" s="155"/>
      <c r="K390" s="155"/>
      <c r="L390" s="155"/>
      <c r="N390" s="155"/>
    </row>
    <row r="391" spans="1:18" ht="13.5" thickBot="1">
      <c r="A391" s="6" t="s">
        <v>247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R391" s="30"/>
    </row>
    <row r="392" spans="1:18">
      <c r="A392" s="59"/>
      <c r="B392" s="60"/>
      <c r="D392" s="299" t="s">
        <v>154</v>
      </c>
      <c r="F392" s="299" t="s">
        <v>155</v>
      </c>
      <c r="G392" s="1"/>
      <c r="H392" s="299" t="s">
        <v>156</v>
      </c>
      <c r="I392" s="275"/>
      <c r="J392" s="300" t="s">
        <v>157</v>
      </c>
      <c r="K392" s="237"/>
      <c r="L392" s="300">
        <v>2010</v>
      </c>
    </row>
    <row r="393" spans="1:18">
      <c r="A393" s="287"/>
      <c r="B393" s="287"/>
      <c r="C393" s="287"/>
      <c r="D393" s="320" t="s">
        <v>5</v>
      </c>
      <c r="E393" s="320"/>
      <c r="F393" s="320"/>
      <c r="G393" s="320"/>
      <c r="H393" s="320"/>
      <c r="I393" s="320"/>
      <c r="J393" s="320"/>
      <c r="K393" s="320"/>
      <c r="L393" s="320"/>
    </row>
    <row r="394" spans="1:18">
      <c r="A394" s="2" t="s">
        <v>255</v>
      </c>
      <c r="D394" s="279">
        <v>34223</v>
      </c>
      <c r="E394" s="279"/>
      <c r="F394" s="279">
        <v>5328</v>
      </c>
      <c r="G394" s="279"/>
      <c r="H394" s="279">
        <v>-27574</v>
      </c>
      <c r="I394" s="279"/>
      <c r="J394" s="279">
        <v>45821</v>
      </c>
      <c r="K394" s="279"/>
      <c r="L394" s="279">
        <f>+D394+F394+H394+J394</f>
        <v>57798</v>
      </c>
    </row>
    <row r="395" spans="1:18">
      <c r="A395" s="2" t="s">
        <v>242</v>
      </c>
      <c r="D395" s="279">
        <v>117</v>
      </c>
      <c r="E395" s="279"/>
      <c r="F395" s="279">
        <v>4883</v>
      </c>
      <c r="G395" s="279"/>
      <c r="H395" s="279">
        <v>5338</v>
      </c>
      <c r="I395" s="279"/>
      <c r="J395" s="279">
        <v>1801</v>
      </c>
      <c r="K395" s="279"/>
      <c r="L395" s="279">
        <f t="shared" ref="L395:L397" si="11">+D395+F395+H395+J395</f>
        <v>12139</v>
      </c>
    </row>
    <row r="396" spans="1:18">
      <c r="A396" s="2" t="s">
        <v>243</v>
      </c>
      <c r="D396" s="279">
        <v>-4864</v>
      </c>
      <c r="E396" s="279"/>
      <c r="F396" s="279">
        <v>-4603</v>
      </c>
      <c r="G396" s="279"/>
      <c r="H396" s="279">
        <v>-4395</v>
      </c>
      <c r="I396" s="279"/>
      <c r="J396" s="279">
        <v>-4473</v>
      </c>
      <c r="K396" s="279"/>
      <c r="L396" s="279">
        <f t="shared" si="11"/>
        <v>-18335</v>
      </c>
    </row>
    <row r="397" spans="1:18">
      <c r="A397" s="204" t="s">
        <v>256</v>
      </c>
      <c r="B397" s="204"/>
      <c r="C397" s="202"/>
      <c r="D397" s="280">
        <f>SUM(D394:D396)</f>
        <v>29476</v>
      </c>
      <c r="E397" s="279"/>
      <c r="F397" s="280">
        <f>SUM(F394:F396)</f>
        <v>5608</v>
      </c>
      <c r="G397" s="279"/>
      <c r="H397" s="280">
        <f>SUM(H394:H396)</f>
        <v>-26631</v>
      </c>
      <c r="I397" s="293"/>
      <c r="J397" s="280">
        <f>SUM(J394:J396)</f>
        <v>43149</v>
      </c>
      <c r="K397" s="293"/>
      <c r="L397" s="280">
        <f t="shared" si="11"/>
        <v>51602</v>
      </c>
      <c r="N397" s="279"/>
    </row>
    <row r="398" spans="1:18">
      <c r="A398" s="202"/>
      <c r="B398" s="202"/>
      <c r="C398" s="202"/>
      <c r="D398" s="279"/>
      <c r="E398" s="279"/>
      <c r="F398" s="279"/>
      <c r="G398" s="279"/>
      <c r="H398" s="279"/>
      <c r="I398" s="293"/>
      <c r="J398" s="279"/>
      <c r="K398" s="293"/>
      <c r="L398" s="279"/>
      <c r="N398" s="279"/>
    </row>
    <row r="399" spans="1:18" ht="13.5" thickBot="1">
      <c r="A399" s="6" t="s">
        <v>248</v>
      </c>
      <c r="B399" s="6"/>
      <c r="C399" s="6"/>
      <c r="D399" s="6"/>
      <c r="E399" s="6"/>
      <c r="F399" s="6"/>
      <c r="G399" s="6"/>
      <c r="H399" s="6"/>
      <c r="I399" s="6"/>
      <c r="J399" s="6"/>
    </row>
    <row r="400" spans="1:18">
      <c r="D400" s="299" t="s">
        <v>154</v>
      </c>
      <c r="F400" s="299" t="s">
        <v>155</v>
      </c>
      <c r="G400" s="1"/>
      <c r="H400" s="299" t="s">
        <v>156</v>
      </c>
      <c r="I400" s="275"/>
      <c r="J400" s="300" t="s">
        <v>157</v>
      </c>
      <c r="K400" s="237"/>
      <c r="L400" s="76"/>
    </row>
    <row r="401" spans="1:19">
      <c r="D401" s="320" t="s">
        <v>5</v>
      </c>
      <c r="E401" s="320"/>
      <c r="F401" s="320"/>
      <c r="G401" s="320"/>
      <c r="H401" s="320"/>
      <c r="I401" s="320"/>
      <c r="J401" s="320"/>
      <c r="K401" s="190"/>
      <c r="L401" s="190"/>
    </row>
    <row r="402" spans="1:19">
      <c r="A402" s="2" t="s">
        <v>244</v>
      </c>
      <c r="D402" s="279">
        <v>1293284</v>
      </c>
      <c r="F402" s="279">
        <v>1305892</v>
      </c>
      <c r="H402" s="279">
        <v>1184805</v>
      </c>
      <c r="J402" s="279">
        <v>1179735</v>
      </c>
      <c r="L402" s="279"/>
    </row>
    <row r="403" spans="1:19">
      <c r="A403" s="2" t="s">
        <v>245</v>
      </c>
      <c r="D403" s="279">
        <v>37932</v>
      </c>
      <c r="F403" s="279">
        <v>38212</v>
      </c>
      <c r="H403" s="279">
        <v>39155</v>
      </c>
      <c r="J403" s="279">
        <v>36484</v>
      </c>
      <c r="L403" s="279"/>
    </row>
    <row r="404" spans="1:19">
      <c r="A404" s="204" t="s">
        <v>246</v>
      </c>
      <c r="B404" s="204"/>
      <c r="C404" s="202"/>
      <c r="D404" s="280">
        <f>SUM(D402:D403)</f>
        <v>1331216</v>
      </c>
      <c r="E404" s="279"/>
      <c r="F404" s="280">
        <f>SUM(F402:F403)</f>
        <v>1344104</v>
      </c>
      <c r="G404" s="279"/>
      <c r="H404" s="280">
        <f>SUM(H402:H403)</f>
        <v>1223960</v>
      </c>
      <c r="I404" s="293"/>
      <c r="J404" s="280">
        <f>SUM(J402:J403)</f>
        <v>1216219</v>
      </c>
      <c r="K404" s="293"/>
      <c r="L404" s="279"/>
      <c r="N404" s="279"/>
    </row>
    <row r="405" spans="1:19">
      <c r="L405" s="5"/>
    </row>
    <row r="407" spans="1:19">
      <c r="A407" s="2" t="s">
        <v>249</v>
      </c>
      <c r="D407" s="279">
        <v>1163739</v>
      </c>
      <c r="F407" s="279">
        <v>1132726</v>
      </c>
      <c r="H407" s="279">
        <v>1092073</v>
      </c>
      <c r="J407" s="279">
        <v>1133377</v>
      </c>
      <c r="L407" s="279"/>
    </row>
    <row r="408" spans="1:19">
      <c r="A408" s="2" t="s">
        <v>245</v>
      </c>
      <c r="D408" s="279">
        <v>37932</v>
      </c>
      <c r="F408" s="279">
        <v>38212</v>
      </c>
      <c r="H408" s="279">
        <v>39155</v>
      </c>
      <c r="J408" s="279">
        <v>36484</v>
      </c>
      <c r="L408" s="279"/>
    </row>
    <row r="409" spans="1:19">
      <c r="A409" s="204" t="s">
        <v>250</v>
      </c>
      <c r="B409" s="204"/>
      <c r="C409" s="202"/>
      <c r="D409" s="280">
        <f>SUM(D407:D408)</f>
        <v>1201671</v>
      </c>
      <c r="E409" s="279"/>
      <c r="F409" s="280">
        <f>SUM(F407:F408)</f>
        <v>1170938</v>
      </c>
      <c r="G409" s="279"/>
      <c r="H409" s="280">
        <f>SUM(H407:H408)</f>
        <v>1131228</v>
      </c>
      <c r="I409" s="293"/>
      <c r="J409" s="280">
        <f>SUM(J407:J408)</f>
        <v>1169861</v>
      </c>
      <c r="K409" s="293"/>
      <c r="L409" s="279"/>
      <c r="N409" s="279"/>
    </row>
    <row r="410" spans="1:19">
      <c r="O410" s="5"/>
      <c r="P410" s="5"/>
      <c r="Q410" s="5"/>
      <c r="R410" s="5"/>
      <c r="S410" s="5"/>
    </row>
    <row r="411" spans="1:19">
      <c r="A411" s="131" t="s">
        <v>264</v>
      </c>
      <c r="B411"/>
      <c r="C411"/>
      <c r="D411"/>
      <c r="E411"/>
      <c r="F411"/>
      <c r="G411"/>
      <c r="H411"/>
      <c r="I411"/>
      <c r="J411"/>
      <c r="K411"/>
      <c r="L411"/>
      <c r="M411"/>
      <c r="N411"/>
      <c r="O411" s="71"/>
      <c r="P411" s="5"/>
      <c r="Q411" s="71"/>
      <c r="R411" s="5"/>
      <c r="S411" s="5"/>
    </row>
    <row r="412" spans="1:19" ht="13.5" thickBot="1">
      <c r="A412" s="305" t="s">
        <v>265</v>
      </c>
      <c r="B412" s="306"/>
      <c r="C412" s="306"/>
      <c r="D412" s="306"/>
      <c r="E412" s="306"/>
      <c r="F412" s="306"/>
      <c r="G412" s="306"/>
      <c r="H412" s="306"/>
      <c r="I412" s="306"/>
      <c r="J412" s="306"/>
      <c r="K412" s="6"/>
      <c r="L412" s="6"/>
      <c r="M412" s="6"/>
      <c r="N412" s="6"/>
      <c r="O412" s="5"/>
      <c r="P412" s="5"/>
      <c r="Q412" s="5"/>
      <c r="R412" s="5"/>
      <c r="S412" s="5"/>
    </row>
    <row r="413" spans="1:19">
      <c r="A413"/>
      <c r="B413"/>
      <c r="C413" s="312"/>
      <c r="D413" s="313" t="s">
        <v>8</v>
      </c>
      <c r="E413" s="313"/>
      <c r="F413" s="313"/>
      <c r="H413" s="313" t="s">
        <v>273</v>
      </c>
      <c r="I413" s="313"/>
      <c r="J413" s="313"/>
      <c r="L413" s="327" t="s">
        <v>33</v>
      </c>
      <c r="M413" s="327"/>
      <c r="N413" s="327"/>
      <c r="O413" s="5"/>
      <c r="P413" s="5"/>
      <c r="Q413" s="5"/>
      <c r="R413" s="5"/>
      <c r="S413" s="5"/>
    </row>
    <row r="414" spans="1:19">
      <c r="A414"/>
      <c r="B414"/>
      <c r="C414" s="211"/>
      <c r="D414" s="325" t="s">
        <v>283</v>
      </c>
      <c r="E414" s="314"/>
      <c r="F414" s="314"/>
      <c r="H414" s="325" t="s">
        <v>283</v>
      </c>
      <c r="I414" s="314"/>
      <c r="J414" s="314"/>
      <c r="L414" s="325" t="s">
        <v>284</v>
      </c>
      <c r="M414" s="314"/>
      <c r="N414" s="314"/>
      <c r="O414" s="5"/>
      <c r="P414" s="5"/>
      <c r="Q414" s="5"/>
      <c r="R414" s="5"/>
      <c r="S414" s="5"/>
    </row>
    <row r="415" spans="1:19">
      <c r="A415"/>
      <c r="B415"/>
      <c r="D415" s="301" t="s">
        <v>266</v>
      </c>
      <c r="F415" s="301" t="s">
        <v>267</v>
      </c>
      <c r="H415" s="301" t="s">
        <v>266</v>
      </c>
      <c r="I415" s="2"/>
      <c r="J415" s="301" t="s">
        <v>267</v>
      </c>
      <c r="L415" s="301" t="s">
        <v>266</v>
      </c>
      <c r="N415" s="301" t="s">
        <v>267</v>
      </c>
      <c r="R415"/>
    </row>
    <row r="416" spans="1:19">
      <c r="A416" t="s">
        <v>268</v>
      </c>
      <c r="B416"/>
      <c r="D416" s="302">
        <v>-0.11</v>
      </c>
      <c r="F416" s="302">
        <v>-0.11</v>
      </c>
      <c r="H416" s="302">
        <v>-0.03</v>
      </c>
      <c r="I416" s="2"/>
      <c r="J416" s="302">
        <v>-0.03</v>
      </c>
      <c r="L416" s="302">
        <v>-0.04</v>
      </c>
      <c r="N416" s="302">
        <v>-0.04</v>
      </c>
    </row>
    <row r="417" spans="1:14">
      <c r="A417" t="s">
        <v>269</v>
      </c>
      <c r="B417"/>
      <c r="D417" s="302">
        <v>0</v>
      </c>
      <c r="F417" s="302">
        <v>0</v>
      </c>
      <c r="H417" s="302">
        <v>-0.02</v>
      </c>
      <c r="I417" s="2"/>
      <c r="J417" s="302">
        <v>-0.02</v>
      </c>
      <c r="L417" s="302">
        <v>-0.03</v>
      </c>
      <c r="N417" s="302">
        <v>-0.03</v>
      </c>
    </row>
    <row r="418" spans="1:14">
      <c r="A418" s="303" t="s">
        <v>270</v>
      </c>
      <c r="B418" s="303"/>
      <c r="D418" s="304">
        <f>SUM(D416:D417)</f>
        <v>-0.11</v>
      </c>
      <c r="F418" s="304">
        <f>SUM(F416:F417)</f>
        <v>-0.11</v>
      </c>
      <c r="H418" s="304">
        <f>SUM(H416:H417)</f>
        <v>-0.05</v>
      </c>
      <c r="I418" s="2"/>
      <c r="J418" s="304">
        <f>SUM(J416:J417)</f>
        <v>-0.05</v>
      </c>
      <c r="L418" s="304">
        <f>SUM(L416:L417)</f>
        <v>-7.0000000000000007E-2</v>
      </c>
      <c r="N418" s="304">
        <f>SUM(N416:N417)</f>
        <v>-7.0000000000000007E-2</v>
      </c>
    </row>
    <row r="419" spans="1:14"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3.5" thickBot="1">
      <c r="A420" s="205" t="s">
        <v>271</v>
      </c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</row>
    <row r="421" spans="1:14">
      <c r="A421"/>
      <c r="B421"/>
      <c r="C421" s="312"/>
      <c r="D421" s="313" t="s">
        <v>8</v>
      </c>
      <c r="E421" s="313"/>
      <c r="F421" s="313"/>
      <c r="H421" s="313" t="s">
        <v>273</v>
      </c>
      <c r="I421" s="313"/>
      <c r="J421" s="313"/>
      <c r="L421" s="326">
        <v>2010</v>
      </c>
      <c r="M421" s="326"/>
      <c r="N421" s="326"/>
    </row>
    <row r="422" spans="1:14">
      <c r="A422"/>
      <c r="B422"/>
      <c r="C422" s="211"/>
      <c r="D422" s="325" t="s">
        <v>283</v>
      </c>
      <c r="E422" s="314"/>
      <c r="F422" s="314"/>
      <c r="H422" s="325" t="s">
        <v>283</v>
      </c>
      <c r="I422" s="314"/>
      <c r="J422" s="314"/>
      <c r="L422" s="311"/>
      <c r="M422" s="311"/>
      <c r="N422" s="311"/>
    </row>
    <row r="423" spans="1:14">
      <c r="A423"/>
      <c r="B423"/>
      <c r="D423" s="301" t="s">
        <v>266</v>
      </c>
      <c r="F423" s="301" t="s">
        <v>267</v>
      </c>
      <c r="H423" s="301" t="s">
        <v>266</v>
      </c>
      <c r="I423" s="2"/>
      <c r="J423" s="301" t="s">
        <v>267</v>
      </c>
      <c r="L423" s="301" t="s">
        <v>266</v>
      </c>
      <c r="N423" s="301" t="s">
        <v>267</v>
      </c>
    </row>
    <row r="424" spans="1:14">
      <c r="A424" t="s">
        <v>268</v>
      </c>
      <c r="B424"/>
      <c r="D424" s="302">
        <v>-0.12</v>
      </c>
      <c r="F424" s="302">
        <v>-0.12</v>
      </c>
      <c r="H424" s="302">
        <v>-7.0000000000000007E-2</v>
      </c>
      <c r="I424" s="2"/>
      <c r="J424" s="302">
        <v>-7.0000000000000007E-2</v>
      </c>
      <c r="L424" s="302">
        <v>-0.08</v>
      </c>
      <c r="N424" s="302">
        <v>-0.08</v>
      </c>
    </row>
    <row r="425" spans="1:14">
      <c r="A425" t="s">
        <v>269</v>
      </c>
      <c r="B425"/>
      <c r="D425" s="302">
        <v>0</v>
      </c>
      <c r="F425" s="302">
        <v>0</v>
      </c>
      <c r="H425" s="302">
        <v>-0.03</v>
      </c>
      <c r="I425" s="2"/>
      <c r="J425" s="302">
        <v>-0.03</v>
      </c>
      <c r="L425" s="302">
        <v>-0.03</v>
      </c>
      <c r="N425" s="302">
        <v>-0.03</v>
      </c>
    </row>
    <row r="426" spans="1:14">
      <c r="A426" s="303" t="s">
        <v>270</v>
      </c>
      <c r="B426" s="303"/>
      <c r="D426" s="304">
        <f>SUM(D424:D425)</f>
        <v>-0.12</v>
      </c>
      <c r="F426" s="304">
        <f>SUM(F424:F425)</f>
        <v>-0.12</v>
      </c>
      <c r="H426" s="304">
        <f>SUM(H424:H425)</f>
        <v>-0.1</v>
      </c>
      <c r="I426" s="2"/>
      <c r="J426" s="304">
        <f>SUM(J424:J425)</f>
        <v>-0.1</v>
      </c>
      <c r="L426" s="304">
        <f>SUM(L424:L425)</f>
        <v>-0.11</v>
      </c>
      <c r="N426" s="304">
        <f>SUM(N424:N425)</f>
        <v>-0.11</v>
      </c>
    </row>
  </sheetData>
  <mergeCells count="101">
    <mergeCell ref="D422:F422"/>
    <mergeCell ref="H422:J422"/>
    <mergeCell ref="D414:F414"/>
    <mergeCell ref="H414:J414"/>
    <mergeCell ref="L421:N421"/>
    <mergeCell ref="L414:N414"/>
    <mergeCell ref="H324:J324"/>
    <mergeCell ref="D296:F296"/>
    <mergeCell ref="D297:F297"/>
    <mergeCell ref="H296:J296"/>
    <mergeCell ref="H297:J297"/>
    <mergeCell ref="D299:L299"/>
    <mergeCell ref="L413:N413"/>
    <mergeCell ref="H421:J421"/>
    <mergeCell ref="H413:J413"/>
    <mergeCell ref="D413:F413"/>
    <mergeCell ref="D421:F421"/>
    <mergeCell ref="D393:L393"/>
    <mergeCell ref="D401:J401"/>
    <mergeCell ref="D367:L367"/>
    <mergeCell ref="D339:F339"/>
    <mergeCell ref="D350:F350"/>
    <mergeCell ref="D324:F324"/>
    <mergeCell ref="D352:F352"/>
    <mergeCell ref="D283:H283"/>
    <mergeCell ref="H206:J206"/>
    <mergeCell ref="H207:J207"/>
    <mergeCell ref="D209:L209"/>
    <mergeCell ref="D206:F206"/>
    <mergeCell ref="D189:F189"/>
    <mergeCell ref="D188:F188"/>
    <mergeCell ref="D163:L163"/>
    <mergeCell ref="H188:J188"/>
    <mergeCell ref="H189:J189"/>
    <mergeCell ref="D191:L191"/>
    <mergeCell ref="D220:L220"/>
    <mergeCell ref="D218:F218"/>
    <mergeCell ref="D217:F217"/>
    <mergeCell ref="H217:J217"/>
    <mergeCell ref="H218:J218"/>
    <mergeCell ref="N209:O209"/>
    <mergeCell ref="N207:O207"/>
    <mergeCell ref="D207:F207"/>
    <mergeCell ref="M161:N161"/>
    <mergeCell ref="M138:N138"/>
    <mergeCell ref="N206:O206"/>
    <mergeCell ref="D173:F173"/>
    <mergeCell ref="N150:O150"/>
    <mergeCell ref="M160:N160"/>
    <mergeCell ref="N147:O147"/>
    <mergeCell ref="N148:O148"/>
    <mergeCell ref="M163:N163"/>
    <mergeCell ref="D147:F147"/>
    <mergeCell ref="D161:F161"/>
    <mergeCell ref="D175:H175"/>
    <mergeCell ref="D160:F160"/>
    <mergeCell ref="H148:J148"/>
    <mergeCell ref="D150:L150"/>
    <mergeCell ref="H160:J160"/>
    <mergeCell ref="H161:J161"/>
    <mergeCell ref="D148:F148"/>
    <mergeCell ref="A1:Q1"/>
    <mergeCell ref="A2:Q2"/>
    <mergeCell ref="D104:F104"/>
    <mergeCell ref="D124:F124"/>
    <mergeCell ref="D123:F123"/>
    <mergeCell ref="D103:F103"/>
    <mergeCell ref="D44:F44"/>
    <mergeCell ref="D45:F45"/>
    <mergeCell ref="D60:F60"/>
    <mergeCell ref="D61:F61"/>
    <mergeCell ref="D92:F92"/>
    <mergeCell ref="D93:F93"/>
    <mergeCell ref="H92:J92"/>
    <mergeCell ref="H93:J93"/>
    <mergeCell ref="D95:L95"/>
    <mergeCell ref="H44:J44"/>
    <mergeCell ref="D338:F338"/>
    <mergeCell ref="D325:F325"/>
    <mergeCell ref="H325:J325"/>
    <mergeCell ref="D327:L327"/>
    <mergeCell ref="H338:J338"/>
    <mergeCell ref="H339:J339"/>
    <mergeCell ref="H45:J45"/>
    <mergeCell ref="D47:L47"/>
    <mergeCell ref="H60:J60"/>
    <mergeCell ref="H61:J61"/>
    <mergeCell ref="D63:L63"/>
    <mergeCell ref="H103:J103"/>
    <mergeCell ref="H104:J104"/>
    <mergeCell ref="D106:L106"/>
    <mergeCell ref="H123:J123"/>
    <mergeCell ref="H124:J124"/>
    <mergeCell ref="D126:L126"/>
    <mergeCell ref="H135:J135"/>
    <mergeCell ref="H136:J136"/>
    <mergeCell ref="D138:L138"/>
    <mergeCell ref="H147:J147"/>
    <mergeCell ref="D135:F135"/>
    <mergeCell ref="D136:F136"/>
    <mergeCell ref="D281:F281"/>
  </mergeCells>
  <phoneticPr fontId="0" type="noConversion"/>
  <conditionalFormatting sqref="P276:P277">
    <cfRule type="cellIs" dxfId="0" priority="1" operator="between">
      <formula>-1</formula>
      <formula>1</formula>
    </cfRule>
  </conditionalFormatting>
  <printOptions horizontalCentered="1"/>
  <pageMargins left="0.47244094488188998" right="0.23622047244094499" top="0.511811023622047" bottom="0.36" header="0.31496062992126" footer="0.22"/>
  <pageSetup paperSize="9" scale="54" fitToHeight="4" orientation="portrait" verticalDpi="300" r:id="rId1"/>
  <headerFooter alignWithMargins="0">
    <oddFooter>&amp;RPage &amp;P</oddFooter>
  </headerFooter>
  <rowBreaks count="4" manualBreakCount="4">
    <brk id="89" max="18" man="1"/>
    <brk id="170" max="18" man="1"/>
    <brk id="278" max="18" man="1"/>
    <brk id="363" max="1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PBC_x0020_Reference xmlns="908635bb-fe72-4d1d-8edd-59d05b062d3a">36</PBC_x0020_Reference>
    <Supporting_x0020_document xmlns="908635bb-fe72-4d1d-8edd-59d05b062d3a">No</Supporting_x0020_document>
    <Quarter xmlns="908635bb-fe72-4d1d-8edd-59d05b062d3a">2011 Q2</Quarter>
    <Key_x0020_Control xmlns="908635bb-fe72-4d1d-8edd-59d05b062d3a">Tech-11</Key_x0020_Control>
    <BSAccountRangeNew xmlns="908635bb-fe72-4d1d-8edd-59d05b062d3a" xsi:nil="true"/>
    <BalanceSheetDescriptionNew xmlns="908635bb-fe72-4d1d-8edd-59d05b062d3a" xsi:nil="true"/>
    <BSCategoryNew xmlns="908635bb-fe72-4d1d-8edd-59d05b062d3a" xsi:nil="true"/>
    <StatMotherNew xmlns="908635bb-fe72-4d1d-8edd-59d05b062d3a" xsi:nil="true"/>
    <ManagementGroupNew xmlns="908635bb-fe72-4d1d-8edd-59d05b062d3a" xsi:nil="true"/>
    <StatutoryNew xmlns="908635bb-fe72-4d1d-8edd-59d05b062d3a" xsi:nil="true"/>
    <BUNew xmlns="908635bb-fe72-4d1d-8edd-59d05b062d3a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arnings Release" ma:contentTypeID="0x0101001BA8192A63AC2947BE19EEE885D493680504011F007DC8F8EE87FC324A85C423F1663B9FE2" ma:contentTypeVersion="73" ma:contentTypeDescription="" ma:contentTypeScope="" ma:versionID="1c378d1e5c4a11a87257ae2877a4081d">
  <xsd:schema xmlns:xsd="http://www.w3.org/2001/XMLSchema" xmlns:p="http://schemas.microsoft.com/office/2006/metadata/properties" xmlns:ns2="908635bb-fe72-4d1d-8edd-59d05b062d3a" targetNamespace="http://schemas.microsoft.com/office/2006/metadata/properties" ma:root="true" ma:fieldsID="5a36b8e729bfc5fe70a251affa3caf38" ns2:_="">
    <xsd:import namespace="908635bb-fe72-4d1d-8edd-59d05b062d3a"/>
    <xsd:element name="properties">
      <xsd:complexType>
        <xsd:sequence>
          <xsd:element name="documentManagement">
            <xsd:complexType>
              <xsd:all>
                <xsd:element ref="ns2:Quarter" minOccurs="0"/>
                <xsd:element ref="ns2:Key_x0020_Control" minOccurs="0"/>
                <xsd:element ref="ns2:PBC_x0020_Reference" minOccurs="0"/>
                <xsd:element ref="ns2:Supporting_x0020_document" minOccurs="0"/>
                <xsd:element ref="ns2:BalanceSheetDescriptionNew" minOccurs="0"/>
                <xsd:element ref="ns2:BSAccountRangeNew" minOccurs="0"/>
                <xsd:element ref="ns2:BSCategoryNew" minOccurs="0"/>
                <xsd:element ref="ns2:BUNew" minOccurs="0"/>
                <xsd:element ref="ns2:ManagementGroupNew" minOccurs="0"/>
                <xsd:element ref="ns2:StatMotherNew" minOccurs="0"/>
                <xsd:element ref="ns2:StatutoryNew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08635bb-fe72-4d1d-8edd-59d05b062d3a" elementFormDefault="qualified">
    <xsd:import namespace="http://schemas.microsoft.com/office/2006/documentManagement/types"/>
    <xsd:element name="Quarter" ma:index="2" nillable="true" ma:displayName="Year-Quarter" ma:format="Dropdown" ma:internalName="Quarter">
      <xsd:simpleType>
        <xsd:restriction base="dms:Choice">
          <xsd:enumeration value="2011 Q4"/>
          <xsd:enumeration value="2011 Q3"/>
          <xsd:enumeration value="2011 Q2"/>
          <xsd:enumeration value="2011 Q1"/>
          <xsd:enumeration value="2010 Q4"/>
          <xsd:enumeration value="2010 Q3"/>
          <xsd:enumeration value="2010 Q2"/>
          <xsd:enumeration value="2010 Q1"/>
          <xsd:enumeration value="2009 Q4"/>
          <xsd:enumeration value="2009 Q3"/>
          <xsd:enumeration value="2009 Q2"/>
          <xsd:enumeration value="2009 Q1"/>
          <xsd:enumeration value="2008 Q4"/>
          <xsd:enumeration value="2008 Q3"/>
          <xsd:enumeration value="2008 Q2"/>
          <xsd:enumeration value="2008 Q1"/>
        </xsd:restriction>
      </xsd:simpleType>
    </xsd:element>
    <xsd:element name="Key_x0020_Control" ma:index="3" nillable="true" ma:displayName="Key Control" ma:default="(none)" ma:description="Fill in Key Control number if available for this document." ma:format="Dropdown" ma:internalName="Key_x0020_Control" ma:readOnly="false">
      <xsd:simpleType>
        <xsd:restriction base="dms:Choice">
          <xsd:enumeration value="(none)"/>
          <xsd:enumeration value="AP-01"/>
          <xsd:enumeration value="AP-02"/>
          <xsd:enumeration value="AP-03"/>
          <xsd:enumeration value="AP-04"/>
          <xsd:enumeration value="AP-05"/>
          <xsd:enumeration value="AP-06"/>
          <xsd:enumeration value="Cash-01"/>
          <xsd:enumeration value="Cash-02"/>
          <xsd:enumeration value="Cash-03"/>
          <xsd:enumeration value="Cash-04"/>
          <xsd:enumeration value="Cash-05"/>
          <xsd:enumeration value="Cash-06"/>
          <xsd:enumeration value="Cash-07"/>
          <xsd:enumeration value="Cash-08"/>
          <xsd:enumeration value="Cash-09"/>
          <xsd:enumeration value="Cash-10"/>
          <xsd:enumeration value="Cost-01"/>
          <xsd:enumeration value="Cost-02"/>
          <xsd:enumeration value="Cost-03"/>
          <xsd:enumeration value="Cost-04"/>
          <xsd:enumeration value="Cost-05"/>
          <xsd:enumeration value="Cost-06"/>
          <xsd:enumeration value="Cost-07"/>
          <xsd:enumeration value="Cost-08"/>
          <xsd:enumeration value="Cost-09"/>
          <xsd:enumeration value="Cost-10"/>
          <xsd:enumeration value="Cost-11"/>
          <xsd:enumeration value="Cost-12"/>
          <xsd:enumeration value="Cost-13"/>
          <xsd:enumeration value="Cost-14"/>
          <xsd:enumeration value="Cost-15"/>
          <xsd:enumeration value="Cost-16"/>
          <xsd:enumeration value="Cost-17"/>
          <xsd:enumeration value="Cost-18"/>
          <xsd:enumeration value="Cost-19"/>
          <xsd:enumeration value="Cost-20"/>
          <xsd:enumeration value="Cost-21"/>
          <xsd:enumeration value="Cost-22"/>
          <xsd:enumeration value="Cost-23"/>
          <xsd:enumeration value="Cost-24"/>
          <xsd:enumeration value="Cost-25"/>
          <xsd:enumeration value="Cost-26"/>
          <xsd:enumeration value="Cost-27"/>
          <xsd:enumeration value="Cost-28"/>
          <xsd:enumeration value="Cost-29"/>
          <xsd:enumeration value="Cost-30"/>
          <xsd:enumeration value="FA-01"/>
          <xsd:enumeration value="FA-02"/>
          <xsd:enumeration value="FA-03"/>
          <xsd:enumeration value="FA-04"/>
          <xsd:enumeration value="FA-05"/>
          <xsd:enumeration value="FA-06"/>
          <xsd:enumeration value="FA-07"/>
          <xsd:enumeration value="FA-08"/>
          <xsd:enumeration value="FA-09"/>
          <xsd:enumeration value="FA-10"/>
          <xsd:enumeration value="FA-11"/>
          <xsd:enumeration value="FA-12"/>
          <xsd:enumeration value="GA-01"/>
          <xsd:enumeration value="GA-02"/>
          <xsd:enumeration value="GA-03"/>
          <xsd:enumeration value="GA-04"/>
          <xsd:enumeration value="GA-05"/>
          <xsd:enumeration value="GA-06"/>
          <xsd:enumeration value="GA-10"/>
          <xsd:enumeration value="GA-11"/>
          <xsd:enumeration value="GA-12"/>
          <xsd:enumeration value="GA-20"/>
          <xsd:enumeration value="GA-21"/>
          <xsd:enumeration value="GA-22"/>
          <xsd:enumeration value="GA-30"/>
          <xsd:enumeration value="GA-31"/>
          <xsd:enumeration value="GA-32"/>
          <xsd:enumeration value="GA-33"/>
          <xsd:enumeration value="GA-40"/>
          <xsd:enumeration value="GA-41"/>
          <xsd:enumeration value="GA-42"/>
          <xsd:enumeration value="GA-43"/>
          <xsd:enumeration value="GC-01"/>
          <xsd:enumeration value="GC-02"/>
          <xsd:enumeration value="GC-03"/>
          <xsd:enumeration value="GC-04"/>
          <xsd:enumeration value="GC-05"/>
          <xsd:enumeration value="GC-06"/>
          <xsd:enumeration value="GC-07"/>
          <xsd:enumeration value="GC-08"/>
          <xsd:enumeration value="GC-09"/>
          <xsd:enumeration value="GC-10"/>
          <xsd:enumeration value="GC-11"/>
          <xsd:enumeration value="GC-12"/>
          <xsd:enumeration value="GC-13"/>
          <xsd:enumeration value="GC-14"/>
          <xsd:enumeration value="GC-15"/>
          <xsd:enumeration value="GC-16"/>
          <xsd:enumeration value="GC-17"/>
          <xsd:enumeration value="GC-18"/>
          <xsd:enumeration value="GC-19"/>
          <xsd:enumeration value="GC-20"/>
          <xsd:enumeration value="GLR-01"/>
          <xsd:enumeration value="GLR-02"/>
          <xsd:enumeration value="GLR-03"/>
          <xsd:enumeration value="GLR-04"/>
          <xsd:enumeration value="GLR-05"/>
          <xsd:enumeration value="GLR-06"/>
          <xsd:enumeration value="GLR-07"/>
          <xsd:enumeration value="GLR-08"/>
          <xsd:enumeration value="GLR-09"/>
          <xsd:enumeration value="GLR-10"/>
          <xsd:enumeration value="GLR-11"/>
          <xsd:enumeration value="GLR-12"/>
          <xsd:enumeration value="GLR-13"/>
          <xsd:enumeration value="GLR-14"/>
          <xsd:enumeration value="GLR-15"/>
          <xsd:enumeration value="GLR-16"/>
          <xsd:enumeration value="GLR-17"/>
          <xsd:enumeration value="GLR-18"/>
          <xsd:enumeration value="GLR-19"/>
          <xsd:enumeration value="GLR-20"/>
          <xsd:enumeration value="GLR-21"/>
          <xsd:enumeration value="GLR-22"/>
          <xsd:enumeration value="GLR-23"/>
          <xsd:enumeration value="GLR-24"/>
          <xsd:enumeration value="GLR-25"/>
          <xsd:enumeration value="GLR-26"/>
          <xsd:enumeration value="GLR-27"/>
          <xsd:enumeration value="GLR-28"/>
          <xsd:enumeration value="GLR-29"/>
          <xsd:enumeration value="GLR-30"/>
          <xsd:enumeration value="GLR-31"/>
          <xsd:enumeration value="IA-01"/>
          <xsd:enumeration value="IA-02"/>
          <xsd:enumeration value="IA-03"/>
          <xsd:enumeration value="IA-04"/>
          <xsd:enumeration value="IA-05"/>
          <xsd:enumeration value="IA-06"/>
          <xsd:enumeration value="IA-07"/>
          <xsd:enumeration value="IA-08"/>
          <xsd:enumeration value="IA-09"/>
          <xsd:enumeration value="IA-10"/>
          <xsd:enumeration value="IA-11"/>
          <xsd:enumeration value="IA-12"/>
          <xsd:enumeration value="IA-13"/>
          <xsd:enumeration value="IA-14"/>
          <xsd:enumeration value="IA-15"/>
          <xsd:enumeration value="IA-16"/>
          <xsd:enumeration value="IA-17"/>
          <xsd:enumeration value="MC-01"/>
          <xsd:enumeration value="MC-02"/>
          <xsd:enumeration value="MC-03"/>
          <xsd:enumeration value="MC-04"/>
          <xsd:enumeration value="MC-05"/>
          <xsd:enumeration value="MC-06"/>
          <xsd:enumeration value="MC-07"/>
          <xsd:enumeration value="MC-08"/>
          <xsd:enumeration value="MC-09"/>
          <xsd:enumeration value="MC-10"/>
          <xsd:enumeration value="MC-11"/>
          <xsd:enumeration value="MC-12"/>
          <xsd:enumeration value="MC-13"/>
          <xsd:enumeration value="MC-14"/>
          <xsd:enumeration value="MC-15"/>
          <xsd:enumeration value="MC-16"/>
          <xsd:enumeration value="MC-17"/>
          <xsd:enumeration value="MC-18"/>
          <xsd:enumeration value="MC-19"/>
          <xsd:enumeration value="MC-20"/>
          <xsd:enumeration value="MC-21"/>
          <xsd:enumeration value="MC-22"/>
          <xsd:enumeration value="MC-23"/>
          <xsd:enumeration value="MC-24"/>
          <xsd:enumeration value="MC-25"/>
          <xsd:enumeration value="MC-26"/>
          <xsd:enumeration value="MC-27"/>
          <xsd:enumeration value="MC-28"/>
          <xsd:enumeration value="MC-29"/>
          <xsd:enumeration value="MC-30"/>
          <xsd:enumeration value="PA-01"/>
          <xsd:enumeration value="PA-02"/>
          <xsd:enumeration value="PA-03"/>
          <xsd:enumeration value="PH-01"/>
          <xsd:enumeration value="PH-02"/>
          <xsd:enumeration value="PH-03"/>
          <xsd:enumeration value="PH-04"/>
          <xsd:enumeration value="PH-05"/>
          <xsd:enumeration value="PH-06"/>
          <xsd:enumeration value="PH-07"/>
          <xsd:enumeration value="PH-08"/>
          <xsd:enumeration value="PL-01"/>
          <xsd:enumeration value="PL-02"/>
          <xsd:enumeration value="PL-03"/>
          <xsd:enumeration value="PL-04"/>
          <xsd:enumeration value="PL-05"/>
          <xsd:enumeration value="PL-06"/>
          <xsd:enumeration value="PL-07"/>
          <xsd:enumeration value="PW-01"/>
          <xsd:enumeration value="PW-02"/>
          <xsd:enumeration value="PW-03"/>
          <xsd:enumeration value="PW-04"/>
          <xsd:enumeration value="PW-05"/>
          <xsd:enumeration value="PW-06"/>
          <xsd:enumeration value="PW-07"/>
          <xsd:enumeration value="Rev-01"/>
          <xsd:enumeration value="Rev-02"/>
          <xsd:enumeration value="Rev-03"/>
          <xsd:enumeration value="Rev-04"/>
          <xsd:enumeration value="Rev-05"/>
          <xsd:enumeration value="Rev-06"/>
          <xsd:enumeration value="Rev-07"/>
          <xsd:enumeration value="Rev-08"/>
          <xsd:enumeration value="Rev-09"/>
          <xsd:enumeration value="Rev-10"/>
          <xsd:enumeration value="Rev-11"/>
          <xsd:enumeration value="Rev-12"/>
          <xsd:enumeration value="Rev-13"/>
          <xsd:enumeration value="Rev-14"/>
          <xsd:enumeration value="Rev-15"/>
          <xsd:enumeration value="Rev-16"/>
          <xsd:enumeration value="Rev-17"/>
          <xsd:enumeration value="Rev-18"/>
          <xsd:enumeration value="Rev-19"/>
          <xsd:enumeration value="Rev-20"/>
          <xsd:enumeration value="Rev-21"/>
          <xsd:enumeration value="Rev-22"/>
          <xsd:enumeration value="ST-01"/>
          <xsd:enumeration value="ST-02"/>
          <xsd:enumeration value="ST-03"/>
          <xsd:enumeration value="ST-04"/>
          <xsd:enumeration value="Tax Acc-01"/>
          <xsd:enumeration value="Tax Acc-02"/>
          <xsd:enumeration value="Tax Acc-03"/>
          <xsd:enumeration value="Tax Acc-04"/>
          <xsd:enumeration value="Tax Acc-05"/>
          <xsd:enumeration value="Tech-01"/>
          <xsd:enumeration value="Tech-02"/>
          <xsd:enumeration value="Tech-03"/>
          <xsd:enumeration value="Tech-04"/>
          <xsd:enumeration value="Tech-05"/>
          <xsd:enumeration value="Tech-06"/>
          <xsd:enumeration value="Tech-10"/>
          <xsd:enumeration value="Tech-11"/>
          <xsd:enumeration value="Tech-12"/>
          <xsd:enumeration value="Tech-13"/>
          <xsd:enumeration value="Tech-14"/>
          <xsd:enumeration value="Tech-15"/>
          <xsd:enumeration value="Tech-16"/>
        </xsd:restriction>
      </xsd:simpleType>
    </xsd:element>
    <xsd:element name="PBC_x0020_Reference" ma:index="4" nillable="true" ma:displayName="PBC Reference" ma:internalName="PBC_x0020_Reference">
      <xsd:simpleType>
        <xsd:restriction base="dms:Text">
          <xsd:maxLength value="255"/>
        </xsd:restriction>
      </xsd:simpleType>
    </xsd:element>
    <xsd:element name="Supporting_x0020_document" ma:index="5" nillable="true" ma:displayName="Supporting document" ma:default="No" ma:description="Indicates whether this is a main document or a supporting document" ma:format="RadioButtons" ma:internalName="Supporting_x0020_document" ma:readOnly="false">
      <xsd:simpleType>
        <xsd:restriction base="dms:Choice">
          <xsd:enumeration value="No"/>
          <xsd:enumeration value="Yes"/>
        </xsd:restriction>
      </xsd:simpleType>
    </xsd:element>
    <xsd:element name="BalanceSheetDescriptionNew" ma:index="12" nillable="true" ma:displayName="-Balance Sheet Description" ma:hidden="true" ma:internalName="BalanceSheetDescriptionNew" ma:readOnly="false">
      <xsd:simpleType>
        <xsd:restriction base="dms:Note"/>
      </xsd:simpleType>
    </xsd:element>
    <xsd:element name="BSAccountRangeNew" ma:index="13" nillable="true" ma:displayName="-BS Account Range" ma:hidden="true" ma:internalName="BSAccountRangeNew" ma:readOnly="false">
      <xsd:simpleType>
        <xsd:restriction base="dms:Note"/>
      </xsd:simpleType>
    </xsd:element>
    <xsd:element name="BSCategoryNew" ma:index="14" nillable="true" ma:displayName="-BS Category" ma:hidden="true" ma:internalName="BSCategoryNew" ma:readOnly="false">
      <xsd:simpleType>
        <xsd:restriction base="dms:Note"/>
      </xsd:simpleType>
    </xsd:element>
    <xsd:element name="BUNew" ma:index="15" nillable="true" ma:displayName="-BU" ma:hidden="true" ma:list="{8bcd3606-9511-45c6-b184-b10b7edecd07}" ma:internalName="BUNew" ma:readOnly="false" ma:showField="Title" ma:web="908635bb-fe72-4d1d-8edd-59d05b062d3a">
      <xsd:simpleType>
        <xsd:restriction base="dms:Lookup"/>
      </xsd:simpleType>
    </xsd:element>
    <xsd:element name="ManagementGroupNew" ma:index="16" nillable="true" ma:displayName="-Management Group" ma:hidden="true" ma:internalName="ManagementGroupNew" ma:readOnly="false">
      <xsd:simpleType>
        <xsd:restriction base="dms:Text">
          <xsd:maxLength value="255"/>
        </xsd:restriction>
      </xsd:simpleType>
    </xsd:element>
    <xsd:element name="StatMotherNew" ma:index="17" nillable="true" ma:displayName="-StatMother" ma:hidden="true" ma:internalName="StatMotherNew" ma:readOnly="false">
      <xsd:simpleType>
        <xsd:restriction base="dms:Text">
          <xsd:maxLength value="255"/>
        </xsd:restriction>
      </xsd:simpleType>
    </xsd:element>
    <xsd:element name="StatutoryNew" ma:index="18" nillable="true" ma:displayName="-Statutory" ma:hidden="true" ma:internalName="StatutoryNew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3ECD3C2-4EA5-431E-AA30-A272E6E162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D57E2E-6C37-4002-BB4F-A645D994FDC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82071EE-2DB3-4F6D-B67C-BBE771D6E7E2}">
  <ds:schemaRefs>
    <ds:schemaRef ds:uri="http://schemas.microsoft.com/office/2006/metadata/properties"/>
    <ds:schemaRef ds:uri="908635bb-fe72-4d1d-8edd-59d05b062d3a"/>
  </ds:schemaRefs>
</ds:datastoreItem>
</file>

<file path=customXml/itemProps4.xml><?xml version="1.0" encoding="utf-8"?>
<ds:datastoreItem xmlns:ds="http://schemas.openxmlformats.org/officeDocument/2006/customXml" ds:itemID="{BAA479E0-E18E-4054-BF5A-1F07323D7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635bb-fe72-4d1d-8edd-59d05b062d3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Q2 2011 Notes</dc:title>
  <dc:creator>Christin Steen-Nilsen</dc:creator>
  <cp:lastModifiedBy>bard.stenberg</cp:lastModifiedBy>
  <cp:lastPrinted>2011-04-29T08:28:59Z</cp:lastPrinted>
  <dcterms:created xsi:type="dcterms:W3CDTF">2003-02-12T19:44:27Z</dcterms:created>
  <dcterms:modified xsi:type="dcterms:W3CDTF">2011-07-28T08:54:16Z</dcterms:modified>
  <cp:contentType>Earnings Release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e">
    <vt:lpwstr>1</vt:lpwstr>
  </property>
  <property fmtid="{D5CDD505-2E9C-101B-9397-08002B2CF9AE}" pid="3" name="ContentType">
    <vt:lpwstr>Document</vt:lpwstr>
  </property>
  <property fmtid="{D5CDD505-2E9C-101B-9397-08002B2CF9AE}" pid="4" name="Copy document to Quarterly Reporting Q4 2009">
    <vt:lpwstr>1</vt:lpwstr>
  </property>
  <property fmtid="{D5CDD505-2E9C-101B-9397-08002B2CF9AE}" pid="5" name="ContentTypeId">
    <vt:lpwstr>0x0101001BA8192A63AC2947BE19EEE885D493680504011F007DC8F8EE87FC324A85C423F1663B9FE2</vt:lpwstr>
  </property>
  <property fmtid="{D5CDD505-2E9C-101B-9397-08002B2CF9AE}" pid="6" name="Approved by">
    <vt:lpwstr>Hilde Fauske453</vt:lpwstr>
  </property>
  <property fmtid="{D5CDD505-2E9C-101B-9397-08002B2CF9AE}" pid="7" name="Status">
    <vt:lpwstr>Completed September 2010</vt:lpwstr>
  </property>
  <property fmtid="{D5CDD505-2E9C-101B-9397-08002B2CF9AE}" pid="8" name="Send a copy to Q1 2010">
    <vt:lpwstr>false</vt:lpwstr>
  </property>
  <property fmtid="{D5CDD505-2E9C-101B-9397-08002B2CF9AE}" pid="9" name="Send a copy to Q2 2010">
    <vt:lpwstr>false</vt:lpwstr>
  </property>
  <property fmtid="{D5CDD505-2E9C-101B-9397-08002B2CF9AE}" pid="10" name="Archived">
    <vt:filetime>2011-05-05T05:11:01Z</vt:filetime>
  </property>
  <property fmtid="{D5CDD505-2E9C-101B-9397-08002B2CF9AE}" pid="11" name="ArchivedBy">
    <vt:lpwstr>263</vt:lpwstr>
  </property>
  <property fmtid="{D5CDD505-2E9C-101B-9397-08002B2CF9AE}" pid="12" name="ManGroupCodePeopleSoft">
    <vt:lpwstr>532</vt:lpwstr>
  </property>
</Properties>
</file>