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11685" yWindow="-30" windowWidth="16530" windowHeight="13650"/>
  </bookViews>
  <sheets>
    <sheet name="Sheet1" sheetId="1" r:id="rId1"/>
  </sheets>
  <definedNames>
    <definedName name="_xlnm.Print_Area" localSheetId="0">Sheet1!$A$1:$Q$382</definedName>
  </definedNames>
  <calcPr calcId="125725" iterate="1" iterateCount="1"/>
</workbook>
</file>

<file path=xl/calcChain.xml><?xml version="1.0" encoding="utf-8"?>
<calcChain xmlns="http://schemas.openxmlformats.org/spreadsheetml/2006/main">
  <c r="H110" i="1"/>
  <c r="H73"/>
  <c r="H70"/>
  <c r="H66"/>
  <c r="D67" l="1"/>
  <c r="L156" l="1"/>
  <c r="J156"/>
  <c r="H156"/>
  <c r="F156"/>
  <c r="D156"/>
  <c r="L170"/>
  <c r="J170"/>
  <c r="H170"/>
  <c r="F170"/>
  <c r="H196" l="1"/>
  <c r="H108"/>
  <c r="H74"/>
  <c r="H69"/>
  <c r="H53"/>
  <c r="D166"/>
  <c r="F246" l="1"/>
  <c r="D301" l="1"/>
  <c r="D284"/>
  <c r="D230"/>
  <c r="D229"/>
  <c r="D225"/>
  <c r="D224"/>
  <c r="D213"/>
  <c r="D212"/>
  <c r="D196"/>
  <c r="D169" l="1"/>
  <c r="D168"/>
  <c r="D167"/>
  <c r="D155"/>
  <c r="D154"/>
  <c r="D152"/>
  <c r="D153"/>
  <c r="D142"/>
  <c r="D141"/>
  <c r="D140"/>
  <c r="D129"/>
  <c r="D128"/>
  <c r="D110"/>
  <c r="D109"/>
  <c r="D108"/>
  <c r="D98"/>
  <c r="D97"/>
  <c r="D79"/>
  <c r="D77"/>
  <c r="D74"/>
  <c r="D73"/>
  <c r="D70"/>
  <c r="D86" s="1"/>
  <c r="D69"/>
  <c r="D68"/>
  <c r="D84" s="1"/>
  <c r="D66"/>
  <c r="D56"/>
  <c r="D54"/>
  <c r="D53"/>
  <c r="D52"/>
  <c r="D51"/>
  <c r="D50"/>
  <c r="D170" l="1"/>
  <c r="D85"/>
  <c r="D82"/>
  <c r="H373" l="1"/>
  <c r="J373"/>
  <c r="L373"/>
  <c r="N373"/>
  <c r="N381"/>
  <c r="L381"/>
  <c r="J381"/>
  <c r="H381"/>
  <c r="H293"/>
  <c r="H279"/>
  <c r="H251"/>
  <c r="H219"/>
  <c r="H208"/>
  <c r="H190"/>
  <c r="H161"/>
  <c r="H148"/>
  <c r="H136"/>
  <c r="H124"/>
  <c r="H104"/>
  <c r="H93"/>
  <c r="H61"/>
  <c r="L70" l="1"/>
  <c r="L69"/>
  <c r="L343"/>
  <c r="L340"/>
  <c r="L338"/>
  <c r="L336"/>
  <c r="L335"/>
  <c r="L334"/>
  <c r="L333"/>
  <c r="L332"/>
  <c r="L329"/>
  <c r="L328"/>
  <c r="L327"/>
  <c r="L326"/>
  <c r="L325"/>
  <c r="L323"/>
  <c r="J330"/>
  <c r="J331" s="1"/>
  <c r="J337" s="1"/>
  <c r="J339" s="1"/>
  <c r="J341" s="1"/>
  <c r="J344" s="1"/>
  <c r="H330"/>
  <c r="H331" s="1"/>
  <c r="H337" s="1"/>
  <c r="H339" s="1"/>
  <c r="H341" s="1"/>
  <c r="H344" s="1"/>
  <c r="F330"/>
  <c r="F331" s="1"/>
  <c r="F337" s="1"/>
  <c r="F339" s="1"/>
  <c r="F341" s="1"/>
  <c r="F344" s="1"/>
  <c r="D330"/>
  <c r="D331" s="1"/>
  <c r="D337" s="1"/>
  <c r="D339" s="1"/>
  <c r="D341" s="1"/>
  <c r="D344" s="1"/>
  <c r="L330" l="1"/>
  <c r="L331" s="1"/>
  <c r="L337" s="1"/>
  <c r="L339" s="1"/>
  <c r="L341" s="1"/>
  <c r="L344" s="1"/>
  <c r="L108"/>
  <c r="L80" l="1"/>
  <c r="J80"/>
  <c r="F80"/>
  <c r="H80"/>
  <c r="L75"/>
  <c r="F75"/>
  <c r="J75"/>
  <c r="D300" l="1"/>
  <c r="D299"/>
  <c r="D298"/>
  <c r="D288"/>
  <c r="D285"/>
  <c r="H75" l="1"/>
  <c r="J47" l="1"/>
  <c r="H47"/>
  <c r="H46"/>
  <c r="J302"/>
  <c r="J295"/>
  <c r="H295"/>
  <c r="H294"/>
  <c r="J286"/>
  <c r="J287" s="1"/>
  <c r="J289" s="1"/>
  <c r="H286"/>
  <c r="H287" s="1"/>
  <c r="H289" s="1"/>
  <c r="J281"/>
  <c r="H281"/>
  <c r="H280"/>
  <c r="J272"/>
  <c r="H272"/>
  <c r="H260"/>
  <c r="J253"/>
  <c r="H253"/>
  <c r="H252"/>
  <c r="H297" l="1"/>
  <c r="H302" s="1"/>
  <c r="F258"/>
  <c r="L258"/>
  <c r="J258"/>
  <c r="J267" s="1"/>
  <c r="J264" l="1"/>
  <c r="J261"/>
  <c r="J268" s="1"/>
  <c r="J265" l="1"/>
  <c r="J231"/>
  <c r="H231"/>
  <c r="J226"/>
  <c r="H226"/>
  <c r="J221"/>
  <c r="H221"/>
  <c r="H220"/>
  <c r="J214"/>
  <c r="H214"/>
  <c r="J210"/>
  <c r="H210"/>
  <c r="H209"/>
  <c r="J198"/>
  <c r="H198"/>
  <c r="J197"/>
  <c r="H197"/>
  <c r="J195"/>
  <c r="H195"/>
  <c r="J194"/>
  <c r="H194"/>
  <c r="J192"/>
  <c r="H192"/>
  <c r="H191"/>
  <c r="J163"/>
  <c r="H163"/>
  <c r="H162"/>
  <c r="J150"/>
  <c r="H150"/>
  <c r="H149"/>
  <c r="J143"/>
  <c r="H143"/>
  <c r="J138"/>
  <c r="H138"/>
  <c r="H137"/>
  <c r="J131"/>
  <c r="H131"/>
  <c r="J126"/>
  <c r="H126"/>
  <c r="H125"/>
  <c r="J111"/>
  <c r="H111"/>
  <c r="J106"/>
  <c r="H106"/>
  <c r="H105"/>
  <c r="J99"/>
  <c r="H99"/>
  <c r="J95"/>
  <c r="H95"/>
  <c r="H94"/>
  <c r="H82" l="1"/>
  <c r="D80" l="1"/>
  <c r="J86"/>
  <c r="J199" s="1"/>
  <c r="H86"/>
  <c r="H199" s="1"/>
  <c r="J85"/>
  <c r="J84"/>
  <c r="H84"/>
  <c r="J83"/>
  <c r="H83"/>
  <c r="J82"/>
  <c r="J71"/>
  <c r="H85"/>
  <c r="J63"/>
  <c r="H63"/>
  <c r="H62"/>
  <c r="D75" l="1"/>
  <c r="J87"/>
  <c r="H87"/>
  <c r="H71"/>
  <c r="F55" l="1"/>
  <c r="J55"/>
  <c r="J57" s="1"/>
  <c r="H55"/>
  <c r="H57" s="1"/>
  <c r="J364" l="1"/>
  <c r="H364"/>
  <c r="F364"/>
  <c r="D364"/>
  <c r="D359"/>
  <c r="F359"/>
  <c r="H359"/>
  <c r="J359"/>
  <c r="J352"/>
  <c r="H352"/>
  <c r="F352"/>
  <c r="L351"/>
  <c r="L350"/>
  <c r="L349"/>
  <c r="D352"/>
  <c r="H241"/>
  <c r="L352" l="1"/>
  <c r="F195" l="1"/>
  <c r="F194"/>
  <c r="L198"/>
  <c r="L197"/>
  <c r="F198"/>
  <c r="F197"/>
  <c r="L71"/>
  <c r="F71"/>
  <c r="L111"/>
  <c r="F111"/>
  <c r="L86"/>
  <c r="L199" s="1"/>
  <c r="L85"/>
  <c r="L84"/>
  <c r="L83"/>
  <c r="L82"/>
  <c r="F86"/>
  <c r="F199" s="1"/>
  <c r="F85"/>
  <c r="F84"/>
  <c r="F83"/>
  <c r="F82"/>
  <c r="F87" l="1"/>
  <c r="L87"/>
  <c r="H314" l="1"/>
  <c r="H311"/>
  <c r="H246"/>
  <c r="D231"/>
  <c r="D226"/>
  <c r="H185"/>
  <c r="H184"/>
  <c r="H186" l="1"/>
  <c r="F306" l="1"/>
  <c r="D306"/>
  <c r="F295"/>
  <c r="D295"/>
  <c r="F281"/>
  <c r="D281"/>
  <c r="F253"/>
  <c r="D253"/>
  <c r="F237"/>
  <c r="D237"/>
  <c r="F221"/>
  <c r="D221"/>
  <c r="F210"/>
  <c r="D210"/>
  <c r="F192"/>
  <c r="D192"/>
  <c r="F176"/>
  <c r="D176"/>
  <c r="F163"/>
  <c r="D163"/>
  <c r="F150"/>
  <c r="D150"/>
  <c r="F138"/>
  <c r="D138"/>
  <c r="F126"/>
  <c r="D126"/>
  <c r="F106"/>
  <c r="D106"/>
  <c r="F95"/>
  <c r="D95"/>
  <c r="F63"/>
  <c r="D63"/>
  <c r="D305"/>
  <c r="D294"/>
  <c r="D280"/>
  <c r="D252"/>
  <c r="D236"/>
  <c r="D220"/>
  <c r="D209"/>
  <c r="D191"/>
  <c r="D175"/>
  <c r="D162"/>
  <c r="D149"/>
  <c r="D137"/>
  <c r="D125"/>
  <c r="D105"/>
  <c r="D94"/>
  <c r="D62"/>
  <c r="L155" l="1"/>
  <c r="L153"/>
  <c r="L53" l="1"/>
  <c r="D197" l="1"/>
  <c r="D198"/>
  <c r="D199" l="1"/>
  <c r="D195"/>
  <c r="D194"/>
  <c r="L194" l="1"/>
  <c r="L195"/>
  <c r="D286" l="1"/>
  <c r="D287" l="1"/>
  <c r="D289" s="1"/>
  <c r="D297" s="1"/>
  <c r="L272"/>
  <c r="L286" l="1"/>
  <c r="L287" s="1"/>
  <c r="L289" s="1"/>
  <c r="L297" s="1"/>
  <c r="L302" s="1"/>
  <c r="F272"/>
  <c r="D260"/>
  <c r="L226"/>
  <c r="L214"/>
  <c r="D143"/>
  <c r="L143"/>
  <c r="L130"/>
  <c r="L99"/>
  <c r="L131" l="1"/>
  <c r="L231"/>
  <c r="L55"/>
  <c r="L57" s="1"/>
  <c r="F314" l="1"/>
  <c r="F311"/>
  <c r="D246" l="1"/>
  <c r="D184"/>
  <c r="D186" s="1"/>
  <c r="D314"/>
  <c r="D311"/>
  <c r="F286"/>
  <c r="F287" s="1"/>
  <c r="F184"/>
  <c r="F186" s="1"/>
  <c r="F231"/>
  <c r="D83"/>
  <c r="D99"/>
  <c r="F131"/>
  <c r="F57"/>
  <c r="D214"/>
  <c r="D302" l="1"/>
  <c r="D55"/>
  <c r="D57" s="1"/>
  <c r="D131"/>
  <c r="F289"/>
  <c r="F226"/>
  <c r="F214"/>
  <c r="F99"/>
  <c r="F143"/>
  <c r="D111"/>
  <c r="F302" l="1"/>
  <c r="D87"/>
  <c r="D71"/>
  <c r="F267" l="1"/>
  <c r="F261"/>
  <c r="F264"/>
  <c r="F268" l="1"/>
  <c r="F265"/>
  <c r="D272" l="1"/>
  <c r="L267" l="1"/>
  <c r="L264"/>
  <c r="L261"/>
  <c r="L268" l="1"/>
  <c r="L265"/>
  <c r="H258" l="1"/>
  <c r="H267" l="1"/>
  <c r="H264"/>
  <c r="H261"/>
  <c r="H265" l="1"/>
  <c r="H268"/>
  <c r="D258" l="1"/>
  <c r="D264" l="1"/>
  <c r="D261"/>
  <c r="D267"/>
  <c r="D265" l="1"/>
  <c r="D268"/>
</calcChain>
</file>

<file path=xl/sharedStrings.xml><?xml version="1.0" encoding="utf-8"?>
<sst xmlns="http://schemas.openxmlformats.org/spreadsheetml/2006/main" count="392" uniqueCount="245">
  <si>
    <t xml:space="preserve">     Total</t>
  </si>
  <si>
    <t xml:space="preserve">     - Contract seismic</t>
  </si>
  <si>
    <t xml:space="preserve">     - Other</t>
  </si>
  <si>
    <t>(b)</t>
  </si>
  <si>
    <t>(a)</t>
  </si>
  <si>
    <t>(In thousands of dollars)</t>
  </si>
  <si>
    <t>December 31,</t>
  </si>
  <si>
    <t xml:space="preserve"> </t>
  </si>
  <si>
    <t>Quarter ended</t>
  </si>
  <si>
    <t xml:space="preserve">Gross depreciation </t>
  </si>
  <si>
    <t>(c)</t>
  </si>
  <si>
    <t>Depreciation and amortization consists of the following for the periods presented:</t>
  </si>
  <si>
    <t>Interest expense consists of the following for the periods presented:</t>
  </si>
  <si>
    <t>Interest expense, gross</t>
  </si>
  <si>
    <t>Cash and cash equivalents</t>
  </si>
  <si>
    <t>Reconciliation of net interest bearing debt:</t>
  </si>
  <si>
    <t>Short-term debt and current portion of long-term debt</t>
  </si>
  <si>
    <t>Capital lease obligations (current and long-term)</t>
  </si>
  <si>
    <t>Restricted cash (current and long-term)</t>
  </si>
  <si>
    <t xml:space="preserve">     Completed surveys</t>
  </si>
  <si>
    <t>Surveys in progress</t>
  </si>
  <si>
    <t xml:space="preserve">Other  </t>
  </si>
  <si>
    <t>Capitalized interest, construction in progress</t>
  </si>
  <si>
    <t>Marine:</t>
  </si>
  <si>
    <t>Marine</t>
  </si>
  <si>
    <t>Year ended</t>
  </si>
  <si>
    <t>Completed during 2007</t>
  </si>
  <si>
    <t>See Depreciation and amortization above.</t>
  </si>
  <si>
    <t xml:space="preserve">Long-term debt </t>
  </si>
  <si>
    <t>Adjust for deferred loan costs (offset in long-term debt)</t>
  </si>
  <si>
    <t>Marine revenues by service type:</t>
  </si>
  <si>
    <t>Other:</t>
  </si>
  <si>
    <t>Research and development costs, gross</t>
  </si>
  <si>
    <t>Capitalized development costs</t>
  </si>
  <si>
    <t>Completed during 2008</t>
  </si>
  <si>
    <t>Other</t>
  </si>
  <si>
    <t>Other operating income</t>
  </si>
  <si>
    <t>Note 1 - General</t>
  </si>
  <si>
    <t xml:space="preserve">The Company is a Norwegian limited liability company and has prepared its consolidated financial statements in accordance with International Financial Reporting </t>
  </si>
  <si>
    <t>Standards ("IFRS") as adopted by the EU. The consolidated interim financial statements have been prepared in accordance with International Accounting Standards</t>
  </si>
  <si>
    <t>Note 2 - Basis of presentation</t>
  </si>
  <si>
    <t>Note 4 - Segment information</t>
  </si>
  <si>
    <t>Revenues by operating segment and service type for the periods presented:</t>
  </si>
  <si>
    <t xml:space="preserve">     - MultiClient pre-funding</t>
  </si>
  <si>
    <t xml:space="preserve">     - MultiClient late sales</t>
  </si>
  <si>
    <t xml:space="preserve">     - Data Processing</t>
  </si>
  <si>
    <t xml:space="preserve">     Marine revenues</t>
  </si>
  <si>
    <t>Impairments of long-lived assets</t>
  </si>
  <si>
    <t>Depreciation and amortization (a)</t>
  </si>
  <si>
    <t>Amortization of MultiClient library (a)</t>
  </si>
  <si>
    <t>Inter-segment eliminations:</t>
  </si>
  <si>
    <t>Total Operating profit:</t>
  </si>
  <si>
    <t>Presented separately in the Consolidated Statements of Operations.</t>
  </si>
  <si>
    <t>The net book-value of the MultiClient library by year of completion is as follows:</t>
  </si>
  <si>
    <t>Completed during 2009</t>
  </si>
  <si>
    <t xml:space="preserve">     MultiClient library, net</t>
  </si>
  <si>
    <t>Amortization of MultiClient library</t>
  </si>
  <si>
    <t>See Consolidated statements of cash flows.</t>
  </si>
  <si>
    <t>See Interest expense above.</t>
  </si>
  <si>
    <t>Note 5 - Research and development costs</t>
  </si>
  <si>
    <t>Note 6 - Depreciation and amortization</t>
  </si>
  <si>
    <t>Note 8 - Interest expense</t>
  </si>
  <si>
    <t>Note 7 - Impairments of long-lived assets</t>
  </si>
  <si>
    <t>Impairments of long-lived assets consists of the following for the periods presented:</t>
  </si>
  <si>
    <t>Property and equipment</t>
  </si>
  <si>
    <t>Oil and gas assets (other long-lived assets)</t>
  </si>
  <si>
    <t>A reconciliation of reclassification adjustments included in the Consolidated Statements of Operations ("CSO") for all periods presented follows:</t>
  </si>
  <si>
    <t>Cash flow hedges:</t>
  </si>
  <si>
    <t>Gains (losses) arising during the period</t>
  </si>
  <si>
    <t>Cash flow hedges, net</t>
  </si>
  <si>
    <t>Note 11 - MultiClient library</t>
  </si>
  <si>
    <t>Note 13 - Components of other comprehensive income</t>
  </si>
  <si>
    <t>Note 9 - Other financial income</t>
  </si>
  <si>
    <t>Gain from sale of shares</t>
  </si>
  <si>
    <t>Other financial income consists of the following for the periods presented:</t>
  </si>
  <si>
    <t>Interest income</t>
  </si>
  <si>
    <t>Other financial expense consists of the following for the periods presented:</t>
  </si>
  <si>
    <t>Note 10 - Other financial expense</t>
  </si>
  <si>
    <t xml:space="preserve">Petroleum Geo-Services ASA  </t>
  </si>
  <si>
    <t>Revaluation of shares available-for-sale:</t>
  </si>
  <si>
    <t>Revaluation of shares available-for-sale, net</t>
  </si>
  <si>
    <t>Earnings per share, to ordinary equity holders of PGS ASA, were calculated as follows:</t>
  </si>
  <si>
    <t>Net income from discontinued operations</t>
  </si>
  <si>
    <t>Net income to equity holders of PGS ASA</t>
  </si>
  <si>
    <t>Effect of interest on convertible notes, net of tax</t>
  </si>
  <si>
    <t>- Basic</t>
  </si>
  <si>
    <t xml:space="preserve"> Weighted average basic shares outstanding</t>
  </si>
  <si>
    <t xml:space="preserve"> Weighted average diluted shares outstanding</t>
  </si>
  <si>
    <t xml:space="preserve"> Dilutive potential shares (1)</t>
  </si>
  <si>
    <t>- Diluted</t>
  </si>
  <si>
    <t xml:space="preserve">- Diluted </t>
  </si>
  <si>
    <t>Income from discontinued operations, net of tax consist of the following for the periods presented:</t>
  </si>
  <si>
    <t>Revenues</t>
  </si>
  <si>
    <t>Depreciation and amortization</t>
  </si>
  <si>
    <t>Total operating expenses</t>
  </si>
  <si>
    <t>Operating costs (a)</t>
  </si>
  <si>
    <t>Financial items, net</t>
  </si>
  <si>
    <t>The accounting policies adopted in the preparation of the interim consolidated financial statements are consistent with those followed in the preparation of the Company’s</t>
  </si>
  <si>
    <t>surveys are categorized into four amortization categories with amortization rates of 90%, 75%, 60% or 45% of sales amounts. Each category includes surveys where the remaining</t>
  </si>
  <si>
    <t>unamortized cost as a percentage of remaining forecasted sales is less than or equal to the amortization rate applicable to each category.</t>
  </si>
  <si>
    <t>The Company also applies minimum amortization criteria for the library projects based generally on a five-year life. The Company calculates and records minimum amortization</t>
  </si>
  <si>
    <t>Total current liabilities Onshore</t>
  </si>
  <si>
    <t xml:space="preserve">Polar Pearl </t>
  </si>
  <si>
    <t>Total current assets Onshore</t>
  </si>
  <si>
    <t xml:space="preserve">     Total liabilities held-for-sale</t>
  </si>
  <si>
    <t xml:space="preserve">     Total asset held-for-sale</t>
  </si>
  <si>
    <t>Total long-term assets Onshore (a)</t>
  </si>
  <si>
    <t>The results of operations for the Onshore segment are summarized as follows:</t>
  </si>
  <si>
    <t xml:space="preserve">related amortization expense, is expected to occur regularly. </t>
  </si>
  <si>
    <t>Depreciation capitalized to MultiClient library</t>
  </si>
  <si>
    <t>The Company amortizes its MultiClient library primarily based on the ratio between the cost of surveys and the total forecasted sales for such surveys. In applying this method,</t>
  </si>
  <si>
    <t xml:space="preserve">   Total</t>
  </si>
  <si>
    <t>Transaction costs sale of Onshore</t>
  </si>
  <si>
    <t>Asset/ liabilities held-for-sale</t>
  </si>
  <si>
    <t>Liabilities held-for-sale</t>
  </si>
  <si>
    <t xml:space="preserve">Revenues </t>
  </si>
  <si>
    <t xml:space="preserve">Cost of sales </t>
  </si>
  <si>
    <t xml:space="preserve">Research and development costs </t>
  </si>
  <si>
    <t xml:space="preserve">Selling, general and administrative costs </t>
  </si>
  <si>
    <t xml:space="preserve">Depreciation and amortization </t>
  </si>
  <si>
    <t>Impairment of long-lived assets</t>
  </si>
  <si>
    <t>Interest expense</t>
  </si>
  <si>
    <t>Other financial income</t>
  </si>
  <si>
    <t>Other financial expense</t>
  </si>
  <si>
    <t>Currency exchange gain (loss)</t>
  </si>
  <si>
    <t>Income (loss) from discontinued operations, net of tax</t>
  </si>
  <si>
    <t xml:space="preserve">Net income attributable to minority interests </t>
  </si>
  <si>
    <t>Q1</t>
  </si>
  <si>
    <t>Q2</t>
  </si>
  <si>
    <t>Q3</t>
  </si>
  <si>
    <t>Q4</t>
  </si>
  <si>
    <t>useful information regarding PGS' ability to service debt and to fund capital expenditures and provides investors with a helpful measure for comparing its operating performance with</t>
  </si>
  <si>
    <t xml:space="preserve">that of other companies. </t>
  </si>
  <si>
    <t>Gain on investment in shares available for sale</t>
  </si>
  <si>
    <t>(a) Includes $60.5 million in MultiClient library and allocated goodwill of $35.0 million as of December 31, 2009.</t>
  </si>
  <si>
    <t>Gain on sale of Onshore</t>
  </si>
  <si>
    <t>Completed during 2010</t>
  </si>
  <si>
    <t xml:space="preserve">Additional proceeds </t>
  </si>
  <si>
    <t>Less: Reclassification adjustments for losses included in the Consolidated Statement of Operations</t>
  </si>
  <si>
    <t>Amendment fees USD 950 million Credit Facilities</t>
  </si>
  <si>
    <t>(1) For all the periods 8.8 million shares related to convertible notes were excluded from the calculation of dilutive earnings per share as they were</t>
  </si>
  <si>
    <t>anti-dilutive.</t>
  </si>
  <si>
    <t>Fee in connection with redemption of 8.28% Notes</t>
  </si>
  <si>
    <t>Income  (loss) from discontinued operations, pretax</t>
  </si>
  <si>
    <t>Income (loss) from discontinued operations, pretax</t>
  </si>
  <si>
    <t>"Other" includes Corporate administration costs and unallocated Global Shared Resources costs (net). Financial items and income tax expense are not included in the measure of</t>
  </si>
  <si>
    <t xml:space="preserve">     - Other, non Marine</t>
  </si>
  <si>
    <t>MultiClient pre-funding</t>
  </si>
  <si>
    <t>MultiClient late sales</t>
  </si>
  <si>
    <t>Cash investment in MultiClient library (a)</t>
  </si>
  <si>
    <t>Capitalized interest in MultiClient library (b)</t>
  </si>
  <si>
    <t>Amortization of MultiClient library (c)</t>
  </si>
  <si>
    <t>Capitalized depreciation (non-cash) (c)</t>
  </si>
  <si>
    <t>Key figures MultiClient library for the periods presented:</t>
  </si>
  <si>
    <t>"Operating Segments", these are presented combined as Marine.</t>
  </si>
  <si>
    <t>The chief operating decision maker reviews Contract and MultiClient as separate operation segments, however, as the two operating segments meets the aggregation criteria in IFRS 8</t>
  </si>
  <si>
    <t>(2)  EBITDA, when used by the Company, means income before income tax expense (benefit) less, currency exchange gain (loss), other financial expense, other financial</t>
  </si>
  <si>
    <t>comparable to other similar titled measures from other companies. PGS has included EBITDA as a supplemental disclosure because management believes that it provides</t>
  </si>
  <si>
    <t>EBITDA</t>
  </si>
  <si>
    <t>The consolidated interim financial statements reflects all adjustments, in the opinion of PGS' management, that are necessary for a fair presentation of the results of operations for all</t>
  </si>
  <si>
    <t>Capitalized interest, MultiClient library</t>
  </si>
  <si>
    <t>Reversed impairments</t>
  </si>
  <si>
    <t>(a) Operating costs include cost of sales, research and development costs, and selling, general and administrative costs.</t>
  </si>
  <si>
    <t>Income tax expense (benefit)</t>
  </si>
  <si>
    <t xml:space="preserve">Research and development costs, net of capitalized portion were as follows for the periods presented: </t>
  </si>
  <si>
    <t>results for Onshore are included in discontinued operations in the consolidated statements of operations.</t>
  </si>
  <si>
    <t>consolidated financial statements should be read in conjunction with the audited consolidated  financial statements for the year ended December 31, 2010.</t>
  </si>
  <si>
    <t>Completed during 2011</t>
  </si>
  <si>
    <t>Completed during 2006 and prior years</t>
  </si>
  <si>
    <t>Interest bearing receivables</t>
  </si>
  <si>
    <t>(1)  Certain reclassifications have been made to prior period amounts to conform to the current presentation, due to restatement as a result of changes to a policy (see note 3).</t>
  </si>
  <si>
    <t xml:space="preserve">Consolidated Financial Statements in the 2010 Annual Report for information of the Company's significant accounting policies. </t>
  </si>
  <si>
    <t>incurred in connection with major overhaul are capitalized and depreciated over the estimated period till the next similar overhaul. The former policy was to expense such costs when incurred.</t>
  </si>
  <si>
    <t>From January 1, 2011 the Company changed the policy for recognition of costs incurred in connection with major overhaul of vessels. Under the new policy the directly attributable costs</t>
  </si>
  <si>
    <t xml:space="preserve">consolidated financial statements for the year ended December 31, 2010 with the exception of the change in accounting policy as described  in note 3. See Note 2 to the </t>
  </si>
  <si>
    <t>Consolidated statements of operations by quarter 2010, restated with change of policy for accounting of major overhauls on vessels</t>
  </si>
  <si>
    <t>In December 2009, the Company entered into an agreement to sell PGS Onshore business ("Onshore") to the US-based Geokinetics. The transaction was closed February 12, 2010. The</t>
  </si>
  <si>
    <t>periods presented. Operating results for the interim period is not necessary indicative of the results that may be expected for any subsequent interim period or year. The interim</t>
  </si>
  <si>
    <t>The change is made to better reflect the economic reality, reduce volatility and align the accounting to industry practice and practice among other vessel owning companies. The change in</t>
  </si>
  <si>
    <t>Total revenues (continuing operations)</t>
  </si>
  <si>
    <t>segment performance. Onshore is presented as discontinued operations and is not included in the tables below.</t>
  </si>
  <si>
    <t>Revenues by continuing operations:</t>
  </si>
  <si>
    <t>individually for each MultiClient survey or pool of surveys on a quarterly basis. At year-end, or when specific impairment indicators exists, the Company carries out an impairment test</t>
  </si>
  <si>
    <t>of individual MultiClient surveys. The Company classifies these impairment charges as amortization expense in its consolidated statement of operations since this additional, non-sales</t>
  </si>
  <si>
    <t>Key figures MultiClient library continuing operations:</t>
  </si>
  <si>
    <t>Note 12 - Capital expenditures</t>
  </si>
  <si>
    <t>Net income (loss) from continuing operations</t>
  </si>
  <si>
    <t>Non-controlling interests</t>
  </si>
  <si>
    <t>Net income (loss) to equity holders of PGS ASA</t>
  </si>
  <si>
    <t>Net income (loss) for the purpose of diluted earnings per share</t>
  </si>
  <si>
    <t>Earnings (loss) per share:</t>
  </si>
  <si>
    <t>Earnings (loss) per share from continuing operations:</t>
  </si>
  <si>
    <t>Income (loss) before income tax expense (benefit)</t>
  </si>
  <si>
    <t>Income (loss) from associated companies</t>
  </si>
  <si>
    <t>Capital expenditures were as follows for the periods presented:</t>
  </si>
  <si>
    <t>Change in cost of sales</t>
  </si>
  <si>
    <t>Change in depreciation and amortization</t>
  </si>
  <si>
    <t>Property and equipment as previously reported</t>
  </si>
  <si>
    <t>Capitalized major overhauls</t>
  </si>
  <si>
    <t>Restated property and equipment</t>
  </si>
  <si>
    <t>Spesification of restatement in consolidated statements of opertations</t>
  </si>
  <si>
    <t>Specification of restatement in consolidated statements of financial position</t>
  </si>
  <si>
    <t>Accumulated earnings as previously reported</t>
  </si>
  <si>
    <t>Restated accumulated earnings</t>
  </si>
  <si>
    <t xml:space="preserve">     Operating profit EBIT, Marine</t>
  </si>
  <si>
    <t xml:space="preserve">    Operating profit (loss) EBIT, Other</t>
  </si>
  <si>
    <t xml:space="preserve">    Total Operating profit (loss) EBIT</t>
  </si>
  <si>
    <t>Operating profit (loss) EBIT</t>
  </si>
  <si>
    <t>Operating profit (loss) EBIT as previously reported</t>
  </si>
  <si>
    <t>Restated operating profit (loss) EBIT</t>
  </si>
  <si>
    <t>Operating profit (loss) EBIT by operating segment for the periods presented:</t>
  </si>
  <si>
    <t>Operating profit (loss) EBIT from continuing operations:</t>
  </si>
  <si>
    <t>Operating profit (loss)</t>
  </si>
  <si>
    <t>Assets held-for-sale:</t>
  </si>
  <si>
    <t>Earnings per share (EPS)</t>
  </si>
  <si>
    <t>Earnings per share, to ordinary equity holders of PGS ASA:</t>
  </si>
  <si>
    <t>Basic</t>
  </si>
  <si>
    <t>Dillutive</t>
  </si>
  <si>
    <t>EPS as previously reported</t>
  </si>
  <si>
    <t>Change due to restatement</t>
  </si>
  <si>
    <t>Restated EPS</t>
  </si>
  <si>
    <t>Earnings per share from continuing operations, to ordinary equity holders of PGS ASA:</t>
  </si>
  <si>
    <t>Note 3 - New standards and  policies adopted in 2011</t>
  </si>
  <si>
    <t>Income tax benefit (expense)</t>
  </si>
  <si>
    <t>Fair value adjustments on derivatives</t>
  </si>
  <si>
    <t>December 31, 2010</t>
  </si>
  <si>
    <r>
      <t>("IAS") No. 34 "</t>
    </r>
    <r>
      <rPr>
        <i/>
        <sz val="10"/>
        <rFont val="Times New Roman"/>
        <family val="1"/>
      </rPr>
      <t xml:space="preserve">Interim Financial Reporting". </t>
    </r>
    <r>
      <rPr>
        <sz val="10"/>
        <rFont val="Times New Roman"/>
        <family val="1"/>
      </rPr>
      <t>The interim financial information has not been subject to audit or review.</t>
    </r>
  </si>
  <si>
    <t xml:space="preserve">Financial information for the full year 2010 is derived from the audited financial statements as presented in the 2010 Annual Report, which has been restated for the change in  </t>
  </si>
  <si>
    <t>Notes to the Interim Consolidated Financial Statements - Third Quarter 2011</t>
  </si>
  <si>
    <t>September 30,</t>
  </si>
  <si>
    <t>Nine months ended</t>
  </si>
  <si>
    <t>September 30, 2010</t>
  </si>
  <si>
    <t>Note 14 - Net interest bearing debt</t>
  </si>
  <si>
    <t>Note 15 - Earnings per share</t>
  </si>
  <si>
    <t>Note 16 - Income from discontinued operations, net of tax and assets/ liabilities held-for-sale</t>
  </si>
  <si>
    <t>Loss on repurchase of convertible notes</t>
  </si>
  <si>
    <t>Less: Reclassification adjustments for losses (gains) included in the Consolidated Statement of Operations</t>
  </si>
  <si>
    <t>Net income (loss)</t>
  </si>
  <si>
    <t>Income (loss) from continuing operations</t>
  </si>
  <si>
    <t>Note 17 - Consolidated statements of operations by quarter 2010, restated with change of policy for accounting of major overhauls</t>
  </si>
  <si>
    <t xml:space="preserve">policy is applied for all reported periods, including periods prior to January 1, 2011. The restatements of periods prior to January 1, 2011 has been changed in third quarter 2011 as a result </t>
  </si>
  <si>
    <t>of a change in lifetime of one of the major overhaul assets. See note 17 for presentation of adjustments made in the restated periods.</t>
  </si>
  <si>
    <t>accounting policy. The unaudited numbers for the quarter and the nine months ended September 30, 2010 have been restated accordingly.</t>
  </si>
  <si>
    <t>None of the new accounting standards that came into effect on January 1, 2011 had a significant impact in the first nine months of 2011.</t>
  </si>
  <si>
    <t>income, interest expense,  income (loss) from associated companies, other operating income, impairments of long-lived assets and depreciation and amortization. EBITDA may not be</t>
  </si>
</sst>
</file>

<file path=xl/styles.xml><?xml version="1.0" encoding="utf-8"?>
<styleSheet xmlns="http://schemas.openxmlformats.org/spreadsheetml/2006/main">
  <numFmts count="13">
    <numFmt numFmtId="41" formatCode="_ * #,##0_ ;_ * \-#,##0_ ;_ * &quot;-&quot;_ ;_ @_ "/>
    <numFmt numFmtId="44" formatCode="_ &quot;kr&quot;\ * #,##0.00_ ;_ &quot;kr&quot;\ * \-#,##0.00_ ;_ &quot;kr&quot;\ * &quot;-&quot;??_ ;_ @_ "/>
    <numFmt numFmtId="43" formatCode="_ * #,##0.00_ ;_ * \-#,##0.00_ ;_ * &quot;-&quot;??_ ;_ @_ "/>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quot;$&quot;\ * #,##0_);_(&quot;$&quot;\ * \(#,##0\);_(&quot;$&quot;\ * &quot;-&quot;_);_(@_)"/>
    <numFmt numFmtId="169" formatCode="_(&quot;$&quot;\ * #,##0.00_);_(&quot;$&quot;\ * \(#,##0.00\);_(&quot;$&quot;\ * &quot;-&quot;??_);_(@_)"/>
    <numFmt numFmtId="170" formatCode="_(* #,##0_);_(* \(#,##0\);_(* &quot;-&quot;??_);_(@_)"/>
    <numFmt numFmtId="171" formatCode="_ * #,##0_ ;_ * \(#,##0\)_ ;_ * &quot;-&quot;_ ;_ @_ "/>
    <numFmt numFmtId="172" formatCode="_(&quot;$&quot;* #,##0_);_(&quot;$&quot;* \(#,##0\);_(&quot;$&quot;* &quot;-&quot;??_);_(@_)"/>
    <numFmt numFmtId="173" formatCode="_ * #,##0.00_ ;_ * \(#,##0.00\)_ ;_ * &quot;-&quot;_ ;_ @_ "/>
  </numFmts>
  <fonts count="31">
    <font>
      <sz val="10"/>
      <name val="Arial"/>
    </font>
    <font>
      <sz val="10"/>
      <name val="Arial"/>
      <family val="2"/>
    </font>
    <font>
      <sz val="10"/>
      <name val="Times New Roman"/>
      <family val="1"/>
    </font>
    <font>
      <sz val="8"/>
      <name val="Times New Roman"/>
      <family val="1"/>
    </font>
    <font>
      <b/>
      <i/>
      <sz val="11"/>
      <name val="Times New Roman"/>
      <family val="1"/>
    </font>
    <font>
      <sz val="14"/>
      <name val="Times New Roman"/>
      <family val="1"/>
    </font>
    <font>
      <sz val="11"/>
      <name val="Times New Roman"/>
      <family val="1"/>
    </font>
    <font>
      <i/>
      <sz val="10"/>
      <name val="Times New Roman"/>
      <family val="1"/>
    </font>
    <font>
      <sz val="9"/>
      <name val="Times New Roman"/>
      <family val="1"/>
    </font>
    <font>
      <b/>
      <sz val="10"/>
      <name val="Times New Roman"/>
      <family val="1"/>
    </font>
    <font>
      <b/>
      <sz val="16"/>
      <name val="Arial"/>
      <family val="2"/>
    </font>
    <font>
      <sz val="10"/>
      <color indexed="10"/>
      <name val="Times New Roman"/>
      <family val="1"/>
    </font>
    <font>
      <sz val="14"/>
      <color indexed="12"/>
      <name val="Times New Roman"/>
      <family val="1"/>
    </font>
    <font>
      <sz val="10"/>
      <color indexed="10"/>
      <name val="Arial"/>
      <family val="2"/>
    </font>
    <font>
      <sz val="9"/>
      <color indexed="10"/>
      <name val="Times New Roman"/>
      <family val="1"/>
    </font>
    <font>
      <sz val="10"/>
      <name val="Arial"/>
      <family val="2"/>
    </font>
    <font>
      <sz val="8"/>
      <color indexed="10"/>
      <name val="Times New Roman"/>
      <family val="1"/>
    </font>
    <font>
      <sz val="11"/>
      <name val="Arial"/>
      <family val="2"/>
    </font>
    <font>
      <b/>
      <sz val="10"/>
      <name val="Arial"/>
      <family val="2"/>
    </font>
    <font>
      <b/>
      <sz val="10"/>
      <color indexed="10"/>
      <name val="Times New Roman"/>
      <family val="1"/>
    </font>
    <font>
      <sz val="10"/>
      <color indexed="10"/>
      <name val="Arial"/>
      <family val="2"/>
    </font>
    <font>
      <b/>
      <sz val="10"/>
      <color indexed="10"/>
      <name val="Times New Roman"/>
      <family val="1"/>
    </font>
    <font>
      <sz val="10"/>
      <color indexed="10"/>
      <name val="Times New Roman"/>
      <family val="1"/>
    </font>
    <font>
      <b/>
      <sz val="10"/>
      <color indexed="10"/>
      <name val="Times New Roman"/>
      <family val="1"/>
    </font>
    <font>
      <sz val="10"/>
      <color indexed="10"/>
      <name val="Times New Roman"/>
      <family val="1"/>
    </font>
    <font>
      <sz val="10"/>
      <color indexed="8"/>
      <name val="Times New Roman"/>
      <family val="1"/>
    </font>
    <font>
      <sz val="10"/>
      <color indexed="8"/>
      <name val="Times New Roman"/>
      <family val="1"/>
    </font>
    <font>
      <sz val="10"/>
      <color rgb="FFFF0000"/>
      <name val="Times New Roman"/>
      <family val="1"/>
    </font>
    <font>
      <sz val="10"/>
      <color rgb="FFFF0000"/>
      <name val="Arial"/>
      <family val="2"/>
    </font>
    <font>
      <b/>
      <sz val="10"/>
      <color rgb="FFFF0000"/>
      <name val="Times New Roman"/>
      <family val="1"/>
    </font>
    <font>
      <b/>
      <i/>
      <sz val="11"/>
      <color rgb="FFFF0000"/>
      <name val="Times New Roman"/>
      <family val="1"/>
    </font>
  </fonts>
  <fills count="4">
    <fill>
      <patternFill patternType="none"/>
    </fill>
    <fill>
      <patternFill patternType="gray125"/>
    </fill>
    <fill>
      <patternFill patternType="solid">
        <fgColor indexed="43"/>
        <bgColor indexed="64"/>
      </patternFill>
    </fill>
    <fill>
      <patternFill patternType="solid">
        <fgColor theme="0"/>
        <bgColor indexed="64"/>
      </patternFill>
    </fill>
  </fills>
  <borders count="5">
    <border>
      <left/>
      <right/>
      <top/>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02">
    <xf numFmtId="0" fontId="0" fillId="0" borderId="0" xfId="0"/>
    <xf numFmtId="0" fontId="2" fillId="0" borderId="0" xfId="0" applyFont="1" applyBorder="1" applyAlignment="1">
      <alignment horizontal="center"/>
    </xf>
    <xf numFmtId="0" fontId="2" fillId="0" borderId="0" xfId="0" applyFont="1"/>
    <xf numFmtId="41" fontId="2" fillId="0" borderId="0" xfId="0" applyNumberFormat="1" applyFont="1"/>
    <xf numFmtId="0" fontId="2" fillId="0" borderId="1" xfId="0" applyFont="1" applyBorder="1"/>
    <xf numFmtId="0" fontId="2" fillId="0" borderId="0" xfId="0" applyFont="1" applyBorder="1"/>
    <xf numFmtId="0" fontId="2" fillId="0" borderId="2" xfId="0" applyFont="1" applyBorder="1"/>
    <xf numFmtId="41" fontId="2" fillId="0" borderId="2" xfId="0" applyNumberFormat="1" applyFont="1" applyBorder="1"/>
    <xf numFmtId="0" fontId="4" fillId="0" borderId="0" xfId="0" applyFont="1" applyAlignment="1">
      <alignment horizontal="left"/>
    </xf>
    <xf numFmtId="0" fontId="5" fillId="0" borderId="0" xfId="0" applyFont="1" applyAlignment="1">
      <alignment horizontal="center"/>
    </xf>
    <xf numFmtId="0" fontId="2" fillId="0" borderId="0" xfId="0" applyFont="1" applyAlignment="1">
      <alignment horizontal="left"/>
    </xf>
    <xf numFmtId="0" fontId="2" fillId="0" borderId="3" xfId="0" applyFont="1" applyBorder="1"/>
    <xf numFmtId="0" fontId="3" fillId="0" borderId="3" xfId="0" applyFont="1" applyBorder="1"/>
    <xf numFmtId="168" fontId="2" fillId="0" borderId="0" xfId="0" applyNumberFormat="1" applyFont="1"/>
    <xf numFmtId="165" fontId="2" fillId="0" borderId="0" xfId="0" applyNumberFormat="1" applyFont="1"/>
    <xf numFmtId="168" fontId="2" fillId="0" borderId="0" xfId="0" applyNumberFormat="1" applyFont="1" applyBorder="1"/>
    <xf numFmtId="165" fontId="2" fillId="0" borderId="0" xfId="0" applyNumberFormat="1" applyFont="1" applyBorder="1"/>
    <xf numFmtId="0" fontId="8" fillId="0" borderId="0" xfId="0" applyFont="1"/>
    <xf numFmtId="165" fontId="2" fillId="0" borderId="2" xfId="0" applyNumberFormat="1" applyFont="1" applyBorder="1"/>
    <xf numFmtId="165" fontId="2" fillId="0" borderId="0" xfId="0" applyNumberFormat="1" applyFont="1" applyFill="1"/>
    <xf numFmtId="168" fontId="2" fillId="0" borderId="0" xfId="0" applyNumberFormat="1" applyFont="1" applyFill="1" applyBorder="1"/>
    <xf numFmtId="168" fontId="2" fillId="0" borderId="0" xfId="0" applyNumberFormat="1" applyFont="1" applyFill="1"/>
    <xf numFmtId="0" fontId="2" fillId="0" borderId="0" xfId="0" applyFont="1" applyFill="1"/>
    <xf numFmtId="0" fontId="2" fillId="0" borderId="1" xfId="0" applyNumberFormat="1" applyFont="1" applyFill="1" applyBorder="1" applyAlignment="1">
      <alignment horizontal="center"/>
    </xf>
    <xf numFmtId="165" fontId="2" fillId="0" borderId="3" xfId="0" applyNumberFormat="1" applyFont="1" applyFill="1" applyBorder="1"/>
    <xf numFmtId="165" fontId="2" fillId="0" borderId="0" xfId="0" applyNumberFormat="1" applyFont="1" applyFill="1" applyBorder="1"/>
    <xf numFmtId="168" fontId="9" fillId="0" borderId="1" xfId="0" applyNumberFormat="1" applyFont="1" applyFill="1" applyBorder="1"/>
    <xf numFmtId="168" fontId="9" fillId="0" borderId="0" xfId="0" applyNumberFormat="1" applyFont="1" applyFill="1" applyBorder="1"/>
    <xf numFmtId="0" fontId="2" fillId="0" borderId="0" xfId="0" applyFont="1" applyFill="1" applyBorder="1"/>
    <xf numFmtId="168" fontId="9" fillId="0" borderId="0" xfId="0" applyNumberFormat="1" applyFont="1" applyFill="1"/>
    <xf numFmtId="0" fontId="5" fillId="0" borderId="0" xfId="0" applyFont="1" applyAlignment="1">
      <alignment horizontal="left"/>
    </xf>
    <xf numFmtId="0" fontId="8" fillId="0" borderId="0" xfId="0" applyFont="1" applyFill="1" applyBorder="1"/>
    <xf numFmtId="0" fontId="4" fillId="0" borderId="0" xfId="0" applyFont="1" applyFill="1" applyAlignment="1">
      <alignment horizontal="left"/>
    </xf>
    <xf numFmtId="0" fontId="2" fillId="0" borderId="2" xfId="0" applyFont="1" applyFill="1" applyBorder="1"/>
    <xf numFmtId="0" fontId="4" fillId="0" borderId="0" xfId="0" applyFont="1" applyFill="1" applyBorder="1" applyAlignment="1">
      <alignment horizontal="left"/>
    </xf>
    <xf numFmtId="171" fontId="2" fillId="0" borderId="0" xfId="0" applyNumberFormat="1" applyFont="1"/>
    <xf numFmtId="0" fontId="8" fillId="0" borderId="0" xfId="0" quotePrefix="1" applyFont="1" applyFill="1" applyBorder="1"/>
    <xf numFmtId="0" fontId="2" fillId="0" borderId="2" xfId="0" applyFont="1" applyFill="1" applyBorder="1" applyAlignment="1">
      <alignment horizontal="left"/>
    </xf>
    <xf numFmtId="0" fontId="4" fillId="0" borderId="0" xfId="0" applyFont="1"/>
    <xf numFmtId="171" fontId="2" fillId="0" borderId="0" xfId="0" applyNumberFormat="1" applyFont="1" applyFill="1"/>
    <xf numFmtId="0" fontId="3" fillId="0" borderId="3" xfId="0" applyFont="1" applyFill="1" applyBorder="1"/>
    <xf numFmtId="0" fontId="2" fillId="0" borderId="0" xfId="0" applyFont="1" applyFill="1" applyAlignment="1">
      <alignment horizontal="left"/>
    </xf>
    <xf numFmtId="0" fontId="2" fillId="0" borderId="1" xfId="0" applyFont="1" applyFill="1" applyBorder="1" applyAlignment="1">
      <alignment horizontal="left"/>
    </xf>
    <xf numFmtId="170" fontId="2" fillId="0" borderId="0" xfId="0" applyNumberFormat="1" applyFont="1"/>
    <xf numFmtId="165" fontId="2" fillId="0" borderId="2" xfId="0" applyNumberFormat="1" applyFont="1" applyFill="1" applyBorder="1"/>
    <xf numFmtId="170" fontId="2" fillId="0" borderId="0" xfId="0" applyNumberFormat="1" applyFont="1" applyBorder="1"/>
    <xf numFmtId="171" fontId="2" fillId="0" borderId="0" xfId="0" applyNumberFormat="1" applyFont="1" applyFill="1" applyBorder="1"/>
    <xf numFmtId="0" fontId="2" fillId="0" borderId="0" xfId="0" applyFont="1" applyFill="1" applyBorder="1" applyAlignment="1">
      <alignment horizontal="left"/>
    </xf>
    <xf numFmtId="0" fontId="2" fillId="2" borderId="1" xfId="0" quotePrefix="1" applyNumberFormat="1" applyFont="1" applyFill="1" applyBorder="1" applyAlignment="1">
      <alignment horizontal="center"/>
    </xf>
    <xf numFmtId="168" fontId="2" fillId="2" borderId="0" xfId="0" applyNumberFormat="1" applyFont="1" applyFill="1"/>
    <xf numFmtId="165" fontId="2" fillId="2" borderId="0" xfId="0" applyNumberFormat="1" applyFont="1" applyFill="1"/>
    <xf numFmtId="165" fontId="2" fillId="2" borderId="0" xfId="0" applyNumberFormat="1" applyFont="1" applyFill="1" applyBorder="1"/>
    <xf numFmtId="168" fontId="9" fillId="2" borderId="1" xfId="0" applyNumberFormat="1" applyFont="1" applyFill="1" applyBorder="1"/>
    <xf numFmtId="171" fontId="2" fillId="2" borderId="0" xfId="0" applyNumberFormat="1" applyFont="1" applyFill="1"/>
    <xf numFmtId="171" fontId="2" fillId="2" borderId="0" xfId="0" applyNumberFormat="1" applyFont="1" applyFill="1" applyBorder="1"/>
    <xf numFmtId="0" fontId="3" fillId="0" borderId="0" xfId="0" applyFont="1" applyFill="1" applyBorder="1"/>
    <xf numFmtId="0" fontId="3" fillId="0" borderId="0" xfId="0" applyFont="1" applyBorder="1"/>
    <xf numFmtId="41" fontId="2" fillId="0" borderId="0" xfId="0" applyNumberFormat="1" applyFont="1" applyBorder="1" applyAlignment="1">
      <alignment horizontal="center"/>
    </xf>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168" fontId="2" fillId="2" borderId="0" xfId="0" applyNumberFormat="1" applyFont="1" applyFill="1" applyAlignment="1"/>
    <xf numFmtId="165" fontId="2" fillId="2" borderId="0" xfId="0" applyNumberFormat="1" applyFont="1" applyFill="1" applyBorder="1" applyAlignment="1"/>
    <xf numFmtId="168" fontId="9" fillId="2" borderId="1" xfId="0" applyNumberFormat="1" applyFont="1" applyFill="1" applyBorder="1" applyAlignment="1"/>
    <xf numFmtId="168" fontId="2" fillId="0" borderId="0" xfId="0" applyNumberFormat="1" applyFont="1" applyFill="1" applyAlignment="1"/>
    <xf numFmtId="165" fontId="2" fillId="0" borderId="0" xfId="0" applyNumberFormat="1" applyFont="1" applyFill="1" applyAlignment="1">
      <alignment horizontal="center"/>
    </xf>
    <xf numFmtId="165" fontId="0" fillId="0" borderId="0" xfId="0" applyNumberFormat="1"/>
    <xf numFmtId="0" fontId="0" fillId="0" borderId="0" xfId="0" applyBorder="1"/>
    <xf numFmtId="168" fontId="0" fillId="0" borderId="0" xfId="0" applyNumberFormat="1"/>
    <xf numFmtId="165" fontId="11" fillId="0" borderId="2" xfId="0" applyNumberFormat="1" applyFont="1" applyFill="1" applyBorder="1"/>
    <xf numFmtId="0" fontId="2" fillId="0" borderId="0" xfId="0" quotePrefix="1" applyNumberFormat="1" applyFont="1" applyFill="1" applyBorder="1" applyAlignment="1">
      <alignment horizontal="center"/>
    </xf>
    <xf numFmtId="0" fontId="11" fillId="0" borderId="0" xfId="0" applyFont="1"/>
    <xf numFmtId="165" fontId="2" fillId="0" borderId="0" xfId="0" applyNumberFormat="1" applyFont="1" applyFill="1" applyBorder="1" applyAlignment="1"/>
    <xf numFmtId="168" fontId="9" fillId="0" borderId="1" xfId="0" applyNumberFormat="1" applyFont="1" applyFill="1" applyBorder="1" applyAlignment="1"/>
    <xf numFmtId="0" fontId="0" fillId="0" borderId="0" xfId="0" applyFill="1" applyBorder="1"/>
    <xf numFmtId="0" fontId="11" fillId="0" borderId="0" xfId="0" applyFont="1" applyFill="1" applyBorder="1"/>
    <xf numFmtId="0" fontId="12" fillId="0" borderId="0" xfId="0" applyFont="1" applyAlignment="1">
      <alignment horizontal="left"/>
    </xf>
    <xf numFmtId="168" fontId="11" fillId="0" borderId="0" xfId="0" applyNumberFormat="1" applyFont="1" applyFill="1" applyBorder="1"/>
    <xf numFmtId="0" fontId="11" fillId="0" borderId="0" xfId="0" applyFont="1" applyFill="1"/>
    <xf numFmtId="168" fontId="11" fillId="0" borderId="0" xfId="0" applyNumberFormat="1" applyFont="1" applyFill="1"/>
    <xf numFmtId="165" fontId="11" fillId="0" borderId="0" xfId="0" applyNumberFormat="1" applyFont="1"/>
    <xf numFmtId="0" fontId="13" fillId="0" borderId="0" xfId="0" applyFont="1"/>
    <xf numFmtId="165" fontId="11" fillId="0" borderId="0" xfId="0" applyNumberFormat="1" applyFont="1" applyFill="1"/>
    <xf numFmtId="165" fontId="2" fillId="0" borderId="1" xfId="0" applyNumberFormat="1" applyFont="1" applyFill="1" applyBorder="1"/>
    <xf numFmtId="165" fontId="2" fillId="2" borderId="1" xfId="0" applyNumberFormat="1" applyFont="1" applyFill="1" applyBorder="1"/>
    <xf numFmtId="168" fontId="2" fillId="2" borderId="0" xfId="0" applyNumberFormat="1" applyFont="1" applyFill="1" applyBorder="1"/>
    <xf numFmtId="0" fontId="2" fillId="0" borderId="3" xfId="0" applyFont="1" applyFill="1" applyBorder="1"/>
    <xf numFmtId="172" fontId="2" fillId="0" borderId="0" xfId="0" applyNumberFormat="1" applyFont="1"/>
    <xf numFmtId="165" fontId="9" fillId="0" borderId="0" xfId="0" applyNumberFormat="1" applyFont="1" applyFill="1" applyBorder="1"/>
    <xf numFmtId="165" fontId="11" fillId="0" borderId="0" xfId="0" applyNumberFormat="1" applyFont="1" applyFill="1" applyBorder="1"/>
    <xf numFmtId="0" fontId="14" fillId="0" borderId="0" xfId="0" applyFont="1" applyBorder="1"/>
    <xf numFmtId="0" fontId="10" fillId="0" borderId="0" xfId="0" applyFont="1" applyAlignment="1"/>
    <xf numFmtId="172" fontId="2" fillId="0" borderId="0" xfId="0" applyNumberFormat="1" applyFont="1" applyFill="1" applyBorder="1"/>
    <xf numFmtId="172" fontId="2" fillId="0" borderId="0" xfId="0" applyNumberFormat="1" applyFont="1" applyBorder="1"/>
    <xf numFmtId="0" fontId="2" fillId="0" borderId="1" xfId="0" applyFont="1" applyFill="1" applyBorder="1"/>
    <xf numFmtId="172" fontId="2" fillId="0" borderId="0" xfId="0" applyNumberFormat="1" applyFont="1" applyFill="1"/>
    <xf numFmtId="170" fontId="2" fillId="0" borderId="0" xfId="0" applyNumberFormat="1" applyFont="1" applyFill="1"/>
    <xf numFmtId="0" fontId="7" fillId="0" borderId="0" xfId="0" applyFont="1" applyFill="1"/>
    <xf numFmtId="0" fontId="0" fillId="0" borderId="0" xfId="0" applyFill="1"/>
    <xf numFmtId="0" fontId="15" fillId="0" borderId="0" xfId="0" applyFont="1" applyFill="1" applyBorder="1"/>
    <xf numFmtId="168" fontId="11" fillId="0" borderId="2" xfId="0" applyNumberFormat="1" applyFont="1" applyFill="1" applyBorder="1"/>
    <xf numFmtId="41" fontId="2" fillId="0" borderId="0" xfId="0" applyNumberFormat="1" applyFont="1" applyFill="1" applyBorder="1" applyAlignment="1">
      <alignment horizontal="center"/>
    </xf>
    <xf numFmtId="0" fontId="6" fillId="0" borderId="0" xfId="0" applyFont="1" applyAlignment="1">
      <alignment horizontal="left"/>
    </xf>
    <xf numFmtId="0" fontId="17" fillId="0" borderId="0" xfId="0" applyFont="1"/>
    <xf numFmtId="41" fontId="2" fillId="0" borderId="2" xfId="0" applyNumberFormat="1" applyFont="1" applyFill="1" applyBorder="1"/>
    <xf numFmtId="0" fontId="2" fillId="0" borderId="0" xfId="0" applyNumberFormat="1" applyFont="1" applyFill="1" applyAlignment="1">
      <alignment horizontal="center"/>
    </xf>
    <xf numFmtId="41" fontId="11" fillId="0" borderId="0" xfId="0" applyNumberFormat="1" applyFont="1" applyFill="1" applyAlignment="1"/>
    <xf numFmtId="168" fontId="2" fillId="0" borderId="0" xfId="0" applyNumberFormat="1" applyFont="1" applyFill="1" applyBorder="1" applyAlignment="1"/>
    <xf numFmtId="165" fontId="11" fillId="0" borderId="0" xfId="0" applyNumberFormat="1" applyFont="1" applyFill="1" applyBorder="1" applyAlignment="1"/>
    <xf numFmtId="168" fontId="9" fillId="0" borderId="0" xfId="0" applyNumberFormat="1" applyFont="1" applyFill="1" applyBorder="1" applyAlignment="1"/>
    <xf numFmtId="0" fontId="16" fillId="0" borderId="3" xfId="0" applyFont="1" applyFill="1" applyBorder="1"/>
    <xf numFmtId="168" fontId="0" fillId="0" borderId="0" xfId="0" applyNumberFormat="1" applyFill="1"/>
    <xf numFmtId="0" fontId="7" fillId="0" borderId="0" xfId="0" applyFont="1" applyFill="1" applyBorder="1"/>
    <xf numFmtId="0" fontId="2" fillId="0" borderId="0" xfId="0" quotePrefix="1" applyFont="1" applyFill="1" applyBorder="1"/>
    <xf numFmtId="172" fontId="2" fillId="2" borderId="0" xfId="0" applyNumberFormat="1" applyFont="1" applyFill="1"/>
    <xf numFmtId="164" fontId="2" fillId="0" borderId="0" xfId="0" applyNumberFormat="1" applyFont="1" applyFill="1"/>
    <xf numFmtId="0" fontId="18" fillId="0" borderId="0" xfId="0" applyFont="1" applyBorder="1"/>
    <xf numFmtId="0" fontId="2" fillId="0" borderId="0" xfId="0" applyFont="1" applyFill="1" applyAlignment="1">
      <alignment wrapText="1"/>
    </xf>
    <xf numFmtId="0" fontId="9" fillId="0" borderId="0" xfId="0" applyFont="1" applyFill="1" applyBorder="1"/>
    <xf numFmtId="41" fontId="11" fillId="0" borderId="0" xfId="0" applyNumberFormat="1" applyFont="1" applyFill="1" applyBorder="1" applyAlignment="1">
      <alignment horizontal="center"/>
    </xf>
    <xf numFmtId="0" fontId="11" fillId="0" borderId="0" xfId="0" applyFont="1" applyFill="1" applyBorder="1" applyAlignment="1">
      <alignment horizontal="center"/>
    </xf>
    <xf numFmtId="0" fontId="13" fillId="0" borderId="0" xfId="0" applyFont="1" applyFill="1"/>
    <xf numFmtId="0" fontId="11" fillId="0" borderId="3" xfId="0" applyFont="1" applyFill="1" applyBorder="1"/>
    <xf numFmtId="0" fontId="13" fillId="0" borderId="0" xfId="0" applyFont="1" applyFill="1" applyAlignment="1"/>
    <xf numFmtId="0" fontId="16" fillId="0" borderId="0" xfId="0" applyFont="1" applyFill="1" applyAlignment="1"/>
    <xf numFmtId="0" fontId="11" fillId="0" borderId="0" xfId="0" applyFont="1" applyFill="1" applyAlignment="1"/>
    <xf numFmtId="168" fontId="13" fillId="0" borderId="0" xfId="0" applyNumberFormat="1" applyFont="1" applyFill="1" applyAlignment="1"/>
    <xf numFmtId="168" fontId="11" fillId="0" borderId="0" xfId="0" applyNumberFormat="1" applyFont="1" applyFill="1" applyAlignment="1"/>
    <xf numFmtId="168" fontId="11" fillId="0" borderId="0" xfId="0" applyNumberFormat="1" applyFont="1" applyFill="1" applyBorder="1" applyAlignment="1"/>
    <xf numFmtId="0" fontId="11" fillId="0" borderId="1" xfId="0" applyFont="1" applyFill="1" applyBorder="1"/>
    <xf numFmtId="168" fontId="19" fillId="0" borderId="0" xfId="0" applyNumberFormat="1" applyFont="1" applyFill="1" applyBorder="1"/>
    <xf numFmtId="171" fontId="11" fillId="0" borderId="0" xfId="0" applyNumberFormat="1" applyFont="1" applyFill="1" applyBorder="1"/>
    <xf numFmtId="171" fontId="19" fillId="0" borderId="0" xfId="0" applyNumberFormat="1" applyFont="1" applyFill="1" applyBorder="1"/>
    <xf numFmtId="165" fontId="11" fillId="0" borderId="0" xfId="0" applyNumberFormat="1" applyFont="1" applyBorder="1"/>
    <xf numFmtId="0" fontId="19" fillId="0" borderId="0" xfId="0" applyFont="1"/>
    <xf numFmtId="0" fontId="20" fillId="0" borderId="0" xfId="0" applyFont="1"/>
    <xf numFmtId="166" fontId="2" fillId="0" borderId="0" xfId="2" applyNumberFormat="1" applyFont="1" applyFill="1" applyBorder="1"/>
    <xf numFmtId="170" fontId="9" fillId="0" borderId="0" xfId="1" applyNumberFormat="1" applyFont="1" applyFill="1" applyBorder="1" applyAlignment="1">
      <alignment horizontal="left"/>
    </xf>
    <xf numFmtId="170" fontId="9" fillId="0" borderId="0" xfId="1" applyNumberFormat="1" applyFont="1" applyBorder="1" applyAlignment="1">
      <alignment horizontal="left"/>
    </xf>
    <xf numFmtId="170" fontId="9" fillId="0" borderId="0" xfId="1" applyNumberFormat="1" applyFont="1" applyFill="1" applyBorder="1" applyAlignment="1">
      <alignment horizontal="center"/>
    </xf>
    <xf numFmtId="172" fontId="9" fillId="0" borderId="0" xfId="2" applyNumberFormat="1" applyFont="1" applyFill="1" applyBorder="1"/>
    <xf numFmtId="172" fontId="9" fillId="0" borderId="0" xfId="2" applyNumberFormat="1" applyFont="1" applyBorder="1"/>
    <xf numFmtId="0" fontId="9" fillId="0" borderId="0" xfId="0" applyFont="1"/>
    <xf numFmtId="170" fontId="2" fillId="0" borderId="0" xfId="1" quotePrefix="1" applyNumberFormat="1" applyFont="1" applyFill="1" applyBorder="1" applyAlignment="1">
      <alignment horizontal="left"/>
    </xf>
    <xf numFmtId="170" fontId="2" fillId="0" borderId="0" xfId="1" applyNumberFormat="1" applyFont="1" applyFill="1" applyBorder="1" applyAlignment="1">
      <alignment horizontal="left"/>
    </xf>
    <xf numFmtId="166" fontId="2" fillId="2" borderId="0" xfId="2" applyNumberFormat="1" applyFont="1" applyFill="1" applyBorder="1"/>
    <xf numFmtId="169" fontId="2" fillId="0" borderId="0" xfId="1" applyNumberFormat="1" applyFont="1" applyBorder="1"/>
    <xf numFmtId="169" fontId="2" fillId="0" borderId="0" xfId="1" applyNumberFormat="1" applyFont="1" applyFill="1" applyBorder="1"/>
    <xf numFmtId="167" fontId="2" fillId="2" borderId="0" xfId="1" applyNumberFormat="1" applyFont="1" applyFill="1" applyBorder="1"/>
    <xf numFmtId="167" fontId="2" fillId="0" borderId="0" xfId="1" applyNumberFormat="1" applyFont="1" applyBorder="1"/>
    <xf numFmtId="167" fontId="2" fillId="0" borderId="0" xfId="1" applyNumberFormat="1" applyFont="1" applyFill="1" applyBorder="1"/>
    <xf numFmtId="170" fontId="2" fillId="0" borderId="0" xfId="1" quotePrefix="1" applyNumberFormat="1" applyFont="1" applyBorder="1" applyAlignment="1">
      <alignment horizontal="left"/>
    </xf>
    <xf numFmtId="170" fontId="2" fillId="0" borderId="3" xfId="1" quotePrefix="1" applyNumberFormat="1" applyFont="1" applyFill="1" applyBorder="1" applyAlignment="1">
      <alignment horizontal="left"/>
    </xf>
    <xf numFmtId="166" fontId="2" fillId="2" borderId="3" xfId="2" applyNumberFormat="1" applyFont="1" applyFill="1" applyBorder="1"/>
    <xf numFmtId="2" fontId="2" fillId="0" borderId="0" xfId="0" applyNumberFormat="1" applyFont="1" applyBorder="1" applyAlignment="1">
      <alignment horizontal="left"/>
    </xf>
    <xf numFmtId="0" fontId="9" fillId="0" borderId="0" xfId="0" applyFont="1" applyBorder="1"/>
    <xf numFmtId="166" fontId="9" fillId="0" borderId="0" xfId="0" applyNumberFormat="1" applyFont="1" applyBorder="1"/>
    <xf numFmtId="2" fontId="2" fillId="0" borderId="1" xfId="0" applyNumberFormat="1" applyFont="1" applyBorder="1" applyAlignment="1">
      <alignment horizontal="left"/>
    </xf>
    <xf numFmtId="165" fontId="22" fillId="0" borderId="0" xfId="0" applyNumberFormat="1" applyFont="1" applyFill="1"/>
    <xf numFmtId="168" fontId="21" fillId="0" borderId="0" xfId="0" applyNumberFormat="1" applyFont="1" applyFill="1" applyBorder="1"/>
    <xf numFmtId="168" fontId="21" fillId="0" borderId="0" xfId="0" applyNumberFormat="1" applyFont="1" applyFill="1"/>
    <xf numFmtId="166" fontId="2" fillId="0" borderId="3" xfId="2" applyNumberFormat="1" applyFont="1" applyFill="1" applyBorder="1"/>
    <xf numFmtId="0" fontId="15" fillId="0" borderId="0" xfId="0" applyFont="1" applyBorder="1"/>
    <xf numFmtId="0" fontId="15" fillId="0" borderId="0" xfId="0" applyFont="1"/>
    <xf numFmtId="0" fontId="24" fillId="0" borderId="0" xfId="0" applyFont="1"/>
    <xf numFmtId="0" fontId="3" fillId="0" borderId="0" xfId="0" applyFont="1" applyAlignment="1">
      <alignment horizontal="center"/>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Border="1" applyAlignment="1"/>
    <xf numFmtId="168" fontId="23" fillId="0" borderId="0" xfId="0" applyNumberFormat="1" applyFont="1" applyFill="1" applyBorder="1"/>
    <xf numFmtId="172" fontId="23" fillId="0" borderId="0" xfId="2" applyNumberFormat="1" applyFont="1" applyFill="1" applyBorder="1"/>
    <xf numFmtId="0" fontId="3" fillId="0" borderId="0" xfId="0" applyFont="1" applyBorder="1" applyAlignment="1"/>
    <xf numFmtId="0" fontId="9" fillId="0" borderId="0" xfId="0" applyFont="1" applyFill="1"/>
    <xf numFmtId="168" fontId="2" fillId="2" borderId="1" xfId="0" applyNumberFormat="1" applyFont="1" applyFill="1" applyBorder="1"/>
    <xf numFmtId="0" fontId="2" fillId="0" borderId="1" xfId="0" applyFont="1" applyFill="1" applyBorder="1" applyAlignment="1">
      <alignment horizontal="left" indent="1"/>
    </xf>
    <xf numFmtId="0" fontId="26" fillId="0" borderId="0" xfId="0" applyFont="1" applyAlignment="1">
      <alignment horizontal="left" readingOrder="1"/>
    </xf>
    <xf numFmtId="0" fontId="26" fillId="0" borderId="0" xfId="0" applyFont="1"/>
    <xf numFmtId="172" fontId="15" fillId="0" borderId="0" xfId="0" applyNumberFormat="1" applyFont="1"/>
    <xf numFmtId="168" fontId="2" fillId="2" borderId="0" xfId="0" applyNumberFormat="1" applyFont="1" applyFill="1"/>
    <xf numFmtId="0" fontId="2" fillId="0" borderId="0" xfId="0" applyFont="1" applyAlignment="1">
      <alignment horizontal="left" readingOrder="1"/>
    </xf>
    <xf numFmtId="0" fontId="25" fillId="0" borderId="0" xfId="0" applyFont="1"/>
    <xf numFmtId="0" fontId="25" fillId="0" borderId="0" xfId="0" applyFont="1" applyAlignment="1">
      <alignment horizontal="left" readingOrder="1"/>
    </xf>
    <xf numFmtId="170" fontId="2" fillId="0" borderId="3" xfId="1" applyNumberFormat="1" applyFont="1" applyBorder="1" applyAlignment="1">
      <alignment horizontal="left"/>
    </xf>
    <xf numFmtId="170" fontId="2" fillId="0" borderId="0" xfId="1" applyNumberFormat="1" applyFont="1" applyBorder="1" applyAlignment="1">
      <alignment horizontal="left"/>
    </xf>
    <xf numFmtId="170" fontId="2" fillId="0" borderId="0" xfId="1" applyNumberFormat="1" applyFont="1" applyAlignment="1">
      <alignment horizontal="left"/>
    </xf>
    <xf numFmtId="170" fontId="2" fillId="0" borderId="1" xfId="1" applyNumberFormat="1" applyFont="1" applyBorder="1" applyAlignment="1">
      <alignment horizontal="left"/>
    </xf>
    <xf numFmtId="170" fontId="9" fillId="0" borderId="2" xfId="1" applyNumberFormat="1" applyFont="1" applyBorder="1" applyAlignment="1">
      <alignment horizontal="left"/>
    </xf>
    <xf numFmtId="0" fontId="27" fillId="0" borderId="0" xfId="0" applyFont="1"/>
    <xf numFmtId="0" fontId="2" fillId="0" borderId="0" xfId="0" applyFont="1" applyFill="1" applyBorder="1" applyAlignment="1">
      <alignment horizontal="center"/>
    </xf>
    <xf numFmtId="0" fontId="3" fillId="0" borderId="0" xfId="0" applyFont="1" applyFill="1" applyBorder="1" applyAlignment="1">
      <alignment horizontal="center"/>
    </xf>
    <xf numFmtId="0" fontId="2" fillId="0" borderId="1" xfId="0" quotePrefix="1" applyNumberFormat="1" applyFont="1" applyFill="1" applyBorder="1" applyAlignment="1">
      <alignment horizontal="center"/>
    </xf>
    <xf numFmtId="0" fontId="3" fillId="0" borderId="0" xfId="0" applyFont="1" applyAlignment="1"/>
    <xf numFmtId="0" fontId="2" fillId="0" borderId="0" xfId="0" applyFont="1" applyBorder="1" applyAlignment="1"/>
    <xf numFmtId="41" fontId="2" fillId="0" borderId="0" xfId="0" applyNumberFormat="1" applyFont="1" applyBorder="1" applyAlignment="1"/>
    <xf numFmtId="170" fontId="2" fillId="0" borderId="0" xfId="0" applyNumberFormat="1" applyFont="1" applyFill="1" applyBorder="1"/>
    <xf numFmtId="170" fontId="22" fillId="0" borderId="0" xfId="0" applyNumberFormat="1" applyFont="1" applyFill="1" applyBorder="1"/>
    <xf numFmtId="170" fontId="27" fillId="0" borderId="0" xfId="0" applyNumberFormat="1" applyFont="1"/>
    <xf numFmtId="0" fontId="28" fillId="0" borderId="0" xfId="0" applyFont="1"/>
    <xf numFmtId="168" fontId="2" fillId="0" borderId="1" xfId="0" applyNumberFormat="1" applyFont="1" applyFill="1" applyBorder="1"/>
    <xf numFmtId="165" fontId="27" fillId="0" borderId="0" xfId="0" applyNumberFormat="1" applyFont="1"/>
    <xf numFmtId="0" fontId="27" fillId="0" borderId="0" xfId="0" applyFont="1" applyFill="1"/>
    <xf numFmtId="0" fontId="28" fillId="0" borderId="0" xfId="0" applyFont="1" applyFill="1"/>
    <xf numFmtId="165" fontId="27" fillId="0" borderId="0" xfId="0" applyNumberFormat="1" applyFont="1" applyFill="1" applyBorder="1"/>
    <xf numFmtId="0" fontId="1" fillId="0" borderId="0" xfId="0" applyFont="1"/>
    <xf numFmtId="0" fontId="11" fillId="0" borderId="0" xfId="0" applyFont="1" applyAlignment="1">
      <alignment horizontal="left" readingOrder="1"/>
    </xf>
    <xf numFmtId="165" fontId="27" fillId="0" borderId="0" xfId="0" applyNumberFormat="1" applyFont="1" applyFill="1"/>
    <xf numFmtId="168" fontId="27" fillId="0" borderId="0" xfId="0" applyNumberFormat="1" applyFont="1" applyFill="1" applyBorder="1"/>
    <xf numFmtId="165" fontId="2" fillId="2" borderId="3" xfId="0" applyNumberFormat="1" applyFont="1" applyFill="1" applyBorder="1"/>
    <xf numFmtId="168" fontId="9" fillId="2" borderId="0" xfId="0" applyNumberFormat="1" applyFont="1" applyFill="1" applyBorder="1" applyAlignment="1"/>
    <xf numFmtId="0" fontId="13" fillId="0" borderId="0" xfId="0" applyFont="1" applyFill="1" applyBorder="1"/>
    <xf numFmtId="0" fontId="13" fillId="0" borderId="0" xfId="0" applyFont="1" applyFill="1" applyBorder="1" applyAlignment="1"/>
    <xf numFmtId="168" fontId="13" fillId="0" borderId="0" xfId="0" applyNumberFormat="1" applyFont="1" applyFill="1" applyBorder="1" applyAlignment="1"/>
    <xf numFmtId="165" fontId="2" fillId="2" borderId="3" xfId="0" applyNumberFormat="1" applyFont="1" applyFill="1" applyBorder="1" applyAlignment="1"/>
    <xf numFmtId="165" fontId="2" fillId="0" borderId="3" xfId="0" applyNumberFormat="1" applyFont="1" applyFill="1" applyBorder="1" applyAlignment="1"/>
    <xf numFmtId="0" fontId="2" fillId="0" borderId="0" xfId="0" applyFont="1" applyFill="1" applyBorder="1" applyAlignment="1">
      <alignment horizontal="center"/>
    </xf>
    <xf numFmtId="41" fontId="2" fillId="0" borderId="0" xfId="0" applyNumberFormat="1" applyFont="1" applyFill="1" applyBorder="1" applyAlignment="1">
      <alignment horizontal="center"/>
    </xf>
    <xf numFmtId="0" fontId="1" fillId="0" borderId="0" xfId="0" applyFont="1" applyFill="1"/>
    <xf numFmtId="165" fontId="3" fillId="0" borderId="0" xfId="0" applyNumberFormat="1" applyFont="1" applyFill="1" applyAlignment="1">
      <alignment wrapText="1"/>
    </xf>
    <xf numFmtId="0" fontId="2" fillId="0" borderId="3" xfId="0" applyFont="1" applyBorder="1" applyAlignment="1">
      <alignment horizontal="center"/>
    </xf>
    <xf numFmtId="0" fontId="30" fillId="0" borderId="0" xfId="0" applyFont="1" applyAlignment="1">
      <alignment horizontal="left"/>
    </xf>
    <xf numFmtId="0" fontId="27" fillId="0" borderId="0" xfId="0" applyFont="1" applyBorder="1"/>
    <xf numFmtId="41" fontId="2" fillId="0" borderId="4" xfId="0" applyNumberFormat="1" applyFont="1" applyBorder="1" applyAlignment="1"/>
    <xf numFmtId="0" fontId="2" fillId="0" borderId="3" xfId="0" applyFont="1" applyBorder="1" applyAlignment="1"/>
    <xf numFmtId="168" fontId="2" fillId="3" borderId="0" xfId="0" applyNumberFormat="1" applyFont="1" applyFill="1"/>
    <xf numFmtId="171" fontId="2" fillId="3" borderId="0" xfId="0" applyNumberFormat="1" applyFont="1" applyFill="1"/>
    <xf numFmtId="165" fontId="2" fillId="3" borderId="0" xfId="0" applyNumberFormat="1" applyFont="1" applyFill="1"/>
    <xf numFmtId="165" fontId="2" fillId="3" borderId="3" xfId="0" applyNumberFormat="1" applyFont="1" applyFill="1" applyBorder="1"/>
    <xf numFmtId="0" fontId="2" fillId="3" borderId="3" xfId="0" quotePrefix="1" applyNumberFormat="1" applyFont="1" applyFill="1" applyBorder="1" applyAlignment="1">
      <alignment horizontal="center"/>
    </xf>
    <xf numFmtId="172" fontId="2" fillId="3" borderId="0" xfId="0" applyNumberFormat="1" applyFont="1" applyFill="1"/>
    <xf numFmtId="168" fontId="9" fillId="3" borderId="1" xfId="0" applyNumberFormat="1" applyFont="1" applyFill="1" applyBorder="1"/>
    <xf numFmtId="165" fontId="2" fillId="3" borderId="1" xfId="0" applyNumberFormat="1" applyFont="1" applyFill="1" applyBorder="1"/>
    <xf numFmtId="171" fontId="2" fillId="3" borderId="0" xfId="0" applyNumberFormat="1" applyFont="1" applyFill="1" applyBorder="1"/>
    <xf numFmtId="165" fontId="2" fillId="3" borderId="0" xfId="0" applyNumberFormat="1" applyFont="1" applyFill="1" applyBorder="1"/>
    <xf numFmtId="168" fontId="2" fillId="3" borderId="0" xfId="0" applyNumberFormat="1" applyFont="1" applyFill="1" applyBorder="1"/>
    <xf numFmtId="168" fontId="2" fillId="3" borderId="0" xfId="0" applyNumberFormat="1" applyFont="1" applyFill="1" applyAlignment="1"/>
    <xf numFmtId="165" fontId="2" fillId="3" borderId="0" xfId="0" applyNumberFormat="1" applyFont="1" applyFill="1" applyBorder="1" applyAlignment="1"/>
    <xf numFmtId="165" fontId="2" fillId="3" borderId="3" xfId="0" applyNumberFormat="1" applyFont="1" applyFill="1" applyBorder="1" applyAlignment="1"/>
    <xf numFmtId="168" fontId="9" fillId="3" borderId="0" xfId="0" applyNumberFormat="1" applyFont="1" applyFill="1" applyBorder="1" applyAlignment="1"/>
    <xf numFmtId="168" fontId="9" fillId="3" borderId="1" xfId="0" applyNumberFormat="1" applyFont="1" applyFill="1" applyBorder="1" applyAlignment="1"/>
    <xf numFmtId="170" fontId="2" fillId="3" borderId="0" xfId="0" applyNumberFormat="1" applyFont="1" applyFill="1"/>
    <xf numFmtId="0" fontId="0" fillId="3" borderId="0" xfId="0" applyFill="1"/>
    <xf numFmtId="0" fontId="2" fillId="3" borderId="1" xfId="0" quotePrefix="1" applyNumberFormat="1" applyFont="1" applyFill="1" applyBorder="1" applyAlignment="1">
      <alignment horizontal="center"/>
    </xf>
    <xf numFmtId="0" fontId="5" fillId="0" borderId="0" xfId="0" applyFont="1" applyBorder="1" applyAlignment="1">
      <alignment horizontal="center"/>
    </xf>
    <xf numFmtId="0" fontId="5" fillId="0" borderId="0" xfId="0" applyFont="1" applyBorder="1" applyAlignment="1">
      <alignment horizontal="left"/>
    </xf>
    <xf numFmtId="0" fontId="6" fillId="0" borderId="0" xfId="0" applyFont="1" applyBorder="1" applyAlignment="1">
      <alignment horizontal="left"/>
    </xf>
    <xf numFmtId="0" fontId="26" fillId="0" borderId="0" xfId="0" applyFont="1" applyBorder="1"/>
    <xf numFmtId="170" fontId="27" fillId="3" borderId="0" xfId="0" applyNumberFormat="1" applyFont="1" applyFill="1"/>
    <xf numFmtId="168" fontId="29" fillId="3" borderId="0" xfId="0" applyNumberFormat="1" applyFont="1" applyFill="1" applyBorder="1"/>
    <xf numFmtId="170" fontId="9" fillId="3" borderId="0" xfId="1" applyNumberFormat="1" applyFont="1" applyFill="1" applyBorder="1" applyAlignment="1">
      <alignment horizontal="center"/>
    </xf>
    <xf numFmtId="166" fontId="2" fillId="3" borderId="0" xfId="2" applyNumberFormat="1" applyFont="1" applyFill="1" applyBorder="1"/>
    <xf numFmtId="167" fontId="2" fillId="3" borderId="0" xfId="1" applyNumberFormat="1" applyFont="1" applyFill="1" applyBorder="1"/>
    <xf numFmtId="166" fontId="2" fillId="3" borderId="3" xfId="2" applyNumberFormat="1" applyFont="1" applyFill="1" applyBorder="1"/>
    <xf numFmtId="168" fontId="2" fillId="3" borderId="1" xfId="0" applyNumberFormat="1" applyFont="1" applyFill="1" applyBorder="1"/>
    <xf numFmtId="0" fontId="1" fillId="0" borderId="0" xfId="0" applyFont="1" applyBorder="1"/>
    <xf numFmtId="172" fontId="2" fillId="0" borderId="3" xfId="2" applyNumberFormat="1" applyFont="1" applyFill="1" applyBorder="1"/>
    <xf numFmtId="170" fontId="2" fillId="0" borderId="0" xfId="1" applyNumberFormat="1" applyFont="1" applyFill="1"/>
    <xf numFmtId="171" fontId="2" fillId="0" borderId="0" xfId="1" applyNumberFormat="1" applyFont="1" applyFill="1"/>
    <xf numFmtId="171" fontId="2" fillId="0" borderId="0" xfId="1" applyNumberFormat="1" applyFont="1" applyFill="1" applyBorder="1"/>
    <xf numFmtId="171" fontId="2" fillId="0" borderId="1" xfId="1" applyNumberFormat="1" applyFont="1" applyFill="1" applyBorder="1"/>
    <xf numFmtId="171" fontId="2" fillId="0" borderId="3" xfId="1" applyNumberFormat="1" applyFont="1" applyFill="1" applyBorder="1"/>
    <xf numFmtId="172" fontId="9" fillId="0" borderId="2" xfId="2" applyNumberFormat="1" applyFont="1" applyFill="1" applyBorder="1"/>
    <xf numFmtId="170" fontId="2" fillId="0" borderId="3" xfId="1" applyNumberFormat="1" applyFont="1" applyFill="1" applyBorder="1"/>
    <xf numFmtId="0" fontId="3" fillId="0" borderId="2" xfId="0" applyFont="1" applyBorder="1" applyAlignment="1">
      <alignment horizontal="center"/>
    </xf>
    <xf numFmtId="0" fontId="3" fillId="0" borderId="2" xfId="0" applyFont="1" applyFill="1" applyBorder="1" applyAlignment="1">
      <alignment horizontal="center"/>
    </xf>
    <xf numFmtId="0" fontId="2" fillId="0" borderId="2" xfId="0" applyFont="1" applyFill="1" applyBorder="1" applyAlignment="1">
      <alignment horizontal="right"/>
    </xf>
    <xf numFmtId="0" fontId="3" fillId="0" borderId="0" xfId="0" applyFont="1"/>
    <xf numFmtId="172" fontId="2" fillId="0" borderId="0" xfId="2" applyNumberFormat="1" applyFont="1" applyFill="1" applyBorder="1"/>
    <xf numFmtId="172" fontId="2" fillId="0" borderId="0" xfId="2" applyNumberFormat="1" applyFont="1" applyBorder="1"/>
    <xf numFmtId="170" fontId="2" fillId="0" borderId="0" xfId="1" applyNumberFormat="1" applyFont="1" applyFill="1" applyBorder="1"/>
    <xf numFmtId="170" fontId="2" fillId="0" borderId="0" xfId="1" applyNumberFormat="1" applyFont="1" applyBorder="1"/>
    <xf numFmtId="170" fontId="2" fillId="0" borderId="0" xfId="1" applyNumberFormat="1" applyFont="1"/>
    <xf numFmtId="171" fontId="2" fillId="0" borderId="0" xfId="1" applyNumberFormat="1" applyFont="1" applyBorder="1"/>
    <xf numFmtId="171" fontId="2" fillId="0" borderId="0" xfId="1" applyNumberFormat="1" applyFont="1"/>
    <xf numFmtId="171" fontId="1" fillId="0" borderId="0" xfId="0" applyNumberFormat="1" applyFont="1" applyFill="1"/>
    <xf numFmtId="171" fontId="1" fillId="0" borderId="0" xfId="0" applyNumberFormat="1" applyFont="1" applyBorder="1"/>
    <xf numFmtId="171" fontId="2" fillId="0" borderId="0" xfId="0" applyNumberFormat="1" applyFont="1" applyBorder="1"/>
    <xf numFmtId="0" fontId="3" fillId="0" borderId="0" xfId="0" applyFont="1" applyFill="1" applyBorder="1" applyAlignment="1">
      <alignment horizontal="center"/>
    </xf>
    <xf numFmtId="0" fontId="2" fillId="0" borderId="3" xfId="0" applyFont="1" applyBorder="1" applyAlignment="1">
      <alignment horizontal="center"/>
    </xf>
    <xf numFmtId="0" fontId="2" fillId="0" borderId="3" xfId="0" quotePrefix="1" applyNumberFormat="1" applyFont="1" applyFill="1" applyBorder="1" applyAlignment="1">
      <alignment horizontal="center"/>
    </xf>
    <xf numFmtId="0" fontId="0" fillId="0" borderId="1" xfId="0" applyBorder="1"/>
    <xf numFmtId="170" fontId="9" fillId="0" borderId="2" xfId="1" applyNumberFormat="1" applyFont="1" applyFill="1" applyBorder="1" applyAlignment="1">
      <alignment horizontal="left"/>
    </xf>
    <xf numFmtId="0" fontId="0" fillId="0" borderId="2" xfId="0" applyBorder="1"/>
    <xf numFmtId="165" fontId="11" fillId="0" borderId="2" xfId="0" applyNumberFormat="1" applyFont="1" applyBorder="1"/>
    <xf numFmtId="170" fontId="2" fillId="0" borderId="2" xfId="0" applyNumberFormat="1" applyFont="1" applyBorder="1"/>
    <xf numFmtId="0" fontId="2" fillId="0" borderId="4" xfId="0" applyFont="1" applyBorder="1" applyAlignment="1"/>
    <xf numFmtId="0" fontId="2" fillId="0" borderId="1" xfId="0" applyFont="1" applyBorder="1" applyAlignment="1">
      <alignment horizontal="center" vertical="center"/>
    </xf>
    <xf numFmtId="173" fontId="2" fillId="0" borderId="0" xfId="1" applyNumberFormat="1" applyFont="1" applyFill="1" applyBorder="1"/>
    <xf numFmtId="173" fontId="2" fillId="0" borderId="1" xfId="1" applyNumberFormat="1" applyFont="1" applyFill="1" applyBorder="1"/>
    <xf numFmtId="41" fontId="2" fillId="0" borderId="4" xfId="0" applyNumberFormat="1" applyFont="1" applyBorder="1" applyAlignment="1">
      <alignment horizontal="center"/>
    </xf>
    <xf numFmtId="0" fontId="2" fillId="0" borderId="3" xfId="0" applyFont="1" applyBorder="1" applyAlignment="1">
      <alignment horizontal="center"/>
    </xf>
    <xf numFmtId="0" fontId="3" fillId="0" borderId="0" xfId="0" applyFont="1" applyFill="1" applyAlignment="1">
      <alignment horizontal="center"/>
    </xf>
    <xf numFmtId="0" fontId="3" fillId="0" borderId="0" xfId="0" applyFont="1" applyAlignment="1">
      <alignment horizontal="center"/>
    </xf>
    <xf numFmtId="0" fontId="10" fillId="0" borderId="0" xfId="0" applyFont="1" applyAlignment="1">
      <alignment horizontal="center"/>
    </xf>
    <xf numFmtId="0" fontId="3" fillId="0" borderId="0" xfId="0" applyFont="1" applyBorder="1" applyAlignment="1">
      <alignment horizontal="center"/>
    </xf>
    <xf numFmtId="0" fontId="3" fillId="0" borderId="0" xfId="0" applyFont="1" applyFill="1" applyBorder="1" applyAlignment="1">
      <alignment horizontal="center"/>
    </xf>
    <xf numFmtId="0" fontId="2" fillId="0" borderId="0" xfId="0" applyFont="1" applyFill="1" applyBorder="1" applyAlignment="1">
      <alignment horizontal="center"/>
    </xf>
    <xf numFmtId="41" fontId="2" fillId="0" borderId="0" xfId="0" applyNumberFormat="1" applyFont="1" applyFill="1" applyBorder="1" applyAlignment="1">
      <alignment horizontal="center"/>
    </xf>
    <xf numFmtId="165" fontId="3" fillId="0" borderId="0" xfId="0" applyNumberFormat="1" applyFont="1" applyFill="1" applyAlignment="1">
      <alignment horizontal="center"/>
    </xf>
    <xf numFmtId="41" fontId="2" fillId="0" borderId="0" xfId="0" applyNumberFormat="1" applyFont="1" applyBorder="1" applyAlignment="1">
      <alignment horizontal="center"/>
    </xf>
    <xf numFmtId="165" fontId="3" fillId="0" borderId="0" xfId="0" applyNumberFormat="1" applyFont="1" applyFill="1" applyAlignment="1">
      <alignment horizontal="center" wrapText="1"/>
    </xf>
    <xf numFmtId="165" fontId="3" fillId="0" borderId="0" xfId="0" applyNumberFormat="1" applyFont="1" applyAlignment="1">
      <alignment horizontal="center"/>
    </xf>
    <xf numFmtId="0" fontId="2" fillId="0" borderId="3" xfId="0" quotePrefix="1" applyFont="1" applyBorder="1" applyAlignment="1">
      <alignment horizontal="center"/>
    </xf>
    <xf numFmtId="0" fontId="2" fillId="0" borderId="0" xfId="0" applyFont="1" applyBorder="1" applyAlignment="1">
      <alignment horizontal="center"/>
    </xf>
  </cellXfs>
  <cellStyles count="3">
    <cellStyle name="Comma" xfId="1" builtinId="3"/>
    <cellStyle name="Currency" xfId="2"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AA381"/>
  <sheetViews>
    <sheetView showGridLines="0" tabSelected="1" topLeftCell="A62" zoomScale="85" zoomScaleNormal="85" zoomScaleSheetLayoutView="100" workbookViewId="0">
      <selection activeCell="D67" sqref="D67"/>
    </sheetView>
  </sheetViews>
  <sheetFormatPr defaultRowHeight="12.75"/>
  <cols>
    <col min="1" max="1" width="3" style="2" customWidth="1"/>
    <col min="2" max="2" width="45.140625" style="2" customWidth="1"/>
    <col min="3" max="3" width="1.7109375" style="2" customWidth="1"/>
    <col min="4" max="4" width="13.28515625" style="2" customWidth="1"/>
    <col min="5" max="5" width="1.7109375" style="2" customWidth="1"/>
    <col min="6" max="6" width="14.42578125" style="2" bestFit="1" customWidth="1"/>
    <col min="7" max="7" width="1.140625" style="2" customWidth="1"/>
    <col min="8" max="8" width="14.28515625" style="2" bestFit="1" customWidth="1"/>
    <col min="9" max="9" width="1" style="5" customWidth="1"/>
    <col min="10" max="10" width="12.5703125" style="2" bestFit="1" customWidth="1"/>
    <col min="11" max="11" width="1.28515625" style="2" customWidth="1"/>
    <col min="12" max="12" width="13.42578125" style="2" bestFit="1" customWidth="1"/>
    <col min="13" max="13" width="1.140625" style="2" customWidth="1"/>
    <col min="14" max="14" width="14" style="2" customWidth="1"/>
    <col min="15" max="15" width="1.5703125" style="2" customWidth="1"/>
    <col min="16" max="16" width="14.28515625" style="2" customWidth="1"/>
    <col min="17" max="17" width="1.42578125" style="2" customWidth="1"/>
    <col min="18" max="18" width="11.28515625" style="2" customWidth="1"/>
    <col min="19" max="19" width="1.7109375" style="2" customWidth="1"/>
    <col min="20" max="20" width="11.7109375" style="2" customWidth="1"/>
    <col min="21" max="21" width="1.7109375" style="2" customWidth="1"/>
    <col min="22" max="16384" width="9.140625" style="2"/>
  </cols>
  <sheetData>
    <row r="1" spans="1:27" customFormat="1" ht="18.75" customHeight="1">
      <c r="A1" s="291" t="s">
        <v>78</v>
      </c>
      <c r="B1" s="291"/>
      <c r="C1" s="291"/>
      <c r="D1" s="291"/>
      <c r="E1" s="291"/>
      <c r="F1" s="291"/>
      <c r="G1" s="291"/>
      <c r="H1" s="291"/>
      <c r="I1" s="291"/>
      <c r="J1" s="291"/>
      <c r="K1" s="291"/>
      <c r="L1" s="291"/>
      <c r="M1" s="291"/>
      <c r="N1" s="291"/>
      <c r="O1" s="291"/>
      <c r="P1" s="291"/>
      <c r="Q1" s="291"/>
      <c r="R1" s="90"/>
      <c r="S1" s="90"/>
      <c r="T1" s="90"/>
      <c r="U1" s="90"/>
    </row>
    <row r="2" spans="1:27" customFormat="1" ht="20.25">
      <c r="A2" s="291" t="s">
        <v>228</v>
      </c>
      <c r="B2" s="291"/>
      <c r="C2" s="291"/>
      <c r="D2" s="291"/>
      <c r="E2" s="291"/>
      <c r="F2" s="291"/>
      <c r="G2" s="291"/>
      <c r="H2" s="291"/>
      <c r="I2" s="291"/>
      <c r="J2" s="291"/>
      <c r="K2" s="291"/>
      <c r="L2" s="291"/>
      <c r="M2" s="291"/>
      <c r="N2" s="291"/>
      <c r="O2" s="291"/>
      <c r="P2" s="291"/>
      <c r="Q2" s="291"/>
      <c r="R2" s="90"/>
      <c r="S2" s="90"/>
      <c r="T2" s="90"/>
      <c r="U2" s="90"/>
    </row>
    <row r="3" spans="1:27" customFormat="1">
      <c r="I3" s="66"/>
    </row>
    <row r="4" spans="1:27" customFormat="1" ht="14.1" customHeight="1">
      <c r="A4" s="8" t="s">
        <v>37</v>
      </c>
      <c r="B4" s="9"/>
      <c r="C4" s="9"/>
      <c r="D4" s="75"/>
      <c r="E4" s="9"/>
      <c r="F4" s="9"/>
      <c r="G4" s="9"/>
      <c r="H4" s="9"/>
      <c r="I4" s="241"/>
      <c r="J4" s="9"/>
      <c r="K4" s="9"/>
      <c r="L4" s="9"/>
      <c r="M4" s="9"/>
      <c r="N4" s="9"/>
      <c r="O4" s="9"/>
      <c r="P4" s="9"/>
      <c r="Q4" s="9"/>
      <c r="R4" s="9"/>
      <c r="S4" s="9"/>
      <c r="T4" s="9"/>
      <c r="U4" s="9"/>
      <c r="V4" s="9"/>
      <c r="W4" s="9"/>
      <c r="X4" s="9"/>
      <c r="Y4" s="9"/>
      <c r="Z4" s="9"/>
      <c r="AA4" s="2"/>
    </row>
    <row r="5" spans="1:27" customFormat="1" ht="12.75" customHeight="1">
      <c r="A5" s="178" t="s">
        <v>176</v>
      </c>
      <c r="B5" s="30"/>
      <c r="C5" s="30"/>
      <c r="D5" s="30"/>
      <c r="E5" s="30"/>
      <c r="F5" s="30"/>
      <c r="G5" s="30"/>
      <c r="H5" s="30"/>
      <c r="I5" s="242"/>
      <c r="J5" s="30"/>
      <c r="K5" s="30"/>
      <c r="L5" s="30"/>
      <c r="M5" s="30"/>
      <c r="N5" s="30"/>
      <c r="O5" s="30"/>
      <c r="P5" s="30"/>
      <c r="Q5" s="30"/>
      <c r="R5" s="30"/>
      <c r="S5" s="30"/>
      <c r="T5" s="30"/>
      <c r="U5" s="30"/>
      <c r="V5" s="30"/>
      <c r="W5" s="30"/>
      <c r="X5" s="30"/>
      <c r="Y5" s="30"/>
      <c r="Z5" s="30"/>
      <c r="AA5" s="10"/>
    </row>
    <row r="6" spans="1:27" customFormat="1" ht="12.75" customHeight="1">
      <c r="A6" s="178" t="s">
        <v>165</v>
      </c>
      <c r="B6" s="30"/>
      <c r="C6" s="30"/>
      <c r="D6" s="30"/>
      <c r="E6" s="30"/>
      <c r="F6" s="30"/>
      <c r="G6" s="30"/>
      <c r="H6" s="30"/>
      <c r="I6" s="242"/>
      <c r="J6" s="30"/>
      <c r="K6" s="30"/>
      <c r="L6" s="30"/>
      <c r="M6" s="30"/>
      <c r="N6" s="30"/>
      <c r="O6" s="30"/>
      <c r="P6" s="30"/>
      <c r="Q6" s="30"/>
      <c r="R6" s="30"/>
      <c r="S6" s="30"/>
      <c r="T6" s="30"/>
      <c r="U6" s="30"/>
      <c r="V6" s="30"/>
      <c r="W6" s="30"/>
      <c r="X6" s="30"/>
      <c r="Y6" s="30"/>
      <c r="Z6" s="30"/>
      <c r="AA6" s="10"/>
    </row>
    <row r="7" spans="1:27" customFormat="1" ht="12.75" customHeight="1">
      <c r="A7" s="178"/>
      <c r="B7" s="30"/>
      <c r="C7" s="30"/>
      <c r="D7" s="30"/>
      <c r="E7" s="30"/>
      <c r="F7" s="30"/>
      <c r="G7" s="30"/>
      <c r="H7" s="30"/>
      <c r="I7" s="242"/>
      <c r="J7" s="30"/>
      <c r="K7" s="30"/>
      <c r="L7" s="30"/>
      <c r="M7" s="30"/>
      <c r="N7" s="30"/>
      <c r="O7" s="30"/>
      <c r="P7" s="30"/>
      <c r="Q7" s="30"/>
      <c r="R7" s="30"/>
      <c r="S7" s="30"/>
      <c r="T7" s="30"/>
      <c r="U7" s="30"/>
      <c r="V7" s="30"/>
      <c r="W7" s="30"/>
      <c r="X7" s="30"/>
      <c r="Y7" s="30"/>
      <c r="Z7" s="30"/>
      <c r="AA7" s="10"/>
    </row>
    <row r="8" spans="1:27" customFormat="1" ht="14.1" customHeight="1">
      <c r="A8" s="10" t="s">
        <v>38</v>
      </c>
      <c r="B8" s="9"/>
      <c r="C8" s="9"/>
      <c r="D8" s="9"/>
      <c r="E8" s="9"/>
      <c r="F8" s="9"/>
      <c r="G8" s="9"/>
      <c r="H8" s="9"/>
      <c r="I8" s="241"/>
      <c r="J8" s="9"/>
      <c r="K8" s="9"/>
      <c r="L8" s="9"/>
      <c r="M8" s="9"/>
      <c r="N8" s="9"/>
      <c r="O8" s="9"/>
      <c r="P8" s="9"/>
      <c r="Q8" s="9"/>
      <c r="R8" s="9"/>
      <c r="S8" s="9"/>
      <c r="T8" s="9"/>
      <c r="U8" s="9"/>
      <c r="V8" s="9"/>
      <c r="W8" s="9"/>
      <c r="X8" s="9"/>
      <c r="Y8" s="9"/>
      <c r="Z8" s="9"/>
      <c r="AA8" s="2"/>
    </row>
    <row r="9" spans="1:27" customFormat="1" ht="14.1" customHeight="1">
      <c r="A9" s="10" t="s">
        <v>39</v>
      </c>
      <c r="B9" s="9"/>
      <c r="C9" s="9"/>
      <c r="D9" s="9"/>
      <c r="E9" s="9"/>
      <c r="F9" s="9"/>
      <c r="G9" s="9"/>
      <c r="H9" s="9"/>
      <c r="I9" s="241"/>
      <c r="J9" s="9"/>
      <c r="K9" s="9"/>
      <c r="L9" s="9"/>
      <c r="M9" s="9"/>
      <c r="N9" s="9"/>
      <c r="O9" s="9"/>
      <c r="P9" s="9"/>
      <c r="Q9" s="9"/>
      <c r="R9" s="9"/>
      <c r="S9" s="9"/>
      <c r="T9" s="9"/>
      <c r="U9" s="9"/>
      <c r="V9" s="9"/>
      <c r="W9" s="9"/>
      <c r="X9" s="9"/>
      <c r="Y9" s="9"/>
      <c r="Z9" s="9"/>
      <c r="AA9" s="2"/>
    </row>
    <row r="10" spans="1:27" customFormat="1" ht="14.1" customHeight="1">
      <c r="A10" s="10" t="s">
        <v>226</v>
      </c>
      <c r="B10" s="9"/>
      <c r="C10" s="9"/>
      <c r="D10" s="9"/>
      <c r="E10" s="9"/>
      <c r="F10" s="9"/>
      <c r="G10" s="9"/>
      <c r="H10" s="9"/>
      <c r="I10" s="241"/>
      <c r="J10" s="9"/>
      <c r="K10" s="9"/>
      <c r="L10" s="9"/>
      <c r="M10" s="9"/>
      <c r="N10" s="9"/>
      <c r="O10" s="9"/>
      <c r="P10" s="9"/>
      <c r="Q10" s="9"/>
      <c r="R10" s="9"/>
      <c r="S10" s="9"/>
      <c r="T10" s="9"/>
      <c r="U10" s="9"/>
      <c r="V10" s="9"/>
      <c r="W10" s="9"/>
      <c r="X10" s="9"/>
      <c r="Y10" s="9"/>
      <c r="Z10" s="9"/>
      <c r="AA10" s="2"/>
    </row>
    <row r="11" spans="1:27" customFormat="1" ht="12.75" customHeight="1">
      <c r="A11" s="178" t="s">
        <v>170</v>
      </c>
      <c r="B11" s="30"/>
      <c r="C11" s="30"/>
      <c r="D11" s="30"/>
      <c r="E11" s="30"/>
      <c r="F11" s="30"/>
      <c r="G11" s="30"/>
      <c r="H11" s="30"/>
      <c r="I11" s="242"/>
      <c r="J11" s="30"/>
      <c r="K11" s="30"/>
      <c r="L11" s="30"/>
      <c r="M11" s="30"/>
      <c r="N11" s="30"/>
      <c r="O11" s="30"/>
      <c r="P11" s="30"/>
      <c r="Q11" s="30"/>
      <c r="R11" s="30"/>
      <c r="S11" s="30"/>
      <c r="T11" s="30"/>
      <c r="U11" s="30"/>
      <c r="V11" s="30"/>
      <c r="W11" s="30"/>
      <c r="X11" s="30"/>
      <c r="Y11" s="30"/>
      <c r="Z11" s="30"/>
      <c r="AA11" s="10"/>
    </row>
    <row r="12" spans="1:27" customFormat="1" ht="12.75" customHeight="1">
      <c r="A12" s="178" t="s">
        <v>227</v>
      </c>
      <c r="B12" s="30"/>
      <c r="C12" s="30"/>
      <c r="D12" s="30"/>
      <c r="E12" s="30"/>
      <c r="F12" s="30"/>
      <c r="G12" s="30"/>
      <c r="H12" s="30"/>
      <c r="I12" s="242"/>
      <c r="J12" s="30"/>
      <c r="K12" s="30"/>
      <c r="L12" s="30"/>
      <c r="M12" s="30"/>
      <c r="N12" s="30"/>
      <c r="O12" s="30"/>
      <c r="P12" s="30"/>
      <c r="Q12" s="30"/>
      <c r="R12" s="30"/>
      <c r="S12" s="30"/>
      <c r="T12" s="30"/>
      <c r="U12" s="30"/>
      <c r="V12" s="30"/>
      <c r="W12" s="30"/>
      <c r="X12" s="30"/>
      <c r="Y12" s="30"/>
      <c r="Z12" s="30"/>
      <c r="AA12" s="10"/>
    </row>
    <row r="13" spans="1:27" customFormat="1" ht="12.75" customHeight="1">
      <c r="A13" s="178" t="s">
        <v>242</v>
      </c>
      <c r="B13" s="30"/>
      <c r="C13" s="30"/>
      <c r="D13" s="30"/>
      <c r="E13" s="30"/>
      <c r="F13" s="30"/>
      <c r="G13" s="30"/>
      <c r="H13" s="30"/>
      <c r="I13" s="242"/>
      <c r="J13" s="30"/>
      <c r="K13" s="30"/>
      <c r="L13" s="30"/>
      <c r="M13" s="30"/>
      <c r="N13" s="30"/>
      <c r="O13" s="30"/>
      <c r="P13" s="30"/>
      <c r="Q13" s="30"/>
      <c r="R13" s="30"/>
      <c r="S13" s="30"/>
      <c r="T13" s="30"/>
      <c r="U13" s="30"/>
      <c r="V13" s="30"/>
      <c r="W13" s="30"/>
      <c r="X13" s="30"/>
      <c r="Y13" s="30"/>
      <c r="Z13" s="30"/>
      <c r="AA13" s="10"/>
    </row>
    <row r="14" spans="1:27" customFormat="1" ht="12.75" customHeight="1">
      <c r="A14" s="178" t="s">
        <v>156</v>
      </c>
      <c r="B14" s="30"/>
      <c r="C14" s="30"/>
      <c r="D14" s="30"/>
      <c r="E14" s="30"/>
      <c r="F14" s="30"/>
      <c r="G14" s="30"/>
      <c r="H14" s="30"/>
      <c r="I14" s="242"/>
      <c r="J14" s="30"/>
      <c r="K14" s="30"/>
      <c r="L14" s="30"/>
      <c r="M14" s="30"/>
      <c r="N14" s="30"/>
      <c r="O14" s="30"/>
      <c r="P14" s="30"/>
      <c r="Q14" s="30"/>
      <c r="R14" s="30"/>
      <c r="S14" s="30"/>
      <c r="T14" s="30"/>
      <c r="U14" s="30"/>
      <c r="V14" s="30"/>
      <c r="W14" s="30"/>
      <c r="X14" s="30"/>
      <c r="Y14" s="30"/>
      <c r="Z14" s="30"/>
      <c r="AA14" s="10"/>
    </row>
    <row r="15" spans="1:27" customFormat="1" ht="12.75" customHeight="1">
      <c r="A15" s="178" t="s">
        <v>244</v>
      </c>
      <c r="B15" s="30"/>
      <c r="C15" s="30"/>
      <c r="D15" s="30"/>
      <c r="E15" s="30"/>
      <c r="F15" s="30"/>
      <c r="G15" s="30"/>
      <c r="H15" s="30"/>
      <c r="I15" s="242"/>
      <c r="J15" s="30"/>
      <c r="K15" s="30"/>
      <c r="L15" s="30"/>
      <c r="M15" s="30"/>
      <c r="N15" s="30"/>
      <c r="O15" s="30"/>
      <c r="P15" s="30"/>
      <c r="Q15" s="30"/>
      <c r="R15" s="30"/>
      <c r="S15" s="30"/>
      <c r="T15" s="30"/>
      <c r="U15" s="30"/>
      <c r="V15" s="30"/>
      <c r="W15" s="30"/>
      <c r="X15" s="30"/>
      <c r="Y15" s="30"/>
      <c r="Z15" s="30"/>
      <c r="AA15" s="10"/>
    </row>
    <row r="16" spans="1:27" customFormat="1" ht="12.75" customHeight="1">
      <c r="A16" s="178" t="s">
        <v>157</v>
      </c>
      <c r="B16" s="30"/>
      <c r="C16" s="30"/>
      <c r="D16" s="30"/>
      <c r="E16" s="30"/>
      <c r="F16" s="30"/>
      <c r="G16" s="30"/>
      <c r="H16" s="30"/>
      <c r="I16" s="242"/>
      <c r="J16" s="30"/>
      <c r="K16" s="30"/>
      <c r="L16" s="30"/>
      <c r="M16" s="30"/>
      <c r="N16" s="30"/>
      <c r="O16" s="30"/>
      <c r="P16" s="30"/>
      <c r="Q16" s="30"/>
      <c r="R16" s="30"/>
      <c r="S16" s="30"/>
      <c r="T16" s="30"/>
      <c r="U16" s="30"/>
      <c r="V16" s="30"/>
      <c r="W16" s="30"/>
      <c r="X16" s="30"/>
      <c r="Y16" s="30"/>
      <c r="Z16" s="30"/>
      <c r="AA16" s="10"/>
    </row>
    <row r="17" spans="1:27" s="102" customFormat="1" ht="12.75" customHeight="1">
      <c r="A17" s="178" t="s">
        <v>131</v>
      </c>
      <c r="B17" s="101"/>
      <c r="C17" s="101"/>
      <c r="D17" s="101"/>
      <c r="E17" s="101"/>
      <c r="F17" s="101"/>
      <c r="G17" s="101"/>
      <c r="H17" s="101"/>
      <c r="I17" s="243"/>
      <c r="J17" s="101"/>
      <c r="K17" s="101"/>
      <c r="L17" s="101"/>
      <c r="M17" s="101"/>
      <c r="N17" s="101"/>
      <c r="O17" s="101"/>
      <c r="P17" s="101"/>
      <c r="Q17" s="101"/>
      <c r="R17" s="101"/>
      <c r="S17" s="101"/>
      <c r="T17" s="101"/>
      <c r="U17" s="101"/>
      <c r="V17" s="101"/>
      <c r="W17" s="101"/>
      <c r="X17" s="101"/>
      <c r="Y17" s="101"/>
      <c r="Z17" s="101"/>
      <c r="AA17" s="101"/>
    </row>
    <row r="18" spans="1:27" customFormat="1" ht="12.75" customHeight="1">
      <c r="A18" s="178" t="s">
        <v>132</v>
      </c>
      <c r="B18" s="30"/>
      <c r="C18" s="30"/>
      <c r="D18" s="30"/>
      <c r="E18" s="30"/>
      <c r="F18" s="30"/>
      <c r="G18" s="30"/>
      <c r="H18" s="30"/>
      <c r="I18" s="242"/>
      <c r="J18" s="30"/>
      <c r="K18" s="30"/>
      <c r="L18" s="30"/>
      <c r="M18" s="30"/>
      <c r="N18" s="30"/>
      <c r="O18" s="30"/>
      <c r="P18" s="30"/>
      <c r="Q18" s="30"/>
      <c r="R18" s="30"/>
      <c r="S18" s="30"/>
      <c r="T18" s="30"/>
      <c r="U18" s="30"/>
      <c r="V18" s="30"/>
      <c r="W18" s="30"/>
      <c r="X18" s="30"/>
      <c r="Y18" s="30"/>
      <c r="Z18" s="30"/>
      <c r="AA18" s="10"/>
    </row>
    <row r="19" spans="1:27" customFormat="1" ht="12.75" customHeight="1">
      <c r="A19" s="218"/>
      <c r="B19" s="30"/>
      <c r="C19" s="30"/>
      <c r="D19" s="30"/>
      <c r="E19" s="30"/>
      <c r="F19" s="30"/>
      <c r="G19" s="30"/>
      <c r="H19" s="30"/>
      <c r="I19" s="242"/>
      <c r="J19" s="30"/>
      <c r="K19" s="30"/>
      <c r="L19" s="30"/>
      <c r="M19" s="30"/>
      <c r="N19" s="30"/>
      <c r="O19" s="30"/>
      <c r="P19" s="30"/>
      <c r="Q19" s="30"/>
      <c r="R19" s="30"/>
      <c r="S19" s="30"/>
      <c r="T19" s="30"/>
      <c r="U19" s="30"/>
      <c r="V19" s="30"/>
      <c r="W19" s="30"/>
      <c r="X19" s="30"/>
      <c r="Y19" s="30"/>
      <c r="Z19" s="30"/>
      <c r="AA19" s="10"/>
    </row>
    <row r="20" spans="1:27" customFormat="1" ht="12.75" customHeight="1">
      <c r="A20" s="8" t="s">
        <v>40</v>
      </c>
      <c r="B20" s="30"/>
      <c r="C20" s="30"/>
      <c r="D20" s="30"/>
      <c r="E20" s="30"/>
      <c r="F20" s="30"/>
      <c r="G20" s="30"/>
      <c r="H20" s="30"/>
      <c r="I20" s="242"/>
      <c r="J20" s="30"/>
      <c r="K20" s="30"/>
      <c r="L20" s="30"/>
      <c r="M20" s="30"/>
      <c r="N20" s="30"/>
      <c r="O20" s="30"/>
      <c r="P20" s="30"/>
      <c r="Q20" s="30"/>
      <c r="R20" s="30"/>
      <c r="S20" s="30"/>
      <c r="T20" s="30"/>
      <c r="U20" s="30"/>
      <c r="V20" s="30"/>
      <c r="W20" s="30"/>
      <c r="X20" s="30"/>
      <c r="Y20" s="30"/>
      <c r="Z20" s="30"/>
      <c r="AA20" s="10"/>
    </row>
    <row r="21" spans="1:27" customFormat="1" ht="12.75" customHeight="1">
      <c r="A21" s="178" t="s">
        <v>159</v>
      </c>
      <c r="B21" s="30"/>
      <c r="C21" s="30"/>
      <c r="D21" s="30"/>
      <c r="E21" s="30"/>
      <c r="F21" s="30"/>
      <c r="G21" s="30"/>
      <c r="H21" s="30"/>
      <c r="I21" s="242"/>
      <c r="J21" s="30"/>
      <c r="K21" s="30"/>
      <c r="L21" s="30"/>
      <c r="M21" s="30"/>
      <c r="N21" s="30"/>
      <c r="O21" s="30"/>
      <c r="P21" s="30"/>
      <c r="Q21" s="30"/>
      <c r="R21" s="30"/>
      <c r="S21" s="30"/>
      <c r="T21" s="30"/>
      <c r="U21" s="30"/>
      <c r="V21" s="30"/>
      <c r="W21" s="30"/>
      <c r="X21" s="30"/>
      <c r="Y21" s="30"/>
      <c r="Z21" s="30"/>
      <c r="AA21" s="10"/>
    </row>
    <row r="22" spans="1:27" customFormat="1" ht="12.75" customHeight="1">
      <c r="A22" s="178" t="s">
        <v>177</v>
      </c>
      <c r="B22" s="30"/>
      <c r="C22" s="30"/>
      <c r="D22" s="30"/>
      <c r="E22" s="30"/>
      <c r="F22" s="30"/>
      <c r="G22" s="30"/>
      <c r="H22" s="30"/>
      <c r="I22" s="242"/>
      <c r="J22" s="30"/>
      <c r="K22" s="30"/>
      <c r="L22" s="30"/>
      <c r="M22" s="30"/>
      <c r="N22" s="30"/>
      <c r="O22" s="30"/>
      <c r="P22" s="30"/>
      <c r="Q22" s="30"/>
      <c r="R22" s="30"/>
      <c r="S22" s="30"/>
      <c r="T22" s="30"/>
      <c r="U22" s="30"/>
      <c r="V22" s="30"/>
      <c r="W22" s="30"/>
      <c r="X22" s="30"/>
      <c r="Y22" s="30"/>
      <c r="Z22" s="30"/>
      <c r="AA22" s="10"/>
    </row>
    <row r="23" spans="1:27" customFormat="1" ht="12.75" customHeight="1">
      <c r="A23" s="178" t="s">
        <v>166</v>
      </c>
      <c r="B23" s="30"/>
      <c r="C23" s="30"/>
      <c r="D23" s="30"/>
      <c r="E23" s="30"/>
      <c r="F23" s="30"/>
      <c r="G23" s="30"/>
      <c r="H23" s="30"/>
      <c r="I23" s="242"/>
      <c r="J23" s="30"/>
      <c r="K23" s="30"/>
      <c r="L23" s="30"/>
      <c r="M23" s="30"/>
      <c r="N23" s="30"/>
      <c r="O23" s="30"/>
      <c r="P23" s="30"/>
      <c r="Q23" s="30"/>
      <c r="R23" s="30"/>
      <c r="S23" s="30"/>
      <c r="T23" s="30"/>
      <c r="U23" s="30"/>
      <c r="V23" s="30"/>
      <c r="W23" s="30"/>
      <c r="X23" s="30"/>
      <c r="Y23" s="30"/>
      <c r="Z23" s="30"/>
      <c r="AA23" s="10"/>
    </row>
    <row r="24" spans="1:27" customFormat="1" ht="12.75" customHeight="1">
      <c r="A24" s="178"/>
      <c r="B24" s="30"/>
      <c r="C24" s="30"/>
      <c r="D24" s="30"/>
      <c r="E24" s="30"/>
      <c r="F24" s="30"/>
      <c r="G24" s="30"/>
      <c r="H24" s="30"/>
      <c r="I24" s="242"/>
      <c r="J24" s="30"/>
      <c r="K24" s="30"/>
      <c r="L24" s="30"/>
      <c r="M24" s="30"/>
      <c r="N24" s="30"/>
      <c r="O24" s="30"/>
      <c r="P24" s="30"/>
      <c r="Q24" s="30"/>
      <c r="R24" s="30"/>
      <c r="S24" s="30"/>
      <c r="T24" s="30"/>
      <c r="U24" s="30"/>
      <c r="V24" s="30"/>
      <c r="W24" s="30"/>
      <c r="X24" s="30"/>
      <c r="Y24" s="30"/>
      <c r="Z24" s="30"/>
      <c r="AA24" s="10"/>
    </row>
    <row r="25" spans="1:27" customFormat="1" ht="12.75" customHeight="1">
      <c r="A25" s="178" t="s">
        <v>97</v>
      </c>
      <c r="B25" s="30"/>
      <c r="C25" s="30"/>
      <c r="D25" s="30"/>
      <c r="E25" s="30"/>
      <c r="F25" s="30"/>
      <c r="G25" s="30"/>
      <c r="H25" s="30"/>
      <c r="I25" s="242"/>
      <c r="J25" s="30"/>
      <c r="K25" s="30"/>
      <c r="L25" s="30"/>
      <c r="M25" s="30"/>
      <c r="N25" s="30"/>
      <c r="O25" s="30"/>
      <c r="P25" s="30"/>
      <c r="Q25" s="30"/>
      <c r="R25" s="30"/>
      <c r="S25" s="30"/>
      <c r="T25" s="30"/>
      <c r="U25" s="30"/>
      <c r="V25" s="30"/>
      <c r="W25" s="30"/>
      <c r="X25" s="30"/>
      <c r="Y25" s="30"/>
      <c r="Z25" s="30"/>
      <c r="AA25" s="10"/>
    </row>
    <row r="26" spans="1:27" customFormat="1" ht="12.75" customHeight="1">
      <c r="A26" s="178" t="s">
        <v>174</v>
      </c>
      <c r="B26" s="30"/>
      <c r="C26" s="30"/>
      <c r="D26" s="30"/>
      <c r="E26" s="30"/>
      <c r="F26" s="30"/>
      <c r="G26" s="30"/>
      <c r="H26" s="30"/>
      <c r="I26" s="242"/>
      <c r="J26" s="30"/>
      <c r="K26" s="30"/>
      <c r="L26" s="30"/>
      <c r="M26" s="30"/>
      <c r="N26" s="30"/>
      <c r="O26" s="30"/>
      <c r="P26" s="30"/>
      <c r="Q26" s="30"/>
      <c r="R26" s="30"/>
      <c r="S26" s="30"/>
      <c r="T26" s="30"/>
      <c r="U26" s="30"/>
      <c r="V26" s="30"/>
      <c r="W26" s="30"/>
      <c r="X26" s="30"/>
      <c r="Y26" s="30"/>
      <c r="Z26" s="30"/>
      <c r="AA26" s="10"/>
    </row>
    <row r="27" spans="1:27" customFormat="1" ht="12.75" customHeight="1">
      <c r="A27" s="178" t="s">
        <v>171</v>
      </c>
      <c r="B27" s="30"/>
      <c r="C27" s="30"/>
      <c r="D27" s="30"/>
      <c r="E27" s="30"/>
      <c r="F27" s="30"/>
      <c r="G27" s="30"/>
      <c r="H27" s="30"/>
      <c r="I27" s="242"/>
      <c r="J27" s="30"/>
      <c r="K27" s="30"/>
      <c r="L27" s="30"/>
      <c r="M27" s="30"/>
      <c r="N27" s="30"/>
      <c r="O27" s="30"/>
      <c r="P27" s="30"/>
      <c r="Q27" s="30"/>
      <c r="R27" s="30"/>
      <c r="S27" s="30"/>
      <c r="T27" s="30"/>
      <c r="U27" s="30"/>
      <c r="V27" s="30"/>
      <c r="W27" s="30"/>
      <c r="X27" s="30"/>
      <c r="Y27" s="30"/>
      <c r="Z27" s="30"/>
      <c r="AA27" s="10"/>
    </row>
    <row r="28" spans="1:27" customFormat="1" ht="12.75" customHeight="1">
      <c r="A28" s="178"/>
      <c r="B28" s="30"/>
      <c r="C28" s="30"/>
      <c r="D28" s="30"/>
      <c r="E28" s="30"/>
      <c r="F28" s="30"/>
      <c r="G28" s="30"/>
      <c r="H28" s="30"/>
      <c r="I28" s="242"/>
      <c r="J28" s="30"/>
      <c r="K28" s="30"/>
      <c r="L28" s="30"/>
      <c r="M28" s="30"/>
      <c r="N28" s="30"/>
      <c r="O28" s="30"/>
      <c r="P28" s="30"/>
      <c r="Q28" s="30"/>
      <c r="R28" s="30"/>
      <c r="S28" s="30"/>
      <c r="T28" s="30"/>
      <c r="U28" s="30"/>
      <c r="V28" s="30"/>
      <c r="W28" s="30"/>
      <c r="X28" s="30"/>
      <c r="Y28" s="30"/>
      <c r="Z28" s="30"/>
      <c r="AA28" s="10"/>
    </row>
    <row r="29" spans="1:27" customFormat="1" ht="15.75" customHeight="1">
      <c r="A29" s="38" t="s">
        <v>222</v>
      </c>
      <c r="B29" s="30"/>
      <c r="C29" s="174"/>
      <c r="D29" s="2"/>
      <c r="E29" s="203"/>
      <c r="F29" s="186"/>
      <c r="G29" s="186"/>
      <c r="H29" s="186"/>
      <c r="I29" s="219"/>
      <c r="J29" s="186"/>
      <c r="K29" s="30"/>
      <c r="L29" s="30"/>
      <c r="M29" s="30"/>
      <c r="N29" s="30"/>
      <c r="O29" s="30"/>
      <c r="P29" s="30"/>
      <c r="Q29" s="30"/>
      <c r="R29" s="30"/>
      <c r="S29" s="30"/>
      <c r="T29" s="30"/>
      <c r="U29" s="30"/>
      <c r="V29" s="30"/>
      <c r="W29" s="30"/>
      <c r="X29" s="30"/>
      <c r="Y29" s="30"/>
      <c r="Z29" s="30"/>
      <c r="AA29" s="10"/>
    </row>
    <row r="30" spans="1:27" customFormat="1" ht="12.75" customHeight="1">
      <c r="A30" s="2" t="s">
        <v>243</v>
      </c>
      <c r="B30" s="30"/>
      <c r="C30" s="30"/>
      <c r="D30" s="30"/>
      <c r="E30" s="30"/>
      <c r="F30" s="30"/>
      <c r="G30" s="30"/>
      <c r="H30" s="30"/>
      <c r="I30" s="242"/>
      <c r="J30" s="30"/>
      <c r="K30" s="30"/>
      <c r="L30" s="30"/>
      <c r="M30" s="30"/>
      <c r="N30" s="30"/>
      <c r="O30" s="30"/>
      <c r="P30" s="30"/>
      <c r="Q30" s="30"/>
      <c r="R30" s="30"/>
      <c r="S30" s="30"/>
      <c r="T30" s="30"/>
      <c r="U30" s="30"/>
      <c r="V30" s="30"/>
      <c r="W30" s="30"/>
      <c r="X30" s="30"/>
      <c r="Y30" s="30"/>
      <c r="Z30" s="30"/>
      <c r="AA30" s="10"/>
    </row>
    <row r="31" spans="1:27" customFormat="1" ht="12.75" customHeight="1">
      <c r="A31" s="2"/>
      <c r="B31" s="30"/>
      <c r="C31" s="30"/>
      <c r="D31" s="30"/>
      <c r="E31" s="30"/>
      <c r="F31" s="30"/>
      <c r="G31" s="30"/>
      <c r="H31" s="30"/>
      <c r="I31" s="242"/>
      <c r="J31" s="30"/>
      <c r="K31" s="30"/>
      <c r="L31" s="30"/>
      <c r="M31" s="30"/>
      <c r="N31" s="30"/>
      <c r="O31" s="30"/>
      <c r="P31" s="30"/>
      <c r="Q31" s="30"/>
      <c r="R31" s="30"/>
      <c r="S31" s="30"/>
      <c r="T31" s="30"/>
      <c r="U31" s="30"/>
      <c r="V31" s="30"/>
      <c r="W31" s="30"/>
      <c r="X31" s="30"/>
      <c r="Y31" s="30"/>
      <c r="Z31" s="30"/>
      <c r="AA31" s="10"/>
    </row>
    <row r="32" spans="1:27" customFormat="1" ht="12.75" customHeight="1">
      <c r="A32" s="2" t="s">
        <v>173</v>
      </c>
      <c r="B32" s="30"/>
      <c r="C32" s="30"/>
      <c r="D32" s="30"/>
      <c r="E32" s="30"/>
      <c r="F32" s="30"/>
      <c r="G32" s="30"/>
      <c r="H32" s="30"/>
      <c r="I32" s="242"/>
      <c r="J32" s="30"/>
      <c r="K32" s="30"/>
      <c r="L32" s="30"/>
      <c r="M32" s="30"/>
      <c r="N32" s="30"/>
      <c r="O32" s="30"/>
      <c r="P32" s="30"/>
      <c r="Q32" s="30"/>
      <c r="R32" s="30"/>
      <c r="S32" s="30"/>
      <c r="T32" s="30"/>
      <c r="U32" s="30"/>
      <c r="V32" s="30"/>
      <c r="W32" s="30"/>
      <c r="X32" s="30"/>
      <c r="Y32" s="30"/>
      <c r="Z32" s="30"/>
      <c r="AA32" s="10"/>
    </row>
    <row r="33" spans="1:27" customFormat="1" ht="12.75" customHeight="1">
      <c r="A33" s="2" t="s">
        <v>172</v>
      </c>
      <c r="B33" s="30"/>
      <c r="C33" s="30"/>
      <c r="D33" s="30"/>
      <c r="E33" s="30"/>
      <c r="F33" s="30"/>
      <c r="G33" s="30"/>
      <c r="H33" s="30"/>
      <c r="I33" s="242"/>
      <c r="J33" s="30"/>
      <c r="K33" s="30"/>
      <c r="L33" s="30"/>
      <c r="M33" s="30"/>
      <c r="N33" s="30"/>
      <c r="O33" s="30"/>
      <c r="P33" s="30"/>
      <c r="Q33" s="30"/>
      <c r="R33" s="30"/>
      <c r="S33" s="30"/>
      <c r="T33" s="30"/>
      <c r="U33" s="30"/>
      <c r="V33" s="30"/>
      <c r="W33" s="30"/>
      <c r="X33" s="30"/>
      <c r="Y33" s="30"/>
      <c r="Z33" s="30"/>
      <c r="AA33" s="10"/>
    </row>
    <row r="34" spans="1:27" customFormat="1" ht="12.75" customHeight="1">
      <c r="A34" s="2" t="s">
        <v>178</v>
      </c>
      <c r="B34" s="30"/>
      <c r="C34" s="30"/>
      <c r="D34" s="30"/>
      <c r="E34" s="30"/>
      <c r="F34" s="30"/>
      <c r="G34" s="30"/>
      <c r="H34" s="30"/>
      <c r="I34" s="242"/>
      <c r="J34" s="30"/>
      <c r="K34" s="30"/>
      <c r="L34" s="30"/>
      <c r="M34" s="30"/>
      <c r="N34" s="30"/>
      <c r="O34" s="30"/>
      <c r="P34" s="30"/>
      <c r="Q34" s="30"/>
      <c r="R34" s="30"/>
      <c r="S34" s="30"/>
      <c r="T34" s="30"/>
      <c r="U34" s="30"/>
      <c r="V34" s="30"/>
      <c r="W34" s="30"/>
      <c r="X34" s="30"/>
      <c r="Y34" s="30"/>
      <c r="Z34" s="30"/>
      <c r="AA34" s="10"/>
    </row>
    <row r="35" spans="1:27" customFormat="1" ht="12.75" customHeight="1">
      <c r="A35" s="2" t="s">
        <v>240</v>
      </c>
      <c r="B35" s="30"/>
      <c r="C35" s="30"/>
      <c r="D35" s="30"/>
      <c r="E35" s="30"/>
      <c r="F35" s="30"/>
      <c r="G35" s="30"/>
      <c r="H35" s="30"/>
      <c r="I35" s="242"/>
      <c r="J35" s="30"/>
      <c r="K35" s="30"/>
      <c r="L35" s="30"/>
      <c r="M35" s="30"/>
      <c r="N35" s="30"/>
      <c r="O35" s="30"/>
      <c r="P35" s="30"/>
      <c r="Q35" s="30"/>
      <c r="R35" s="30"/>
      <c r="S35" s="30"/>
      <c r="T35" s="30"/>
      <c r="U35" s="30"/>
      <c r="V35" s="30"/>
      <c r="W35" s="30"/>
      <c r="X35" s="30"/>
      <c r="Y35" s="30"/>
      <c r="Z35" s="30"/>
      <c r="AA35" s="10"/>
    </row>
    <row r="36" spans="1:27" customFormat="1" ht="12.75" customHeight="1">
      <c r="A36" s="2" t="s">
        <v>241</v>
      </c>
      <c r="B36" s="30"/>
      <c r="C36" s="30"/>
      <c r="D36" s="30"/>
      <c r="E36" s="30"/>
      <c r="F36" s="30"/>
      <c r="G36" s="30"/>
      <c r="H36" s="30"/>
      <c r="I36" s="242"/>
      <c r="J36" s="30"/>
      <c r="K36" s="30"/>
      <c r="L36" s="30"/>
      <c r="M36" s="30"/>
      <c r="N36" s="30"/>
      <c r="O36" s="30"/>
      <c r="P36" s="30"/>
      <c r="Q36" s="30"/>
      <c r="R36" s="30"/>
      <c r="S36" s="30"/>
      <c r="T36" s="30"/>
      <c r="U36" s="30"/>
      <c r="V36" s="30"/>
      <c r="W36" s="30"/>
      <c r="X36" s="30"/>
      <c r="Y36" s="30"/>
      <c r="Z36" s="30"/>
      <c r="AA36" s="10"/>
    </row>
    <row r="37" spans="1:27" customFormat="1" ht="12.75" customHeight="1">
      <c r="A37" s="2"/>
      <c r="B37" s="30"/>
      <c r="C37" s="30"/>
      <c r="D37" s="30"/>
      <c r="E37" s="30"/>
      <c r="F37" s="30"/>
      <c r="G37" s="30"/>
      <c r="H37" s="30"/>
      <c r="I37" s="242"/>
      <c r="J37" s="30"/>
      <c r="K37" s="30"/>
      <c r="L37" s="30"/>
      <c r="M37" s="30"/>
      <c r="N37" s="30"/>
      <c r="O37" s="30"/>
      <c r="P37" s="30"/>
      <c r="Q37" s="30"/>
      <c r="R37" s="30"/>
      <c r="S37" s="30"/>
      <c r="T37" s="30"/>
      <c r="U37" s="30"/>
      <c r="V37" s="30"/>
      <c r="W37" s="30"/>
      <c r="X37" s="30"/>
      <c r="Y37" s="30"/>
      <c r="Z37" s="30"/>
      <c r="AA37" s="10"/>
    </row>
    <row r="38" spans="1:27" customFormat="1" ht="12.75" customHeight="1">
      <c r="A38" s="32" t="s">
        <v>41</v>
      </c>
      <c r="B38" s="30"/>
      <c r="C38" s="30"/>
      <c r="D38" s="30"/>
      <c r="E38" s="30"/>
      <c r="F38" s="30"/>
      <c r="G38" s="30"/>
      <c r="H38" s="30"/>
      <c r="I38" s="242"/>
      <c r="J38" s="30"/>
      <c r="K38" s="30"/>
      <c r="L38" s="30"/>
      <c r="M38" s="30"/>
      <c r="N38" s="30"/>
      <c r="O38" s="30"/>
      <c r="P38" s="30"/>
      <c r="Q38" s="30"/>
      <c r="R38" s="30"/>
      <c r="S38" s="30"/>
      <c r="T38" s="30"/>
      <c r="U38" s="30"/>
      <c r="V38" s="30"/>
      <c r="W38" s="30"/>
      <c r="X38" s="30"/>
      <c r="Y38" s="30"/>
      <c r="Z38" s="30"/>
      <c r="AA38" s="10"/>
    </row>
    <row r="39" spans="1:27" customFormat="1" ht="12.75" customHeight="1">
      <c r="A39" s="5" t="s">
        <v>155</v>
      </c>
      <c r="B39" s="30"/>
      <c r="C39" s="30"/>
      <c r="D39" s="30"/>
      <c r="E39" s="30"/>
      <c r="F39" s="30"/>
      <c r="G39" s="30"/>
      <c r="H39" s="30"/>
      <c r="I39" s="242"/>
      <c r="J39" s="30"/>
      <c r="K39" s="30"/>
      <c r="L39" s="30"/>
      <c r="M39" s="30"/>
      <c r="N39" s="30"/>
      <c r="O39" s="30"/>
      <c r="P39" s="30"/>
      <c r="Q39" s="30"/>
      <c r="R39" s="30"/>
      <c r="S39" s="30"/>
      <c r="T39" s="30"/>
      <c r="U39" s="30"/>
      <c r="V39" s="30"/>
      <c r="W39" s="30"/>
      <c r="X39" s="30"/>
      <c r="Y39" s="30"/>
      <c r="Z39" s="30"/>
      <c r="AA39" s="10"/>
    </row>
    <row r="40" spans="1:27" customFormat="1" ht="12.75" customHeight="1">
      <c r="A40" s="5" t="s">
        <v>154</v>
      </c>
      <c r="B40" s="30"/>
      <c r="C40" s="30"/>
      <c r="D40" s="30"/>
      <c r="E40" s="30"/>
      <c r="F40" s="30"/>
      <c r="G40" s="30"/>
      <c r="H40" s="30"/>
      <c r="I40" s="242"/>
      <c r="J40" s="30"/>
      <c r="K40" s="30"/>
      <c r="L40" s="30"/>
      <c r="M40" s="30"/>
      <c r="N40" s="30"/>
      <c r="O40" s="30"/>
      <c r="P40" s="30"/>
      <c r="Q40" s="30"/>
      <c r="R40" s="30"/>
      <c r="S40" s="30"/>
      <c r="T40" s="30"/>
      <c r="U40" s="30"/>
      <c r="V40" s="30"/>
      <c r="W40" s="30"/>
      <c r="X40" s="30"/>
      <c r="Y40" s="30"/>
      <c r="Z40" s="30"/>
      <c r="AA40" s="10"/>
    </row>
    <row r="41" spans="1:27" customFormat="1" ht="12.75" customHeight="1">
      <c r="A41" s="5" t="s">
        <v>145</v>
      </c>
      <c r="B41" s="30"/>
      <c r="C41" s="30"/>
      <c r="D41" s="30"/>
      <c r="E41" s="30"/>
      <c r="F41" s="30"/>
      <c r="G41" s="30"/>
      <c r="H41" s="30"/>
      <c r="I41" s="242"/>
      <c r="J41" s="30"/>
      <c r="K41" s="30"/>
      <c r="L41" s="30"/>
      <c r="M41" s="30"/>
      <c r="N41" s="30"/>
      <c r="O41" s="30"/>
      <c r="P41" s="30"/>
      <c r="Q41" s="30"/>
      <c r="R41" s="30"/>
      <c r="S41" s="30"/>
      <c r="T41" s="30"/>
      <c r="U41" s="30"/>
      <c r="V41" s="30"/>
      <c r="W41" s="30"/>
      <c r="X41" s="30"/>
      <c r="Y41" s="30"/>
      <c r="Z41" s="30"/>
      <c r="AA41" s="10"/>
    </row>
    <row r="42" spans="1:27" customFormat="1" ht="12.75" customHeight="1">
      <c r="A42" s="5" t="s">
        <v>180</v>
      </c>
      <c r="B42" s="30"/>
      <c r="C42" s="30"/>
      <c r="D42" s="30"/>
      <c r="E42" s="30"/>
      <c r="F42" s="30"/>
      <c r="G42" s="30"/>
      <c r="H42" s="30"/>
      <c r="I42" s="242"/>
      <c r="J42" s="30"/>
      <c r="K42" s="30"/>
      <c r="L42" s="30"/>
      <c r="M42" s="30"/>
      <c r="N42" s="30"/>
      <c r="O42" s="30"/>
      <c r="P42" s="30"/>
      <c r="Q42" s="30"/>
      <c r="R42" s="30"/>
      <c r="S42" s="30"/>
      <c r="T42" s="30"/>
      <c r="U42" s="30"/>
      <c r="V42" s="30"/>
      <c r="W42" s="30"/>
      <c r="X42" s="30"/>
      <c r="Y42" s="30"/>
      <c r="Z42" s="30"/>
      <c r="AA42" s="10"/>
    </row>
    <row r="43" spans="1:27" customFormat="1" ht="12.75" customHeight="1">
      <c r="A43" s="5"/>
      <c r="B43" s="30"/>
      <c r="C43" s="30"/>
      <c r="D43" s="30"/>
      <c r="E43" s="30"/>
      <c r="F43" s="30"/>
      <c r="G43" s="30"/>
      <c r="H43" s="30"/>
      <c r="I43" s="242"/>
      <c r="J43" s="30"/>
      <c r="K43" s="30"/>
      <c r="L43" s="30"/>
      <c r="M43" s="30"/>
      <c r="N43" s="30"/>
      <c r="O43" s="30"/>
      <c r="P43" s="30"/>
      <c r="Q43" s="30"/>
      <c r="R43" s="30"/>
      <c r="S43" s="30"/>
      <c r="T43" s="30"/>
      <c r="U43" s="30"/>
      <c r="V43" s="30"/>
      <c r="W43" s="30"/>
      <c r="X43" s="30"/>
      <c r="Y43" s="30"/>
      <c r="Z43" s="30"/>
      <c r="AA43" s="10"/>
    </row>
    <row r="44" spans="1:27" s="97" customFormat="1" ht="13.5" thickBot="1">
      <c r="A44" s="33" t="s">
        <v>42</v>
      </c>
      <c r="B44" s="33"/>
      <c r="C44" s="33"/>
      <c r="D44" s="103"/>
      <c r="E44" s="33"/>
      <c r="F44" s="33"/>
      <c r="G44" s="33"/>
      <c r="H44" s="33"/>
      <c r="I44" s="28"/>
      <c r="J44" s="28"/>
      <c r="K44" s="33"/>
      <c r="L44" s="28"/>
      <c r="M44" s="28"/>
      <c r="P44" s="28"/>
      <c r="Q44" s="28"/>
      <c r="V44" s="22"/>
    </row>
    <row r="45" spans="1:27" s="120" customFormat="1">
      <c r="A45" s="74"/>
      <c r="B45" s="74"/>
      <c r="C45" s="74"/>
      <c r="D45" s="287" t="s">
        <v>8</v>
      </c>
      <c r="E45" s="287"/>
      <c r="F45" s="287"/>
      <c r="G45" s="214"/>
      <c r="H45" s="287" t="s">
        <v>230</v>
      </c>
      <c r="I45" s="287"/>
      <c r="J45" s="287"/>
      <c r="K45" s="118"/>
      <c r="L45" s="220" t="s">
        <v>25</v>
      </c>
      <c r="Q45" s="77"/>
    </row>
    <row r="46" spans="1:27" s="120" customFormat="1">
      <c r="A46" s="119"/>
      <c r="B46" s="119"/>
      <c r="C46" s="119"/>
      <c r="D46" s="288" t="s">
        <v>229</v>
      </c>
      <c r="E46" s="288"/>
      <c r="F46" s="288"/>
      <c r="G46" s="213"/>
      <c r="H46" s="288" t="str">
        <f>+$D$46</f>
        <v>September 30,</v>
      </c>
      <c r="I46" s="288"/>
      <c r="J46" s="288"/>
      <c r="K46" s="119"/>
      <c r="L46" s="221" t="s">
        <v>6</v>
      </c>
      <c r="Q46" s="77"/>
    </row>
    <row r="47" spans="1:27" s="120" customFormat="1">
      <c r="A47" s="109" t="s">
        <v>7</v>
      </c>
      <c r="B47" s="121"/>
      <c r="C47" s="77"/>
      <c r="D47" s="48">
        <v>2011</v>
      </c>
      <c r="E47" s="104"/>
      <c r="F47" s="23">
        <v>2010</v>
      </c>
      <c r="G47" s="59"/>
      <c r="H47" s="48">
        <f>+$D$47</f>
        <v>2011</v>
      </c>
      <c r="I47" s="104"/>
      <c r="J47" s="23">
        <f>+$F$47</f>
        <v>2010</v>
      </c>
      <c r="K47" s="122"/>
      <c r="L47" s="226">
        <v>2010</v>
      </c>
      <c r="M47" s="77"/>
      <c r="N47" s="77"/>
      <c r="O47" s="77"/>
      <c r="P47" s="77"/>
      <c r="R47" s="77"/>
    </row>
    <row r="48" spans="1:27" s="120" customFormat="1">
      <c r="A48" s="171" t="s">
        <v>181</v>
      </c>
      <c r="B48" s="74"/>
      <c r="C48" s="77"/>
      <c r="D48" s="293" t="s">
        <v>5</v>
      </c>
      <c r="E48" s="293"/>
      <c r="F48" s="293"/>
      <c r="G48" s="293"/>
      <c r="H48" s="293"/>
      <c r="I48" s="293"/>
      <c r="J48" s="293"/>
      <c r="K48" s="293"/>
      <c r="L48" s="293"/>
      <c r="M48" s="167"/>
      <c r="N48" s="167"/>
      <c r="O48" s="123"/>
      <c r="P48" s="123"/>
      <c r="Q48" s="122"/>
      <c r="R48" s="122"/>
      <c r="S48" s="77"/>
      <c r="T48" s="77"/>
      <c r="U48" s="77"/>
      <c r="V48" s="77"/>
    </row>
    <row r="49" spans="1:25" s="120" customFormat="1">
      <c r="A49" s="77" t="s">
        <v>7</v>
      </c>
      <c r="B49" s="22" t="s">
        <v>30</v>
      </c>
      <c r="C49" s="77"/>
      <c r="D49" s="105"/>
      <c r="E49" s="124"/>
      <c r="F49" s="124"/>
      <c r="G49" s="124"/>
      <c r="H49" s="105"/>
      <c r="I49" s="124"/>
      <c r="J49" s="124"/>
      <c r="L49" s="124"/>
      <c r="M49" s="122"/>
      <c r="N49" s="125"/>
      <c r="O49" s="77"/>
      <c r="P49" s="77"/>
      <c r="Q49" s="77"/>
      <c r="R49" s="77"/>
      <c r="T49" s="77"/>
    </row>
    <row r="50" spans="1:25" s="120" customFormat="1">
      <c r="A50" s="77"/>
      <c r="B50" s="28" t="s">
        <v>1</v>
      </c>
      <c r="C50" s="77"/>
      <c r="D50" s="60">
        <f>H50-296762</f>
        <v>164882</v>
      </c>
      <c r="E50" s="126"/>
      <c r="F50" s="63">
        <v>166309</v>
      </c>
      <c r="G50" s="63"/>
      <c r="H50" s="60">
        <v>461644</v>
      </c>
      <c r="I50" s="126"/>
      <c r="J50" s="63">
        <v>448464</v>
      </c>
      <c r="L50" s="233">
        <v>629101</v>
      </c>
      <c r="M50" s="122"/>
      <c r="N50" s="125"/>
      <c r="O50" s="77"/>
      <c r="P50" s="77"/>
      <c r="Q50" s="77"/>
      <c r="R50" s="77"/>
      <c r="T50" s="77"/>
    </row>
    <row r="51" spans="1:25" s="120" customFormat="1">
      <c r="A51" s="77"/>
      <c r="B51" s="22" t="s">
        <v>43</v>
      </c>
      <c r="C51" s="77"/>
      <c r="D51" s="61">
        <f>H51-124032</f>
        <v>61135</v>
      </c>
      <c r="E51" s="107"/>
      <c r="F51" s="71">
        <v>53546</v>
      </c>
      <c r="G51" s="71"/>
      <c r="H51" s="61">
        <v>185167</v>
      </c>
      <c r="I51" s="107"/>
      <c r="J51" s="71">
        <v>121878</v>
      </c>
      <c r="L51" s="234">
        <v>198278</v>
      </c>
      <c r="M51" s="122"/>
      <c r="N51" s="125"/>
      <c r="O51" s="77"/>
      <c r="P51" s="77"/>
      <c r="Q51" s="77"/>
      <c r="R51" s="77"/>
      <c r="T51" s="77"/>
    </row>
    <row r="52" spans="1:25" s="120" customFormat="1">
      <c r="A52" s="74"/>
      <c r="B52" s="28" t="s">
        <v>44</v>
      </c>
      <c r="C52" s="74"/>
      <c r="D52" s="61">
        <f>H52-87597</f>
        <v>83035</v>
      </c>
      <c r="E52" s="107"/>
      <c r="F52" s="71">
        <v>50648</v>
      </c>
      <c r="G52" s="71"/>
      <c r="H52" s="61">
        <v>170632</v>
      </c>
      <c r="I52" s="107"/>
      <c r="J52" s="71">
        <v>118605</v>
      </c>
      <c r="L52" s="234">
        <v>192262</v>
      </c>
      <c r="M52" s="122"/>
      <c r="N52" s="125"/>
      <c r="O52" s="77"/>
      <c r="P52" s="77"/>
      <c r="Q52" s="77"/>
      <c r="R52" s="77"/>
      <c r="T52" s="77"/>
    </row>
    <row r="53" spans="1:25" s="120" customFormat="1">
      <c r="A53" s="74"/>
      <c r="B53" s="28" t="s">
        <v>45</v>
      </c>
      <c r="C53" s="74"/>
      <c r="D53" s="61">
        <f>H53-52696</f>
        <v>27515</v>
      </c>
      <c r="E53" s="107"/>
      <c r="F53" s="71">
        <v>24553</v>
      </c>
      <c r="G53" s="71"/>
      <c r="H53" s="61">
        <f>18935+61276</f>
        <v>80211</v>
      </c>
      <c r="I53" s="107"/>
      <c r="J53" s="71">
        <v>72624</v>
      </c>
      <c r="L53" s="234">
        <f>103251+220</f>
        <v>103471</v>
      </c>
      <c r="M53" s="122"/>
      <c r="N53" s="125"/>
      <c r="O53" s="77"/>
      <c r="P53" s="77"/>
      <c r="Q53" s="77"/>
      <c r="R53" s="77"/>
      <c r="T53" s="77"/>
    </row>
    <row r="54" spans="1:25" s="120" customFormat="1">
      <c r="A54" s="121"/>
      <c r="B54" s="85" t="s">
        <v>2</v>
      </c>
      <c r="C54" s="74"/>
      <c r="D54" s="211">
        <f>+H54-7682</f>
        <v>3330</v>
      </c>
      <c r="E54" s="107"/>
      <c r="F54" s="212">
        <v>1530</v>
      </c>
      <c r="G54" s="71"/>
      <c r="H54" s="211">
        <v>11012</v>
      </c>
      <c r="I54" s="107"/>
      <c r="J54" s="212">
        <v>6350</v>
      </c>
      <c r="L54" s="235">
        <v>9239</v>
      </c>
      <c r="M54" s="122"/>
      <c r="N54" s="125"/>
      <c r="O54" s="77"/>
      <c r="P54" s="77"/>
      <c r="Q54" s="77"/>
      <c r="R54" s="77"/>
      <c r="T54" s="77"/>
    </row>
    <row r="55" spans="1:25" s="208" customFormat="1">
      <c r="A55" s="74"/>
      <c r="B55" s="28" t="s">
        <v>46</v>
      </c>
      <c r="C55" s="74"/>
      <c r="D55" s="207">
        <f>SUM(D50:D54)</f>
        <v>339897</v>
      </c>
      <c r="E55" s="127"/>
      <c r="F55" s="108">
        <f>SUM(F50:F54)</f>
        <v>296586</v>
      </c>
      <c r="G55" s="108"/>
      <c r="H55" s="207">
        <f>SUM(H50:H54)</f>
        <v>908666</v>
      </c>
      <c r="I55" s="127"/>
      <c r="J55" s="108">
        <f>SUM(J50:J54)</f>
        <v>767921</v>
      </c>
      <c r="L55" s="236">
        <f>SUM(L50:L54)</f>
        <v>1132351</v>
      </c>
      <c r="M55" s="209"/>
      <c r="N55" s="210"/>
      <c r="O55" s="74"/>
      <c r="P55" s="74"/>
      <c r="Q55" s="74"/>
      <c r="R55" s="74"/>
      <c r="T55" s="74"/>
    </row>
    <row r="56" spans="1:25" s="120" customFormat="1">
      <c r="A56" s="74"/>
      <c r="B56" s="28" t="s">
        <v>146</v>
      </c>
      <c r="C56" s="74" t="s">
        <v>7</v>
      </c>
      <c r="D56" s="54">
        <f>H56-10</f>
        <v>0</v>
      </c>
      <c r="E56" s="130"/>
      <c r="F56" s="46">
        <v>-176</v>
      </c>
      <c r="G56" s="46"/>
      <c r="H56" s="54">
        <v>10</v>
      </c>
      <c r="I56" s="130"/>
      <c r="J56" s="46">
        <v>2783</v>
      </c>
      <c r="L56" s="230">
        <v>2783</v>
      </c>
      <c r="N56" s="125"/>
      <c r="O56" s="77"/>
      <c r="P56" s="77"/>
      <c r="Q56" s="77"/>
      <c r="R56" s="77"/>
      <c r="S56" s="77"/>
      <c r="T56" s="77"/>
    </row>
    <row r="57" spans="1:25" s="120" customFormat="1">
      <c r="A57" s="128"/>
      <c r="B57" s="93" t="s">
        <v>179</v>
      </c>
      <c r="C57" s="74"/>
      <c r="D57" s="62">
        <f>SUM(D55:D56)</f>
        <v>339897</v>
      </c>
      <c r="E57" s="106"/>
      <c r="F57" s="72">
        <f>SUM(F55:F56)</f>
        <v>296410</v>
      </c>
      <c r="G57" s="108"/>
      <c r="H57" s="62">
        <f>SUM(H55:H56)</f>
        <v>908676</v>
      </c>
      <c r="I57" s="106"/>
      <c r="J57" s="72">
        <f>SUM(J55:J56)</f>
        <v>770704</v>
      </c>
      <c r="L57" s="237">
        <f>SUM(L55:L56)</f>
        <v>1135134</v>
      </c>
      <c r="N57" s="125"/>
      <c r="O57" s="77"/>
      <c r="P57" s="77"/>
      <c r="Q57" s="77"/>
      <c r="R57" s="77"/>
      <c r="S57" s="77"/>
      <c r="T57" s="77"/>
    </row>
    <row r="58" spans="1:25" s="120" customFormat="1">
      <c r="A58" s="74"/>
      <c r="B58" s="74"/>
      <c r="C58" s="74"/>
      <c r="D58" s="131"/>
      <c r="E58" s="130"/>
      <c r="F58" s="131"/>
      <c r="G58" s="131"/>
      <c r="H58" s="131"/>
      <c r="I58" s="131"/>
      <c r="J58" s="131"/>
      <c r="K58" s="129"/>
      <c r="O58" s="125"/>
      <c r="P58" s="77"/>
      <c r="Q58" s="77"/>
      <c r="R58" s="77"/>
      <c r="S58" s="77"/>
      <c r="T58" s="77"/>
      <c r="U58" s="77"/>
    </row>
    <row r="59" spans="1:25" customFormat="1">
      <c r="A59" s="89"/>
      <c r="B59" s="89"/>
      <c r="C59" s="5"/>
      <c r="D59" s="76"/>
      <c r="E59" s="15"/>
      <c r="F59" s="15"/>
      <c r="G59" s="15"/>
      <c r="H59" s="15"/>
      <c r="I59" s="15"/>
      <c r="J59" s="15"/>
      <c r="K59" s="15"/>
      <c r="L59" s="76"/>
      <c r="M59" s="15"/>
      <c r="N59" s="15"/>
      <c r="O59" s="15"/>
      <c r="R59" s="15"/>
      <c r="S59" s="67"/>
      <c r="T59" s="13"/>
      <c r="U59" s="13"/>
      <c r="V59" s="13"/>
      <c r="W59" s="13"/>
      <c r="X59" s="5"/>
      <c r="Y59" s="5"/>
    </row>
    <row r="60" spans="1:25" s="97" customFormat="1" ht="13.5" thickBot="1">
      <c r="A60" s="33" t="s">
        <v>210</v>
      </c>
      <c r="B60" s="33"/>
      <c r="C60" s="33"/>
      <c r="D60" s="103"/>
      <c r="E60" s="33"/>
      <c r="F60" s="33"/>
      <c r="G60" s="33"/>
      <c r="H60" s="33"/>
      <c r="I60" s="33"/>
      <c r="J60" s="33"/>
      <c r="K60" s="33"/>
      <c r="L60" s="33"/>
      <c r="M60" s="28"/>
      <c r="P60" s="28"/>
      <c r="Q60" s="28"/>
      <c r="U60" s="22"/>
      <c r="V60" s="28"/>
    </row>
    <row r="61" spans="1:25" s="97" customFormat="1">
      <c r="A61" s="28"/>
      <c r="B61" s="28"/>
      <c r="C61" s="28"/>
      <c r="D61" s="287" t="s">
        <v>8</v>
      </c>
      <c r="E61" s="287"/>
      <c r="F61" s="287"/>
      <c r="G61" s="214"/>
      <c r="H61" s="287" t="str">
        <f>$H$45</f>
        <v>Nine months ended</v>
      </c>
      <c r="I61" s="287"/>
      <c r="J61" s="287"/>
      <c r="K61" s="69"/>
      <c r="L61" s="192" t="s">
        <v>25</v>
      </c>
      <c r="M61" s="58"/>
      <c r="P61" s="100"/>
      <c r="Q61" s="100"/>
      <c r="U61" s="22"/>
      <c r="V61" s="28"/>
    </row>
    <row r="62" spans="1:25" s="97" customFormat="1">
      <c r="A62" s="58"/>
      <c r="B62" s="58"/>
      <c r="C62" s="58"/>
      <c r="D62" s="288" t="str">
        <f>+$D$46</f>
        <v>September 30,</v>
      </c>
      <c r="E62" s="288"/>
      <c r="F62" s="288"/>
      <c r="G62" s="213"/>
      <c r="H62" s="288" t="str">
        <f>+$D$46</f>
        <v>September 30,</v>
      </c>
      <c r="I62" s="288"/>
      <c r="J62" s="288"/>
      <c r="K62" s="69"/>
      <c r="L62" s="221" t="s">
        <v>6</v>
      </c>
      <c r="M62" s="58"/>
      <c r="P62" s="58"/>
      <c r="Q62" s="58"/>
      <c r="U62" s="22"/>
      <c r="V62" s="22"/>
    </row>
    <row r="63" spans="1:25" s="97" customFormat="1">
      <c r="A63" s="109"/>
      <c r="B63" s="85"/>
      <c r="C63" s="22"/>
      <c r="D63" s="48">
        <f>+$D$47</f>
        <v>2011</v>
      </c>
      <c r="E63" s="104"/>
      <c r="F63" s="23">
        <f>+$F$47</f>
        <v>2010</v>
      </c>
      <c r="G63" s="59"/>
      <c r="H63" s="48">
        <f>+$D$47</f>
        <v>2011</v>
      </c>
      <c r="I63" s="104"/>
      <c r="J63" s="23">
        <f>+$F$47</f>
        <v>2010</v>
      </c>
      <c r="K63" s="69"/>
      <c r="L63" s="226">
        <v>2010</v>
      </c>
      <c r="O63" s="104"/>
      <c r="P63" s="22"/>
      <c r="Q63" s="22"/>
      <c r="R63" s="22"/>
      <c r="S63" s="22"/>
      <c r="T63" s="22"/>
    </row>
    <row r="64" spans="1:25" s="97" customFormat="1">
      <c r="A64" s="171" t="s">
        <v>211</v>
      </c>
      <c r="B64" s="28"/>
      <c r="C64" s="22"/>
      <c r="D64" s="293" t="s">
        <v>5</v>
      </c>
      <c r="E64" s="293"/>
      <c r="F64" s="293"/>
      <c r="G64" s="293"/>
      <c r="H64" s="293"/>
      <c r="I64" s="293"/>
      <c r="J64" s="293"/>
      <c r="K64" s="293"/>
      <c r="L64" s="293"/>
      <c r="M64" s="165"/>
      <c r="R64" s="104"/>
      <c r="S64" s="104"/>
      <c r="T64" s="104"/>
      <c r="U64" s="22"/>
      <c r="V64" s="22"/>
    </row>
    <row r="65" spans="1:22" s="97" customFormat="1">
      <c r="A65" s="96" t="s">
        <v>23</v>
      </c>
      <c r="B65" s="41"/>
      <c r="C65" s="22"/>
      <c r="D65" s="21"/>
      <c r="E65" s="21"/>
      <c r="F65" s="21"/>
      <c r="G65" s="21"/>
      <c r="H65" s="21"/>
      <c r="I65" s="21"/>
      <c r="J65" s="21"/>
      <c r="K65" s="20"/>
      <c r="L65" s="21"/>
      <c r="M65" s="73"/>
      <c r="Q65" s="21"/>
      <c r="R65" s="22"/>
      <c r="S65" s="22"/>
      <c r="T65" s="22"/>
      <c r="U65" s="22"/>
      <c r="V65" s="22"/>
    </row>
    <row r="66" spans="1:22" s="97" customFormat="1">
      <c r="A66" s="22"/>
      <c r="B66" s="41" t="s">
        <v>158</v>
      </c>
      <c r="C66" s="22"/>
      <c r="D66" s="49">
        <f>+H66-240037</f>
        <v>155280</v>
      </c>
      <c r="E66" s="21"/>
      <c r="F66" s="21">
        <v>137133.14225304348</v>
      </c>
      <c r="G66" s="21"/>
      <c r="H66" s="177">
        <f>395317</f>
        <v>395317</v>
      </c>
      <c r="I66" s="21"/>
      <c r="J66" s="21">
        <v>325314.61481249996</v>
      </c>
      <c r="K66" s="20"/>
      <c r="L66" s="222">
        <v>496188</v>
      </c>
      <c r="N66" s="110"/>
      <c r="O66" s="21"/>
      <c r="P66" s="22"/>
      <c r="Q66" s="22"/>
      <c r="R66" s="22"/>
      <c r="S66" s="22"/>
      <c r="T66" s="22"/>
    </row>
    <row r="67" spans="1:22" s="97" customFormat="1">
      <c r="A67" s="22"/>
      <c r="B67" s="41" t="s">
        <v>36</v>
      </c>
      <c r="C67" s="22"/>
      <c r="D67" s="50">
        <f>H67</f>
        <v>4400</v>
      </c>
      <c r="E67" s="19"/>
      <c r="F67" s="19">
        <v>0</v>
      </c>
      <c r="G67" s="19"/>
      <c r="H67" s="50">
        <v>4400</v>
      </c>
      <c r="I67" s="19"/>
      <c r="J67" s="19">
        <v>0</v>
      </c>
      <c r="K67" s="25"/>
      <c r="L67" s="224">
        <v>0</v>
      </c>
      <c r="N67" s="110"/>
      <c r="O67" s="21"/>
      <c r="P67" s="22"/>
      <c r="Q67" s="22"/>
      <c r="R67" s="22"/>
      <c r="S67" s="22"/>
      <c r="T67" s="22"/>
    </row>
    <row r="68" spans="1:22" s="97" customFormat="1">
      <c r="A68" s="22"/>
      <c r="B68" s="41" t="s">
        <v>47</v>
      </c>
      <c r="C68" s="39"/>
      <c r="D68" s="53">
        <f>+H68-0</f>
        <v>0</v>
      </c>
      <c r="E68" s="39"/>
      <c r="F68" s="39">
        <v>-79880</v>
      </c>
      <c r="G68" s="39"/>
      <c r="H68" s="53">
        <v>0</v>
      </c>
      <c r="I68" s="39"/>
      <c r="J68" s="39">
        <v>-80418</v>
      </c>
      <c r="K68" s="25"/>
      <c r="L68" s="223">
        <v>-79136</v>
      </c>
      <c r="M68" s="200"/>
      <c r="N68" s="110"/>
      <c r="O68" s="21"/>
      <c r="P68" s="22"/>
      <c r="Q68" s="22"/>
      <c r="R68" s="22"/>
      <c r="S68" s="22"/>
      <c r="T68" s="22"/>
    </row>
    <row r="69" spans="1:22" s="97" customFormat="1">
      <c r="A69" s="22"/>
      <c r="B69" s="41" t="s">
        <v>48</v>
      </c>
      <c r="C69" s="39"/>
      <c r="D69" s="53">
        <f>+H69+68539</f>
        <v>-39979</v>
      </c>
      <c r="E69" s="39"/>
      <c r="F69" s="39">
        <v>-32485.930412288064</v>
      </c>
      <c r="G69" s="39"/>
      <c r="H69" s="53">
        <f>-108352-164-2</f>
        <v>-108518</v>
      </c>
      <c r="I69" s="39"/>
      <c r="J69" s="39">
        <v>-98489.137385650451</v>
      </c>
      <c r="K69" s="25"/>
      <c r="L69" s="223">
        <f>-140533-218+0.4</f>
        <v>-140750.6</v>
      </c>
      <c r="N69" s="110"/>
      <c r="O69" s="21"/>
      <c r="P69" s="22"/>
      <c r="Q69" s="22"/>
      <c r="R69" s="22"/>
      <c r="S69" s="22"/>
      <c r="T69" s="22"/>
    </row>
    <row r="70" spans="1:22" s="97" customFormat="1">
      <c r="A70" s="22"/>
      <c r="B70" s="41" t="s">
        <v>49</v>
      </c>
      <c r="C70" s="39"/>
      <c r="D70" s="53">
        <f>+H70+113535</f>
        <v>-71792</v>
      </c>
      <c r="E70" s="39"/>
      <c r="F70" s="39">
        <v>-49283.390830374847</v>
      </c>
      <c r="G70" s="39"/>
      <c r="H70" s="53">
        <f>-11153-174174</f>
        <v>-185327</v>
      </c>
      <c r="I70" s="39"/>
      <c r="J70" s="39">
        <v>-119722.74996048113</v>
      </c>
      <c r="K70" s="25"/>
      <c r="L70" s="223">
        <f>-197605+0.4</f>
        <v>-197604.6</v>
      </c>
      <c r="N70" s="110"/>
      <c r="O70" s="21"/>
      <c r="P70" s="22"/>
      <c r="Q70" s="22"/>
      <c r="R70" s="22"/>
      <c r="S70" s="22"/>
      <c r="T70" s="22"/>
    </row>
    <row r="71" spans="1:22" s="97" customFormat="1">
      <c r="A71" s="93"/>
      <c r="B71" s="42" t="s">
        <v>204</v>
      </c>
      <c r="C71" s="22"/>
      <c r="D71" s="83">
        <f>SUM(D66:D70)</f>
        <v>47909</v>
      </c>
      <c r="E71" s="19"/>
      <c r="F71" s="82">
        <f>SUM(F66:F70)</f>
        <v>-24516.178989619431</v>
      </c>
      <c r="G71" s="25"/>
      <c r="H71" s="83">
        <f>SUM(H66:H70)</f>
        <v>105872</v>
      </c>
      <c r="I71" s="19"/>
      <c r="J71" s="82">
        <f>SUM(J66:J70)</f>
        <v>26684.727466368378</v>
      </c>
      <c r="K71" s="25"/>
      <c r="L71" s="82">
        <f>SUM(L66:L70)</f>
        <v>78696.800000000017</v>
      </c>
      <c r="N71" s="110"/>
      <c r="O71" s="21"/>
      <c r="P71" s="22"/>
      <c r="Q71" s="22"/>
      <c r="R71" s="22"/>
      <c r="S71" s="22"/>
      <c r="T71" s="22"/>
    </row>
    <row r="72" spans="1:22" s="97" customFormat="1">
      <c r="A72" s="96" t="s">
        <v>31</v>
      </c>
      <c r="B72" s="41"/>
      <c r="C72" s="22"/>
      <c r="D72" s="19"/>
      <c r="E72" s="19"/>
      <c r="F72" s="19"/>
      <c r="G72" s="19"/>
      <c r="H72" s="19"/>
      <c r="I72" s="19"/>
      <c r="J72" s="19"/>
      <c r="K72" s="25"/>
      <c r="L72" s="224"/>
      <c r="N72" s="110"/>
      <c r="O72" s="21"/>
      <c r="P72" s="22"/>
      <c r="Q72" s="22"/>
      <c r="R72" s="22"/>
      <c r="S72" s="22"/>
      <c r="T72" s="22"/>
    </row>
    <row r="73" spans="1:22" s="97" customFormat="1">
      <c r="A73" s="22"/>
      <c r="B73" s="41" t="s">
        <v>158</v>
      </c>
      <c r="C73" s="22"/>
      <c r="D73" s="177">
        <f>+H73+3481</f>
        <v>-2591</v>
      </c>
      <c r="E73" s="21"/>
      <c r="F73" s="21">
        <v>-698</v>
      </c>
      <c r="G73" s="21"/>
      <c r="H73" s="177">
        <f>4656-10728</f>
        <v>-6072</v>
      </c>
      <c r="I73" s="21"/>
      <c r="J73" s="21">
        <v>-12549</v>
      </c>
      <c r="K73" s="205"/>
      <c r="L73" s="222">
        <v>-20038</v>
      </c>
      <c r="M73" s="200"/>
      <c r="N73" s="110"/>
      <c r="O73" s="21"/>
      <c r="P73" s="22"/>
      <c r="Q73" s="22"/>
      <c r="R73" s="22"/>
      <c r="T73" s="22"/>
    </row>
    <row r="74" spans="1:22" s="97" customFormat="1">
      <c r="A74" s="22"/>
      <c r="B74" s="41" t="s">
        <v>48</v>
      </c>
      <c r="C74" s="22"/>
      <c r="D74" s="54">
        <f>+H74+2981</f>
        <v>-1381</v>
      </c>
      <c r="E74" s="46"/>
      <c r="F74" s="46">
        <v>-1509</v>
      </c>
      <c r="G74" s="46"/>
      <c r="H74" s="54">
        <f>-2548-1741-73</f>
        <v>-4362</v>
      </c>
      <c r="I74" s="46"/>
      <c r="J74" s="46">
        <v>-5067</v>
      </c>
      <c r="K74" s="201"/>
      <c r="L74" s="230">
        <v>-6573</v>
      </c>
      <c r="N74" s="110"/>
      <c r="O74" s="21"/>
      <c r="P74" s="22"/>
      <c r="Q74" s="22"/>
      <c r="R74" s="22"/>
      <c r="S74" s="22"/>
      <c r="T74" s="22"/>
    </row>
    <row r="75" spans="1:22" s="97" customFormat="1">
      <c r="A75" s="93"/>
      <c r="B75" s="42" t="s">
        <v>205</v>
      </c>
      <c r="C75" s="22"/>
      <c r="D75" s="83">
        <f>SUM(D73:D74)</f>
        <v>-3972</v>
      </c>
      <c r="E75" s="19"/>
      <c r="F75" s="82">
        <f>SUM(F73:F74)</f>
        <v>-2207</v>
      </c>
      <c r="G75" s="25"/>
      <c r="H75" s="83">
        <f>SUM(H73:H74)</f>
        <v>-10434</v>
      </c>
      <c r="I75" s="19"/>
      <c r="J75" s="82">
        <f>SUM(J73:J74)</f>
        <v>-17616</v>
      </c>
      <c r="K75" s="25"/>
      <c r="L75" s="229">
        <f>SUM(L73:L74)</f>
        <v>-26611</v>
      </c>
      <c r="N75" s="110"/>
      <c r="O75" s="21"/>
      <c r="P75" s="22"/>
      <c r="Q75" s="22"/>
      <c r="R75" s="22"/>
      <c r="S75" s="22"/>
      <c r="T75" s="22"/>
    </row>
    <row r="76" spans="1:22" s="97" customFormat="1">
      <c r="A76" s="96" t="s">
        <v>50</v>
      </c>
      <c r="B76" s="41"/>
      <c r="C76" s="22"/>
      <c r="D76" s="19"/>
      <c r="E76" s="19"/>
      <c r="F76" s="19"/>
      <c r="G76" s="19"/>
      <c r="H76" s="19"/>
      <c r="I76" s="19"/>
      <c r="J76" s="19"/>
      <c r="K76" s="25"/>
      <c r="L76" s="224"/>
      <c r="N76" s="110"/>
      <c r="O76" s="21"/>
      <c r="P76" s="22"/>
      <c r="Q76" s="22"/>
      <c r="R76" s="22"/>
      <c r="S76" s="22"/>
      <c r="T76" s="22"/>
    </row>
    <row r="77" spans="1:22" s="97" customFormat="1">
      <c r="A77" s="22"/>
      <c r="B77" s="41" t="s">
        <v>158</v>
      </c>
      <c r="C77" s="22"/>
      <c r="D77" s="49">
        <f>+H77+73</f>
        <v>555</v>
      </c>
      <c r="E77" s="21"/>
      <c r="F77" s="21">
        <v>-59</v>
      </c>
      <c r="G77" s="21"/>
      <c r="H77" s="177">
        <v>482</v>
      </c>
      <c r="I77" s="21"/>
      <c r="J77" s="21">
        <v>-660</v>
      </c>
      <c r="K77" s="20"/>
      <c r="L77" s="222">
        <v>-722</v>
      </c>
      <c r="N77" s="110"/>
      <c r="O77" s="21"/>
      <c r="P77" s="22"/>
      <c r="Q77" s="22"/>
      <c r="R77" s="22"/>
      <c r="S77" s="22"/>
      <c r="T77" s="22"/>
    </row>
    <row r="78" spans="1:22" s="97" customFormat="1" hidden="1">
      <c r="A78" s="22"/>
      <c r="B78" s="41" t="s">
        <v>48</v>
      </c>
      <c r="C78" s="22"/>
      <c r="D78" s="54">
        <v>0</v>
      </c>
      <c r="E78" s="46"/>
      <c r="F78" s="46">
        <v>0</v>
      </c>
      <c r="G78" s="46"/>
      <c r="H78" s="54"/>
      <c r="I78" s="46"/>
      <c r="J78" s="46">
        <v>0</v>
      </c>
      <c r="K78" s="25"/>
      <c r="L78" s="230">
        <v>0</v>
      </c>
      <c r="N78" s="110"/>
      <c r="O78" s="21"/>
      <c r="P78" s="22"/>
      <c r="Q78" s="22"/>
      <c r="R78" s="22"/>
      <c r="S78" s="22"/>
      <c r="T78" s="22"/>
    </row>
    <row r="79" spans="1:22" s="97" customFormat="1">
      <c r="A79" s="22"/>
      <c r="B79" s="41" t="s">
        <v>49</v>
      </c>
      <c r="C79" s="22"/>
      <c r="D79" s="54">
        <f>+H79</f>
        <v>0</v>
      </c>
      <c r="E79" s="46"/>
      <c r="F79" s="46">
        <v>0</v>
      </c>
      <c r="G79" s="46"/>
      <c r="H79" s="54">
        <v>0</v>
      </c>
      <c r="I79" s="46"/>
      <c r="J79" s="46">
        <v>21</v>
      </c>
      <c r="K79" s="25"/>
      <c r="L79" s="230">
        <v>21</v>
      </c>
      <c r="N79" s="110"/>
      <c r="O79" s="21"/>
      <c r="P79" s="22"/>
      <c r="Q79" s="22"/>
      <c r="R79" s="22"/>
      <c r="S79" s="22"/>
      <c r="T79" s="22"/>
    </row>
    <row r="80" spans="1:22" s="97" customFormat="1">
      <c r="A80" s="93"/>
      <c r="B80" s="42" t="s">
        <v>205</v>
      </c>
      <c r="C80" s="22"/>
      <c r="D80" s="83">
        <f>SUM(D77:D79)</f>
        <v>555</v>
      </c>
      <c r="E80" s="19"/>
      <c r="F80" s="82">
        <f>SUM(F77:F79)</f>
        <v>-59</v>
      </c>
      <c r="G80" s="25"/>
      <c r="H80" s="83">
        <f>SUM(H77:H79)</f>
        <v>482</v>
      </c>
      <c r="I80" s="19"/>
      <c r="J80" s="82">
        <f>SUM(J77:J79)</f>
        <v>-639</v>
      </c>
      <c r="K80" s="25"/>
      <c r="L80" s="229">
        <f>SUM(L77:L79)</f>
        <v>-701</v>
      </c>
      <c r="N80" s="110"/>
      <c r="O80" s="21"/>
      <c r="P80" s="22"/>
      <c r="Q80" s="22"/>
      <c r="R80" s="22"/>
      <c r="S80" s="22"/>
      <c r="T80" s="22"/>
    </row>
    <row r="81" spans="1:25" s="97" customFormat="1">
      <c r="A81" s="111" t="s">
        <v>51</v>
      </c>
      <c r="B81" s="47"/>
      <c r="C81" s="28"/>
      <c r="D81" s="25"/>
      <c r="E81" s="25"/>
      <c r="F81" s="25"/>
      <c r="G81" s="25"/>
      <c r="H81" s="25"/>
      <c r="I81" s="25"/>
      <c r="J81" s="25"/>
      <c r="K81" s="25"/>
      <c r="L81" s="231"/>
      <c r="N81" s="110"/>
      <c r="O81" s="19"/>
      <c r="P81" s="22"/>
      <c r="Q81" s="22"/>
      <c r="R81" s="22"/>
      <c r="S81" s="22"/>
      <c r="T81" s="22"/>
    </row>
    <row r="82" spans="1:25" s="97" customFormat="1">
      <c r="A82" s="28"/>
      <c r="B82" s="41" t="s">
        <v>158</v>
      </c>
      <c r="C82" s="28"/>
      <c r="D82" s="84">
        <f>D73+D66+D77</f>
        <v>153244</v>
      </c>
      <c r="E82" s="20"/>
      <c r="F82" s="20">
        <f>F73+F66+F77</f>
        <v>136376.14225304348</v>
      </c>
      <c r="G82" s="20"/>
      <c r="H82" s="84">
        <f>H73+H66+H77</f>
        <v>389727</v>
      </c>
      <c r="I82" s="20"/>
      <c r="J82" s="20">
        <f>J73+J66+J77</f>
        <v>312105.61481249996</v>
      </c>
      <c r="K82" s="20"/>
      <c r="L82" s="232">
        <f>L73+L66+L77</f>
        <v>475428</v>
      </c>
      <c r="N82" s="110"/>
      <c r="O82" s="19"/>
      <c r="P82" s="22"/>
      <c r="Q82" s="22"/>
      <c r="R82" s="22"/>
      <c r="S82" s="22"/>
      <c r="T82" s="22"/>
    </row>
    <row r="83" spans="1:25" s="97" customFormat="1">
      <c r="A83" s="28"/>
      <c r="B83" s="41" t="s">
        <v>36</v>
      </c>
      <c r="C83" s="28"/>
      <c r="D83" s="51">
        <f>D67</f>
        <v>4400</v>
      </c>
      <c r="E83" s="25"/>
      <c r="F83" s="25">
        <f>F67</f>
        <v>0</v>
      </c>
      <c r="G83" s="25"/>
      <c r="H83" s="51">
        <f>H67</f>
        <v>4400</v>
      </c>
      <c r="I83" s="25"/>
      <c r="J83" s="25">
        <f>J67</f>
        <v>0</v>
      </c>
      <c r="K83" s="25"/>
      <c r="L83" s="231">
        <f>L67</f>
        <v>0</v>
      </c>
      <c r="N83" s="110"/>
      <c r="O83" s="19"/>
      <c r="P83" s="22"/>
      <c r="Q83" s="22"/>
      <c r="R83" s="22"/>
      <c r="S83" s="22"/>
      <c r="T83" s="22"/>
    </row>
    <row r="84" spans="1:25" s="97" customFormat="1">
      <c r="A84" s="28"/>
      <c r="B84" s="41" t="s">
        <v>47</v>
      </c>
      <c r="C84" s="28"/>
      <c r="D84" s="54">
        <f>+D68</f>
        <v>0</v>
      </c>
      <c r="E84" s="46"/>
      <c r="F84" s="46">
        <f>+F68</f>
        <v>-79880</v>
      </c>
      <c r="G84" s="46"/>
      <c r="H84" s="54">
        <f>+H68</f>
        <v>0</v>
      </c>
      <c r="I84" s="46"/>
      <c r="J84" s="46">
        <f>+J68</f>
        <v>-80418</v>
      </c>
      <c r="K84" s="46"/>
      <c r="L84" s="230">
        <f>+L68</f>
        <v>-79136</v>
      </c>
      <c r="N84" s="110"/>
      <c r="O84" s="19"/>
      <c r="P84" s="22"/>
      <c r="Q84" s="22"/>
      <c r="R84" s="22"/>
      <c r="S84" s="22"/>
      <c r="T84" s="22"/>
    </row>
    <row r="85" spans="1:25" s="97" customFormat="1">
      <c r="A85" s="28"/>
      <c r="B85" s="41" t="s">
        <v>48</v>
      </c>
      <c r="C85" s="28"/>
      <c r="D85" s="54">
        <f>D69+D74+D78</f>
        <v>-41360</v>
      </c>
      <c r="E85" s="46"/>
      <c r="F85" s="46">
        <f>F69+F74+F78</f>
        <v>-33994.930412288064</v>
      </c>
      <c r="G85" s="46"/>
      <c r="H85" s="54">
        <f>H69+H74+H78</f>
        <v>-112880</v>
      </c>
      <c r="I85" s="46"/>
      <c r="J85" s="46">
        <f>J69+J74+J78</f>
        <v>-103556.13738565045</v>
      </c>
      <c r="K85" s="46"/>
      <c r="L85" s="230">
        <f>L69+L74+L78</f>
        <v>-147323.6</v>
      </c>
      <c r="N85" s="110"/>
      <c r="O85" s="19"/>
      <c r="P85" s="22"/>
      <c r="Q85" s="22"/>
      <c r="R85" s="22"/>
      <c r="S85" s="22"/>
      <c r="T85" s="22"/>
    </row>
    <row r="86" spans="1:25" s="97" customFormat="1">
      <c r="A86" s="28"/>
      <c r="B86" s="41" t="s">
        <v>49</v>
      </c>
      <c r="C86" s="28"/>
      <c r="D86" s="54">
        <f>D70+D79</f>
        <v>-71792</v>
      </c>
      <c r="E86" s="46"/>
      <c r="F86" s="46">
        <f>F70+F79</f>
        <v>-49283.390830374847</v>
      </c>
      <c r="G86" s="46"/>
      <c r="H86" s="54">
        <f>H70+H79</f>
        <v>-185327</v>
      </c>
      <c r="I86" s="46"/>
      <c r="J86" s="46">
        <f>J70+J79</f>
        <v>-119701.74996048113</v>
      </c>
      <c r="K86" s="46"/>
      <c r="L86" s="230">
        <f>L70+L79</f>
        <v>-197583.6</v>
      </c>
      <c r="N86" s="110"/>
      <c r="O86" s="19"/>
      <c r="P86" s="22"/>
      <c r="Q86" s="22"/>
      <c r="R86" s="22"/>
      <c r="S86" s="22"/>
      <c r="T86" s="22"/>
    </row>
    <row r="87" spans="1:25" s="97" customFormat="1">
      <c r="A87" s="93"/>
      <c r="B87" s="42" t="s">
        <v>206</v>
      </c>
      <c r="C87" s="28"/>
      <c r="D87" s="52">
        <f>SUM(D82:D86)</f>
        <v>44492</v>
      </c>
      <c r="E87" s="20"/>
      <c r="F87" s="26">
        <f>SUM(F82:F86)</f>
        <v>-26782.178989619431</v>
      </c>
      <c r="G87" s="27"/>
      <c r="H87" s="52">
        <f>SUM(H82:H86)</f>
        <v>95920</v>
      </c>
      <c r="I87" s="20"/>
      <c r="J87" s="26">
        <f>SUM(J82:J86)</f>
        <v>8429.7274663683784</v>
      </c>
      <c r="K87" s="27"/>
      <c r="L87" s="228">
        <f>SUM(L82:L86)</f>
        <v>51384.799999999988</v>
      </c>
      <c r="N87" s="110"/>
      <c r="O87" s="21"/>
      <c r="P87" s="22"/>
      <c r="Q87" s="22"/>
      <c r="R87" s="22"/>
      <c r="S87" s="22"/>
      <c r="T87" s="22"/>
    </row>
    <row r="88" spans="1:25" s="97" customFormat="1">
      <c r="A88" s="112" t="s">
        <v>4</v>
      </c>
      <c r="B88" s="47" t="s">
        <v>52</v>
      </c>
      <c r="C88" s="28"/>
      <c r="D88" s="27"/>
      <c r="E88" s="20"/>
      <c r="F88" s="27"/>
      <c r="G88" s="27"/>
      <c r="H88" s="27"/>
      <c r="I88" s="27"/>
      <c r="J88" s="27"/>
      <c r="K88" s="27"/>
      <c r="L88" s="20"/>
      <c r="M88" s="73"/>
      <c r="P88" s="110"/>
      <c r="Q88" s="21"/>
      <c r="R88" s="22"/>
      <c r="S88" s="22"/>
      <c r="T88" s="22"/>
      <c r="U88" s="22"/>
      <c r="V88" s="22"/>
    </row>
    <row r="89" spans="1:25" s="97" customFormat="1">
      <c r="A89" s="112"/>
      <c r="B89" s="47"/>
      <c r="C89" s="28"/>
      <c r="D89" s="27"/>
      <c r="E89" s="20"/>
      <c r="F89" s="27"/>
      <c r="G89" s="27"/>
      <c r="H89" s="27"/>
      <c r="I89" s="27"/>
      <c r="J89" s="27"/>
      <c r="K89" s="27"/>
      <c r="L89" s="27"/>
      <c r="M89" s="27"/>
      <c r="N89" s="27"/>
      <c r="O89" s="20"/>
      <c r="P89" s="73"/>
      <c r="S89" s="110"/>
      <c r="T89" s="21"/>
      <c r="U89" s="22"/>
      <c r="V89" s="22"/>
      <c r="W89" s="22"/>
      <c r="X89" s="22"/>
      <c r="Y89" s="22"/>
    </row>
    <row r="90" spans="1:25" customFormat="1">
      <c r="A90" s="5"/>
      <c r="B90" s="28"/>
      <c r="C90" s="77"/>
      <c r="D90" s="76"/>
      <c r="E90" s="78"/>
      <c r="F90" s="76"/>
      <c r="G90" s="76"/>
      <c r="H90" s="76"/>
      <c r="I90" s="76"/>
      <c r="J90" s="76"/>
      <c r="K90" s="76"/>
      <c r="L90" s="76"/>
      <c r="M90" s="76"/>
      <c r="N90" s="76"/>
      <c r="O90" s="76"/>
      <c r="P90" s="76"/>
      <c r="Q90" s="27"/>
      <c r="R90" s="97"/>
      <c r="S90" s="97"/>
      <c r="T90" s="22"/>
      <c r="U90" s="67"/>
    </row>
    <row r="91" spans="1:25" customFormat="1" ht="15">
      <c r="A91" s="34" t="s">
        <v>59</v>
      </c>
      <c r="B91" s="22"/>
      <c r="C91" s="28"/>
      <c r="D91" s="22"/>
      <c r="E91" s="22"/>
      <c r="F91" s="76"/>
      <c r="G91" s="76"/>
      <c r="H91" s="76"/>
      <c r="I91" s="76"/>
      <c r="J91" s="76"/>
      <c r="K91" s="76"/>
      <c r="L91" s="76"/>
      <c r="M91" s="76"/>
      <c r="N91" s="76"/>
      <c r="O91" s="76"/>
      <c r="P91" s="76"/>
      <c r="Q91" s="27"/>
      <c r="R91" s="97"/>
      <c r="S91" s="97"/>
      <c r="T91" s="22"/>
      <c r="U91" s="67"/>
    </row>
    <row r="92" spans="1:25" customFormat="1" ht="13.5" thickBot="1">
      <c r="A92" s="33" t="s">
        <v>164</v>
      </c>
      <c r="B92" s="33"/>
      <c r="C92" s="33"/>
      <c r="D92" s="33"/>
      <c r="E92" s="33"/>
      <c r="F92" s="99"/>
      <c r="G92" s="99"/>
      <c r="H92" s="99"/>
      <c r="I92" s="76"/>
      <c r="J92" s="99"/>
      <c r="K92" s="99"/>
      <c r="L92" s="76"/>
      <c r="M92" s="27"/>
      <c r="N92" s="97"/>
      <c r="O92" s="97"/>
      <c r="P92" s="22"/>
      <c r="Q92" s="67"/>
    </row>
    <row r="93" spans="1:25" customFormat="1">
      <c r="A93" s="28"/>
      <c r="B93" s="28"/>
      <c r="C93" s="22"/>
      <c r="D93" s="287" t="s">
        <v>8</v>
      </c>
      <c r="E93" s="287"/>
      <c r="F93" s="287"/>
      <c r="G93" s="214"/>
      <c r="H93" s="287" t="str">
        <f>$H$45</f>
        <v>Nine months ended</v>
      </c>
      <c r="I93" s="287"/>
      <c r="J93" s="287"/>
      <c r="K93" s="57"/>
      <c r="L93" s="220" t="s">
        <v>25</v>
      </c>
      <c r="M93" s="27"/>
      <c r="N93" s="97"/>
      <c r="O93" s="97"/>
      <c r="P93" s="22"/>
      <c r="Q93" s="67"/>
    </row>
    <row r="94" spans="1:25" customFormat="1">
      <c r="A94" s="22"/>
      <c r="B94" s="22"/>
      <c r="C94" s="22"/>
      <c r="D94" s="288" t="str">
        <f>+$D$46</f>
        <v>September 30,</v>
      </c>
      <c r="E94" s="288"/>
      <c r="F94" s="288"/>
      <c r="G94" s="213"/>
      <c r="H94" s="288" t="str">
        <f>+$D$46</f>
        <v>September 30,</v>
      </c>
      <c r="I94" s="288"/>
      <c r="J94" s="288"/>
      <c r="K94" s="1"/>
      <c r="L94" s="221" t="s">
        <v>6</v>
      </c>
      <c r="M94" s="27"/>
      <c r="N94" s="97"/>
      <c r="O94" s="97"/>
      <c r="P94" s="22"/>
      <c r="Q94" s="67"/>
    </row>
    <row r="95" spans="1:25" customFormat="1">
      <c r="A95" s="40" t="s">
        <v>7</v>
      </c>
      <c r="B95" s="40"/>
      <c r="C95" s="22"/>
      <c r="D95" s="48">
        <f>+$D$47</f>
        <v>2011</v>
      </c>
      <c r="E95" s="104"/>
      <c r="F95" s="23">
        <f>+$F$47</f>
        <v>2010</v>
      </c>
      <c r="G95" s="59"/>
      <c r="H95" s="48">
        <f>+$D$47</f>
        <v>2011</v>
      </c>
      <c r="I95" s="104"/>
      <c r="J95" s="23">
        <f>+$F$47</f>
        <v>2010</v>
      </c>
      <c r="K95" s="27"/>
      <c r="L95" s="226">
        <v>2010</v>
      </c>
      <c r="M95" s="97"/>
      <c r="N95" s="22"/>
      <c r="O95" s="67"/>
    </row>
    <row r="96" spans="1:25" customFormat="1">
      <c r="A96" s="55"/>
      <c r="B96" s="55"/>
      <c r="C96" s="97"/>
      <c r="D96" s="292" t="s">
        <v>5</v>
      </c>
      <c r="E96" s="292"/>
      <c r="F96" s="292"/>
      <c r="G96" s="292"/>
      <c r="H96" s="292"/>
      <c r="I96" s="292"/>
      <c r="J96" s="292"/>
      <c r="K96" s="292"/>
      <c r="L96" s="292"/>
      <c r="M96" s="27"/>
      <c r="N96" s="97"/>
      <c r="O96" s="97"/>
      <c r="P96" s="22"/>
      <c r="Q96" s="67"/>
    </row>
    <row r="97" spans="1:21" customFormat="1">
      <c r="A97" s="22"/>
      <c r="B97" s="22" t="s">
        <v>32</v>
      </c>
      <c r="C97" s="25"/>
      <c r="D97" s="49">
        <f>+H97-18293</f>
        <v>14469</v>
      </c>
      <c r="E97" s="13"/>
      <c r="F97" s="21">
        <v>8014</v>
      </c>
      <c r="G97" s="21"/>
      <c r="H97" s="177">
        <v>32762</v>
      </c>
      <c r="I97" s="13"/>
      <c r="J97" s="21">
        <v>25403</v>
      </c>
      <c r="K97" s="27"/>
      <c r="L97" s="222">
        <v>34945</v>
      </c>
      <c r="M97" s="97"/>
      <c r="N97" s="22"/>
      <c r="O97" s="67"/>
    </row>
    <row r="98" spans="1:21" customFormat="1">
      <c r="A98" s="22"/>
      <c r="B98" s="22" t="s">
        <v>33</v>
      </c>
      <c r="C98" s="19"/>
      <c r="D98" s="50">
        <f>+H98+5495</f>
        <v>-5035</v>
      </c>
      <c r="E98" s="14"/>
      <c r="F98" s="19">
        <v>-3445</v>
      </c>
      <c r="G98" s="19"/>
      <c r="H98" s="50">
        <v>-10530</v>
      </c>
      <c r="I98" s="14"/>
      <c r="J98" s="19">
        <v>-9562</v>
      </c>
      <c r="K98" s="27"/>
      <c r="L98" s="224">
        <v>-13154</v>
      </c>
      <c r="M98" s="97"/>
      <c r="N98" s="22"/>
      <c r="O98" s="67"/>
    </row>
    <row r="99" spans="1:21" customFormat="1">
      <c r="A99" s="93"/>
      <c r="B99" s="93" t="s">
        <v>0</v>
      </c>
      <c r="C99" s="97"/>
      <c r="D99" s="52">
        <f>SUM(D97:D98)</f>
        <v>9434</v>
      </c>
      <c r="E99" s="14"/>
      <c r="F99" s="26">
        <f>SUM(F97:F98)</f>
        <v>4569</v>
      </c>
      <c r="G99" s="26"/>
      <c r="H99" s="52">
        <f>SUM(H97:H98)</f>
        <v>22232</v>
      </c>
      <c r="I99" s="14"/>
      <c r="J99" s="26">
        <f>SUM(J97:J98)</f>
        <v>15841</v>
      </c>
      <c r="K99" s="27"/>
      <c r="L99" s="228">
        <f>SUM(L97:L98)</f>
        <v>21791</v>
      </c>
      <c r="M99" s="97"/>
      <c r="N99" s="22"/>
      <c r="O99" s="67"/>
    </row>
    <row r="100" spans="1:21" customFormat="1">
      <c r="A100" s="5"/>
      <c r="B100" s="28"/>
      <c r="C100" s="77"/>
      <c r="D100" s="76"/>
      <c r="E100" s="78"/>
      <c r="F100" s="76"/>
      <c r="G100" s="76"/>
      <c r="H100" s="76"/>
      <c r="I100" s="76"/>
      <c r="J100" s="76"/>
      <c r="K100" s="76"/>
      <c r="L100" s="76"/>
      <c r="M100" s="76"/>
      <c r="N100" s="27"/>
      <c r="O100" s="97"/>
      <c r="P100" s="97"/>
      <c r="Q100" s="22"/>
      <c r="R100" s="67"/>
    </row>
    <row r="101" spans="1:21" customFormat="1">
      <c r="A101" s="89"/>
      <c r="B101" s="89"/>
      <c r="C101" s="5"/>
      <c r="D101" s="76"/>
      <c r="E101" s="15"/>
      <c r="F101" s="15"/>
      <c r="G101" s="15"/>
      <c r="H101" s="15"/>
      <c r="I101" s="15"/>
      <c r="J101" s="15"/>
      <c r="K101" s="15"/>
      <c r="L101" s="15"/>
      <c r="M101" s="15"/>
      <c r="N101" s="15"/>
      <c r="O101" s="15"/>
      <c r="P101" s="15"/>
      <c r="Q101" s="15"/>
      <c r="T101" s="15"/>
      <c r="U101" s="67"/>
    </row>
    <row r="102" spans="1:21" customFormat="1" ht="15">
      <c r="A102" s="8" t="s">
        <v>60</v>
      </c>
      <c r="B102" s="2"/>
      <c r="C102" s="2"/>
      <c r="D102" s="3"/>
      <c r="E102" s="2"/>
      <c r="F102" s="2"/>
      <c r="G102" s="2"/>
      <c r="H102" s="2"/>
      <c r="I102" s="5"/>
      <c r="J102" s="2"/>
      <c r="K102" s="2"/>
      <c r="L102" s="2"/>
      <c r="M102" s="2"/>
      <c r="N102" s="2"/>
      <c r="O102" s="2"/>
      <c r="P102" s="2"/>
      <c r="Q102" s="2"/>
      <c r="R102" s="2"/>
      <c r="S102" s="2"/>
      <c r="T102" s="3"/>
      <c r="U102" s="2"/>
    </row>
    <row r="103" spans="1:21" customFormat="1" ht="13.5" thickBot="1">
      <c r="A103" s="6" t="s">
        <v>11</v>
      </c>
      <c r="B103" s="6"/>
      <c r="C103" s="6"/>
      <c r="D103" s="7"/>
      <c r="E103" s="6"/>
      <c r="F103" s="6"/>
      <c r="G103" s="6"/>
      <c r="H103" s="6"/>
      <c r="I103" s="6"/>
      <c r="J103" s="6"/>
      <c r="K103" s="6"/>
      <c r="L103" s="6"/>
      <c r="Q103" s="5"/>
    </row>
    <row r="104" spans="1:21" customFormat="1">
      <c r="A104" s="5"/>
      <c r="B104" s="5"/>
      <c r="C104" s="5"/>
      <c r="D104" s="287" t="s">
        <v>8</v>
      </c>
      <c r="E104" s="287"/>
      <c r="F104" s="287"/>
      <c r="G104" s="214"/>
      <c r="H104" s="287" t="str">
        <f>$H$45</f>
        <v>Nine months ended</v>
      </c>
      <c r="I104" s="287"/>
      <c r="J104" s="287"/>
      <c r="K104" s="57"/>
      <c r="L104" s="192" t="s">
        <v>25</v>
      </c>
      <c r="M104" s="58"/>
      <c r="N104" s="58"/>
      <c r="Q104" s="57"/>
    </row>
    <row r="105" spans="1:21" customFormat="1">
      <c r="A105" s="2"/>
      <c r="B105" s="2"/>
      <c r="C105" s="2"/>
      <c r="D105" s="288" t="str">
        <f>+$D$46</f>
        <v>September 30,</v>
      </c>
      <c r="E105" s="288"/>
      <c r="F105" s="288"/>
      <c r="G105" s="213"/>
      <c r="H105" s="288" t="str">
        <f>+$D$46</f>
        <v>September 30,</v>
      </c>
      <c r="I105" s="288"/>
      <c r="J105" s="288"/>
      <c r="K105" s="1"/>
      <c r="L105" s="221" t="s">
        <v>6</v>
      </c>
      <c r="M105" s="58"/>
      <c r="N105" s="58"/>
      <c r="Q105" s="1"/>
    </row>
    <row r="106" spans="1:21" customFormat="1">
      <c r="A106" s="12" t="s">
        <v>7</v>
      </c>
      <c r="B106" s="11"/>
      <c r="C106" s="2"/>
      <c r="D106" s="48">
        <f>+$D$47</f>
        <v>2011</v>
      </c>
      <c r="E106" s="104"/>
      <c r="F106" s="23">
        <f>+$F$47</f>
        <v>2010</v>
      </c>
      <c r="G106" s="59"/>
      <c r="H106" s="48">
        <f>+$D$47</f>
        <v>2011</v>
      </c>
      <c r="I106" s="104"/>
      <c r="J106" s="23">
        <f>+$F$47</f>
        <v>2010</v>
      </c>
      <c r="K106" s="69"/>
      <c r="L106" s="226">
        <v>2010</v>
      </c>
      <c r="O106" s="67"/>
    </row>
    <row r="107" spans="1:21" customFormat="1">
      <c r="A107" s="56"/>
      <c r="B107" s="5"/>
      <c r="C107" s="2"/>
      <c r="D107" s="290" t="s">
        <v>5</v>
      </c>
      <c r="E107" s="290"/>
      <c r="F107" s="290"/>
      <c r="G107" s="290"/>
      <c r="H107" s="290"/>
      <c r="I107" s="290"/>
      <c r="J107" s="290"/>
      <c r="K107" s="290"/>
      <c r="L107" s="290"/>
    </row>
    <row r="108" spans="1:21" customFormat="1">
      <c r="A108" s="2"/>
      <c r="B108" s="2" t="s">
        <v>9</v>
      </c>
      <c r="C108" s="2"/>
      <c r="D108" s="49">
        <f>+H108-101673</f>
        <v>55947</v>
      </c>
      <c r="E108" s="13"/>
      <c r="F108" s="21">
        <v>47767.321242662911</v>
      </c>
      <c r="G108" s="21"/>
      <c r="H108" s="177">
        <f>155640+1978+2</f>
        <v>157620</v>
      </c>
      <c r="I108" s="13"/>
      <c r="J108" s="21">
        <v>138950.88734613158</v>
      </c>
      <c r="L108" s="21">
        <f>189737+218</f>
        <v>189955</v>
      </c>
      <c r="O108" s="67"/>
    </row>
    <row r="109" spans="1:21" customFormat="1">
      <c r="A109" s="2"/>
      <c r="B109" s="2" t="s">
        <v>109</v>
      </c>
      <c r="C109" s="2"/>
      <c r="D109" s="50">
        <f>+H109+30153</f>
        <v>-14587</v>
      </c>
      <c r="E109" s="14"/>
      <c r="F109" s="19">
        <v>-13772.390830374843</v>
      </c>
      <c r="G109" s="19"/>
      <c r="H109" s="50">
        <v>-44740</v>
      </c>
      <c r="I109" s="14"/>
      <c r="J109" s="19">
        <v>-35394.749960481116</v>
      </c>
      <c r="L109" s="19">
        <v>-42631</v>
      </c>
      <c r="O109" s="67"/>
    </row>
    <row r="110" spans="1:21" customFormat="1">
      <c r="A110" s="2"/>
      <c r="B110" s="2" t="s">
        <v>56</v>
      </c>
      <c r="C110" s="2"/>
      <c r="D110" s="50">
        <f>+H110-113535</f>
        <v>71792</v>
      </c>
      <c r="E110" s="14"/>
      <c r="F110" s="19">
        <v>49283.390830374847</v>
      </c>
      <c r="G110" s="19"/>
      <c r="H110" s="50">
        <f>11153+174174</f>
        <v>185327</v>
      </c>
      <c r="I110" s="14"/>
      <c r="J110" s="19">
        <v>119701.74996048113</v>
      </c>
      <c r="L110" s="19">
        <v>197584</v>
      </c>
      <c r="O110" s="67"/>
    </row>
    <row r="111" spans="1:21" customFormat="1">
      <c r="A111" s="4"/>
      <c r="B111" s="4" t="s">
        <v>0</v>
      </c>
      <c r="C111" s="2"/>
      <c r="D111" s="52">
        <f>SUM(D108:D110)</f>
        <v>113152</v>
      </c>
      <c r="E111" s="14"/>
      <c r="F111" s="26">
        <f>SUM(F108:F110)</f>
        <v>83278.321242662918</v>
      </c>
      <c r="G111" s="27"/>
      <c r="H111" s="52">
        <f>SUM(H108:H110)</f>
        <v>298207</v>
      </c>
      <c r="I111" s="14"/>
      <c r="J111" s="26">
        <f>SUM(J108:J110)</f>
        <v>223257.88734613161</v>
      </c>
      <c r="L111" s="26">
        <f>SUM(L108:L110)</f>
        <v>344908</v>
      </c>
      <c r="O111" s="67"/>
    </row>
    <row r="112" spans="1:21" customFormat="1">
      <c r="A112" s="2"/>
      <c r="B112" s="2"/>
      <c r="C112" s="2"/>
      <c r="D112" s="14"/>
      <c r="E112" s="14"/>
      <c r="F112" s="14"/>
      <c r="G112" s="14"/>
      <c r="H112" s="14"/>
      <c r="I112" s="16"/>
      <c r="J112" s="14"/>
      <c r="K112" s="14"/>
      <c r="L112" s="14"/>
      <c r="M112" s="14"/>
      <c r="N112" s="14"/>
      <c r="O112" s="14"/>
      <c r="T112" s="14"/>
    </row>
    <row r="113" spans="1:21" customFormat="1" ht="18" customHeight="1">
      <c r="A113" s="180" t="s">
        <v>110</v>
      </c>
      <c r="B113" s="2"/>
      <c r="C113" s="2"/>
      <c r="D113" s="14"/>
      <c r="E113" s="14"/>
      <c r="F113" s="14"/>
      <c r="G113" s="14"/>
      <c r="H113" s="14"/>
      <c r="I113" s="16"/>
      <c r="J113" s="14"/>
      <c r="K113" s="14"/>
      <c r="L113" s="14"/>
      <c r="M113" s="14"/>
      <c r="N113" s="14"/>
      <c r="O113" s="14"/>
      <c r="P113" s="14"/>
      <c r="U113" s="14"/>
    </row>
    <row r="114" spans="1:21" customFormat="1">
      <c r="A114" s="174" t="s">
        <v>98</v>
      </c>
      <c r="B114" s="2"/>
      <c r="C114" s="2"/>
      <c r="D114" s="14"/>
      <c r="E114" s="14"/>
      <c r="F114" s="175"/>
      <c r="G114" s="175"/>
      <c r="H114" s="175"/>
      <c r="I114" s="244"/>
      <c r="J114" s="175"/>
      <c r="K114" s="14"/>
      <c r="L114" s="14"/>
      <c r="M114" s="14"/>
      <c r="N114" s="14"/>
      <c r="O114" s="14"/>
      <c r="P114" s="14"/>
      <c r="U114" s="14"/>
    </row>
    <row r="115" spans="1:21" customFormat="1">
      <c r="A115" s="175" t="s">
        <v>99</v>
      </c>
      <c r="B115" s="2"/>
      <c r="C115" s="2"/>
      <c r="D115" s="14"/>
      <c r="E115" s="14"/>
      <c r="F115" s="14"/>
      <c r="G115" s="14"/>
      <c r="H115" s="14"/>
      <c r="I115" s="16"/>
      <c r="J115" s="14"/>
      <c r="K115" s="14"/>
      <c r="L115" s="14"/>
      <c r="M115" s="14"/>
      <c r="N115" s="14"/>
      <c r="O115" s="14"/>
      <c r="P115" s="14"/>
      <c r="U115" s="14"/>
    </row>
    <row r="116" spans="1:21" customFormat="1">
      <c r="A116" s="174"/>
      <c r="B116" s="2"/>
      <c r="C116" s="2"/>
      <c r="D116" s="14"/>
      <c r="E116" s="14"/>
      <c r="F116" s="14"/>
      <c r="G116" s="14"/>
      <c r="H116" s="14"/>
      <c r="I116" s="16"/>
      <c r="J116" s="14"/>
      <c r="K116" s="14"/>
      <c r="L116" s="14"/>
      <c r="M116" s="14"/>
      <c r="N116" s="14"/>
      <c r="O116" s="14"/>
      <c r="P116" s="14"/>
      <c r="U116" s="14"/>
    </row>
    <row r="117" spans="1:21" customFormat="1">
      <c r="A117" s="175" t="s">
        <v>100</v>
      </c>
      <c r="B117" s="2"/>
      <c r="C117" s="2"/>
      <c r="D117" s="14"/>
      <c r="E117" s="14"/>
      <c r="F117" s="14"/>
      <c r="G117" s="14"/>
      <c r="H117" s="14"/>
      <c r="I117" s="16"/>
      <c r="J117" s="14"/>
      <c r="K117" s="14"/>
      <c r="L117" s="14"/>
      <c r="M117" s="14"/>
      <c r="N117" s="14"/>
      <c r="O117" s="14"/>
      <c r="P117" s="14"/>
      <c r="U117" s="14"/>
    </row>
    <row r="118" spans="1:21" customFormat="1">
      <c r="A118" s="179" t="s">
        <v>182</v>
      </c>
      <c r="B118" s="2"/>
      <c r="C118" s="2"/>
      <c r="D118" s="14"/>
      <c r="E118" s="14"/>
      <c r="F118" s="14"/>
      <c r="G118" s="14"/>
      <c r="H118" s="14"/>
      <c r="I118" s="16"/>
      <c r="J118" s="14"/>
      <c r="K118" s="14"/>
      <c r="L118" s="14"/>
      <c r="M118" s="14"/>
      <c r="N118" s="14"/>
      <c r="O118" s="14"/>
      <c r="P118" s="14"/>
      <c r="U118" s="14"/>
    </row>
    <row r="119" spans="1:21" customFormat="1">
      <c r="A119" s="179" t="s">
        <v>183</v>
      </c>
      <c r="B119" s="2"/>
      <c r="C119" s="2"/>
      <c r="D119" s="14"/>
      <c r="E119" s="14"/>
      <c r="F119" s="14"/>
      <c r="G119" s="14"/>
      <c r="H119" s="14"/>
      <c r="I119" s="16"/>
      <c r="J119" s="14"/>
      <c r="K119" s="14"/>
      <c r="L119" s="14"/>
      <c r="M119" s="14"/>
      <c r="N119" s="14"/>
      <c r="O119" s="14"/>
      <c r="P119" s="14"/>
      <c r="U119" s="14"/>
    </row>
    <row r="120" spans="1:21" customFormat="1">
      <c r="A120" s="179" t="s">
        <v>108</v>
      </c>
      <c r="B120" s="2"/>
      <c r="C120" s="2"/>
      <c r="D120" s="14"/>
      <c r="E120" s="14"/>
      <c r="F120" s="14"/>
      <c r="G120" s="14"/>
      <c r="H120" s="14"/>
      <c r="I120" s="16"/>
      <c r="J120" s="14"/>
      <c r="K120" s="14"/>
      <c r="L120" s="14"/>
      <c r="M120" s="14"/>
      <c r="N120" s="14"/>
      <c r="O120" s="14"/>
      <c r="P120" s="14"/>
      <c r="U120" s="14"/>
    </row>
    <row r="121" spans="1:21" customFormat="1">
      <c r="A121" s="174"/>
      <c r="B121" s="2"/>
      <c r="C121" s="2"/>
      <c r="D121" s="14"/>
      <c r="E121" s="14"/>
      <c r="F121" s="14"/>
      <c r="G121" s="14"/>
      <c r="H121" s="14"/>
      <c r="I121" s="16"/>
      <c r="J121" s="14"/>
      <c r="K121" s="14"/>
      <c r="L121" s="14"/>
      <c r="M121" s="14"/>
      <c r="N121" s="14"/>
      <c r="O121" s="14"/>
      <c r="P121" s="14"/>
      <c r="U121" s="14"/>
    </row>
    <row r="122" spans="1:21" customFormat="1" ht="15">
      <c r="A122" s="32" t="s">
        <v>62</v>
      </c>
      <c r="B122" s="2"/>
      <c r="C122" s="2"/>
      <c r="D122" s="79"/>
      <c r="E122" s="14"/>
      <c r="F122" s="14"/>
      <c r="G122" s="14"/>
      <c r="H122" s="14"/>
      <c r="I122" s="16"/>
      <c r="J122" s="16"/>
      <c r="K122" s="16"/>
      <c r="L122" s="16"/>
      <c r="M122" s="25"/>
      <c r="N122" s="25"/>
      <c r="O122" s="25"/>
      <c r="P122" s="25"/>
      <c r="Q122" s="25"/>
      <c r="R122" s="25"/>
    </row>
    <row r="123" spans="1:21" customFormat="1" ht="13.5" thickBot="1">
      <c r="A123" s="6" t="s">
        <v>63</v>
      </c>
      <c r="B123" s="6"/>
      <c r="C123" s="6"/>
      <c r="D123" s="18"/>
      <c r="E123" s="18"/>
      <c r="F123" s="18"/>
      <c r="G123" s="18"/>
      <c r="H123" s="18"/>
      <c r="I123" s="16"/>
      <c r="J123" s="44"/>
      <c r="K123" s="44"/>
      <c r="L123" s="44"/>
      <c r="M123" s="25"/>
      <c r="N123" s="25"/>
      <c r="O123" s="25"/>
    </row>
    <row r="124" spans="1:21" customFormat="1">
      <c r="A124" s="2"/>
      <c r="B124" s="2"/>
      <c r="C124" s="2"/>
      <c r="D124" s="287" t="s">
        <v>8</v>
      </c>
      <c r="E124" s="287"/>
      <c r="F124" s="287"/>
      <c r="G124" s="214"/>
      <c r="H124" s="287" t="str">
        <f>$H$45</f>
        <v>Nine months ended</v>
      </c>
      <c r="I124" s="287"/>
      <c r="J124" s="287"/>
      <c r="K124" s="25"/>
      <c r="L124" s="192" t="s">
        <v>25</v>
      </c>
      <c r="M124" s="57"/>
      <c r="N124" s="25"/>
      <c r="O124" s="25"/>
    </row>
    <row r="125" spans="1:21" customFormat="1">
      <c r="A125" s="2"/>
      <c r="B125" s="2"/>
      <c r="C125" s="2"/>
      <c r="D125" s="288" t="str">
        <f>+$D$46</f>
        <v>September 30,</v>
      </c>
      <c r="E125" s="288"/>
      <c r="F125" s="288"/>
      <c r="G125" s="213"/>
      <c r="H125" s="288" t="str">
        <f>+$D$46</f>
        <v>September 30,</v>
      </c>
      <c r="I125" s="288"/>
      <c r="J125" s="288"/>
      <c r="K125" s="25"/>
      <c r="L125" s="221" t="s">
        <v>6</v>
      </c>
      <c r="M125" s="1"/>
      <c r="N125" s="25"/>
      <c r="O125" s="25"/>
    </row>
    <row r="126" spans="1:21" customFormat="1">
      <c r="A126" s="12" t="s">
        <v>7</v>
      </c>
      <c r="B126" s="11"/>
      <c r="C126" s="2"/>
      <c r="D126" s="48">
        <f>+$D$47</f>
        <v>2011</v>
      </c>
      <c r="E126" s="104"/>
      <c r="F126" s="23">
        <f>+$F$47</f>
        <v>2010</v>
      </c>
      <c r="G126" s="59"/>
      <c r="H126" s="48">
        <f>+$D$47</f>
        <v>2011</v>
      </c>
      <c r="I126" s="104"/>
      <c r="J126" s="23">
        <f>+$F$47</f>
        <v>2010</v>
      </c>
      <c r="K126" s="69"/>
      <c r="L126" s="226">
        <v>2010</v>
      </c>
      <c r="M126" s="25"/>
    </row>
    <row r="127" spans="1:21" customFormat="1">
      <c r="A127" s="56"/>
      <c r="B127" s="5"/>
      <c r="C127" s="2"/>
      <c r="D127" s="289" t="s">
        <v>5</v>
      </c>
      <c r="E127" s="289"/>
      <c r="F127" s="289"/>
      <c r="G127" s="289"/>
      <c r="H127" s="289"/>
      <c r="I127" s="289"/>
      <c r="J127" s="289"/>
      <c r="K127" s="289"/>
      <c r="L127" s="289"/>
      <c r="M127" s="166"/>
      <c r="N127" s="25"/>
      <c r="O127" s="25"/>
    </row>
    <row r="128" spans="1:21" customFormat="1">
      <c r="A128" s="2"/>
      <c r="B128" s="2" t="s">
        <v>64</v>
      </c>
      <c r="C128" s="2"/>
      <c r="D128" s="177">
        <f>H128</f>
        <v>0</v>
      </c>
      <c r="E128" s="21"/>
      <c r="F128" s="21">
        <v>79880</v>
      </c>
      <c r="G128" s="21"/>
      <c r="H128" s="177">
        <v>0</v>
      </c>
      <c r="I128" s="21"/>
      <c r="J128" s="21">
        <v>80418</v>
      </c>
      <c r="K128" s="20"/>
      <c r="L128" s="222">
        <v>94312</v>
      </c>
      <c r="M128" s="201"/>
    </row>
    <row r="129" spans="1:20" customFormat="1">
      <c r="A129" s="2"/>
      <c r="B129" s="2" t="s">
        <v>161</v>
      </c>
      <c r="C129" s="2"/>
      <c r="D129" s="50">
        <f>H129</f>
        <v>0</v>
      </c>
      <c r="E129" s="21"/>
      <c r="F129" s="39">
        <v>0</v>
      </c>
      <c r="G129" s="39"/>
      <c r="H129" s="50">
        <v>0</v>
      </c>
      <c r="I129" s="21"/>
      <c r="J129" s="39">
        <v>0</v>
      </c>
      <c r="K129" s="25"/>
      <c r="L129" s="224">
        <v>-15176</v>
      </c>
      <c r="M129" s="25"/>
    </row>
    <row r="130" spans="1:20" customFormat="1" hidden="1">
      <c r="A130" s="2"/>
      <c r="B130" s="2" t="s">
        <v>65</v>
      </c>
      <c r="C130" s="2"/>
      <c r="D130" s="50">
        <v>0</v>
      </c>
      <c r="E130" s="19"/>
      <c r="F130" s="19">
        <v>0</v>
      </c>
      <c r="G130" s="19"/>
      <c r="H130" s="50">
        <v>0</v>
      </c>
      <c r="I130" s="19"/>
      <c r="J130" s="19">
        <v>0</v>
      </c>
      <c r="K130" s="25"/>
      <c r="L130" s="224">
        <f>M130-0</f>
        <v>0</v>
      </c>
      <c r="M130" s="25"/>
    </row>
    <row r="131" spans="1:20" customFormat="1">
      <c r="A131" s="4"/>
      <c r="B131" s="4" t="s">
        <v>0</v>
      </c>
      <c r="C131" s="2"/>
      <c r="D131" s="52">
        <f>SUM(D128:D130)</f>
        <v>0</v>
      </c>
      <c r="E131" s="19"/>
      <c r="F131" s="26">
        <f>SUM(F128:F130)</f>
        <v>79880</v>
      </c>
      <c r="G131" s="27"/>
      <c r="H131" s="52">
        <f>SUM(H128:H130)</f>
        <v>0</v>
      </c>
      <c r="I131" s="19"/>
      <c r="J131" s="26">
        <f>SUM(J128:J130)</f>
        <v>80418</v>
      </c>
      <c r="K131" s="27"/>
      <c r="L131" s="228">
        <f>SUM(L128:L130)</f>
        <v>79136</v>
      </c>
      <c r="M131" s="25"/>
    </row>
    <row r="132" spans="1:20" customFormat="1">
      <c r="A132" s="28"/>
      <c r="B132" s="28"/>
      <c r="C132" s="28"/>
      <c r="D132" s="25"/>
      <c r="E132" s="25"/>
      <c r="F132" s="25"/>
      <c r="G132" s="25"/>
      <c r="H132" s="25"/>
      <c r="I132" s="25"/>
      <c r="J132" s="25"/>
      <c r="K132" s="25"/>
      <c r="L132" s="25"/>
      <c r="M132" s="25"/>
      <c r="N132" s="25"/>
      <c r="O132" s="25"/>
    </row>
    <row r="133" spans="1:20" customFormat="1">
      <c r="A133" s="28"/>
      <c r="B133" s="28"/>
      <c r="C133" s="28"/>
      <c r="D133" s="25"/>
      <c r="E133" s="25"/>
      <c r="F133" s="25"/>
      <c r="G133" s="25"/>
      <c r="H133" s="25"/>
      <c r="I133" s="25"/>
      <c r="J133" s="25"/>
      <c r="K133" s="25"/>
      <c r="L133" s="25"/>
      <c r="M133" s="25"/>
      <c r="N133" s="25"/>
      <c r="O133" s="25"/>
      <c r="P133" s="25"/>
      <c r="Q133" s="25"/>
      <c r="R133" s="25"/>
    </row>
    <row r="134" spans="1:20" customFormat="1" ht="15">
      <c r="A134" s="32" t="s">
        <v>61</v>
      </c>
      <c r="B134" s="22"/>
      <c r="C134" s="22"/>
      <c r="D134" s="19"/>
      <c r="E134" s="19"/>
      <c r="F134" s="19"/>
      <c r="G134" s="19"/>
      <c r="H134" s="19"/>
      <c r="I134" s="25"/>
      <c r="J134" s="19"/>
      <c r="K134" s="19"/>
      <c r="L134" s="19"/>
      <c r="M134" s="19"/>
      <c r="N134" s="19"/>
      <c r="O134" s="19"/>
      <c r="P134" s="19"/>
      <c r="Q134" s="19"/>
      <c r="R134" s="19"/>
      <c r="S134" s="22"/>
      <c r="T134" s="19"/>
    </row>
    <row r="135" spans="1:20" customFormat="1" ht="13.5" thickBot="1">
      <c r="A135" s="6" t="s">
        <v>12</v>
      </c>
      <c r="B135" s="6"/>
      <c r="C135" s="6"/>
      <c r="D135" s="18"/>
      <c r="E135" s="18"/>
      <c r="F135" s="18"/>
      <c r="G135" s="18"/>
      <c r="H135" s="18"/>
      <c r="I135" s="18"/>
      <c r="J135" s="44"/>
      <c r="K135" s="18"/>
      <c r="L135" s="18"/>
      <c r="Q135" s="16"/>
    </row>
    <row r="136" spans="1:20" customFormat="1">
      <c r="A136" s="2"/>
      <c r="B136" s="2"/>
      <c r="C136" s="2"/>
      <c r="D136" s="287" t="s">
        <v>8</v>
      </c>
      <c r="E136" s="287"/>
      <c r="F136" s="287"/>
      <c r="G136" s="214"/>
      <c r="H136" s="287" t="str">
        <f>$H$45</f>
        <v>Nine months ended</v>
      </c>
      <c r="I136" s="287"/>
      <c r="J136" s="287"/>
      <c r="K136" s="57"/>
      <c r="L136" s="192" t="s">
        <v>25</v>
      </c>
      <c r="M136" s="58"/>
      <c r="N136" s="58"/>
      <c r="Q136" s="57"/>
    </row>
    <row r="137" spans="1:20" customFormat="1">
      <c r="A137" s="2"/>
      <c r="B137" s="2"/>
      <c r="C137" s="2"/>
      <c r="D137" s="288" t="str">
        <f>+$D$46</f>
        <v>September 30,</v>
      </c>
      <c r="E137" s="288"/>
      <c r="F137" s="288"/>
      <c r="G137" s="213"/>
      <c r="H137" s="288" t="str">
        <f>+$D$46</f>
        <v>September 30,</v>
      </c>
      <c r="I137" s="288"/>
      <c r="J137" s="288"/>
      <c r="K137" s="1"/>
      <c r="L137" s="221" t="s">
        <v>6</v>
      </c>
      <c r="M137" s="58"/>
      <c r="N137" s="58"/>
      <c r="Q137" s="1"/>
    </row>
    <row r="138" spans="1:20" customFormat="1">
      <c r="A138" s="12" t="s">
        <v>7</v>
      </c>
      <c r="B138" s="11"/>
      <c r="C138" s="2"/>
      <c r="D138" s="48">
        <f>+$D$47</f>
        <v>2011</v>
      </c>
      <c r="E138" s="104"/>
      <c r="F138" s="23">
        <f>+$F$47</f>
        <v>2010</v>
      </c>
      <c r="G138" s="59"/>
      <c r="H138" s="48">
        <f>+$D$47</f>
        <v>2011</v>
      </c>
      <c r="I138" s="104"/>
      <c r="J138" s="23">
        <f>+$F$47</f>
        <v>2010</v>
      </c>
      <c r="K138" s="69"/>
      <c r="L138" s="226">
        <v>2010</v>
      </c>
      <c r="O138" s="67"/>
    </row>
    <row r="139" spans="1:20" customFormat="1">
      <c r="A139" s="56"/>
      <c r="B139" s="5"/>
      <c r="C139" s="2"/>
      <c r="D139" s="290" t="s">
        <v>5</v>
      </c>
      <c r="E139" s="290"/>
      <c r="F139" s="290"/>
      <c r="G139" s="290"/>
      <c r="H139" s="290"/>
      <c r="I139" s="290"/>
      <c r="J139" s="290"/>
      <c r="K139" s="290"/>
      <c r="L139" s="290"/>
      <c r="M139" s="290"/>
      <c r="N139" s="290"/>
    </row>
    <row r="140" spans="1:20" customFormat="1">
      <c r="A140" s="2"/>
      <c r="B140" s="2" t="s">
        <v>13</v>
      </c>
      <c r="C140" s="2"/>
      <c r="D140" s="49">
        <f>+H140+25345</f>
        <v>-11845</v>
      </c>
      <c r="E140" s="13"/>
      <c r="F140" s="21">
        <v>-13165</v>
      </c>
      <c r="G140" s="21"/>
      <c r="H140" s="177">
        <v>-37190</v>
      </c>
      <c r="I140" s="13"/>
      <c r="J140" s="21">
        <v>-42592</v>
      </c>
      <c r="L140" s="222">
        <v>-55425</v>
      </c>
      <c r="O140" s="67"/>
    </row>
    <row r="141" spans="1:20" customFormat="1">
      <c r="A141" s="2"/>
      <c r="B141" s="2" t="s">
        <v>160</v>
      </c>
      <c r="C141" s="2"/>
      <c r="D141" s="50">
        <f>+H141-3039</f>
        <v>1920</v>
      </c>
      <c r="E141" s="14"/>
      <c r="F141" s="19">
        <v>2113</v>
      </c>
      <c r="G141" s="19"/>
      <c r="H141" s="50">
        <v>4959</v>
      </c>
      <c r="I141" s="14"/>
      <c r="J141" s="19">
        <v>4281</v>
      </c>
      <c r="L141" s="224">
        <v>5894</v>
      </c>
      <c r="O141" s="67"/>
    </row>
    <row r="142" spans="1:20" customFormat="1">
      <c r="A142" s="2"/>
      <c r="B142" s="2" t="s">
        <v>22</v>
      </c>
      <c r="C142" s="2"/>
      <c r="D142" s="50">
        <f>+H142-410</f>
        <v>659</v>
      </c>
      <c r="E142" s="14"/>
      <c r="F142" s="19">
        <v>0</v>
      </c>
      <c r="G142" s="19"/>
      <c r="H142" s="50">
        <v>1069</v>
      </c>
      <c r="I142" s="14"/>
      <c r="J142" s="19">
        <v>2535</v>
      </c>
      <c r="L142" s="224">
        <v>2535</v>
      </c>
      <c r="O142" s="67"/>
    </row>
    <row r="143" spans="1:20" customFormat="1">
      <c r="A143" s="4"/>
      <c r="B143" s="4" t="s">
        <v>0</v>
      </c>
      <c r="C143" s="2"/>
      <c r="D143" s="52">
        <f>SUM(D140:D142)</f>
        <v>-9266</v>
      </c>
      <c r="E143" s="14"/>
      <c r="F143" s="26">
        <f>SUM(F140:F142)</f>
        <v>-11052</v>
      </c>
      <c r="G143" s="27"/>
      <c r="H143" s="52">
        <f>SUM(H140:H142)</f>
        <v>-31162</v>
      </c>
      <c r="I143" s="14"/>
      <c r="J143" s="26">
        <f>SUM(J140:J142)</f>
        <v>-35776</v>
      </c>
      <c r="L143" s="228">
        <f>SUM(L140:L142)</f>
        <v>-46996</v>
      </c>
      <c r="O143" s="67"/>
    </row>
    <row r="144" spans="1:20" customFormat="1">
      <c r="A144" s="17" t="s">
        <v>7</v>
      </c>
      <c r="B144" s="17" t="s">
        <v>7</v>
      </c>
      <c r="C144" s="2"/>
      <c r="D144" s="14"/>
      <c r="E144" s="14"/>
      <c r="F144" s="14"/>
      <c r="G144" s="14"/>
      <c r="H144" s="14"/>
      <c r="I144" s="16"/>
      <c r="J144" s="14"/>
      <c r="K144" s="14"/>
      <c r="L144" s="14"/>
      <c r="M144" s="14"/>
      <c r="N144" s="16"/>
      <c r="O144" s="16"/>
      <c r="T144" s="14"/>
    </row>
    <row r="145" spans="1:21" customFormat="1">
      <c r="A145" s="5"/>
      <c r="B145" s="5"/>
      <c r="C145" s="2"/>
      <c r="D145" s="27"/>
      <c r="E145" s="19"/>
      <c r="F145" s="27"/>
      <c r="G145" s="27"/>
      <c r="H145" s="27"/>
      <c r="I145" s="27"/>
      <c r="J145" s="27"/>
      <c r="K145" s="27"/>
      <c r="L145" s="27"/>
      <c r="M145" s="27"/>
      <c r="N145" s="27"/>
      <c r="O145" s="27"/>
      <c r="P145" s="27"/>
      <c r="Q145" s="14"/>
      <c r="R145" s="27"/>
      <c r="S145" s="14"/>
      <c r="T145" s="14"/>
      <c r="U145" s="14"/>
    </row>
    <row r="146" spans="1:21" customFormat="1" ht="15">
      <c r="A146" s="32" t="s">
        <v>72</v>
      </c>
      <c r="B146" s="22"/>
      <c r="C146" s="22"/>
      <c r="D146" s="157"/>
      <c r="E146" s="19"/>
      <c r="F146" s="19"/>
      <c r="G146" s="19"/>
      <c r="H146" s="19"/>
      <c r="I146" s="25"/>
      <c r="J146" s="19"/>
      <c r="K146" s="19"/>
      <c r="L146" s="19"/>
      <c r="M146" s="19"/>
      <c r="N146" s="19"/>
      <c r="O146" s="19"/>
      <c r="P146" s="19"/>
      <c r="Q146" s="19"/>
      <c r="R146" s="19"/>
      <c r="S146" s="19"/>
      <c r="T146" s="19"/>
      <c r="U146" s="19"/>
    </row>
    <row r="147" spans="1:21" customFormat="1" ht="13.5" thickBot="1">
      <c r="A147" s="6" t="s">
        <v>74</v>
      </c>
      <c r="B147" s="6"/>
      <c r="C147" s="6"/>
      <c r="D147" s="18"/>
      <c r="E147" s="18"/>
      <c r="F147" s="44" t="s">
        <v>7</v>
      </c>
      <c r="G147" s="44"/>
      <c r="H147" s="44"/>
      <c r="I147" s="44"/>
      <c r="J147" s="44"/>
      <c r="K147" s="44"/>
      <c r="L147" s="44"/>
      <c r="M147" s="25"/>
      <c r="R147" s="25"/>
    </row>
    <row r="148" spans="1:21" customFormat="1">
      <c r="A148" s="5"/>
      <c r="B148" s="5"/>
      <c r="C148" s="5"/>
      <c r="D148" s="287" t="s">
        <v>8</v>
      </c>
      <c r="E148" s="287"/>
      <c r="F148" s="287"/>
      <c r="G148" s="214"/>
      <c r="H148" s="287" t="str">
        <f>$H$45</f>
        <v>Nine months ended</v>
      </c>
      <c r="I148" s="287"/>
      <c r="J148" s="287"/>
      <c r="K148" s="1"/>
      <c r="L148" s="192" t="s">
        <v>25</v>
      </c>
      <c r="M148" s="1"/>
      <c r="N148" s="295"/>
      <c r="O148" s="295"/>
      <c r="R148" s="57"/>
    </row>
    <row r="149" spans="1:21" customFormat="1">
      <c r="A149" s="2"/>
      <c r="B149" s="2"/>
      <c r="C149" s="2"/>
      <c r="D149" s="288" t="str">
        <f>+$D$46</f>
        <v>September 30,</v>
      </c>
      <c r="E149" s="288"/>
      <c r="F149" s="288"/>
      <c r="G149" s="213"/>
      <c r="H149" s="288" t="str">
        <f>+$D$46</f>
        <v>September 30,</v>
      </c>
      <c r="I149" s="288"/>
      <c r="J149" s="288"/>
      <c r="K149" s="1"/>
      <c r="L149" s="221" t="s">
        <v>6</v>
      </c>
      <c r="M149" s="1"/>
      <c r="N149" s="294"/>
      <c r="O149" s="294"/>
      <c r="R149" s="1"/>
    </row>
    <row r="150" spans="1:21" customFormat="1">
      <c r="A150" s="12" t="s">
        <v>7</v>
      </c>
      <c r="B150" s="11"/>
      <c r="C150" s="2"/>
      <c r="D150" s="48">
        <f>+$D$47</f>
        <v>2011</v>
      </c>
      <c r="E150" s="104"/>
      <c r="F150" s="23">
        <f>+$F$47</f>
        <v>2010</v>
      </c>
      <c r="G150" s="59"/>
      <c r="H150" s="48">
        <f>+$D$47</f>
        <v>2011</v>
      </c>
      <c r="I150" s="104"/>
      <c r="J150" s="23">
        <f>+$F$47</f>
        <v>2010</v>
      </c>
      <c r="K150" s="59"/>
      <c r="L150" s="226">
        <v>2010</v>
      </c>
      <c r="M150" s="69"/>
      <c r="N150" s="69"/>
      <c r="O150" s="59"/>
      <c r="R150" s="67"/>
    </row>
    <row r="151" spans="1:21" customFormat="1">
      <c r="A151" s="56"/>
      <c r="B151" s="5"/>
      <c r="C151" s="2"/>
      <c r="D151" s="290" t="s">
        <v>5</v>
      </c>
      <c r="E151" s="290"/>
      <c r="F151" s="290"/>
      <c r="G151" s="290"/>
      <c r="H151" s="290"/>
      <c r="I151" s="290"/>
      <c r="J151" s="290"/>
      <c r="K151" s="290"/>
      <c r="L151" s="290"/>
      <c r="M151" s="164"/>
      <c r="N151" s="290"/>
      <c r="O151" s="290"/>
    </row>
    <row r="152" spans="1:21" customFormat="1">
      <c r="A152" s="2"/>
      <c r="B152" s="2" t="s">
        <v>73</v>
      </c>
      <c r="D152" s="113">
        <f>+H152-3221</f>
        <v>7435</v>
      </c>
      <c r="E152" s="176"/>
      <c r="F152" s="94">
        <v>0</v>
      </c>
      <c r="G152" s="94"/>
      <c r="H152" s="113">
        <v>10656</v>
      </c>
      <c r="I152" s="176"/>
      <c r="J152" s="94">
        <v>3044</v>
      </c>
      <c r="K152" s="91"/>
      <c r="L152" s="227">
        <v>6483</v>
      </c>
      <c r="M152" s="91"/>
      <c r="R152" s="67"/>
    </row>
    <row r="153" spans="1:21" customFormat="1">
      <c r="A153" s="2"/>
      <c r="B153" s="22" t="s">
        <v>75</v>
      </c>
      <c r="C153" t="s">
        <v>7</v>
      </c>
      <c r="D153" s="53">
        <f>+H153-2624</f>
        <v>1820</v>
      </c>
      <c r="E153" s="2"/>
      <c r="F153" s="39">
        <v>1434</v>
      </c>
      <c r="G153" s="39"/>
      <c r="H153" s="53">
        <v>4444</v>
      </c>
      <c r="I153" s="2"/>
      <c r="J153" s="39">
        <v>4923</v>
      </c>
      <c r="K153" s="46"/>
      <c r="L153" s="223">
        <f>4331+1397</f>
        <v>5728</v>
      </c>
      <c r="M153" s="46"/>
      <c r="R153" s="67"/>
    </row>
    <row r="154" spans="1:21" customFormat="1">
      <c r="A154" s="2"/>
      <c r="B154" s="22" t="s">
        <v>133</v>
      </c>
      <c r="D154" s="53">
        <f>+H154</f>
        <v>162</v>
      </c>
      <c r="E154" s="2"/>
      <c r="F154" s="39">
        <v>0</v>
      </c>
      <c r="G154" s="39"/>
      <c r="H154" s="53">
        <v>162</v>
      </c>
      <c r="I154" s="2"/>
      <c r="J154" s="39">
        <v>711</v>
      </c>
      <c r="K154" s="46"/>
      <c r="L154" s="223">
        <v>711</v>
      </c>
      <c r="M154" s="46"/>
      <c r="R154" s="67"/>
    </row>
    <row r="155" spans="1:21" customFormat="1">
      <c r="A155" s="2"/>
      <c r="B155" s="22" t="s">
        <v>21</v>
      </c>
      <c r="C155" s="22"/>
      <c r="D155" s="50">
        <f>+H155-1169</f>
        <v>975</v>
      </c>
      <c r="E155" s="19"/>
      <c r="F155" s="19">
        <v>-49</v>
      </c>
      <c r="G155" s="19"/>
      <c r="H155" s="50">
        <v>2144</v>
      </c>
      <c r="I155" s="19"/>
      <c r="J155" s="19">
        <v>870</v>
      </c>
      <c r="K155" s="25"/>
      <c r="L155" s="224">
        <f>1969+366-1397</f>
        <v>938</v>
      </c>
      <c r="M155" s="25"/>
      <c r="O155" s="134" t="s">
        <v>7</v>
      </c>
      <c r="R155" s="67"/>
    </row>
    <row r="156" spans="1:21" customFormat="1">
      <c r="A156" s="4"/>
      <c r="B156" s="4" t="s">
        <v>0</v>
      </c>
      <c r="C156" s="2"/>
      <c r="D156" s="52">
        <f>SUM(D152:D155)</f>
        <v>10392</v>
      </c>
      <c r="E156" s="14"/>
      <c r="F156" s="26">
        <f>SUM(F152:F155)</f>
        <v>1385</v>
      </c>
      <c r="G156" s="27"/>
      <c r="H156" s="52">
        <f>SUM(H152:H155)</f>
        <v>17406</v>
      </c>
      <c r="I156" s="14"/>
      <c r="J156" s="26">
        <f>SUM(J152:J155)</f>
        <v>9548</v>
      </c>
      <c r="K156" s="27"/>
      <c r="L156" s="228">
        <f>SUM(L152:L155)</f>
        <v>13860</v>
      </c>
      <c r="M156" s="27"/>
      <c r="R156" s="67"/>
    </row>
    <row r="157" spans="1:21" customFormat="1">
      <c r="A157" s="5"/>
      <c r="B157" s="5"/>
      <c r="C157" s="2"/>
      <c r="D157" s="27"/>
      <c r="E157" s="19"/>
      <c r="F157" s="27"/>
      <c r="G157" s="27"/>
      <c r="H157" s="27"/>
      <c r="I157" s="27"/>
      <c r="J157" s="14"/>
      <c r="K157" s="27"/>
      <c r="L157" s="27"/>
      <c r="M157" s="27"/>
      <c r="R157" s="67"/>
    </row>
    <row r="158" spans="1:21" customFormat="1">
      <c r="A158" s="5"/>
      <c r="B158" s="5"/>
      <c r="C158" s="2"/>
      <c r="D158" s="76"/>
      <c r="E158" s="14"/>
      <c r="F158" s="27"/>
      <c r="G158" s="27"/>
      <c r="H158" s="27"/>
      <c r="I158" s="27"/>
      <c r="J158" s="27"/>
      <c r="K158" s="27"/>
      <c r="L158" s="27"/>
      <c r="M158" s="27"/>
      <c r="N158" s="27"/>
      <c r="O158" s="27"/>
      <c r="P158" s="27"/>
      <c r="U158" s="67"/>
    </row>
    <row r="159" spans="1:21" customFormat="1" ht="15">
      <c r="A159" s="32" t="s">
        <v>77</v>
      </c>
      <c r="B159" s="22"/>
      <c r="C159" s="22"/>
      <c r="D159" s="19"/>
      <c r="E159" s="19"/>
      <c r="F159" s="19"/>
      <c r="G159" s="19"/>
      <c r="H159" s="19"/>
      <c r="I159" s="25"/>
      <c r="J159" s="19"/>
      <c r="K159" s="19"/>
      <c r="L159" s="19"/>
      <c r="M159" s="19"/>
      <c r="N159" s="19"/>
      <c r="O159" s="19"/>
      <c r="P159" s="19"/>
      <c r="Q159" s="19"/>
      <c r="R159" s="19"/>
      <c r="S159" s="19"/>
      <c r="T159" s="19"/>
    </row>
    <row r="160" spans="1:21" customFormat="1" ht="13.5" thickBot="1">
      <c r="A160" s="6" t="s">
        <v>76</v>
      </c>
      <c r="B160" s="6"/>
      <c r="C160" s="6"/>
      <c r="D160" s="18"/>
      <c r="E160" s="18"/>
      <c r="F160" s="44" t="s">
        <v>7</v>
      </c>
      <c r="G160" s="44"/>
      <c r="H160" s="44"/>
      <c r="I160" s="44"/>
      <c r="J160" s="44"/>
      <c r="K160" s="44"/>
      <c r="L160" s="44"/>
      <c r="Q160" s="25"/>
    </row>
    <row r="161" spans="1:17" customFormat="1">
      <c r="A161" s="5"/>
      <c r="B161" s="5"/>
      <c r="C161" s="5"/>
      <c r="D161" s="287" t="s">
        <v>8</v>
      </c>
      <c r="E161" s="287"/>
      <c r="F161" s="297"/>
      <c r="G161" s="214"/>
      <c r="H161" s="287" t="str">
        <f>$H$45</f>
        <v>Nine months ended</v>
      </c>
      <c r="I161" s="287"/>
      <c r="J161" s="287"/>
      <c r="K161" s="57"/>
      <c r="L161" s="192" t="s">
        <v>25</v>
      </c>
      <c r="M161" s="295"/>
      <c r="N161" s="295"/>
      <c r="Q161" s="57"/>
    </row>
    <row r="162" spans="1:17" customFormat="1">
      <c r="A162" s="2"/>
      <c r="B162" s="2"/>
      <c r="C162" s="2"/>
      <c r="D162" s="288" t="str">
        <f>+$D$46</f>
        <v>September 30,</v>
      </c>
      <c r="E162" s="288"/>
      <c r="F162" s="288"/>
      <c r="G162" s="213"/>
      <c r="H162" s="288" t="str">
        <f>+$D$46</f>
        <v>September 30,</v>
      </c>
      <c r="I162" s="288"/>
      <c r="J162" s="288"/>
      <c r="K162" s="1"/>
      <c r="L162" s="221" t="s">
        <v>6</v>
      </c>
      <c r="M162" s="294"/>
      <c r="N162" s="294"/>
      <c r="Q162" s="1"/>
    </row>
    <row r="163" spans="1:17" customFormat="1">
      <c r="A163" s="12" t="s">
        <v>7</v>
      </c>
      <c r="B163" s="11"/>
      <c r="C163" s="2"/>
      <c r="D163" s="48">
        <f>+$D$47</f>
        <v>2011</v>
      </c>
      <c r="E163" s="104"/>
      <c r="F163" s="23">
        <f>+$F$47</f>
        <v>2010</v>
      </c>
      <c r="G163" s="59"/>
      <c r="H163" s="48">
        <f>+$D$47</f>
        <v>2011</v>
      </c>
      <c r="I163" s="104"/>
      <c r="J163" s="23">
        <f>+$F$47</f>
        <v>2010</v>
      </c>
      <c r="K163" s="59"/>
      <c r="L163" s="226">
        <v>2010</v>
      </c>
      <c r="M163" s="69"/>
      <c r="N163" s="59"/>
      <c r="Q163" s="67"/>
    </row>
    <row r="164" spans="1:17" customFormat="1">
      <c r="A164" s="56"/>
      <c r="B164" s="5"/>
      <c r="C164" s="2"/>
      <c r="D164" s="290" t="s">
        <v>5</v>
      </c>
      <c r="E164" s="290"/>
      <c r="F164" s="290"/>
      <c r="G164" s="290"/>
      <c r="H164" s="290"/>
      <c r="I164" s="290"/>
      <c r="J164" s="290"/>
      <c r="K164" s="290"/>
      <c r="L164" s="290"/>
      <c r="M164" s="290"/>
      <c r="N164" s="290"/>
    </row>
    <row r="165" spans="1:17" customFormat="1">
      <c r="A165" s="2"/>
      <c r="B165" s="22" t="s">
        <v>224</v>
      </c>
      <c r="D165" s="177">
        <v>-2838</v>
      </c>
      <c r="E165" s="86"/>
      <c r="F165" s="21">
        <v>0</v>
      </c>
      <c r="G165" s="94"/>
      <c r="H165" s="177">
        <v>-9001</v>
      </c>
      <c r="I165" s="86"/>
      <c r="J165" s="21">
        <v>0</v>
      </c>
      <c r="K165" s="91"/>
      <c r="L165" s="227">
        <v>0</v>
      </c>
      <c r="Q165" s="67"/>
    </row>
    <row r="166" spans="1:17" customFormat="1">
      <c r="A166" s="2"/>
      <c r="B166" s="22" t="s">
        <v>235</v>
      </c>
      <c r="D166" s="53">
        <f>H166</f>
        <v>-2268</v>
      </c>
      <c r="E166" s="86"/>
      <c r="F166" s="39">
        <v>0</v>
      </c>
      <c r="G166" s="94"/>
      <c r="H166" s="53">
        <v>-2268</v>
      </c>
      <c r="I166" s="86"/>
      <c r="J166" s="39">
        <v>0</v>
      </c>
      <c r="K166" s="91"/>
      <c r="L166" s="223">
        <v>0</v>
      </c>
      <c r="Q166" s="67"/>
    </row>
    <row r="167" spans="1:17" customFormat="1">
      <c r="A167" s="2"/>
      <c r="B167" s="22" t="s">
        <v>139</v>
      </c>
      <c r="D167" s="53">
        <f>H167</f>
        <v>0</v>
      </c>
      <c r="E167" s="86"/>
      <c r="F167" s="39">
        <v>0</v>
      </c>
      <c r="G167" s="94"/>
      <c r="H167" s="53">
        <v>0</v>
      </c>
      <c r="I167" s="86"/>
      <c r="J167" s="39">
        <v>-7029</v>
      </c>
      <c r="K167" s="91"/>
      <c r="L167" s="223">
        <v>-7029</v>
      </c>
      <c r="Q167" s="67"/>
    </row>
    <row r="168" spans="1:17" customFormat="1">
      <c r="A168" s="2"/>
      <c r="B168" s="22" t="s">
        <v>142</v>
      </c>
      <c r="D168" s="53">
        <f>H168</f>
        <v>0</v>
      </c>
      <c r="E168" s="86"/>
      <c r="F168" s="39">
        <v>0</v>
      </c>
      <c r="G168" s="94"/>
      <c r="H168" s="53">
        <v>0</v>
      </c>
      <c r="I168" s="86"/>
      <c r="J168" s="39">
        <v>-1229</v>
      </c>
      <c r="K168" s="91"/>
      <c r="L168" s="223">
        <v>-1229</v>
      </c>
      <c r="Q168" s="67"/>
    </row>
    <row r="169" spans="1:17" customFormat="1">
      <c r="A169" s="2"/>
      <c r="B169" s="22" t="s">
        <v>21</v>
      </c>
      <c r="C169" s="22"/>
      <c r="D169" s="50">
        <f>+H169+2833</f>
        <v>-199</v>
      </c>
      <c r="E169" s="19"/>
      <c r="F169" s="39">
        <v>-4438</v>
      </c>
      <c r="G169" s="19"/>
      <c r="H169" s="50">
        <v>-3032</v>
      </c>
      <c r="I169" s="19"/>
      <c r="J169" s="19">
        <v>-8747</v>
      </c>
      <c r="L169" s="224">
        <v>-9322</v>
      </c>
    </row>
    <row r="170" spans="1:17" customFormat="1">
      <c r="A170" s="4"/>
      <c r="B170" s="4" t="s">
        <v>0</v>
      </c>
      <c r="C170" s="2"/>
      <c r="D170" s="52">
        <f>SUM(D165:D169)</f>
        <v>-5305</v>
      </c>
      <c r="E170" s="14"/>
      <c r="F170" s="26">
        <f>SUM(F165:F169)</f>
        <v>-4438</v>
      </c>
      <c r="G170" s="27"/>
      <c r="H170" s="52">
        <f>SUM(H165:H169)</f>
        <v>-14301</v>
      </c>
      <c r="I170" s="14"/>
      <c r="J170" s="26">
        <f>SUM(J165:J169)</f>
        <v>-17005</v>
      </c>
      <c r="L170" s="228">
        <f>SUM(L165:L169)</f>
        <v>-17580</v>
      </c>
    </row>
    <row r="171" spans="1:17" customFormat="1">
      <c r="A171" s="5"/>
      <c r="B171" s="5"/>
      <c r="C171" s="2"/>
      <c r="D171" s="76"/>
      <c r="E171" s="14"/>
      <c r="F171" s="27"/>
      <c r="G171" s="27"/>
      <c r="H171" s="27"/>
      <c r="I171" s="27"/>
      <c r="J171" s="27"/>
      <c r="K171" s="27"/>
      <c r="L171" s="27"/>
      <c r="M171" s="27"/>
    </row>
    <row r="172" spans="1:17" customFormat="1">
      <c r="B172" s="2"/>
      <c r="C172" s="70"/>
      <c r="D172" s="79"/>
      <c r="E172" s="79"/>
      <c r="F172" s="79"/>
      <c r="G172" s="79"/>
      <c r="H172" s="79"/>
      <c r="I172" s="132"/>
      <c r="J172" s="79"/>
      <c r="K172" s="79"/>
      <c r="L172" s="79"/>
      <c r="M172" s="79"/>
      <c r="N172" s="79"/>
    </row>
    <row r="173" spans="1:17" customFormat="1" ht="15">
      <c r="A173" s="32" t="s">
        <v>70</v>
      </c>
      <c r="B173" s="22"/>
      <c r="C173" s="77"/>
      <c r="D173" s="81" t="s">
        <v>7</v>
      </c>
      <c r="E173" s="64"/>
      <c r="F173" s="81" t="s">
        <v>7</v>
      </c>
      <c r="G173" s="81"/>
      <c r="H173" s="81"/>
      <c r="I173" s="88"/>
      <c r="J173" s="19"/>
      <c r="K173" s="19"/>
      <c r="L173" s="19"/>
      <c r="M173" s="19"/>
    </row>
    <row r="174" spans="1:17" customFormat="1" ht="13.5" thickBot="1">
      <c r="A174" s="33" t="s">
        <v>53</v>
      </c>
      <c r="B174" s="33"/>
      <c r="C174" s="33"/>
      <c r="D174" s="44"/>
      <c r="E174" s="44"/>
      <c r="F174" s="44"/>
      <c r="G174" s="44"/>
      <c r="H174" s="44"/>
      <c r="I174" s="25"/>
      <c r="J174" s="25"/>
      <c r="K174" s="25"/>
      <c r="L174" s="19"/>
      <c r="M174" s="2"/>
    </row>
    <row r="175" spans="1:17" customFormat="1">
      <c r="A175" s="40" t="s">
        <v>7</v>
      </c>
      <c r="B175" s="85"/>
      <c r="C175" s="22"/>
      <c r="D175" s="288" t="str">
        <f>+$D$46</f>
        <v>September 30,</v>
      </c>
      <c r="E175" s="288"/>
      <c r="F175" s="288"/>
      <c r="G175" s="1"/>
      <c r="H175" s="221" t="s">
        <v>6</v>
      </c>
      <c r="I175" s="191"/>
      <c r="J175" s="2"/>
      <c r="K175" s="2"/>
      <c r="L175" s="2"/>
      <c r="M175" s="19"/>
    </row>
    <row r="176" spans="1:17" customFormat="1">
      <c r="A176" s="55"/>
      <c r="B176" s="28"/>
      <c r="C176" s="22"/>
      <c r="D176" s="48">
        <f>+$D$47</f>
        <v>2011</v>
      </c>
      <c r="E176" s="104"/>
      <c r="F176" s="23">
        <f>+$F$47</f>
        <v>2010</v>
      </c>
      <c r="G176" s="59"/>
      <c r="H176" s="23">
        <v>2010</v>
      </c>
      <c r="I176" s="5"/>
      <c r="J176" s="2"/>
      <c r="K176" s="2"/>
      <c r="L176" s="2"/>
      <c r="M176" s="19"/>
    </row>
    <row r="177" spans="1:13" customFormat="1">
      <c r="A177" s="55"/>
      <c r="B177" s="28"/>
      <c r="C177" s="22"/>
      <c r="D177" s="296" t="s">
        <v>5</v>
      </c>
      <c r="E177" s="296"/>
      <c r="F177" s="296"/>
      <c r="G177" s="296"/>
      <c r="H177" s="296"/>
      <c r="I177" s="5"/>
      <c r="J177" s="2"/>
      <c r="K177" s="2"/>
      <c r="L177" s="2"/>
      <c r="M177" s="19"/>
    </row>
    <row r="178" spans="1:13" customFormat="1">
      <c r="A178" s="28"/>
      <c r="B178" s="28" t="s">
        <v>168</v>
      </c>
      <c r="C178" s="28"/>
      <c r="D178" s="113">
        <v>110</v>
      </c>
      <c r="E178" s="204"/>
      <c r="F178" s="94">
        <v>993.17248246420161</v>
      </c>
      <c r="G178" s="25"/>
      <c r="H178" s="94">
        <v>348</v>
      </c>
      <c r="I178" s="5"/>
      <c r="J178" s="2"/>
      <c r="K178" s="2"/>
      <c r="L178" s="2"/>
      <c r="M178" s="19"/>
    </row>
    <row r="179" spans="1:13" customFormat="1">
      <c r="A179" s="28"/>
      <c r="B179" s="28" t="s">
        <v>26</v>
      </c>
      <c r="C179" s="28"/>
      <c r="D179" s="51">
        <v>1365</v>
      </c>
      <c r="E179" s="201"/>
      <c r="F179" s="25">
        <v>6424.7982409782417</v>
      </c>
      <c r="G179" s="25"/>
      <c r="H179" s="25">
        <v>4627</v>
      </c>
      <c r="I179" s="5"/>
      <c r="J179" s="2"/>
      <c r="K179" s="2"/>
      <c r="L179" s="2"/>
      <c r="M179" s="25"/>
    </row>
    <row r="180" spans="1:13" customFormat="1">
      <c r="A180" s="28"/>
      <c r="B180" s="28" t="s">
        <v>34</v>
      </c>
      <c r="C180" s="28"/>
      <c r="D180" s="51">
        <v>27543</v>
      </c>
      <c r="E180" s="201"/>
      <c r="F180" s="25">
        <v>37953.107410509641</v>
      </c>
      <c r="G180" s="25"/>
      <c r="H180" s="25">
        <v>31380</v>
      </c>
      <c r="I180" s="5"/>
      <c r="J180" s="2"/>
      <c r="K180" s="2"/>
      <c r="L180" s="2"/>
      <c r="M180" s="25"/>
    </row>
    <row r="181" spans="1:13" customFormat="1">
      <c r="A181" s="28"/>
      <c r="B181" s="28" t="s">
        <v>54</v>
      </c>
      <c r="C181" s="28"/>
      <c r="D181" s="51">
        <v>100371</v>
      </c>
      <c r="E181" s="201"/>
      <c r="F181" s="25">
        <v>140874.53833338112</v>
      </c>
      <c r="G181" s="25"/>
      <c r="H181" s="25">
        <v>120618</v>
      </c>
      <c r="I181" s="5"/>
      <c r="J181" s="2"/>
      <c r="K181" s="2"/>
      <c r="L181" s="2"/>
      <c r="M181" s="25"/>
    </row>
    <row r="182" spans="1:13" customFormat="1">
      <c r="A182" s="28"/>
      <c r="B182" s="28" t="s">
        <v>136</v>
      </c>
      <c r="C182" s="28"/>
      <c r="D182" s="51">
        <v>42060</v>
      </c>
      <c r="E182" s="201"/>
      <c r="F182" s="25">
        <v>34644.659137500013</v>
      </c>
      <c r="G182" s="25"/>
      <c r="H182" s="25">
        <v>48082</v>
      </c>
      <c r="I182" s="5"/>
      <c r="J182" s="2"/>
      <c r="K182" s="2"/>
      <c r="L182" s="2"/>
      <c r="M182" s="25"/>
    </row>
    <row r="183" spans="1:13" customFormat="1">
      <c r="A183" s="85"/>
      <c r="B183" s="85" t="s">
        <v>167</v>
      </c>
      <c r="C183" s="22"/>
      <c r="D183" s="206">
        <v>40706</v>
      </c>
      <c r="E183" s="204"/>
      <c r="F183" s="24">
        <v>0</v>
      </c>
      <c r="G183" s="25"/>
      <c r="H183" s="24">
        <v>0</v>
      </c>
      <c r="I183" s="5"/>
      <c r="J183" s="2"/>
      <c r="K183" s="2"/>
      <c r="L183" s="2"/>
      <c r="M183" s="19"/>
    </row>
    <row r="184" spans="1:13" customFormat="1">
      <c r="A184" s="22"/>
      <c r="B184" s="22" t="s">
        <v>19</v>
      </c>
      <c r="C184" s="22"/>
      <c r="D184" s="50">
        <f>SUM(D178:D183)</f>
        <v>212155</v>
      </c>
      <c r="E184" s="204"/>
      <c r="F184" s="19">
        <f>SUM(F178:F183)</f>
        <v>220890.27560483321</v>
      </c>
      <c r="G184" s="19"/>
      <c r="H184" s="19">
        <f>SUM(H178:H183)</f>
        <v>205055</v>
      </c>
      <c r="I184" s="5"/>
      <c r="J184" s="2"/>
      <c r="K184" s="2"/>
      <c r="L184" s="2"/>
      <c r="M184" s="19"/>
    </row>
    <row r="185" spans="1:13" customFormat="1">
      <c r="A185" s="22"/>
      <c r="B185" s="22" t="s">
        <v>20</v>
      </c>
      <c r="C185" s="22"/>
      <c r="D185" s="50">
        <v>138458</v>
      </c>
      <c r="E185" s="204"/>
      <c r="F185" s="19">
        <v>134651.02604</v>
      </c>
      <c r="G185" s="19"/>
      <c r="H185" s="19">
        <f>106463-675</f>
        <v>105788</v>
      </c>
      <c r="I185" s="5"/>
      <c r="J185" s="2"/>
      <c r="K185" s="2"/>
      <c r="L185" s="2"/>
      <c r="M185" s="19"/>
    </row>
    <row r="186" spans="1:13" customFormat="1">
      <c r="A186" s="93"/>
      <c r="B186" s="93" t="s">
        <v>55</v>
      </c>
      <c r="C186" s="22"/>
      <c r="D186" s="52">
        <f>SUM(D184:D185)</f>
        <v>350613</v>
      </c>
      <c r="E186" s="204"/>
      <c r="F186" s="26">
        <f>SUM(F184:F185)</f>
        <v>355541.30164483318</v>
      </c>
      <c r="G186" s="27"/>
      <c r="H186" s="26">
        <f>SUM(H184:H185)</f>
        <v>310843</v>
      </c>
      <c r="I186" s="5"/>
      <c r="J186" s="2"/>
      <c r="K186" s="2"/>
      <c r="L186" s="2"/>
      <c r="M186" s="14"/>
    </row>
    <row r="187" spans="1:13" customFormat="1">
      <c r="A187" s="28"/>
      <c r="B187" s="28"/>
      <c r="C187" s="22"/>
      <c r="D187" s="27"/>
      <c r="E187" s="19"/>
      <c r="F187" s="27"/>
      <c r="G187" s="27"/>
      <c r="H187" s="27"/>
      <c r="I187" s="27"/>
      <c r="J187" s="80"/>
      <c r="K187" s="27"/>
      <c r="L187" s="14"/>
      <c r="M187" s="2"/>
    </row>
    <row r="188" spans="1:13" customFormat="1">
      <c r="A188" s="2"/>
      <c r="B188" s="186"/>
      <c r="C188" s="2"/>
      <c r="D188" s="14"/>
      <c r="E188" s="14"/>
      <c r="F188" s="14"/>
      <c r="G188" s="14"/>
      <c r="H188" s="14"/>
      <c r="I188" s="16"/>
      <c r="J188" s="14"/>
      <c r="K188" s="14"/>
      <c r="L188" s="14"/>
      <c r="M188" s="14"/>
    </row>
    <row r="189" spans="1:13" customFormat="1" ht="13.5" thickBot="1">
      <c r="A189" s="37" t="s">
        <v>153</v>
      </c>
      <c r="B189" s="33"/>
      <c r="C189" s="33"/>
      <c r="D189" s="18"/>
      <c r="E189" s="18"/>
      <c r="F189" s="44"/>
      <c r="G189" s="44"/>
      <c r="H189" s="44"/>
      <c r="I189" s="25"/>
      <c r="J189" s="25"/>
    </row>
    <row r="190" spans="1:13" customFormat="1">
      <c r="A190" s="5"/>
      <c r="B190" s="5"/>
      <c r="C190" s="5"/>
      <c r="D190" s="287" t="s">
        <v>8</v>
      </c>
      <c r="E190" s="287"/>
      <c r="F190" s="287"/>
      <c r="G190" s="214"/>
      <c r="H190" s="287" t="str">
        <f>$H$45</f>
        <v>Nine months ended</v>
      </c>
      <c r="I190" s="287"/>
      <c r="J190" s="287"/>
      <c r="L190" s="220" t="s">
        <v>25</v>
      </c>
    </row>
    <row r="191" spans="1:13" customFormat="1">
      <c r="A191" s="2"/>
      <c r="B191" s="2"/>
      <c r="C191" s="2"/>
      <c r="D191" s="288" t="str">
        <f>+$D$46</f>
        <v>September 30,</v>
      </c>
      <c r="E191" s="288"/>
      <c r="F191" s="288"/>
      <c r="G191" s="213"/>
      <c r="H191" s="288" t="str">
        <f>+$D$46</f>
        <v>September 30,</v>
      </c>
      <c r="I191" s="288"/>
      <c r="J191" s="288"/>
      <c r="L191" s="221" t="s">
        <v>6</v>
      </c>
    </row>
    <row r="192" spans="1:13" customFormat="1">
      <c r="A192" s="12" t="s">
        <v>7</v>
      </c>
      <c r="B192" s="11"/>
      <c r="C192" s="2"/>
      <c r="D192" s="48">
        <f>+$D$47</f>
        <v>2011</v>
      </c>
      <c r="E192" s="104"/>
      <c r="F192" s="23">
        <f>+$F$47</f>
        <v>2010</v>
      </c>
      <c r="G192" s="59"/>
      <c r="H192" s="48">
        <f>+$D$47</f>
        <v>2011</v>
      </c>
      <c r="I192" s="104"/>
      <c r="J192" s="23">
        <f>+$F$47</f>
        <v>2010</v>
      </c>
      <c r="L192" s="240">
        <v>2010</v>
      </c>
    </row>
    <row r="193" spans="1:23" customFormat="1">
      <c r="A193" s="154" t="s">
        <v>184</v>
      </c>
      <c r="B193" s="5"/>
      <c r="C193" s="2"/>
      <c r="D193" s="292" t="s">
        <v>5</v>
      </c>
      <c r="E193" s="292"/>
      <c r="F193" s="292"/>
      <c r="G193" s="292"/>
      <c r="H193" s="292"/>
      <c r="I193" s="292"/>
      <c r="J193" s="292"/>
      <c r="K193" s="292"/>
      <c r="L193" s="292"/>
    </row>
    <row r="194" spans="1:23" customFormat="1">
      <c r="A194" s="2"/>
      <c r="B194" s="2" t="s">
        <v>147</v>
      </c>
      <c r="C194" s="2"/>
      <c r="D194" s="177">
        <f>D51</f>
        <v>61135</v>
      </c>
      <c r="E194" s="21"/>
      <c r="F194" s="21">
        <f>F51</f>
        <v>53546</v>
      </c>
      <c r="G194" s="21"/>
      <c r="H194" s="177">
        <f>H51</f>
        <v>185167</v>
      </c>
      <c r="I194" s="21"/>
      <c r="J194" s="21">
        <f>J51</f>
        <v>121878</v>
      </c>
      <c r="K194" s="66"/>
      <c r="L194" s="222">
        <f>L51</f>
        <v>198278</v>
      </c>
      <c r="O194" s="65"/>
      <c r="P194" s="2"/>
      <c r="Q194" s="2"/>
      <c r="R194" s="2"/>
      <c r="S194" s="2"/>
      <c r="T194" s="2"/>
      <c r="U194" s="2"/>
    </row>
    <row r="195" spans="1:23" customFormat="1">
      <c r="A195" s="2"/>
      <c r="B195" s="2" t="s">
        <v>148</v>
      </c>
      <c r="C195" s="2"/>
      <c r="D195" s="53">
        <f t="shared" ref="D195" si="0">D52</f>
        <v>83035</v>
      </c>
      <c r="E195" s="19"/>
      <c r="F195" s="39">
        <f t="shared" ref="F195" si="1">F52</f>
        <v>50648</v>
      </c>
      <c r="G195" s="39"/>
      <c r="H195" s="53">
        <f t="shared" ref="H195" si="2">H52</f>
        <v>170632</v>
      </c>
      <c r="I195" s="19"/>
      <c r="J195" s="39">
        <f t="shared" ref="J195" si="3">J52</f>
        <v>118605</v>
      </c>
      <c r="K195" s="66"/>
      <c r="L195" s="223">
        <f>L52</f>
        <v>192262</v>
      </c>
      <c r="O195" s="65"/>
      <c r="P195" s="2"/>
      <c r="Q195" s="2"/>
      <c r="R195" s="2"/>
      <c r="S195" s="2"/>
      <c r="T195" s="2"/>
      <c r="U195" s="2"/>
    </row>
    <row r="196" spans="1:23" customFormat="1">
      <c r="A196" s="2"/>
      <c r="B196" s="2" t="s">
        <v>149</v>
      </c>
      <c r="C196" s="2"/>
      <c r="D196" s="50">
        <f>+H196-113948</f>
        <v>61450</v>
      </c>
      <c r="E196" s="19"/>
      <c r="F196" s="39">
        <v>38595</v>
      </c>
      <c r="G196" s="19"/>
      <c r="H196" s="53">
        <f>220138-44740</f>
        <v>175398</v>
      </c>
      <c r="I196" s="19"/>
      <c r="J196" s="39">
        <v>142376</v>
      </c>
      <c r="K196" s="66"/>
      <c r="L196" s="223">
        <v>166711</v>
      </c>
      <c r="O196" s="65"/>
      <c r="P196" s="2"/>
      <c r="Q196" s="2"/>
      <c r="R196" s="2"/>
      <c r="S196" s="2"/>
      <c r="T196" s="2"/>
      <c r="U196" s="2"/>
    </row>
    <row r="197" spans="1:23" customFormat="1">
      <c r="A197" s="2"/>
      <c r="B197" s="2" t="s">
        <v>150</v>
      </c>
      <c r="C197" s="2"/>
      <c r="D197" s="50">
        <f t="shared" ref="D197" si="4">D141</f>
        <v>1920</v>
      </c>
      <c r="E197" s="19"/>
      <c r="F197" s="19">
        <f t="shared" ref="F197" si="5">F141</f>
        <v>2113</v>
      </c>
      <c r="G197" s="19"/>
      <c r="H197" s="50">
        <f t="shared" ref="H197" si="6">H141</f>
        <v>4959</v>
      </c>
      <c r="I197" s="19"/>
      <c r="J197" s="19">
        <f t="shared" ref="J197" si="7">J141</f>
        <v>4281</v>
      </c>
      <c r="K197" s="66"/>
      <c r="L197" s="224">
        <f>L141</f>
        <v>5894</v>
      </c>
      <c r="O197" s="65"/>
      <c r="P197" s="14"/>
      <c r="Q197" s="2"/>
      <c r="R197" s="2"/>
      <c r="S197" s="2"/>
      <c r="T197" s="2"/>
      <c r="U197" s="2"/>
    </row>
    <row r="198" spans="1:23" customFormat="1">
      <c r="A198" s="2"/>
      <c r="B198" s="2" t="s">
        <v>152</v>
      </c>
      <c r="C198" s="2"/>
      <c r="D198" s="50">
        <f>-D109</f>
        <v>14587</v>
      </c>
      <c r="E198" s="19"/>
      <c r="F198" s="19">
        <f>-F109</f>
        <v>13772.390830374843</v>
      </c>
      <c r="G198" s="19"/>
      <c r="H198" s="50">
        <f>-H109</f>
        <v>44740</v>
      </c>
      <c r="I198" s="19"/>
      <c r="J198" s="19">
        <f>-J109</f>
        <v>35394.749960481116</v>
      </c>
      <c r="K198" s="66"/>
      <c r="L198" s="224">
        <f>-L109</f>
        <v>42631</v>
      </c>
      <c r="O198" s="65"/>
      <c r="P198" s="2"/>
      <c r="Q198" s="2"/>
      <c r="R198" s="2"/>
      <c r="S198" s="2"/>
      <c r="T198" s="2"/>
      <c r="U198" s="2"/>
    </row>
    <row r="199" spans="1:23" customFormat="1">
      <c r="A199" s="11"/>
      <c r="B199" s="11" t="s">
        <v>151</v>
      </c>
      <c r="C199" s="2"/>
      <c r="D199" s="206">
        <f>-D86</f>
        <v>71792</v>
      </c>
      <c r="E199" s="19"/>
      <c r="F199" s="24">
        <f>-F86</f>
        <v>49283.390830374847</v>
      </c>
      <c r="G199" s="19"/>
      <c r="H199" s="206">
        <f>-H86</f>
        <v>185327</v>
      </c>
      <c r="I199" s="19"/>
      <c r="J199" s="24">
        <f>-J86</f>
        <v>119701.74996048113</v>
      </c>
      <c r="K199" s="66"/>
      <c r="L199" s="225">
        <f>-L86</f>
        <v>197583.6</v>
      </c>
      <c r="O199" s="65"/>
      <c r="P199" s="2"/>
      <c r="Q199" s="2"/>
      <c r="R199" s="2"/>
      <c r="S199" s="2"/>
      <c r="T199" s="2"/>
      <c r="U199" s="2"/>
    </row>
    <row r="200" spans="1:23" customFormat="1" ht="4.5" customHeight="1">
      <c r="A200" s="5"/>
      <c r="B200" s="28"/>
      <c r="C200" s="28"/>
      <c r="D200" s="87"/>
      <c r="E200" s="87"/>
      <c r="F200" s="87"/>
      <c r="G200" s="87"/>
      <c r="H200" s="87"/>
      <c r="I200" s="87"/>
      <c r="J200" s="87"/>
      <c r="K200" s="115"/>
      <c r="L200" s="87"/>
      <c r="O200" s="65"/>
      <c r="P200" s="2"/>
      <c r="Q200" s="2"/>
      <c r="R200" s="2"/>
      <c r="S200" s="2"/>
      <c r="T200" s="2"/>
      <c r="U200" s="2"/>
    </row>
    <row r="201" spans="1:23" customFormat="1">
      <c r="A201" s="36" t="s">
        <v>4</v>
      </c>
      <c r="B201" s="31" t="s">
        <v>57</v>
      </c>
      <c r="C201" s="31"/>
      <c r="D201" s="25"/>
      <c r="E201" s="25"/>
      <c r="F201" s="88" t="s">
        <v>7</v>
      </c>
      <c r="G201" s="88"/>
      <c r="H201" s="88"/>
      <c r="I201" s="88"/>
      <c r="J201" s="25"/>
      <c r="N201" s="25"/>
      <c r="O201" s="25"/>
      <c r="P201" s="28"/>
      <c r="T201" s="14"/>
      <c r="U201" s="2"/>
    </row>
    <row r="202" spans="1:23" customFormat="1">
      <c r="A202" s="36" t="s">
        <v>3</v>
      </c>
      <c r="B202" s="31" t="s">
        <v>58</v>
      </c>
      <c r="C202" s="31"/>
      <c r="D202" s="25"/>
      <c r="E202" s="25"/>
      <c r="F202" s="25"/>
      <c r="G202" s="25"/>
      <c r="H202" s="25"/>
      <c r="I202" s="25"/>
      <c r="J202" s="25"/>
      <c r="K202" s="25"/>
      <c r="L202" s="25"/>
      <c r="M202" s="25"/>
      <c r="N202" s="25"/>
      <c r="O202" s="25"/>
      <c r="P202" s="28"/>
      <c r="T202" s="14"/>
      <c r="U202" s="2"/>
    </row>
    <row r="203" spans="1:23" customFormat="1">
      <c r="A203" s="36" t="s">
        <v>10</v>
      </c>
      <c r="B203" s="31" t="s">
        <v>27</v>
      </c>
      <c r="C203" s="31"/>
      <c r="D203" s="25"/>
      <c r="E203" s="25"/>
      <c r="F203" s="25"/>
      <c r="G203" s="25"/>
      <c r="H203" s="25"/>
      <c r="I203" s="25"/>
      <c r="J203" s="25"/>
      <c r="K203" s="25"/>
      <c r="L203" s="25"/>
      <c r="M203" s="25"/>
      <c r="N203" s="25"/>
      <c r="O203" s="25"/>
      <c r="P203" s="25"/>
      <c r="Q203" s="25"/>
      <c r="R203" s="28"/>
      <c r="V203" s="14"/>
      <c r="W203" s="2"/>
    </row>
    <row r="204" spans="1:23" customFormat="1">
      <c r="A204" s="36"/>
      <c r="B204" s="31"/>
      <c r="C204" s="31"/>
      <c r="D204" s="25"/>
      <c r="E204" s="25"/>
      <c r="F204" s="25"/>
      <c r="G204" s="25"/>
      <c r="H204" s="25"/>
      <c r="I204" s="25"/>
      <c r="J204" s="25"/>
      <c r="K204" s="25"/>
      <c r="L204" s="25"/>
      <c r="M204" s="25"/>
      <c r="N204" s="25"/>
      <c r="O204" s="25"/>
      <c r="P204" s="25"/>
      <c r="Q204" s="25"/>
      <c r="R204" s="25"/>
      <c r="S204" s="25"/>
      <c r="T204" s="25"/>
    </row>
    <row r="205" spans="1:23" customFormat="1">
      <c r="A205" s="133" t="s">
        <v>7</v>
      </c>
      <c r="B205" s="2"/>
      <c r="C205" s="2"/>
      <c r="D205" s="14"/>
      <c r="E205" s="14"/>
      <c r="F205" s="14"/>
      <c r="G205" s="14"/>
      <c r="H205" s="14"/>
      <c r="I205" s="16"/>
      <c r="J205" s="14"/>
      <c r="K205" s="14"/>
      <c r="L205" s="14"/>
      <c r="M205" s="14"/>
      <c r="N205" s="14"/>
      <c r="O205" s="14"/>
      <c r="P205" s="14"/>
      <c r="Q205" s="14"/>
      <c r="R205" s="14"/>
      <c r="S205" s="14"/>
      <c r="T205" s="14"/>
      <c r="U205" s="14"/>
    </row>
    <row r="206" spans="1:23" customFormat="1" ht="15">
      <c r="A206" s="34" t="s">
        <v>185</v>
      </c>
      <c r="B206" s="22"/>
      <c r="D206" s="199"/>
      <c r="I206" s="66"/>
      <c r="J206" s="66"/>
      <c r="K206" s="66"/>
      <c r="L206" s="66"/>
      <c r="O206" s="19"/>
      <c r="P206" s="19"/>
      <c r="Q206" s="19"/>
      <c r="R206" s="19"/>
      <c r="S206" s="19"/>
      <c r="T206" s="19"/>
    </row>
    <row r="207" spans="1:23" customFormat="1" ht="13.5" thickBot="1">
      <c r="A207" s="6" t="s">
        <v>194</v>
      </c>
      <c r="B207" s="6"/>
      <c r="C207" s="6"/>
      <c r="D207" s="68"/>
      <c r="E207" s="44"/>
      <c r="F207" s="44"/>
      <c r="G207" s="44"/>
      <c r="H207" s="44"/>
      <c r="I207" s="25"/>
      <c r="J207" s="44"/>
      <c r="K207" s="44"/>
      <c r="L207" s="44"/>
      <c r="M207" s="25"/>
      <c r="N207" s="73"/>
      <c r="O207" s="73"/>
      <c r="R207" s="28"/>
    </row>
    <row r="208" spans="1:23" customFormat="1">
      <c r="A208" s="5"/>
      <c r="B208" s="5"/>
      <c r="C208" s="5"/>
      <c r="D208" s="287" t="s">
        <v>8</v>
      </c>
      <c r="E208" s="287"/>
      <c r="F208" s="287"/>
      <c r="G208" s="214"/>
      <c r="H208" s="287" t="str">
        <f>$H$45</f>
        <v>Nine months ended</v>
      </c>
      <c r="I208" s="287"/>
      <c r="J208" s="287"/>
      <c r="K208" s="192"/>
      <c r="L208" s="192" t="s">
        <v>25</v>
      </c>
      <c r="M208" s="1"/>
      <c r="N208" s="295"/>
      <c r="O208" s="295"/>
      <c r="R208" s="57"/>
    </row>
    <row r="209" spans="1:21" customFormat="1">
      <c r="A209" s="2"/>
      <c r="B209" s="2"/>
      <c r="C209" s="2"/>
      <c r="D209" s="288" t="str">
        <f>+$D$46</f>
        <v>September 30,</v>
      </c>
      <c r="E209" s="288"/>
      <c r="F209" s="288"/>
      <c r="G209" s="213"/>
      <c r="H209" s="288" t="str">
        <f>+$D$46</f>
        <v>September 30,</v>
      </c>
      <c r="I209" s="288"/>
      <c r="J209" s="288"/>
      <c r="K209" s="191"/>
      <c r="L209" s="221" t="s">
        <v>6</v>
      </c>
      <c r="M209" s="1"/>
      <c r="N209" s="294"/>
      <c r="O209" s="294"/>
      <c r="R209" s="1"/>
    </row>
    <row r="210" spans="1:21" customFormat="1">
      <c r="A210" s="12" t="s">
        <v>7</v>
      </c>
      <c r="B210" s="12"/>
      <c r="C210" s="2"/>
      <c r="D210" s="48">
        <f>+$D$47</f>
        <v>2011</v>
      </c>
      <c r="E210" s="104"/>
      <c r="F210" s="23">
        <f>+$F$47</f>
        <v>2010</v>
      </c>
      <c r="G210" s="59"/>
      <c r="H210" s="48">
        <f>+$D$47</f>
        <v>2011</v>
      </c>
      <c r="I210" s="104"/>
      <c r="J210" s="23">
        <f>+$F$47</f>
        <v>2010</v>
      </c>
      <c r="K210" s="59"/>
      <c r="L210" s="226">
        <v>2010</v>
      </c>
      <c r="M210" s="69"/>
      <c r="N210" s="69"/>
      <c r="O210" s="59"/>
    </row>
    <row r="211" spans="1:21" customFormat="1">
      <c r="A211" s="56"/>
      <c r="B211" s="56"/>
      <c r="C211" s="2"/>
      <c r="D211" s="290" t="s">
        <v>5</v>
      </c>
      <c r="E211" s="290"/>
      <c r="F211" s="290"/>
      <c r="G211" s="290"/>
      <c r="H211" s="290"/>
      <c r="I211" s="290"/>
      <c r="J211" s="290"/>
      <c r="K211" s="290"/>
      <c r="L211" s="290"/>
      <c r="M211" s="164"/>
      <c r="N211" s="290"/>
      <c r="O211" s="290"/>
    </row>
    <row r="212" spans="1:21" customFormat="1">
      <c r="A212" s="2"/>
      <c r="B212" s="2" t="s">
        <v>24</v>
      </c>
      <c r="C212" s="2"/>
      <c r="D212" s="49">
        <f>+H212-190038</f>
        <v>40364</v>
      </c>
      <c r="E212" s="13"/>
      <c r="F212" s="21">
        <v>56356.142253043479</v>
      </c>
      <c r="G212" s="21"/>
      <c r="H212" s="177">
        <v>230402</v>
      </c>
      <c r="I212" s="13"/>
      <c r="J212" s="21">
        <v>158995.61481250002</v>
      </c>
      <c r="K212" s="20"/>
      <c r="L212" s="21">
        <v>218873</v>
      </c>
      <c r="M212" s="20"/>
      <c r="R212" s="67"/>
    </row>
    <row r="213" spans="1:21" customFormat="1">
      <c r="A213" s="2"/>
      <c r="B213" s="22" t="s">
        <v>35</v>
      </c>
      <c r="C213" s="2"/>
      <c r="D213" s="50">
        <f>+H213-1820</f>
        <v>536</v>
      </c>
      <c r="E213" s="14"/>
      <c r="F213" s="19">
        <v>567</v>
      </c>
      <c r="G213" s="19"/>
      <c r="H213" s="50">
        <v>2356</v>
      </c>
      <c r="I213" s="14"/>
      <c r="J213" s="19">
        <v>3526</v>
      </c>
      <c r="K213" s="25"/>
      <c r="L213" s="19">
        <v>4637</v>
      </c>
      <c r="M213" s="25"/>
      <c r="R213" s="67"/>
    </row>
    <row r="214" spans="1:21" customFormat="1">
      <c r="A214" s="4"/>
      <c r="B214" s="4" t="s">
        <v>111</v>
      </c>
      <c r="C214" s="2"/>
      <c r="D214" s="52">
        <f>SUM(D211:D213)</f>
        <v>40900</v>
      </c>
      <c r="E214" s="14"/>
      <c r="F214" s="26">
        <f>SUM(F212:F213)</f>
        <v>56923.142253043479</v>
      </c>
      <c r="G214" s="27"/>
      <c r="H214" s="52">
        <f>SUM(H211:H213)</f>
        <v>232758</v>
      </c>
      <c r="I214" s="14"/>
      <c r="J214" s="26">
        <f>SUM(J212:J213)</f>
        <v>162521.61481250002</v>
      </c>
      <c r="K214" s="27"/>
      <c r="L214" s="228">
        <f>SUM(L211:L213)</f>
        <v>223510</v>
      </c>
      <c r="M214" s="27"/>
    </row>
    <row r="215" spans="1:21" customFormat="1">
      <c r="A215" s="74"/>
      <c r="B215" s="2"/>
      <c r="C215" s="70"/>
      <c r="D215" s="79"/>
      <c r="E215" s="79"/>
      <c r="F215" s="81"/>
      <c r="G215" s="81"/>
      <c r="H215" s="79"/>
      <c r="I215" s="88"/>
      <c r="J215" s="81"/>
      <c r="K215" s="132"/>
      <c r="L215" s="132"/>
      <c r="M215" s="132"/>
      <c r="N215" s="132"/>
      <c r="O215" s="132"/>
      <c r="T215" s="25"/>
    </row>
    <row r="216" spans="1:21" customFormat="1">
      <c r="A216" s="133" t="s">
        <v>7</v>
      </c>
      <c r="B216" s="2"/>
      <c r="C216" s="5"/>
      <c r="D216" s="43"/>
      <c r="E216" s="45"/>
      <c r="F216" s="43"/>
      <c r="G216" s="43"/>
      <c r="H216" s="43"/>
      <c r="I216" s="45"/>
      <c r="J216" s="43"/>
      <c r="K216" s="43"/>
      <c r="L216" s="43"/>
      <c r="M216" s="43"/>
      <c r="N216" s="43"/>
      <c r="O216" s="43"/>
      <c r="P216" s="43"/>
      <c r="Q216" s="43"/>
      <c r="R216" s="43"/>
      <c r="S216" s="43"/>
      <c r="T216" s="2"/>
    </row>
    <row r="217" spans="1:21" customFormat="1" ht="15">
      <c r="A217" s="34" t="s">
        <v>71</v>
      </c>
      <c r="B217" s="2"/>
      <c r="C217" s="70"/>
      <c r="D217" s="79"/>
      <c r="E217" s="79"/>
      <c r="F217" s="79"/>
      <c r="G217" s="79"/>
      <c r="H217" s="79"/>
      <c r="I217" s="132"/>
      <c r="J217" s="79"/>
      <c r="K217" s="132"/>
      <c r="L217" s="79"/>
      <c r="M217" s="79"/>
      <c r="N217" s="79"/>
      <c r="O217" s="43"/>
      <c r="P217" s="43"/>
      <c r="Q217" s="43"/>
      <c r="R217" s="43"/>
      <c r="S217" s="43"/>
      <c r="T217" s="43"/>
      <c r="U217" s="2"/>
    </row>
    <row r="218" spans="1:21" customFormat="1" ht="13.5" thickBot="1">
      <c r="A218" s="33" t="s">
        <v>66</v>
      </c>
      <c r="B218" s="33"/>
      <c r="C218" s="33"/>
      <c r="D218" s="68"/>
      <c r="E218" s="44"/>
      <c r="F218" s="44"/>
      <c r="G218" s="44"/>
      <c r="H218" s="44"/>
      <c r="I218" s="25"/>
      <c r="J218" s="44"/>
      <c r="K218" s="44"/>
      <c r="L218" s="44"/>
      <c r="M218" s="132"/>
      <c r="N218" s="45"/>
      <c r="O218" s="45"/>
      <c r="P218" s="45"/>
      <c r="Q218" s="43"/>
      <c r="R218" s="43"/>
      <c r="S218" s="43"/>
      <c r="T218" s="2"/>
    </row>
    <row r="219" spans="1:21" customFormat="1">
      <c r="A219" s="28"/>
      <c r="B219" s="28"/>
      <c r="C219" s="28"/>
      <c r="D219" s="287" t="s">
        <v>8</v>
      </c>
      <c r="E219" s="287"/>
      <c r="F219" s="287"/>
      <c r="G219" s="214"/>
      <c r="H219" s="287" t="str">
        <f>$H$45</f>
        <v>Nine months ended</v>
      </c>
      <c r="I219" s="287"/>
      <c r="J219" s="287"/>
      <c r="K219" s="192"/>
      <c r="L219" s="192" t="s">
        <v>25</v>
      </c>
      <c r="M219" s="187"/>
      <c r="N219" s="45"/>
      <c r="O219" s="43"/>
      <c r="P219" s="43"/>
      <c r="Q219" s="43"/>
      <c r="R219" s="2"/>
    </row>
    <row r="220" spans="1:21" customFormat="1">
      <c r="A220" s="22"/>
      <c r="B220" s="22"/>
      <c r="C220" s="22"/>
      <c r="D220" s="288" t="str">
        <f>+$D$46</f>
        <v>September 30,</v>
      </c>
      <c r="E220" s="288"/>
      <c r="F220" s="288"/>
      <c r="G220" s="213"/>
      <c r="H220" s="288" t="str">
        <f>+$D$46</f>
        <v>September 30,</v>
      </c>
      <c r="I220" s="288"/>
      <c r="J220" s="288"/>
      <c r="K220" s="191"/>
      <c r="L220" s="221" t="s">
        <v>6</v>
      </c>
      <c r="M220" s="187"/>
      <c r="N220" s="45"/>
      <c r="O220" s="43"/>
      <c r="P220" s="43"/>
      <c r="Q220" s="43"/>
      <c r="R220" s="2"/>
    </row>
    <row r="221" spans="1:21" customFormat="1">
      <c r="A221" s="40" t="s">
        <v>7</v>
      </c>
      <c r="B221" s="40"/>
      <c r="C221" s="22"/>
      <c r="D221" s="48">
        <f>+$D$47</f>
        <v>2011</v>
      </c>
      <c r="E221" s="104"/>
      <c r="F221" s="23">
        <f>+$F$47</f>
        <v>2010</v>
      </c>
      <c r="G221" s="59"/>
      <c r="H221" s="48">
        <f>+$D$47</f>
        <v>2011</v>
      </c>
      <c r="I221" s="104"/>
      <c r="J221" s="23">
        <f>+$F$47</f>
        <v>2010</v>
      </c>
      <c r="K221" s="59"/>
      <c r="L221" s="226">
        <v>2010</v>
      </c>
      <c r="M221" s="69"/>
      <c r="N221" s="45"/>
      <c r="O221" s="43"/>
      <c r="P221" s="43"/>
      <c r="Q221" s="43"/>
      <c r="R221" s="2"/>
    </row>
    <row r="222" spans="1:21" customFormat="1">
      <c r="A222" s="55"/>
      <c r="B222" s="55"/>
      <c r="C222" s="22"/>
      <c r="D222" s="293" t="s">
        <v>5</v>
      </c>
      <c r="E222" s="293"/>
      <c r="F222" s="293"/>
      <c r="G222" s="293"/>
      <c r="H222" s="293"/>
      <c r="I222" s="293"/>
      <c r="J222" s="293"/>
      <c r="K222" s="293"/>
      <c r="L222" s="293"/>
      <c r="M222" s="188"/>
      <c r="N222" s="43"/>
      <c r="O222" s="43"/>
      <c r="P222" s="43"/>
      <c r="Q222" s="43"/>
      <c r="R222" s="2"/>
    </row>
    <row r="223" spans="1:21" customFormat="1">
      <c r="A223" s="22" t="s">
        <v>67</v>
      </c>
      <c r="B223" s="2"/>
      <c r="C223" s="22"/>
      <c r="D223" s="199"/>
      <c r="H223" s="199"/>
      <c r="K223" s="132"/>
      <c r="M223" s="45"/>
      <c r="N223" s="43"/>
      <c r="O223" s="43"/>
      <c r="P223" s="43"/>
      <c r="Q223" s="43"/>
      <c r="R223" s="2"/>
    </row>
    <row r="224" spans="1:21" s="97" customFormat="1">
      <c r="A224" s="22"/>
      <c r="B224" s="22" t="s">
        <v>68</v>
      </c>
      <c r="C224" s="22"/>
      <c r="D224" s="49">
        <f>+H224+6724</f>
        <v>-6237</v>
      </c>
      <c r="E224" s="21"/>
      <c r="F224" s="21">
        <v>-4345</v>
      </c>
      <c r="G224" s="21"/>
      <c r="H224" s="177">
        <v>-12961</v>
      </c>
      <c r="I224" s="21"/>
      <c r="J224" s="21">
        <v>-15816</v>
      </c>
      <c r="K224" s="20"/>
      <c r="L224" s="222">
        <v>-15587</v>
      </c>
      <c r="M224" s="20"/>
      <c r="N224" s="95"/>
      <c r="O224" s="95"/>
      <c r="P224" s="95"/>
      <c r="Q224" s="95"/>
      <c r="R224" s="22"/>
    </row>
    <row r="225" spans="1:21" s="97" customFormat="1" ht="25.5">
      <c r="A225" s="22"/>
      <c r="B225" s="116" t="s">
        <v>138</v>
      </c>
      <c r="C225" s="22"/>
      <c r="D225" s="50">
        <f>+H225-7309</f>
        <v>3760</v>
      </c>
      <c r="E225" s="19"/>
      <c r="F225" s="19">
        <v>4430</v>
      </c>
      <c r="G225" s="19"/>
      <c r="H225" s="50">
        <v>11069</v>
      </c>
      <c r="I225" s="19"/>
      <c r="J225" s="19">
        <v>14268</v>
      </c>
      <c r="K225" s="25"/>
      <c r="L225" s="224">
        <v>18288</v>
      </c>
      <c r="M225" s="25"/>
      <c r="N225" s="95"/>
      <c r="O225" s="95"/>
      <c r="P225" s="95"/>
      <c r="Q225" s="95"/>
      <c r="R225" s="22"/>
    </row>
    <row r="226" spans="1:21" customFormat="1">
      <c r="A226" s="93"/>
      <c r="B226" s="93" t="s">
        <v>69</v>
      </c>
      <c r="C226" s="22"/>
      <c r="D226" s="52">
        <f>SUM(D224:D225)</f>
        <v>-2477</v>
      </c>
      <c r="E226" s="29"/>
      <c r="F226" s="26">
        <f>SUM(F224:F225)</f>
        <v>85</v>
      </c>
      <c r="G226" s="27"/>
      <c r="H226" s="52">
        <f>SUM(H224:H225)</f>
        <v>-1892</v>
      </c>
      <c r="I226" s="29"/>
      <c r="J226" s="26">
        <f>SUM(J224:J225)</f>
        <v>-1548</v>
      </c>
      <c r="K226" s="27"/>
      <c r="L226" s="228">
        <f>SUM(L224:L225)</f>
        <v>2701</v>
      </c>
      <c r="M226" s="27"/>
      <c r="N226" s="43"/>
      <c r="O226" s="43"/>
      <c r="P226" s="43"/>
      <c r="Q226" s="43"/>
      <c r="R226" s="2"/>
    </row>
    <row r="227" spans="1:21" customFormat="1">
      <c r="A227" s="17"/>
      <c r="B227" s="2"/>
      <c r="C227" s="5"/>
      <c r="D227" s="43"/>
      <c r="E227" s="45"/>
      <c r="F227" s="195"/>
      <c r="G227" s="195"/>
      <c r="H227" s="43"/>
      <c r="I227" s="45"/>
      <c r="J227" s="195"/>
      <c r="K227" s="194"/>
      <c r="L227" s="238"/>
      <c r="M227" s="45"/>
      <c r="N227" s="43"/>
      <c r="O227" s="43"/>
      <c r="P227" s="43"/>
      <c r="Q227" s="43"/>
      <c r="R227" s="2"/>
    </row>
    <row r="228" spans="1:21" customFormat="1">
      <c r="A228" s="22" t="s">
        <v>79</v>
      </c>
      <c r="B228" s="2"/>
      <c r="C228" s="22"/>
      <c r="F228" s="196"/>
      <c r="G228" s="196"/>
      <c r="J228" s="196"/>
      <c r="K228" s="132"/>
      <c r="L228" s="239"/>
      <c r="M228" s="45"/>
      <c r="N228" s="43"/>
      <c r="O228" s="43"/>
      <c r="P228" s="43"/>
      <c r="Q228" s="43"/>
      <c r="R228" s="2"/>
    </row>
    <row r="229" spans="1:21" s="97" customFormat="1">
      <c r="A229" s="22"/>
      <c r="B229" s="22" t="s">
        <v>68</v>
      </c>
      <c r="C229" s="22"/>
      <c r="D229" s="49">
        <f>+H229+5716</f>
        <v>-6463</v>
      </c>
      <c r="E229" s="21"/>
      <c r="F229" s="21">
        <v>4485</v>
      </c>
      <c r="G229" s="21"/>
      <c r="H229" s="177">
        <v>-12179</v>
      </c>
      <c r="I229" s="21"/>
      <c r="J229" s="21">
        <v>3674</v>
      </c>
      <c r="K229" s="20"/>
      <c r="L229" s="222">
        <v>12438</v>
      </c>
      <c r="M229" s="20"/>
      <c r="N229" s="95"/>
      <c r="O229" s="95"/>
      <c r="P229" s="95"/>
      <c r="Q229" s="95"/>
      <c r="R229" s="22"/>
    </row>
    <row r="230" spans="1:21" s="97" customFormat="1" ht="27" customHeight="1">
      <c r="A230" s="22"/>
      <c r="B230" s="116" t="s">
        <v>236</v>
      </c>
      <c r="C230" s="22"/>
      <c r="D230" s="50">
        <f>+H230+2109</f>
        <v>-6141</v>
      </c>
      <c r="E230" s="19"/>
      <c r="F230" s="19">
        <v>1742</v>
      </c>
      <c r="G230" s="19"/>
      <c r="H230" s="50">
        <v>-8250</v>
      </c>
      <c r="I230" s="19"/>
      <c r="J230" s="19">
        <v>691</v>
      </c>
      <c r="K230" s="25"/>
      <c r="L230" s="224">
        <v>-492</v>
      </c>
      <c r="M230" s="25"/>
      <c r="N230" s="95"/>
      <c r="O230" s="95"/>
      <c r="P230" s="95"/>
      <c r="Q230" s="95"/>
      <c r="R230" s="22"/>
    </row>
    <row r="231" spans="1:21" customFormat="1">
      <c r="A231" s="93"/>
      <c r="B231" s="93" t="s">
        <v>80</v>
      </c>
      <c r="C231" s="22"/>
      <c r="D231" s="52">
        <f>SUM(D229:D230)</f>
        <v>-12604</v>
      </c>
      <c r="E231" s="29"/>
      <c r="F231" s="26">
        <f>SUM(F229:F230)</f>
        <v>6227</v>
      </c>
      <c r="G231" s="27"/>
      <c r="H231" s="52">
        <f>SUM(H229:H230)</f>
        <v>-20429</v>
      </c>
      <c r="I231" s="29"/>
      <c r="J231" s="26">
        <f>SUM(J229:J230)</f>
        <v>4365</v>
      </c>
      <c r="K231" s="27"/>
      <c r="L231" s="228">
        <f>SUM(L229:L230)</f>
        <v>11946</v>
      </c>
      <c r="M231" s="27"/>
      <c r="N231" s="43"/>
      <c r="O231" s="43"/>
      <c r="P231" s="43"/>
      <c r="Q231" s="43"/>
      <c r="R231" s="2"/>
    </row>
    <row r="232" spans="1:21" customFormat="1">
      <c r="A232" s="28"/>
      <c r="B232" s="28"/>
      <c r="C232" s="22"/>
      <c r="D232" s="158"/>
      <c r="E232" s="159"/>
      <c r="F232" s="158"/>
      <c r="G232" s="158"/>
      <c r="H232" s="158"/>
      <c r="I232" s="158"/>
      <c r="J232" s="158"/>
      <c r="K232" s="20"/>
      <c r="L232" s="27"/>
      <c r="M232" s="45"/>
      <c r="N232" s="27"/>
      <c r="O232" s="43"/>
      <c r="P232" s="43"/>
      <c r="Q232" s="43"/>
      <c r="R232" s="43"/>
      <c r="S232" s="2"/>
    </row>
    <row r="233" spans="1:21" customFormat="1">
      <c r="A233" s="17"/>
      <c r="B233" s="2"/>
      <c r="C233" s="5"/>
      <c r="D233" s="43"/>
      <c r="E233" s="45"/>
      <c r="F233" s="43"/>
      <c r="G233" s="43"/>
      <c r="H233" s="43"/>
      <c r="I233" s="45"/>
      <c r="J233" s="43"/>
      <c r="K233" s="43"/>
      <c r="L233" s="43"/>
      <c r="M233" s="43"/>
      <c r="N233" s="43"/>
      <c r="O233" s="43"/>
      <c r="P233" s="43"/>
      <c r="Q233" s="43"/>
      <c r="R233" s="43"/>
      <c r="S233" s="43"/>
      <c r="T233" s="43"/>
      <c r="U233" s="2"/>
    </row>
    <row r="234" spans="1:21" customFormat="1" ht="15">
      <c r="A234" s="38" t="s">
        <v>232</v>
      </c>
      <c r="B234" s="2"/>
      <c r="C234" s="2"/>
      <c r="D234" s="198"/>
      <c r="E234" s="14"/>
      <c r="F234" s="14"/>
      <c r="G234" s="14"/>
      <c r="H234" s="14"/>
      <c r="I234" s="16"/>
      <c r="J234" s="14"/>
      <c r="K234" s="14"/>
      <c r="L234" s="14"/>
      <c r="M234" s="14"/>
      <c r="N234" s="14"/>
      <c r="O234" s="14"/>
      <c r="P234" s="14"/>
      <c r="Q234" s="14"/>
      <c r="R234" s="14"/>
      <c r="S234" s="14"/>
      <c r="T234" s="14"/>
      <c r="U234" s="14"/>
    </row>
    <row r="235" spans="1:21" customFormat="1" ht="13.5" thickBot="1">
      <c r="A235" s="6" t="s">
        <v>15</v>
      </c>
      <c r="B235" s="6"/>
      <c r="C235" s="6"/>
      <c r="D235" s="18"/>
      <c r="E235" s="18"/>
      <c r="F235" s="18"/>
      <c r="G235" s="18"/>
      <c r="H235" s="18"/>
      <c r="I235" s="16"/>
      <c r="J235" s="16"/>
      <c r="K235" s="16"/>
      <c r="L235" s="16"/>
      <c r="M235" s="16"/>
      <c r="N235" s="16"/>
      <c r="P235" s="14"/>
      <c r="Q235" s="2"/>
      <c r="R235" s="2"/>
      <c r="S235" s="14"/>
    </row>
    <row r="236" spans="1:21" customFormat="1">
      <c r="A236" s="2"/>
      <c r="B236" s="2"/>
      <c r="C236" s="2"/>
      <c r="D236" s="288" t="str">
        <f>+$D$46</f>
        <v>September 30,</v>
      </c>
      <c r="E236" s="288"/>
      <c r="F236" s="288"/>
      <c r="G236" s="1"/>
      <c r="H236" s="221" t="s">
        <v>6</v>
      </c>
      <c r="I236" s="191"/>
      <c r="J236" s="28"/>
      <c r="K236" s="97"/>
      <c r="L236" s="97"/>
      <c r="M236" s="22"/>
      <c r="N236" s="22"/>
      <c r="O236" s="19"/>
    </row>
    <row r="237" spans="1:21" customFormat="1">
      <c r="A237" s="12" t="s">
        <v>7</v>
      </c>
      <c r="B237" s="12"/>
      <c r="C237" s="2"/>
      <c r="D237" s="48">
        <f>+$D$47</f>
        <v>2011</v>
      </c>
      <c r="E237" s="104"/>
      <c r="F237" s="23">
        <f>+$F$47</f>
        <v>2010</v>
      </c>
      <c r="G237" s="59"/>
      <c r="H237" s="23">
        <v>2010</v>
      </c>
      <c r="I237" s="59"/>
      <c r="J237" s="28"/>
      <c r="K237" s="97"/>
      <c r="L237" s="97"/>
      <c r="M237" s="22"/>
      <c r="N237" s="22"/>
      <c r="O237" s="19"/>
    </row>
    <row r="238" spans="1:21" customFormat="1">
      <c r="A238" s="56"/>
      <c r="B238" s="56"/>
      <c r="C238" s="2"/>
      <c r="D238" s="299" t="s">
        <v>5</v>
      </c>
      <c r="E238" s="299"/>
      <c r="F238" s="299"/>
      <c r="G238" s="299"/>
      <c r="H238" s="299"/>
      <c r="I238" s="28"/>
      <c r="J238" s="28"/>
      <c r="K238" s="28"/>
      <c r="L238" s="97"/>
      <c r="M238" s="97"/>
      <c r="N238" s="22"/>
      <c r="O238" s="22"/>
      <c r="P238" s="19"/>
    </row>
    <row r="239" spans="1:21" customFormat="1">
      <c r="A239" s="2"/>
      <c r="B239" s="2" t="s">
        <v>14</v>
      </c>
      <c r="C239" s="2"/>
      <c r="D239" s="177">
        <v>176886</v>
      </c>
      <c r="E239" s="198"/>
      <c r="F239" s="114">
        <v>167962.91716000001</v>
      </c>
      <c r="G239" s="114"/>
      <c r="H239" s="114">
        <v>432579</v>
      </c>
      <c r="I239" s="98"/>
      <c r="J239" s="28"/>
      <c r="K239" s="97"/>
      <c r="L239" s="97"/>
      <c r="M239" s="22"/>
      <c r="N239" s="22"/>
      <c r="O239" s="19"/>
    </row>
    <row r="240" spans="1:21" customFormat="1">
      <c r="A240" s="2"/>
      <c r="B240" s="2" t="s">
        <v>18</v>
      </c>
      <c r="C240" s="2"/>
      <c r="D240" s="50">
        <v>93312</v>
      </c>
      <c r="E240" s="198"/>
      <c r="F240" s="19">
        <v>16367</v>
      </c>
      <c r="G240" s="19"/>
      <c r="H240" s="19">
        <v>71168</v>
      </c>
      <c r="I240" s="98"/>
      <c r="J240" s="28"/>
      <c r="K240" s="97"/>
      <c r="L240" s="97"/>
      <c r="M240" s="22"/>
      <c r="N240" s="22"/>
      <c r="O240" s="19"/>
    </row>
    <row r="241" spans="1:21" customFormat="1">
      <c r="A241" s="2"/>
      <c r="B241" s="2" t="s">
        <v>169</v>
      </c>
      <c r="C241" s="2"/>
      <c r="D241" s="50">
        <v>58820</v>
      </c>
      <c r="E241" s="198"/>
      <c r="F241" s="19">
        <v>0</v>
      </c>
      <c r="G241" s="19"/>
      <c r="H241" s="19">
        <f>3174+4070</f>
        <v>7244</v>
      </c>
      <c r="I241" s="98"/>
      <c r="J241" s="28"/>
      <c r="K241" s="97"/>
      <c r="L241" s="97"/>
      <c r="M241" s="22"/>
      <c r="N241" s="22"/>
      <c r="O241" s="19"/>
    </row>
    <row r="242" spans="1:21" customFormat="1" hidden="1">
      <c r="A242" s="2"/>
      <c r="B242" s="2" t="s">
        <v>16</v>
      </c>
      <c r="C242" s="2"/>
      <c r="D242" s="50"/>
      <c r="E242" s="198"/>
      <c r="F242" s="19">
        <v>0</v>
      </c>
      <c r="G242" s="19"/>
      <c r="H242" s="19">
        <v>0</v>
      </c>
      <c r="I242" s="98"/>
      <c r="J242" s="28"/>
      <c r="K242" s="97"/>
      <c r="L242" s="97"/>
      <c r="M242" s="22"/>
      <c r="N242" s="22"/>
      <c r="O242" s="19"/>
    </row>
    <row r="243" spans="1:21" customFormat="1">
      <c r="A243" s="2"/>
      <c r="B243" s="2" t="s">
        <v>17</v>
      </c>
      <c r="C243" s="2"/>
      <c r="D243" s="50">
        <v>-191</v>
      </c>
      <c r="E243" s="198"/>
      <c r="F243" s="19">
        <v>0</v>
      </c>
      <c r="G243" s="19"/>
      <c r="H243" s="19">
        <v>0</v>
      </c>
      <c r="I243" s="98"/>
      <c r="J243" s="28"/>
      <c r="K243" s="97"/>
      <c r="L243" s="97"/>
      <c r="M243" s="22"/>
      <c r="N243" s="22"/>
      <c r="O243" s="19"/>
    </row>
    <row r="244" spans="1:21" customFormat="1">
      <c r="A244" s="2"/>
      <c r="B244" s="2" t="s">
        <v>28</v>
      </c>
      <c r="C244" s="2"/>
      <c r="D244" s="50">
        <v>-743202</v>
      </c>
      <c r="E244" s="198"/>
      <c r="F244" s="19">
        <v>-780168</v>
      </c>
      <c r="G244" s="19"/>
      <c r="H244" s="19">
        <v>-783693</v>
      </c>
      <c r="I244" s="98"/>
      <c r="J244" s="28"/>
      <c r="K244" s="97"/>
      <c r="L244" s="97"/>
      <c r="M244" s="22"/>
      <c r="N244" s="22"/>
      <c r="O244" s="19"/>
    </row>
    <row r="245" spans="1:21" customFormat="1">
      <c r="A245" s="2"/>
      <c r="B245" s="2" t="s">
        <v>29</v>
      </c>
      <c r="C245" s="2"/>
      <c r="D245" s="50">
        <v>-7198</v>
      </c>
      <c r="E245" s="198"/>
      <c r="F245" s="19">
        <v>-7097</v>
      </c>
      <c r="G245" s="19"/>
      <c r="H245" s="19">
        <v>-6473</v>
      </c>
      <c r="I245" s="98"/>
      <c r="J245" s="28"/>
      <c r="K245" s="97"/>
      <c r="L245" s="97"/>
      <c r="M245" s="22"/>
      <c r="N245" s="22"/>
      <c r="O245" s="19"/>
    </row>
    <row r="246" spans="1:21" customFormat="1">
      <c r="A246" s="4"/>
      <c r="B246" s="4" t="s">
        <v>0</v>
      </c>
      <c r="C246" s="2"/>
      <c r="D246" s="52">
        <f>SUM(D239:D245)</f>
        <v>-421573</v>
      </c>
      <c r="E246" s="14"/>
      <c r="F246" s="26">
        <f>SUM(F239:F245)</f>
        <v>-602935.08284000005</v>
      </c>
      <c r="G246" s="27"/>
      <c r="H246" s="26">
        <f>SUM(H239:H245)</f>
        <v>-279175</v>
      </c>
      <c r="I246" s="98"/>
      <c r="J246" s="28"/>
      <c r="K246" s="97"/>
      <c r="L246" s="97"/>
      <c r="M246" s="22"/>
      <c r="N246" s="22"/>
      <c r="O246" s="19"/>
    </row>
    <row r="247" spans="1:21" customFormat="1">
      <c r="A247" s="5"/>
      <c r="B247" s="5"/>
      <c r="C247" s="2"/>
      <c r="D247" s="168"/>
      <c r="E247" s="14"/>
      <c r="F247" s="27"/>
      <c r="G247" s="27"/>
      <c r="H247" s="27"/>
      <c r="I247" s="27"/>
      <c r="J247" s="25"/>
      <c r="K247" s="27"/>
      <c r="L247" s="98"/>
      <c r="M247" s="28"/>
      <c r="N247" s="97"/>
      <c r="O247" s="97"/>
      <c r="P247" s="22"/>
      <c r="Q247" s="22"/>
      <c r="R247" s="19"/>
    </row>
    <row r="248" spans="1:21" customFormat="1">
      <c r="A248" s="5"/>
      <c r="B248" s="5"/>
      <c r="C248" s="2"/>
      <c r="D248" s="27"/>
      <c r="E248" s="14"/>
      <c r="F248" s="27"/>
      <c r="G248" s="27"/>
      <c r="H248" s="27"/>
      <c r="I248" s="27"/>
      <c r="J248" s="27"/>
      <c r="K248" s="27"/>
      <c r="L248" s="16"/>
      <c r="M248" s="27"/>
      <c r="N248" s="98"/>
      <c r="O248" s="28"/>
      <c r="P248" s="97"/>
      <c r="Q248" s="97"/>
      <c r="R248" s="22"/>
      <c r="S248" s="22"/>
      <c r="T248" s="19"/>
    </row>
    <row r="249" spans="1:21" customFormat="1" ht="15">
      <c r="A249" s="38" t="s">
        <v>233</v>
      </c>
      <c r="B249" s="5"/>
      <c r="C249" s="2"/>
      <c r="D249" s="92"/>
      <c r="E249" s="2"/>
      <c r="F249" s="13"/>
      <c r="G249" s="13"/>
      <c r="H249" s="13"/>
      <c r="I249" s="15"/>
      <c r="J249" s="13"/>
      <c r="K249" s="13"/>
      <c r="L249" s="13"/>
      <c r="M249" s="13"/>
      <c r="N249" s="2"/>
      <c r="O249" s="2"/>
      <c r="P249" s="2"/>
      <c r="Q249" s="2"/>
      <c r="R249" s="2"/>
      <c r="S249" s="2"/>
      <c r="T249" s="2"/>
      <c r="U249" s="66"/>
    </row>
    <row r="250" spans="1:21" customFormat="1" ht="13.5" thickBot="1">
      <c r="A250" s="33" t="s">
        <v>81</v>
      </c>
      <c r="B250" s="33"/>
      <c r="C250" s="33"/>
      <c r="D250" s="68"/>
      <c r="E250" s="44"/>
      <c r="F250" s="44"/>
      <c r="G250" s="44"/>
      <c r="H250" s="44"/>
      <c r="I250" s="25"/>
      <c r="J250" s="281"/>
      <c r="K250" s="282"/>
      <c r="L250" s="282"/>
      <c r="M250" s="43"/>
      <c r="N250" s="43"/>
      <c r="O250" s="43"/>
      <c r="P250" s="43"/>
      <c r="Q250" s="2"/>
    </row>
    <row r="251" spans="1:21" customFormat="1">
      <c r="A251" s="28"/>
      <c r="B251" s="28"/>
      <c r="C251" s="28"/>
      <c r="D251" s="287" t="s">
        <v>8</v>
      </c>
      <c r="E251" s="287"/>
      <c r="F251" s="287"/>
      <c r="G251" s="214"/>
      <c r="H251" s="287" t="str">
        <f>$H$45</f>
        <v>Nine months ended</v>
      </c>
      <c r="I251" s="287"/>
      <c r="J251" s="287"/>
      <c r="K251" s="45"/>
      <c r="L251" s="192" t="s">
        <v>25</v>
      </c>
      <c r="M251" s="43"/>
      <c r="N251" s="43"/>
      <c r="O251" s="43"/>
      <c r="P251" s="2"/>
    </row>
    <row r="252" spans="1:21" customFormat="1">
      <c r="A252" s="22"/>
      <c r="B252" s="22"/>
      <c r="C252" s="22"/>
      <c r="D252" s="288" t="str">
        <f>+$D$46</f>
        <v>September 30,</v>
      </c>
      <c r="E252" s="288"/>
      <c r="F252" s="288"/>
      <c r="G252" s="213"/>
      <c r="H252" s="288" t="str">
        <f>+$D$46</f>
        <v>September 30,</v>
      </c>
      <c r="I252" s="288"/>
      <c r="J252" s="288"/>
      <c r="K252" s="45"/>
      <c r="L252" s="221" t="s">
        <v>6</v>
      </c>
      <c r="M252" s="43"/>
      <c r="N252" s="43"/>
      <c r="O252" s="43"/>
      <c r="P252" s="2"/>
    </row>
    <row r="253" spans="1:21" customFormat="1">
      <c r="A253" s="40" t="s">
        <v>7</v>
      </c>
      <c r="B253" s="40"/>
      <c r="C253" s="22"/>
      <c r="D253" s="48">
        <f>+$D$47</f>
        <v>2011</v>
      </c>
      <c r="E253" s="104"/>
      <c r="F253" s="23">
        <f>+$F$47</f>
        <v>2010</v>
      </c>
      <c r="G253" s="59"/>
      <c r="H253" s="48">
        <f>+$D$47</f>
        <v>2011</v>
      </c>
      <c r="I253" s="104"/>
      <c r="J253" s="23">
        <f>+$F$47</f>
        <v>2010</v>
      </c>
      <c r="K253" s="45"/>
      <c r="L253" s="226">
        <v>2010</v>
      </c>
      <c r="M253" s="43"/>
      <c r="N253" s="43"/>
      <c r="O253" s="43"/>
      <c r="P253" s="2"/>
    </row>
    <row r="254" spans="1:21" customFormat="1">
      <c r="A254" s="55"/>
      <c r="B254" s="55"/>
      <c r="C254" s="22"/>
      <c r="D254" s="293" t="s">
        <v>5</v>
      </c>
      <c r="E254" s="293"/>
      <c r="F254" s="293"/>
      <c r="G254" s="293"/>
      <c r="H254" s="293"/>
      <c r="I254" s="293"/>
      <c r="J254" s="293"/>
      <c r="K254" s="293"/>
      <c r="L254" s="293"/>
      <c r="M254" s="43"/>
      <c r="N254" s="43"/>
      <c r="O254" s="43"/>
      <c r="P254" s="43"/>
      <c r="Q254" s="2"/>
    </row>
    <row r="255" spans="1:21" s="97" customFormat="1">
      <c r="B255" s="22" t="s">
        <v>186</v>
      </c>
      <c r="C255" s="22"/>
      <c r="D255" s="177">
        <v>13268</v>
      </c>
      <c r="E255" s="21"/>
      <c r="F255" s="21">
        <v>-42222.178989619431</v>
      </c>
      <c r="G255" s="21"/>
      <c r="H255" s="177">
        <v>28763</v>
      </c>
      <c r="I255" s="21"/>
      <c r="J255" s="21">
        <v>-61146.272533631585</v>
      </c>
      <c r="K255" s="193"/>
      <c r="L255" s="222">
        <v>-22501</v>
      </c>
      <c r="M255" s="95"/>
      <c r="N255" s="95"/>
      <c r="O255" s="95"/>
      <c r="P255" s="22"/>
    </row>
    <row r="256" spans="1:21" s="97" customFormat="1">
      <c r="B256" s="22" t="s">
        <v>82</v>
      </c>
      <c r="C256" s="22"/>
      <c r="D256" s="50">
        <v>1160</v>
      </c>
      <c r="E256" s="21"/>
      <c r="F256" s="19">
        <v>1822</v>
      </c>
      <c r="G256" s="19"/>
      <c r="H256" s="50">
        <v>589</v>
      </c>
      <c r="I256" s="21"/>
      <c r="J256" s="19">
        <v>10357</v>
      </c>
      <c r="K256" s="193"/>
      <c r="L256" s="224">
        <v>8548</v>
      </c>
      <c r="M256" s="95"/>
      <c r="N256" s="95"/>
      <c r="O256" s="95"/>
      <c r="P256" s="22"/>
    </row>
    <row r="257" spans="1:16" s="97" customFormat="1">
      <c r="B257" s="22" t="s">
        <v>187</v>
      </c>
      <c r="C257" s="22"/>
      <c r="D257" s="50">
        <v>970</v>
      </c>
      <c r="E257" s="21"/>
      <c r="F257" s="19">
        <v>5</v>
      </c>
      <c r="G257" s="19"/>
      <c r="H257" s="50">
        <v>1200</v>
      </c>
      <c r="I257" s="21"/>
      <c r="J257" s="19">
        <v>67</v>
      </c>
      <c r="K257" s="193"/>
      <c r="L257" s="224">
        <v>67</v>
      </c>
      <c r="M257" s="95"/>
      <c r="N257" s="95"/>
      <c r="O257" s="95"/>
      <c r="P257" s="22"/>
    </row>
    <row r="258" spans="1:16" customFormat="1">
      <c r="A258" s="93"/>
      <c r="B258" s="93" t="s">
        <v>188</v>
      </c>
      <c r="C258" s="22"/>
      <c r="D258" s="52">
        <f>+D255+D256-D257</f>
        <v>13458</v>
      </c>
      <c r="E258" s="29"/>
      <c r="F258" s="26">
        <f>+F255+F256-F257</f>
        <v>-40405.178989619431</v>
      </c>
      <c r="G258" s="27"/>
      <c r="H258" s="52">
        <f>+H255+H256-H257</f>
        <v>28152</v>
      </c>
      <c r="I258" s="29"/>
      <c r="J258" s="26">
        <f>+J255+J256-J257</f>
        <v>-50856.272533631585</v>
      </c>
      <c r="K258" s="45"/>
      <c r="L258" s="228">
        <f>+L255+L256-L257</f>
        <v>-14020</v>
      </c>
      <c r="M258" s="43"/>
      <c r="N258" s="43"/>
      <c r="O258" s="43"/>
      <c r="P258" s="2"/>
    </row>
    <row r="259" spans="1:16" customFormat="1">
      <c r="A259" s="17"/>
      <c r="B259" s="2"/>
      <c r="C259" s="5"/>
      <c r="D259" s="43"/>
      <c r="E259" s="45"/>
      <c r="F259" s="43"/>
      <c r="G259" s="43"/>
      <c r="H259" s="43"/>
      <c r="I259" s="45"/>
      <c r="J259" s="43"/>
      <c r="K259" s="45"/>
      <c r="L259" s="245"/>
      <c r="M259" s="43"/>
      <c r="N259" s="43"/>
      <c r="O259" s="43"/>
      <c r="P259" s="2"/>
    </row>
    <row r="260" spans="1:16" s="97" customFormat="1">
      <c r="B260" s="22" t="s">
        <v>84</v>
      </c>
      <c r="C260" s="22"/>
      <c r="D260" s="50">
        <f>+L260-0</f>
        <v>0</v>
      </c>
      <c r="E260" s="19"/>
      <c r="F260" s="19">
        <v>0</v>
      </c>
      <c r="G260" s="19"/>
      <c r="H260" s="50">
        <f>+P260-0</f>
        <v>0</v>
      </c>
      <c r="I260" s="19"/>
      <c r="J260" s="19">
        <v>0</v>
      </c>
      <c r="K260" s="193"/>
      <c r="L260" s="224">
        <v>0</v>
      </c>
      <c r="N260" s="95"/>
      <c r="O260" s="95"/>
      <c r="P260" s="22"/>
    </row>
    <row r="261" spans="1:16" customFormat="1">
      <c r="A261" s="93"/>
      <c r="B261" s="93" t="s">
        <v>189</v>
      </c>
      <c r="C261" s="22"/>
      <c r="D261" s="52">
        <f>D258+D260</f>
        <v>13458</v>
      </c>
      <c r="E261" s="29"/>
      <c r="F261" s="26">
        <f>F258+F260</f>
        <v>-40405.178989619431</v>
      </c>
      <c r="G261" s="27"/>
      <c r="H261" s="52">
        <f>H258+H260</f>
        <v>28152</v>
      </c>
      <c r="I261" s="29"/>
      <c r="J261" s="26">
        <f>J258+J260</f>
        <v>-50856.272533631585</v>
      </c>
      <c r="K261" s="45"/>
      <c r="L261" s="228">
        <f>L258+L260</f>
        <v>-14020</v>
      </c>
      <c r="M261" s="43"/>
      <c r="N261" s="43"/>
      <c r="O261" s="43"/>
      <c r="P261" s="2"/>
    </row>
    <row r="262" spans="1:16" s="97" customFormat="1">
      <c r="A262" s="28"/>
      <c r="B262" s="28"/>
      <c r="C262" s="22"/>
      <c r="D262" s="27"/>
      <c r="E262" s="29"/>
      <c r="F262" s="168"/>
      <c r="G262" s="168"/>
      <c r="H262" s="27"/>
      <c r="I262" s="29"/>
      <c r="J262" s="168"/>
      <c r="K262" s="193"/>
      <c r="L262" s="246"/>
      <c r="M262" s="95"/>
      <c r="N262" s="95"/>
      <c r="O262" s="95"/>
      <c r="P262" s="22"/>
    </row>
    <row r="263" spans="1:16" s="141" customFormat="1">
      <c r="A263" s="136" t="s">
        <v>190</v>
      </c>
      <c r="C263" s="137"/>
      <c r="D263" s="138"/>
      <c r="E263" s="137"/>
      <c r="F263" s="169"/>
      <c r="G263" s="169"/>
      <c r="H263" s="138"/>
      <c r="I263" s="137"/>
      <c r="J263" s="169"/>
      <c r="K263" s="139"/>
      <c r="L263" s="247"/>
      <c r="M263" s="139"/>
      <c r="N263" s="135"/>
    </row>
    <row r="264" spans="1:16" s="141" customFormat="1">
      <c r="B264" s="142" t="s">
        <v>85</v>
      </c>
      <c r="C264" s="136"/>
      <c r="D264" s="144">
        <f>D258*1000/D270</f>
        <v>6.1970755678983379E-2</v>
      </c>
      <c r="E264" s="135"/>
      <c r="F264" s="135">
        <f>F258*1000/F270</f>
        <v>-0.20493171558879128</v>
      </c>
      <c r="G264" s="135"/>
      <c r="H264" s="144">
        <f>H258*1000/H270</f>
        <v>0.12954795193285243</v>
      </c>
      <c r="I264" s="135"/>
      <c r="J264" s="135">
        <f>J258*1000/J270</f>
        <v>-0.25724411685344684</v>
      </c>
      <c r="K264" s="135"/>
      <c r="L264" s="248">
        <f>L258*1000/L270</f>
        <v>-7.0081475013302363E-2</v>
      </c>
    </row>
    <row r="265" spans="1:16" s="141" customFormat="1">
      <c r="B265" s="142" t="s">
        <v>90</v>
      </c>
      <c r="C265" s="136"/>
      <c r="D265" s="144">
        <f>D261*1000/D272</f>
        <v>6.1765598406669696E-2</v>
      </c>
      <c r="E265" s="145"/>
      <c r="F265" s="146">
        <f>F261*1000/F272</f>
        <v>-0.20493171558879128</v>
      </c>
      <c r="G265" s="146"/>
      <c r="H265" s="144">
        <f>H261*1000/H272</f>
        <v>0.12896811100256306</v>
      </c>
      <c r="I265" s="145"/>
      <c r="J265" s="146">
        <f>J261*1000/J272</f>
        <v>-0.25724411685344684</v>
      </c>
      <c r="K265" s="145"/>
      <c r="L265" s="248">
        <f>L261*1000/L272</f>
        <v>-7.0081475013302363E-2</v>
      </c>
    </row>
    <row r="266" spans="1:16" s="141" customFormat="1">
      <c r="A266" s="137" t="s">
        <v>191</v>
      </c>
      <c r="C266" s="136"/>
      <c r="D266" s="147"/>
      <c r="E266" s="148"/>
      <c r="F266" s="149"/>
      <c r="G266" s="149"/>
      <c r="H266" s="147"/>
      <c r="I266" s="148"/>
      <c r="J266" s="149"/>
      <c r="K266" s="148"/>
      <c r="L266" s="249"/>
      <c r="M266" s="133"/>
    </row>
    <row r="267" spans="1:16" s="141" customFormat="1">
      <c r="B267" s="150" t="s">
        <v>85</v>
      </c>
      <c r="C267" s="136"/>
      <c r="D267" s="144">
        <f>((D258-D256)*1000)/D270</f>
        <v>5.662924307773351E-2</v>
      </c>
      <c r="E267" s="135"/>
      <c r="F267" s="135">
        <f>((F258-F256)*1000)/F270</f>
        <v>-0.21417274842516865</v>
      </c>
      <c r="G267" s="135"/>
      <c r="H267" s="144">
        <f>((H258-H256)*1000)/H270</f>
        <v>0.12683753193823569</v>
      </c>
      <c r="I267" s="135"/>
      <c r="J267" s="135">
        <f>((J258-J256)*1000)/J270</f>
        <v>-0.30963248873990867</v>
      </c>
      <c r="K267" s="135"/>
      <c r="L267" s="248">
        <f>((L258-L256)*1000)/L270</f>
        <v>-0.11281018032098485</v>
      </c>
    </row>
    <row r="268" spans="1:16" s="141" customFormat="1">
      <c r="A268" s="151"/>
      <c r="B268" s="151" t="s">
        <v>89</v>
      </c>
      <c r="C268" s="136"/>
      <c r="D268" s="152">
        <f>((D261-D256)*1000)/D272</f>
        <v>5.6441769148850046E-2</v>
      </c>
      <c r="E268" s="135"/>
      <c r="F268" s="160">
        <f>((F261-F256)*1000)/F272</f>
        <v>-0.21417274842516865</v>
      </c>
      <c r="G268" s="135"/>
      <c r="H268" s="152">
        <f>((H261-H256)*1000)/H272</f>
        <v>0.12626982251931107</v>
      </c>
      <c r="I268" s="135"/>
      <c r="J268" s="160">
        <f>((J261-J256)*1000)/J272</f>
        <v>-0.30963248873990867</v>
      </c>
      <c r="K268" s="135"/>
      <c r="L268" s="250">
        <f>((L261-L256)*1000)/L272</f>
        <v>-0.11281018032098485</v>
      </c>
    </row>
    <row r="269" spans="1:16" s="141" customFormat="1">
      <c r="A269" s="143"/>
      <c r="B269" s="143"/>
      <c r="C269" s="136"/>
      <c r="D269" s="144"/>
      <c r="E269" s="135"/>
      <c r="F269" s="135"/>
      <c r="G269" s="135"/>
      <c r="H269" s="144"/>
      <c r="I269" s="135"/>
      <c r="J269" s="135"/>
      <c r="K269" s="135"/>
      <c r="L269" s="248"/>
    </row>
    <row r="270" spans="1:16" s="141" customFormat="1">
      <c r="A270" s="153"/>
      <c r="B270" s="153" t="s">
        <v>86</v>
      </c>
      <c r="C270" s="154"/>
      <c r="D270" s="51">
        <v>217166950</v>
      </c>
      <c r="E270" s="155"/>
      <c r="F270" s="25">
        <v>197164108.41304347</v>
      </c>
      <c r="G270" s="25"/>
      <c r="H270" s="51">
        <v>217309494.90109891</v>
      </c>
      <c r="I270" s="155"/>
      <c r="J270" s="25">
        <v>197696542.70695972</v>
      </c>
      <c r="K270" s="25"/>
      <c r="L270" s="231">
        <v>200052867</v>
      </c>
    </row>
    <row r="271" spans="1:16" s="141" customFormat="1">
      <c r="A271" s="153"/>
      <c r="B271" s="153" t="s">
        <v>88</v>
      </c>
      <c r="C271" s="154"/>
      <c r="D271" s="51">
        <v>721330</v>
      </c>
      <c r="E271" s="155"/>
      <c r="F271" s="25">
        <v>0</v>
      </c>
      <c r="G271" s="25"/>
      <c r="H271" s="51">
        <v>977024</v>
      </c>
      <c r="I271" s="155"/>
      <c r="J271" s="25">
        <v>0</v>
      </c>
      <c r="K271" s="25"/>
      <c r="L271" s="231">
        <v>0</v>
      </c>
    </row>
    <row r="272" spans="1:16" s="141" customFormat="1">
      <c r="A272" s="156"/>
      <c r="B272" s="156" t="s">
        <v>87</v>
      </c>
      <c r="C272" s="4"/>
      <c r="D272" s="83">
        <f>SUM(D270:D271)</f>
        <v>217888280</v>
      </c>
      <c r="E272" s="25"/>
      <c r="F272" s="82">
        <f>SUM(F270:F271)</f>
        <v>197164108.41304347</v>
      </c>
      <c r="G272" s="25"/>
      <c r="H272" s="83">
        <f>SUM(H270:H271)</f>
        <v>218286518.90109891</v>
      </c>
      <c r="I272" s="25"/>
      <c r="J272" s="82">
        <f>SUM(J270:J271)</f>
        <v>197696542.70695972</v>
      </c>
      <c r="K272" s="25"/>
      <c r="L272" s="229">
        <f>SUM(L270:L271)</f>
        <v>200052867</v>
      </c>
    </row>
    <row r="273" spans="1:22" s="162" customFormat="1">
      <c r="A273" s="2" t="s">
        <v>140</v>
      </c>
      <c r="B273" s="2"/>
      <c r="C273" s="2"/>
      <c r="D273" s="2"/>
      <c r="E273" s="2"/>
      <c r="F273" s="2"/>
      <c r="G273" s="2"/>
      <c r="H273" s="2"/>
      <c r="I273" s="5"/>
      <c r="J273" s="2"/>
      <c r="K273" s="2"/>
      <c r="L273" s="2"/>
      <c r="M273" s="2"/>
      <c r="N273" s="2"/>
      <c r="O273" s="2"/>
      <c r="P273" s="2"/>
      <c r="Q273" s="2"/>
      <c r="R273" s="2"/>
      <c r="S273" s="2"/>
      <c r="T273" s="2"/>
      <c r="U273" s="161"/>
    </row>
    <row r="274" spans="1:22" s="162" customFormat="1">
      <c r="A274" s="2" t="s">
        <v>141</v>
      </c>
      <c r="B274" s="2"/>
      <c r="C274" s="2"/>
      <c r="D274" s="2"/>
      <c r="E274" s="2"/>
      <c r="F274" s="2"/>
      <c r="G274" s="2"/>
      <c r="H274" s="2"/>
      <c r="I274" s="5"/>
      <c r="J274" s="2"/>
      <c r="K274" s="2"/>
      <c r="L274" s="2"/>
      <c r="M274" s="2"/>
      <c r="N274" s="2"/>
      <c r="O274" s="2"/>
      <c r="P274" s="2"/>
      <c r="Q274" s="2"/>
      <c r="R274" s="2"/>
      <c r="S274" s="2"/>
      <c r="T274" s="2"/>
      <c r="U274" s="2"/>
      <c r="V274" s="161"/>
    </row>
    <row r="275" spans="1:22" s="162" customFormat="1">
      <c r="A275" s="2"/>
      <c r="B275" s="2"/>
      <c r="C275" s="2"/>
      <c r="D275" s="2"/>
      <c r="E275" s="2"/>
      <c r="F275" s="2"/>
      <c r="G275" s="2"/>
      <c r="H275" s="2"/>
      <c r="I275" s="5"/>
      <c r="J275" s="2"/>
      <c r="K275" s="2"/>
      <c r="L275" s="2"/>
      <c r="M275" s="2"/>
      <c r="N275" s="2"/>
      <c r="O275" s="2"/>
      <c r="P275" s="2"/>
      <c r="Q275" s="2"/>
      <c r="R275" s="2"/>
      <c r="S275" s="2"/>
      <c r="T275" s="2"/>
      <c r="U275" s="2"/>
      <c r="V275" s="161"/>
    </row>
    <row r="276" spans="1:22" s="162" customFormat="1">
      <c r="A276" s="163"/>
      <c r="B276" s="163"/>
      <c r="C276" s="2"/>
      <c r="D276" s="2"/>
      <c r="E276" s="2"/>
      <c r="F276" s="2"/>
      <c r="G276" s="2"/>
      <c r="H276" s="2"/>
      <c r="I276" s="5"/>
      <c r="J276" s="2"/>
      <c r="K276" s="2"/>
      <c r="L276" s="2"/>
      <c r="M276" s="2"/>
      <c r="N276" s="2"/>
      <c r="O276" s="2"/>
      <c r="P276" s="2"/>
      <c r="Q276" s="2"/>
      <c r="R276" s="2"/>
      <c r="S276" s="2"/>
      <c r="T276" s="2"/>
      <c r="U276" s="2"/>
      <c r="V276" s="161"/>
    </row>
    <row r="277" spans="1:22" s="162" customFormat="1" ht="15">
      <c r="A277" s="8" t="s">
        <v>234</v>
      </c>
      <c r="B277" s="2"/>
      <c r="C277" s="2"/>
      <c r="D277" s="14"/>
      <c r="E277" s="14"/>
      <c r="F277" s="14"/>
      <c r="G277" s="14"/>
      <c r="H277" s="14"/>
      <c r="I277" s="16"/>
      <c r="J277" s="14"/>
      <c r="K277" s="14"/>
      <c r="L277" s="14"/>
      <c r="M277" s="14"/>
      <c r="N277" s="14"/>
      <c r="O277" s="2"/>
      <c r="P277" s="2"/>
      <c r="Q277" s="2"/>
      <c r="R277" s="2"/>
      <c r="S277" s="2"/>
      <c r="T277" s="2"/>
      <c r="U277" s="2"/>
      <c r="V277" s="161"/>
    </row>
    <row r="278" spans="1:22" s="162" customFormat="1" ht="13.5" thickBot="1">
      <c r="A278" s="33" t="s">
        <v>107</v>
      </c>
      <c r="B278" s="33"/>
      <c r="C278" s="33"/>
      <c r="D278" s="68"/>
      <c r="E278" s="44"/>
      <c r="F278" s="44"/>
      <c r="G278" s="44"/>
      <c r="H278" s="44"/>
      <c r="I278" s="25"/>
      <c r="J278" s="281"/>
      <c r="K278" s="6"/>
      <c r="L278" s="6"/>
      <c r="M278" s="2"/>
      <c r="N278" s="2"/>
      <c r="O278" s="2"/>
      <c r="P278" s="2"/>
      <c r="Q278" s="2"/>
      <c r="R278" s="161"/>
    </row>
    <row r="279" spans="1:22" s="162" customFormat="1">
      <c r="A279" s="28"/>
      <c r="B279" s="28"/>
      <c r="C279" s="28"/>
      <c r="D279" s="287" t="s">
        <v>8</v>
      </c>
      <c r="E279" s="287"/>
      <c r="F279" s="287"/>
      <c r="G279" s="214"/>
      <c r="H279" s="287" t="str">
        <f>$H$45</f>
        <v>Nine months ended</v>
      </c>
      <c r="I279" s="287"/>
      <c r="J279" s="287"/>
      <c r="K279" s="2"/>
      <c r="L279" s="192" t="s">
        <v>25</v>
      </c>
      <c r="M279" s="2"/>
      <c r="N279" s="2"/>
      <c r="O279" s="2"/>
      <c r="P279" s="2"/>
      <c r="Q279" s="161"/>
    </row>
    <row r="280" spans="1:22" s="162" customFormat="1">
      <c r="A280" s="22"/>
      <c r="B280" s="22"/>
      <c r="C280" s="22"/>
      <c r="D280" s="288" t="str">
        <f>+$D$46</f>
        <v>September 30,</v>
      </c>
      <c r="E280" s="288"/>
      <c r="F280" s="288"/>
      <c r="G280" s="213"/>
      <c r="H280" s="288" t="str">
        <f>+$D$46</f>
        <v>September 30,</v>
      </c>
      <c r="I280" s="288"/>
      <c r="J280" s="288"/>
      <c r="K280" s="2"/>
      <c r="L280" s="221" t="s">
        <v>6</v>
      </c>
      <c r="M280" s="2"/>
      <c r="N280" s="2"/>
      <c r="O280" s="2"/>
      <c r="P280" s="2"/>
      <c r="Q280" s="161"/>
    </row>
    <row r="281" spans="1:22" s="162" customFormat="1">
      <c r="A281" s="40" t="s">
        <v>7</v>
      </c>
      <c r="B281" s="40"/>
      <c r="C281" s="22"/>
      <c r="D281" s="48">
        <f>+$D$47</f>
        <v>2011</v>
      </c>
      <c r="E281" s="104"/>
      <c r="F281" s="23">
        <f>+$F$47</f>
        <v>2010</v>
      </c>
      <c r="G281" s="59"/>
      <c r="H281" s="48">
        <f>+$D$47</f>
        <v>2011</v>
      </c>
      <c r="I281" s="104"/>
      <c r="J281" s="23">
        <f>+$F$47</f>
        <v>2010</v>
      </c>
      <c r="K281" s="5"/>
      <c r="L281" s="226">
        <v>2010</v>
      </c>
      <c r="M281" s="2"/>
      <c r="N281" s="2"/>
      <c r="O281" s="2"/>
      <c r="P281" s="2"/>
      <c r="Q281" s="2"/>
      <c r="R281" s="161"/>
    </row>
    <row r="282" spans="1:22" s="162" customFormat="1">
      <c r="A282" s="55"/>
      <c r="B282" s="55"/>
      <c r="C282" s="22"/>
      <c r="D282" s="293" t="s">
        <v>5</v>
      </c>
      <c r="E282" s="293"/>
      <c r="F282" s="293"/>
      <c r="G282" s="293"/>
      <c r="H282" s="293"/>
      <c r="I282" s="293"/>
      <c r="J282" s="293"/>
      <c r="K282" s="293"/>
      <c r="L282" s="293"/>
      <c r="M282" s="2"/>
      <c r="N282" s="2"/>
      <c r="O282" s="2"/>
      <c r="P282" s="2"/>
      <c r="Q282" s="2"/>
      <c r="R282" s="161"/>
    </row>
    <row r="283" spans="1:22" s="162" customFormat="1">
      <c r="A283" s="93"/>
      <c r="B283" s="93" t="s">
        <v>92</v>
      </c>
      <c r="C283" s="22"/>
      <c r="D283" s="172">
        <v>0</v>
      </c>
      <c r="E283" s="21"/>
      <c r="F283" s="197">
        <v>0</v>
      </c>
      <c r="G283" s="20"/>
      <c r="H283" s="172">
        <v>0</v>
      </c>
      <c r="I283" s="21"/>
      <c r="J283" s="197">
        <v>21756</v>
      </c>
      <c r="K283" s="5"/>
      <c r="L283" s="251">
        <v>21756</v>
      </c>
      <c r="M283" s="2"/>
      <c r="N283" s="2"/>
      <c r="O283" s="2"/>
      <c r="P283" s="2"/>
      <c r="Q283" s="2"/>
      <c r="R283" s="161"/>
    </row>
    <row r="284" spans="1:22" s="162" customFormat="1">
      <c r="A284" s="22"/>
      <c r="B284" s="22" t="s">
        <v>95</v>
      </c>
      <c r="C284" s="22"/>
      <c r="D284" s="50">
        <f>+H284-878</f>
        <v>-1160</v>
      </c>
      <c r="E284" s="21"/>
      <c r="F284" s="19">
        <v>0</v>
      </c>
      <c r="G284" s="19"/>
      <c r="H284" s="50">
        <v>-282</v>
      </c>
      <c r="I284" s="21"/>
      <c r="J284" s="19">
        <v>23259</v>
      </c>
      <c r="K284" s="5"/>
      <c r="L284" s="224">
        <v>23259</v>
      </c>
      <c r="M284" s="2"/>
      <c r="N284" s="2"/>
      <c r="O284" s="2"/>
      <c r="P284" s="2"/>
      <c r="Q284" s="2"/>
      <c r="R284" s="161"/>
    </row>
    <row r="285" spans="1:22" s="162" customFormat="1">
      <c r="A285" s="22"/>
      <c r="B285" s="22" t="s">
        <v>93</v>
      </c>
      <c r="C285" s="22"/>
      <c r="D285" s="50">
        <f>+H285</f>
        <v>0</v>
      </c>
      <c r="E285" s="21"/>
      <c r="F285" s="19">
        <v>0</v>
      </c>
      <c r="G285" s="19"/>
      <c r="H285" s="50">
        <v>0</v>
      </c>
      <c r="I285" s="21"/>
      <c r="J285" s="19">
        <v>0</v>
      </c>
      <c r="K285" s="5"/>
      <c r="L285" s="224">
        <v>0</v>
      </c>
      <c r="M285" s="2"/>
      <c r="N285" s="2"/>
      <c r="O285" s="2"/>
      <c r="P285" s="2"/>
      <c r="Q285" s="2"/>
      <c r="R285" s="161"/>
    </row>
    <row r="286" spans="1:22" s="162" customFormat="1">
      <c r="A286" s="173"/>
      <c r="B286" s="173" t="s">
        <v>94</v>
      </c>
      <c r="C286" s="22"/>
      <c r="D286" s="83">
        <f>SUM(D284:D285)</f>
        <v>-1160</v>
      </c>
      <c r="E286" s="25"/>
      <c r="F286" s="82">
        <f>SUM(F284:F285)</f>
        <v>0</v>
      </c>
      <c r="G286" s="25"/>
      <c r="H286" s="83">
        <f>SUM(H284:H285)</f>
        <v>-282</v>
      </c>
      <c r="I286" s="25"/>
      <c r="J286" s="82">
        <f>SUM(J284:J285)</f>
        <v>23259</v>
      </c>
      <c r="K286" s="5"/>
      <c r="L286" s="229">
        <f>SUM(L284:L285)</f>
        <v>23259</v>
      </c>
      <c r="M286" s="2"/>
      <c r="N286" s="2"/>
      <c r="O286" s="2"/>
      <c r="P286" s="2"/>
      <c r="Q286" s="2"/>
      <c r="R286" s="161"/>
    </row>
    <row r="287" spans="1:22" s="162" customFormat="1">
      <c r="A287" s="28"/>
      <c r="B287" s="28" t="s">
        <v>212</v>
      </c>
      <c r="C287" s="22"/>
      <c r="D287" s="50">
        <f>+D283-D286</f>
        <v>1160</v>
      </c>
      <c r="E287" s="19"/>
      <c r="F287" s="19">
        <f>+F283-F286</f>
        <v>0</v>
      </c>
      <c r="G287" s="19"/>
      <c r="H287" s="50">
        <f>+H283-H286</f>
        <v>282</v>
      </c>
      <c r="I287" s="19"/>
      <c r="J287" s="19">
        <f>+J283-J286</f>
        <v>-1503</v>
      </c>
      <c r="K287" s="5"/>
      <c r="L287" s="224">
        <f>+L283-L286</f>
        <v>-1503</v>
      </c>
      <c r="M287" s="2"/>
      <c r="N287" s="2"/>
      <c r="O287" s="2"/>
      <c r="P287" s="2"/>
      <c r="Q287" s="2"/>
      <c r="R287" s="161"/>
    </row>
    <row r="288" spans="1:22" s="162" customFormat="1">
      <c r="A288" s="28"/>
      <c r="B288" s="28" t="s">
        <v>96</v>
      </c>
      <c r="C288" s="22"/>
      <c r="D288" s="50">
        <f>+H288</f>
        <v>0</v>
      </c>
      <c r="E288" s="19"/>
      <c r="F288" s="19">
        <v>0</v>
      </c>
      <c r="G288" s="19"/>
      <c r="H288" s="50">
        <v>0</v>
      </c>
      <c r="I288" s="19"/>
      <c r="J288" s="19">
        <v>286</v>
      </c>
      <c r="K288" s="5"/>
      <c r="L288" s="224">
        <v>286</v>
      </c>
      <c r="M288" s="2"/>
      <c r="N288" s="2"/>
      <c r="O288" s="2"/>
      <c r="P288" s="2"/>
      <c r="Q288" s="2"/>
      <c r="R288" s="161"/>
    </row>
    <row r="289" spans="1:22" s="162" customFormat="1">
      <c r="A289" s="173"/>
      <c r="B289" s="173" t="s">
        <v>143</v>
      </c>
      <c r="C289" s="22"/>
      <c r="D289" s="52">
        <f>SUM(D287:D288)</f>
        <v>1160</v>
      </c>
      <c r="E289" s="29"/>
      <c r="F289" s="26">
        <f>SUM(F287:F288)</f>
        <v>0</v>
      </c>
      <c r="G289" s="27"/>
      <c r="H289" s="52">
        <f>SUM(H287:H288)</f>
        <v>282</v>
      </c>
      <c r="I289" s="29"/>
      <c r="J289" s="26">
        <f>SUM(J287:J288)</f>
        <v>-1217</v>
      </c>
      <c r="K289" s="5"/>
      <c r="L289" s="228">
        <f>SUM(L287:L288)</f>
        <v>-1217</v>
      </c>
      <c r="M289" s="2"/>
      <c r="N289" s="2"/>
      <c r="O289" s="2"/>
      <c r="P289" s="2"/>
      <c r="Q289" s="2"/>
      <c r="R289" s="161"/>
    </row>
    <row r="290" spans="1:22" s="162" customFormat="1">
      <c r="A290" s="28" t="s">
        <v>162</v>
      </c>
      <c r="B290" s="28"/>
      <c r="C290" s="22"/>
      <c r="D290" s="14"/>
      <c r="E290" s="14"/>
      <c r="F290" s="14"/>
      <c r="G290" s="14"/>
      <c r="H290" s="14"/>
      <c r="I290" s="16"/>
      <c r="J290" s="14"/>
      <c r="K290" s="14"/>
      <c r="L290" s="16"/>
      <c r="M290" s="16"/>
      <c r="N290" s="5"/>
      <c r="O290" s="2"/>
      <c r="P290" s="2"/>
      <c r="Q290" s="2"/>
      <c r="R290" s="2"/>
      <c r="S290" s="2"/>
      <c r="T290" s="2"/>
      <c r="U290" s="161"/>
    </row>
    <row r="291" spans="1:22" s="162" customFormat="1">
      <c r="A291" s="28"/>
      <c r="B291" s="28"/>
      <c r="C291" s="22"/>
      <c r="D291" s="14"/>
      <c r="E291" s="14"/>
      <c r="F291" s="14"/>
      <c r="G291" s="14"/>
      <c r="H291" s="14"/>
      <c r="I291" s="16"/>
      <c r="J291" s="14"/>
      <c r="K291" s="14"/>
      <c r="L291" s="14"/>
      <c r="M291" s="14"/>
      <c r="N291" s="14"/>
      <c r="O291" s="2"/>
      <c r="P291" s="2"/>
      <c r="Q291" s="2"/>
      <c r="R291" s="2"/>
      <c r="S291" s="2"/>
      <c r="T291" s="2"/>
      <c r="U291" s="2"/>
      <c r="V291" s="161"/>
    </row>
    <row r="292" spans="1:22" s="162" customFormat="1" ht="13.5" thickBot="1">
      <c r="A292" s="6" t="s">
        <v>91</v>
      </c>
      <c r="B292" s="6"/>
      <c r="C292" s="6"/>
      <c r="D292" s="68"/>
      <c r="E292" s="44"/>
      <c r="F292" s="44"/>
      <c r="G292" s="44"/>
      <c r="H292" s="44"/>
      <c r="I292" s="18"/>
      <c r="J292" s="44"/>
      <c r="K292" s="44"/>
      <c r="L292" s="6"/>
      <c r="M292" s="2"/>
      <c r="N292" s="2"/>
      <c r="O292" s="2"/>
      <c r="P292" s="2"/>
      <c r="Q292" s="2"/>
      <c r="R292" s="2"/>
      <c r="S292" s="161"/>
    </row>
    <row r="293" spans="1:22" s="162" customFormat="1">
      <c r="A293" s="5"/>
      <c r="B293" s="5"/>
      <c r="C293" s="5"/>
      <c r="D293" s="287" t="s">
        <v>8</v>
      </c>
      <c r="E293" s="287"/>
      <c r="F293" s="287"/>
      <c r="G293" s="214"/>
      <c r="H293" s="287" t="str">
        <f>$H$45</f>
        <v>Nine months ended</v>
      </c>
      <c r="I293" s="287"/>
      <c r="J293" s="287"/>
      <c r="K293" s="2"/>
      <c r="L293" s="192" t="s">
        <v>25</v>
      </c>
      <c r="M293" s="2"/>
      <c r="N293" s="2"/>
      <c r="O293" s="2"/>
      <c r="P293" s="2"/>
      <c r="Q293" s="2"/>
      <c r="R293" s="161"/>
    </row>
    <row r="294" spans="1:22" s="162" customFormat="1">
      <c r="A294" s="2"/>
      <c r="B294" s="2"/>
      <c r="C294" s="2"/>
      <c r="D294" s="288" t="str">
        <f>+$D$46</f>
        <v>September 30,</v>
      </c>
      <c r="E294" s="288"/>
      <c r="F294" s="288"/>
      <c r="G294" s="213"/>
      <c r="H294" s="288" t="str">
        <f>+$D$46</f>
        <v>September 30,</v>
      </c>
      <c r="I294" s="288"/>
      <c r="J294" s="288"/>
      <c r="K294" s="2"/>
      <c r="L294" s="221" t="s">
        <v>6</v>
      </c>
      <c r="M294" s="2"/>
      <c r="N294" s="2"/>
      <c r="O294" s="2"/>
      <c r="P294" s="2"/>
      <c r="Q294" s="2"/>
      <c r="R294" s="161"/>
    </row>
    <row r="295" spans="1:22" s="162" customFormat="1">
      <c r="A295" s="12" t="s">
        <v>7</v>
      </c>
      <c r="B295" s="11"/>
      <c r="C295" s="2"/>
      <c r="D295" s="48">
        <f>+$D$47</f>
        <v>2011</v>
      </c>
      <c r="E295" s="104"/>
      <c r="F295" s="23">
        <f>+$F$47</f>
        <v>2010</v>
      </c>
      <c r="G295" s="59"/>
      <c r="H295" s="48">
        <f>+$D$47</f>
        <v>2011</v>
      </c>
      <c r="I295" s="104"/>
      <c r="J295" s="23">
        <f>+$F$47</f>
        <v>2010</v>
      </c>
      <c r="K295" s="2"/>
      <c r="L295" s="226">
        <v>2010</v>
      </c>
      <c r="M295" s="2"/>
      <c r="N295" s="2"/>
      <c r="O295" s="2"/>
      <c r="P295" s="2"/>
      <c r="Q295" s="2"/>
      <c r="R295" s="161"/>
    </row>
    <row r="296" spans="1:22" s="162" customFormat="1">
      <c r="A296" s="56"/>
      <c r="B296" s="5"/>
      <c r="C296" s="2"/>
      <c r="D296" s="190" t="s">
        <v>5</v>
      </c>
      <c r="E296" s="190"/>
      <c r="F296" s="190"/>
      <c r="G296" s="190"/>
      <c r="H296" s="190" t="s">
        <v>5</v>
      </c>
      <c r="I296" s="190"/>
      <c r="J296" s="190"/>
      <c r="K296" s="2"/>
      <c r="L296" s="190"/>
      <c r="M296" s="2"/>
      <c r="N296" s="2"/>
      <c r="O296" s="2"/>
      <c r="P296" s="2"/>
      <c r="Q296" s="2"/>
      <c r="R296" s="161"/>
    </row>
    <row r="297" spans="1:22" s="162" customFormat="1">
      <c r="A297" s="56"/>
      <c r="B297" s="5" t="s">
        <v>144</v>
      </c>
      <c r="C297" s="2"/>
      <c r="D297" s="49">
        <f>+D289</f>
        <v>1160</v>
      </c>
      <c r="E297" s="13"/>
      <c r="F297" s="21">
        <v>0</v>
      </c>
      <c r="G297" s="21"/>
      <c r="H297" s="177">
        <f>H289</f>
        <v>282</v>
      </c>
      <c r="I297" s="13"/>
      <c r="J297" s="21">
        <v>-1217</v>
      </c>
      <c r="K297" s="2"/>
      <c r="L297" s="222">
        <f>+L289</f>
        <v>-1217</v>
      </c>
      <c r="M297" s="2"/>
      <c r="N297" s="2"/>
      <c r="O297" s="2"/>
      <c r="P297" s="2"/>
      <c r="Q297" s="2"/>
      <c r="R297" s="161"/>
    </row>
    <row r="298" spans="1:22" customFormat="1">
      <c r="A298" s="2"/>
      <c r="B298" s="2" t="s">
        <v>137</v>
      </c>
      <c r="D298" s="50">
        <f>+H298</f>
        <v>0</v>
      </c>
      <c r="E298" s="21"/>
      <c r="F298" s="19">
        <v>0</v>
      </c>
      <c r="G298" s="19"/>
      <c r="H298" s="50">
        <v>0</v>
      </c>
      <c r="I298" s="21"/>
      <c r="J298" s="19">
        <v>1000</v>
      </c>
      <c r="K298" s="2"/>
      <c r="L298" s="224">
        <v>1000</v>
      </c>
      <c r="M298" s="2"/>
      <c r="N298" s="2"/>
      <c r="O298" s="2"/>
      <c r="P298" s="2"/>
      <c r="Q298" s="2"/>
      <c r="R298" s="66"/>
    </row>
    <row r="299" spans="1:22" customFormat="1">
      <c r="A299" s="2"/>
      <c r="B299" s="2" t="s">
        <v>135</v>
      </c>
      <c r="C299" s="202"/>
      <c r="D299" s="50">
        <f t="shared" ref="D299:D300" si="8">+H299</f>
        <v>0</v>
      </c>
      <c r="E299" s="21"/>
      <c r="F299" s="19">
        <v>1122</v>
      </c>
      <c r="G299" s="19"/>
      <c r="H299" s="50">
        <v>0</v>
      </c>
      <c r="I299" s="21"/>
      <c r="J299" s="19">
        <v>15854</v>
      </c>
      <c r="K299" s="2"/>
      <c r="L299" s="224">
        <v>16224</v>
      </c>
      <c r="M299" s="2"/>
      <c r="N299" s="2"/>
      <c r="O299" s="2"/>
      <c r="P299" s="2"/>
      <c r="Q299" s="2"/>
      <c r="R299" s="66"/>
    </row>
    <row r="300" spans="1:22" customFormat="1">
      <c r="A300" s="2"/>
      <c r="B300" s="2" t="s">
        <v>112</v>
      </c>
      <c r="C300" s="202"/>
      <c r="D300" s="50">
        <f t="shared" si="8"/>
        <v>0</v>
      </c>
      <c r="E300" s="21"/>
      <c r="F300" s="19">
        <v>-135</v>
      </c>
      <c r="G300" s="19"/>
      <c r="H300" s="50">
        <v>0</v>
      </c>
      <c r="I300" s="21"/>
      <c r="J300" s="19">
        <v>-6058</v>
      </c>
      <c r="K300" s="2"/>
      <c r="L300" s="224">
        <v>-6142</v>
      </c>
      <c r="M300" s="2"/>
      <c r="N300" s="2"/>
      <c r="O300" s="2"/>
      <c r="P300" s="2"/>
      <c r="Q300" s="2"/>
      <c r="R300" s="66"/>
    </row>
    <row r="301" spans="1:22" customFormat="1">
      <c r="A301" s="2"/>
      <c r="B301" s="2" t="s">
        <v>223</v>
      </c>
      <c r="D301" s="50">
        <f>+H301-307</f>
        <v>0</v>
      </c>
      <c r="E301" s="21"/>
      <c r="F301" s="19">
        <v>835</v>
      </c>
      <c r="G301" s="19"/>
      <c r="H301" s="50">
        <v>307</v>
      </c>
      <c r="I301" s="21"/>
      <c r="J301" s="19">
        <v>778</v>
      </c>
      <c r="K301" s="2"/>
      <c r="L301" s="224">
        <v>-1317</v>
      </c>
      <c r="M301" s="2"/>
      <c r="N301" s="2"/>
      <c r="O301" s="2"/>
      <c r="P301" s="2"/>
      <c r="Q301" s="2"/>
      <c r="R301" s="66"/>
    </row>
    <row r="302" spans="1:22" customFormat="1">
      <c r="A302" s="4"/>
      <c r="B302" s="4" t="s">
        <v>0</v>
      </c>
      <c r="C302" s="2"/>
      <c r="D302" s="52">
        <f>SUM(D297:D301)</f>
        <v>1160</v>
      </c>
      <c r="E302" s="14"/>
      <c r="F302" s="26">
        <f>SUM(F297:F301)</f>
        <v>1822</v>
      </c>
      <c r="G302" s="27"/>
      <c r="H302" s="52">
        <f>SUM(H297:H301)</f>
        <v>589</v>
      </c>
      <c r="I302" s="14"/>
      <c r="J302" s="26">
        <f>SUM(J297:J301)</f>
        <v>10357</v>
      </c>
      <c r="K302" s="2"/>
      <c r="L302" s="228">
        <f>SUM(L297:L301)</f>
        <v>8548</v>
      </c>
      <c r="M302" s="2"/>
      <c r="N302" s="2"/>
      <c r="O302" s="2"/>
      <c r="P302" s="2"/>
      <c r="Q302" s="2"/>
      <c r="R302" s="66"/>
    </row>
    <row r="303" spans="1:22" customFormat="1"/>
    <row r="304" spans="1:22" customFormat="1" ht="13.5" thickBot="1">
      <c r="A304" s="6" t="s">
        <v>113</v>
      </c>
      <c r="B304" s="6"/>
      <c r="C304" s="6"/>
      <c r="D304" s="18"/>
      <c r="E304" s="18"/>
      <c r="F304" s="18"/>
      <c r="G304" s="18"/>
      <c r="H304" s="18"/>
      <c r="I304" s="16"/>
      <c r="J304" s="5"/>
      <c r="K304" s="5"/>
      <c r="L304" s="2"/>
      <c r="M304" s="2"/>
      <c r="N304" s="2"/>
      <c r="O304" s="2"/>
      <c r="P304" s="2"/>
      <c r="Q304" s="2"/>
      <c r="R304" s="2"/>
      <c r="S304" s="66"/>
    </row>
    <row r="305" spans="1:18" customFormat="1">
      <c r="A305" s="2"/>
      <c r="B305" s="2"/>
      <c r="C305" s="2"/>
      <c r="D305" s="288" t="str">
        <f>+$D$46</f>
        <v>September 30,</v>
      </c>
      <c r="E305" s="288"/>
      <c r="F305" s="288"/>
      <c r="G305" s="1"/>
      <c r="H305" s="221" t="s">
        <v>6</v>
      </c>
      <c r="I305" s="2"/>
      <c r="J305" s="2"/>
      <c r="K305" s="2"/>
      <c r="L305" s="2"/>
      <c r="M305" s="2"/>
    </row>
    <row r="306" spans="1:18" customFormat="1">
      <c r="A306" s="12" t="s">
        <v>7</v>
      </c>
      <c r="B306" s="12"/>
      <c r="C306" s="2"/>
      <c r="D306" s="48">
        <f>+$D$47</f>
        <v>2011</v>
      </c>
      <c r="E306" s="104"/>
      <c r="F306" s="23">
        <f>+$F$47</f>
        <v>2010</v>
      </c>
      <c r="G306" s="69"/>
      <c r="H306" s="23">
        <v>2010</v>
      </c>
      <c r="I306" s="5"/>
      <c r="J306" s="2"/>
      <c r="K306" s="2"/>
      <c r="L306" s="2"/>
      <c r="M306" s="2"/>
      <c r="N306" s="2"/>
      <c r="O306" s="2"/>
      <c r="P306" s="2"/>
    </row>
    <row r="307" spans="1:18" customFormat="1" ht="12.75" customHeight="1">
      <c r="A307" s="2" t="s">
        <v>213</v>
      </c>
      <c r="B307" s="56"/>
      <c r="C307" s="2"/>
      <c r="D307" s="298" t="s">
        <v>5</v>
      </c>
      <c r="E307" s="298"/>
      <c r="F307" s="298"/>
      <c r="G307" s="216"/>
      <c r="H307" s="2"/>
      <c r="I307" s="5"/>
      <c r="J307" s="2"/>
      <c r="K307" s="2"/>
      <c r="L307" s="2"/>
      <c r="M307" s="2"/>
      <c r="N307" s="2"/>
      <c r="O307" s="2"/>
      <c r="P307" s="2"/>
    </row>
    <row r="308" spans="1:18" customFormat="1">
      <c r="A308" s="2"/>
      <c r="B308" s="2" t="s">
        <v>102</v>
      </c>
      <c r="C308" s="2"/>
      <c r="D308" s="177">
        <v>0</v>
      </c>
      <c r="E308" s="201"/>
      <c r="F308" s="21">
        <v>3000</v>
      </c>
      <c r="G308" s="21"/>
      <c r="H308" s="21">
        <v>0</v>
      </c>
      <c r="I308" s="5"/>
      <c r="J308" s="2"/>
      <c r="K308" s="2"/>
      <c r="L308" s="2"/>
      <c r="M308" s="2"/>
      <c r="N308" s="2"/>
      <c r="O308" s="2"/>
      <c r="P308" s="2"/>
    </row>
    <row r="309" spans="1:18" customFormat="1" hidden="1">
      <c r="A309" s="2"/>
      <c r="B309" s="2" t="s">
        <v>103</v>
      </c>
      <c r="C309" s="2"/>
      <c r="D309" s="50">
        <v>0</v>
      </c>
      <c r="E309" s="201"/>
      <c r="F309" s="19">
        <v>0</v>
      </c>
      <c r="G309" s="19"/>
      <c r="H309" s="19">
        <v>0</v>
      </c>
      <c r="I309" s="5"/>
      <c r="J309" s="2"/>
      <c r="K309" s="2"/>
      <c r="L309" s="2"/>
      <c r="M309" s="2"/>
      <c r="N309" s="2"/>
      <c r="O309" s="2"/>
      <c r="P309" s="2"/>
    </row>
    <row r="310" spans="1:18" customFormat="1" hidden="1">
      <c r="A310" s="2"/>
      <c r="B310" s="2" t="s">
        <v>106</v>
      </c>
      <c r="C310" s="2"/>
      <c r="D310" s="50">
        <v>0</v>
      </c>
      <c r="E310" s="201"/>
      <c r="F310" s="19">
        <v>0</v>
      </c>
      <c r="G310" s="19"/>
      <c r="H310" s="19">
        <v>0</v>
      </c>
      <c r="I310" s="5"/>
      <c r="J310" s="2"/>
      <c r="K310" s="2"/>
      <c r="L310" s="2"/>
      <c r="M310" s="2"/>
      <c r="N310" s="2"/>
      <c r="O310" s="2"/>
      <c r="P310" s="2"/>
    </row>
    <row r="311" spans="1:18">
      <c r="A311" s="4"/>
      <c r="B311" s="4" t="s">
        <v>105</v>
      </c>
      <c r="D311" s="52">
        <f>SUM(D308:D310)</f>
        <v>0</v>
      </c>
      <c r="E311" s="25"/>
      <c r="F311" s="26">
        <f>SUM(F308:F310)</f>
        <v>3000</v>
      </c>
      <c r="G311" s="27"/>
      <c r="H311" s="26">
        <f>SUM(H308:H310)</f>
        <v>0</v>
      </c>
    </row>
    <row r="312" spans="1:18" hidden="1">
      <c r="A312" s="2" t="s">
        <v>114</v>
      </c>
      <c r="D312" s="22"/>
      <c r="E312" s="28"/>
      <c r="F312" s="22"/>
      <c r="G312" s="22"/>
      <c r="H312" s="22"/>
    </row>
    <row r="313" spans="1:18" customFormat="1" hidden="1">
      <c r="A313" s="2"/>
      <c r="B313" s="2" t="s">
        <v>101</v>
      </c>
      <c r="C313" s="2"/>
      <c r="D313" s="177">
        <v>0</v>
      </c>
      <c r="E313" s="25"/>
      <c r="F313" s="21">
        <v>0</v>
      </c>
      <c r="G313" s="21"/>
      <c r="H313" s="21">
        <v>0</v>
      </c>
      <c r="I313" s="5"/>
      <c r="J313" s="2"/>
      <c r="K313" s="2"/>
      <c r="L313" s="2"/>
      <c r="M313" s="2"/>
      <c r="N313" s="2"/>
      <c r="O313" s="2"/>
      <c r="P313" s="2"/>
    </row>
    <row r="314" spans="1:18" hidden="1">
      <c r="A314" s="4"/>
      <c r="B314" s="4" t="s">
        <v>104</v>
      </c>
      <c r="D314" s="52">
        <f>SUM(D312:D313)</f>
        <v>0</v>
      </c>
      <c r="E314" s="25"/>
      <c r="F314" s="26">
        <f>SUM(F312:F313)</f>
        <v>0</v>
      </c>
      <c r="G314" s="27"/>
      <c r="H314" s="26">
        <f>SUM(H312:H313)</f>
        <v>0</v>
      </c>
    </row>
    <row r="315" spans="1:18" hidden="1">
      <c r="A315" s="2" t="s">
        <v>134</v>
      </c>
    </row>
    <row r="316" spans="1:18" hidden="1"/>
    <row r="319" spans="1:18" ht="15">
      <c r="A319" s="8" t="s">
        <v>239</v>
      </c>
    </row>
    <row r="320" spans="1:18" ht="13.5" thickBot="1">
      <c r="A320" s="6" t="s">
        <v>175</v>
      </c>
      <c r="B320" s="261"/>
      <c r="C320" s="261"/>
      <c r="D320" s="262"/>
      <c r="E320" s="263"/>
      <c r="F320" s="262"/>
      <c r="G320" s="262"/>
      <c r="H320" s="262"/>
      <c r="I320" s="262"/>
      <c r="J320" s="262"/>
      <c r="K320" s="262"/>
      <c r="L320" s="262"/>
      <c r="M320" s="275"/>
      <c r="Q320" s="22"/>
      <c r="R320" s="22"/>
    </row>
    <row r="321" spans="1:14">
      <c r="A321" s="40"/>
      <c r="B321" s="12"/>
      <c r="D321" s="217" t="s">
        <v>127</v>
      </c>
      <c r="F321" s="217" t="s">
        <v>128</v>
      </c>
      <c r="G321" s="1"/>
      <c r="H321" s="217" t="s">
        <v>129</v>
      </c>
      <c r="I321" s="252"/>
      <c r="J321" s="189" t="s">
        <v>130</v>
      </c>
      <c r="K321" s="215"/>
      <c r="L321" s="189">
        <v>2010</v>
      </c>
    </row>
    <row r="322" spans="1:14">
      <c r="A322" s="264"/>
      <c r="B322" s="264"/>
      <c r="C322" s="264"/>
      <c r="D322" s="292" t="s">
        <v>5</v>
      </c>
      <c r="E322" s="292"/>
      <c r="F322" s="292"/>
      <c r="G322" s="292"/>
      <c r="H322" s="292"/>
      <c r="I322" s="292"/>
      <c r="J322" s="292"/>
      <c r="K322" s="292"/>
      <c r="L322" s="292"/>
    </row>
    <row r="323" spans="1:14">
      <c r="A323" s="181" t="s">
        <v>115</v>
      </c>
      <c r="B323" s="181"/>
      <c r="C323" s="182"/>
      <c r="D323" s="253">
        <v>259433</v>
      </c>
      <c r="E323" s="265"/>
      <c r="F323" s="253">
        <v>214861</v>
      </c>
      <c r="G323" s="265"/>
      <c r="H323" s="253">
        <v>296410</v>
      </c>
      <c r="I323" s="266"/>
      <c r="J323" s="253">
        <v>364430</v>
      </c>
      <c r="K323" s="265"/>
      <c r="L323" s="253">
        <f>SUM(D323:J323)</f>
        <v>1135134</v>
      </c>
    </row>
    <row r="324" spans="1:14">
      <c r="A324" s="183"/>
      <c r="B324" s="183" t="s">
        <v>7</v>
      </c>
      <c r="C324" s="182"/>
      <c r="D324" s="254"/>
      <c r="E324" s="267"/>
      <c r="F324" s="254"/>
      <c r="G324" s="254"/>
      <c r="H324" s="254"/>
      <c r="I324" s="268"/>
      <c r="J324" s="254"/>
      <c r="K324" s="269"/>
      <c r="L324" s="254"/>
      <c r="N324" s="267"/>
    </row>
    <row r="325" spans="1:14">
      <c r="A325" s="183" t="s">
        <v>116</v>
      </c>
      <c r="B325" s="183"/>
      <c r="C325" s="182"/>
      <c r="D325" s="255">
        <v>140060.27876250001</v>
      </c>
      <c r="E325" s="256"/>
      <c r="F325" s="255">
        <v>118501.24867804348</v>
      </c>
      <c r="G325" s="255"/>
      <c r="H325" s="255">
        <v>143952.85774695652</v>
      </c>
      <c r="I325" s="270"/>
      <c r="J325" s="255">
        <v>179385.74784249999</v>
      </c>
      <c r="K325" s="271"/>
      <c r="L325" s="255">
        <f t="shared" ref="L325:L329" si="9">SUM(D325:J325)</f>
        <v>581900.13303000003</v>
      </c>
      <c r="N325" s="256"/>
    </row>
    <row r="326" spans="1:14">
      <c r="A326" s="183" t="s">
        <v>117</v>
      </c>
      <c r="B326" s="183"/>
      <c r="C326" s="182"/>
      <c r="D326" s="255">
        <v>5519</v>
      </c>
      <c r="E326" s="272"/>
      <c r="F326" s="255">
        <v>5753</v>
      </c>
      <c r="G326" s="255"/>
      <c r="H326" s="255">
        <v>4569</v>
      </c>
      <c r="I326" s="273"/>
      <c r="J326" s="255">
        <v>5950</v>
      </c>
      <c r="K326" s="271"/>
      <c r="L326" s="255">
        <f t="shared" si="9"/>
        <v>21791</v>
      </c>
      <c r="N326" s="256"/>
    </row>
    <row r="327" spans="1:14">
      <c r="A327" s="182" t="s">
        <v>118</v>
      </c>
      <c r="B327" s="182"/>
      <c r="C327" s="182"/>
      <c r="D327" s="256">
        <v>14447</v>
      </c>
      <c r="E327" s="256"/>
      <c r="F327" s="256">
        <v>14284</v>
      </c>
      <c r="G327" s="256"/>
      <c r="H327" s="256">
        <v>11512</v>
      </c>
      <c r="I327" s="270"/>
      <c r="J327" s="256">
        <v>15771</v>
      </c>
      <c r="K327" s="270"/>
      <c r="L327" s="256">
        <f t="shared" si="9"/>
        <v>56014</v>
      </c>
      <c r="N327" s="256"/>
    </row>
    <row r="328" spans="1:14">
      <c r="A328" s="183" t="s">
        <v>119</v>
      </c>
      <c r="B328" s="183"/>
      <c r="C328" s="182"/>
      <c r="D328" s="255">
        <v>69279</v>
      </c>
      <c r="E328" s="272"/>
      <c r="F328" s="255">
        <v>70701</v>
      </c>
      <c r="G328" s="255"/>
      <c r="H328" s="255">
        <v>83278</v>
      </c>
      <c r="I328" s="273"/>
      <c r="J328" s="255">
        <v>121650</v>
      </c>
      <c r="K328" s="271"/>
      <c r="L328" s="255">
        <f t="shared" si="9"/>
        <v>344908</v>
      </c>
      <c r="N328" s="256"/>
    </row>
    <row r="329" spans="1:14">
      <c r="A329" s="183" t="s">
        <v>120</v>
      </c>
      <c r="B329" s="183"/>
      <c r="C329" s="182"/>
      <c r="D329" s="255">
        <v>538</v>
      </c>
      <c r="E329" s="272"/>
      <c r="F329" s="255">
        <v>0</v>
      </c>
      <c r="G329" s="255"/>
      <c r="H329" s="255">
        <v>79880</v>
      </c>
      <c r="I329" s="273"/>
      <c r="J329" s="255">
        <v>-1282</v>
      </c>
      <c r="K329" s="271"/>
      <c r="L329" s="255">
        <f t="shared" si="9"/>
        <v>79136</v>
      </c>
      <c r="N329" s="256"/>
    </row>
    <row r="330" spans="1:14">
      <c r="A330" s="184"/>
      <c r="B330" s="184" t="s">
        <v>94</v>
      </c>
      <c r="C330" s="182"/>
      <c r="D330" s="257">
        <f>SUM(D325:D329)</f>
        <v>229843.27876250001</v>
      </c>
      <c r="E330" s="256"/>
      <c r="F330" s="257">
        <f>SUM(F325:F329)</f>
        <v>209239.24867804348</v>
      </c>
      <c r="G330" s="256"/>
      <c r="H330" s="257">
        <f>SUM(H325:H329)</f>
        <v>323191.85774695652</v>
      </c>
      <c r="I330" s="270"/>
      <c r="J330" s="257">
        <f>SUM(J325:J329)</f>
        <v>321474.74784249999</v>
      </c>
      <c r="K330" s="270"/>
      <c r="L330" s="257">
        <f>SUM(L325:L329)</f>
        <v>1083749.1330300001</v>
      </c>
      <c r="N330" s="256"/>
    </row>
    <row r="331" spans="1:14">
      <c r="B331" s="182" t="s">
        <v>207</v>
      </c>
      <c r="C331" s="182"/>
      <c r="D331" s="256">
        <f>D323-D330</f>
        <v>29589.721237499994</v>
      </c>
      <c r="E331" s="256"/>
      <c r="F331" s="256">
        <f>F323-F330</f>
        <v>5621.7513219565153</v>
      </c>
      <c r="G331" s="256"/>
      <c r="H331" s="256">
        <f>H323-H330</f>
        <v>-26781.857746956521</v>
      </c>
      <c r="I331" s="270"/>
      <c r="J331" s="256">
        <f>J323-J330</f>
        <v>42955.252157500014</v>
      </c>
      <c r="K331" s="256"/>
      <c r="L331" s="256">
        <f>L323-L330</f>
        <v>51384.866969999857</v>
      </c>
      <c r="N331" s="256"/>
    </row>
    <row r="332" spans="1:14">
      <c r="A332" s="182" t="s">
        <v>193</v>
      </c>
      <c r="B332" s="182"/>
      <c r="C332" s="182"/>
      <c r="D332" s="256">
        <v>-587</v>
      </c>
      <c r="E332" s="256"/>
      <c r="F332" s="256">
        <v>-2125</v>
      </c>
      <c r="G332" s="256"/>
      <c r="H332" s="256">
        <v>-7231</v>
      </c>
      <c r="I332" s="270"/>
      <c r="J332" s="256">
        <v>-240</v>
      </c>
      <c r="K332" s="256"/>
      <c r="L332" s="256">
        <f t="shared" ref="L332:L336" si="10">SUM(D332:J332)</f>
        <v>-10183</v>
      </c>
      <c r="N332" s="256"/>
    </row>
    <row r="333" spans="1:14">
      <c r="A333" s="183" t="s">
        <v>121</v>
      </c>
      <c r="B333" s="183"/>
      <c r="C333" s="182"/>
      <c r="D333" s="256">
        <v>-12399</v>
      </c>
      <c r="E333" s="256"/>
      <c r="F333" s="256">
        <v>-12325</v>
      </c>
      <c r="G333" s="256"/>
      <c r="H333" s="256">
        <v>-11052</v>
      </c>
      <c r="I333" s="270"/>
      <c r="J333" s="256">
        <v>-11220</v>
      </c>
      <c r="K333" s="256"/>
      <c r="L333" s="256">
        <f t="shared" si="10"/>
        <v>-46996</v>
      </c>
      <c r="N333" s="256"/>
    </row>
    <row r="334" spans="1:14">
      <c r="A334" s="182" t="s">
        <v>122</v>
      </c>
      <c r="B334" s="183"/>
      <c r="C334" s="182"/>
      <c r="D334" s="256">
        <v>5854</v>
      </c>
      <c r="E334" s="256"/>
      <c r="F334" s="256">
        <v>2309</v>
      </c>
      <c r="G334" s="256"/>
      <c r="H334" s="256">
        <v>1385</v>
      </c>
      <c r="I334" s="270"/>
      <c r="J334" s="256">
        <v>4312</v>
      </c>
      <c r="K334" s="256"/>
      <c r="L334" s="256">
        <f t="shared" si="10"/>
        <v>13860</v>
      </c>
      <c r="N334" s="256"/>
    </row>
    <row r="335" spans="1:14">
      <c r="A335" s="182" t="s">
        <v>123</v>
      </c>
      <c r="B335" s="183"/>
      <c r="C335" s="182"/>
      <c r="D335" s="256">
        <v>-1995</v>
      </c>
      <c r="E335" s="256"/>
      <c r="F335" s="256">
        <v>-10572</v>
      </c>
      <c r="G335" s="256"/>
      <c r="H335" s="256">
        <v>-4438</v>
      </c>
      <c r="I335" s="270"/>
      <c r="J335" s="256">
        <v>-575</v>
      </c>
      <c r="K335" s="256"/>
      <c r="L335" s="256">
        <f t="shared" si="10"/>
        <v>-17580</v>
      </c>
      <c r="N335" s="256"/>
    </row>
    <row r="336" spans="1:14">
      <c r="A336" s="181" t="s">
        <v>124</v>
      </c>
      <c r="B336" s="181"/>
      <c r="C336" s="182"/>
      <c r="D336" s="258">
        <v>-10163</v>
      </c>
      <c r="E336" s="256"/>
      <c r="F336" s="258">
        <v>-9980</v>
      </c>
      <c r="G336" s="256"/>
      <c r="H336" s="258">
        <v>20841</v>
      </c>
      <c r="I336" s="270"/>
      <c r="J336" s="258">
        <v>218</v>
      </c>
      <c r="K336" s="256"/>
      <c r="L336" s="258">
        <f t="shared" si="10"/>
        <v>916</v>
      </c>
      <c r="N336" s="256"/>
    </row>
    <row r="337" spans="1:18">
      <c r="A337" s="183" t="s">
        <v>7</v>
      </c>
      <c r="B337" s="183" t="s">
        <v>192</v>
      </c>
      <c r="C337" s="182"/>
      <c r="D337" s="255">
        <f>SUM(D331:D336)</f>
        <v>10299.721237499994</v>
      </c>
      <c r="E337" s="256"/>
      <c r="F337" s="255">
        <f>SUM(F331:F336)</f>
        <v>-27071.248678043485</v>
      </c>
      <c r="G337" s="255"/>
      <c r="H337" s="255">
        <f>SUM(H331:H336)</f>
        <v>-27276.857746956521</v>
      </c>
      <c r="I337" s="270"/>
      <c r="J337" s="255">
        <f>SUM(J331:J336)</f>
        <v>35450.252157500014</v>
      </c>
      <c r="K337" s="271"/>
      <c r="L337" s="255">
        <f>SUM(L331:L336)</f>
        <v>-8598.1330300001428</v>
      </c>
      <c r="N337" s="256"/>
    </row>
    <row r="338" spans="1:18">
      <c r="A338" s="181" t="s">
        <v>163</v>
      </c>
      <c r="B338" s="181"/>
      <c r="C338" s="182"/>
      <c r="D338" s="258">
        <v>4912</v>
      </c>
      <c r="E338" s="256"/>
      <c r="F338" s="258">
        <v>-2759</v>
      </c>
      <c r="G338" s="256"/>
      <c r="H338" s="258">
        <v>14945</v>
      </c>
      <c r="I338" s="270"/>
      <c r="J338" s="258">
        <v>-3195</v>
      </c>
      <c r="K338" s="256"/>
      <c r="L338" s="258">
        <f>SUM(D338:J338)</f>
        <v>13903</v>
      </c>
      <c r="N338" s="256"/>
      <c r="P338" s="35"/>
    </row>
    <row r="339" spans="1:18">
      <c r="B339" s="183" t="s">
        <v>238</v>
      </c>
      <c r="C339" s="182"/>
      <c r="D339" s="39">
        <f>D337-D338</f>
        <v>5387.7212374999945</v>
      </c>
      <c r="E339" s="39"/>
      <c r="F339" s="39">
        <f>F337-F338</f>
        <v>-24312.248678043485</v>
      </c>
      <c r="G339" s="39"/>
      <c r="H339" s="39">
        <f>H337-H338</f>
        <v>-42221.857746956521</v>
      </c>
      <c r="I339" s="274"/>
      <c r="J339" s="39">
        <f>J337-J338</f>
        <v>38645.252157500014</v>
      </c>
      <c r="K339" s="39"/>
      <c r="L339" s="39">
        <f>L337-L338</f>
        <v>-22501.133030000143</v>
      </c>
      <c r="N339" s="46"/>
    </row>
    <row r="340" spans="1:18">
      <c r="A340" s="181" t="s">
        <v>125</v>
      </c>
      <c r="B340" s="181"/>
      <c r="C340" s="182"/>
      <c r="D340" s="258">
        <v>6234</v>
      </c>
      <c r="E340" s="256"/>
      <c r="F340" s="258">
        <v>2301</v>
      </c>
      <c r="G340" s="256"/>
      <c r="H340" s="258">
        <v>1822</v>
      </c>
      <c r="I340" s="270"/>
      <c r="J340" s="258">
        <v>-1809</v>
      </c>
      <c r="K340" s="256"/>
      <c r="L340" s="258">
        <f>SUM(D340:J340)</f>
        <v>8548</v>
      </c>
      <c r="N340" s="256"/>
    </row>
    <row r="341" spans="1:18" ht="13.5" thickBot="1">
      <c r="A341" s="185"/>
      <c r="B341" s="185" t="s">
        <v>237</v>
      </c>
      <c r="C341" s="185"/>
      <c r="D341" s="259">
        <f>D339+D340</f>
        <v>11621.721237499994</v>
      </c>
      <c r="E341" s="259"/>
      <c r="F341" s="259">
        <f>F339+F340</f>
        <v>-22011.248678043485</v>
      </c>
      <c r="G341" s="259"/>
      <c r="H341" s="259">
        <f>H339+H340</f>
        <v>-40399.857746956521</v>
      </c>
      <c r="I341" s="259"/>
      <c r="J341" s="259">
        <f>J339+J340</f>
        <v>36836.252157500014</v>
      </c>
      <c r="K341" s="259"/>
      <c r="L341" s="259">
        <f>L339+L340</f>
        <v>-13953.133030000143</v>
      </c>
      <c r="N341" s="139"/>
    </row>
    <row r="342" spans="1:18">
      <c r="A342" s="137"/>
      <c r="B342" s="137"/>
      <c r="C342" s="137"/>
      <c r="D342" s="139"/>
      <c r="E342" s="139"/>
      <c r="F342" s="139"/>
      <c r="G342" s="139"/>
      <c r="H342" s="139"/>
      <c r="I342" s="140"/>
      <c r="J342" s="139"/>
      <c r="K342" s="139"/>
      <c r="L342" s="139"/>
      <c r="N342" s="139"/>
    </row>
    <row r="343" spans="1:18">
      <c r="A343" s="181" t="s">
        <v>126</v>
      </c>
      <c r="B343" s="181"/>
      <c r="C343" s="182"/>
      <c r="D343" s="260">
        <v>67</v>
      </c>
      <c r="E343" s="267"/>
      <c r="F343" s="260">
        <v>-5</v>
      </c>
      <c r="G343" s="267"/>
      <c r="H343" s="260">
        <v>5</v>
      </c>
      <c r="I343" s="268"/>
      <c r="J343" s="260">
        <v>0</v>
      </c>
      <c r="K343" s="268"/>
      <c r="L343" s="260">
        <f>SUM(D343:J343)</f>
        <v>67</v>
      </c>
      <c r="N343" s="267"/>
    </row>
    <row r="344" spans="1:18" ht="13.5" thickBot="1">
      <c r="A344" s="185"/>
      <c r="B344" s="185" t="s">
        <v>83</v>
      </c>
      <c r="C344" s="185"/>
      <c r="D344" s="259">
        <f>D341-D343</f>
        <v>11554.721237499994</v>
      </c>
      <c r="E344" s="259"/>
      <c r="F344" s="259">
        <f>F341-F343</f>
        <v>-22006.248678043485</v>
      </c>
      <c r="G344" s="259"/>
      <c r="H344" s="259">
        <f>H341-H343</f>
        <v>-40404.857746956521</v>
      </c>
      <c r="I344" s="259"/>
      <c r="J344" s="259">
        <f>J341-J343</f>
        <v>36836.252157500014</v>
      </c>
      <c r="K344" s="259"/>
      <c r="L344" s="259">
        <f>L341-L343</f>
        <v>-14020.133030000143</v>
      </c>
      <c r="N344" s="139"/>
    </row>
    <row r="345" spans="1:18">
      <c r="A345" s="137"/>
      <c r="B345" s="137"/>
      <c r="C345" s="137"/>
      <c r="D345" s="139"/>
      <c r="E345" s="139"/>
      <c r="F345" s="139"/>
      <c r="G345" s="139"/>
      <c r="H345" s="139"/>
      <c r="I345" s="139"/>
      <c r="J345" s="139"/>
      <c r="K345" s="139"/>
      <c r="L345" s="139"/>
      <c r="N345" s="139"/>
    </row>
    <row r="346" spans="1:18" ht="13.5" thickBot="1">
      <c r="A346" s="6" t="s">
        <v>200</v>
      </c>
      <c r="B346" s="6"/>
      <c r="C346" s="6"/>
      <c r="D346" s="6"/>
      <c r="E346" s="6"/>
      <c r="F346" s="6"/>
      <c r="G346" s="6"/>
      <c r="H346" s="6"/>
      <c r="I346" s="6"/>
      <c r="J346" s="6"/>
      <c r="K346" s="6"/>
      <c r="L346" s="6"/>
      <c r="R346" s="28"/>
    </row>
    <row r="347" spans="1:18">
      <c r="A347" s="55"/>
      <c r="B347" s="56"/>
      <c r="D347" s="276" t="s">
        <v>127</v>
      </c>
      <c r="F347" s="276" t="s">
        <v>128</v>
      </c>
      <c r="G347" s="1"/>
      <c r="H347" s="276" t="s">
        <v>129</v>
      </c>
      <c r="I347" s="252"/>
      <c r="J347" s="277" t="s">
        <v>130</v>
      </c>
      <c r="K347" s="215"/>
      <c r="L347" s="277">
        <v>2010</v>
      </c>
    </row>
    <row r="348" spans="1:18">
      <c r="A348" s="264"/>
      <c r="B348" s="264"/>
      <c r="C348" s="264"/>
      <c r="D348" s="292" t="s">
        <v>5</v>
      </c>
      <c r="E348" s="292"/>
      <c r="F348" s="292"/>
      <c r="G348" s="292"/>
      <c r="H348" s="292"/>
      <c r="I348" s="292"/>
      <c r="J348" s="292"/>
      <c r="K348" s="292"/>
      <c r="L348" s="292"/>
    </row>
    <row r="349" spans="1:18">
      <c r="A349" s="2" t="s">
        <v>208</v>
      </c>
      <c r="D349" s="256">
        <v>34223</v>
      </c>
      <c r="E349" s="256"/>
      <c r="F349" s="256">
        <v>5328</v>
      </c>
      <c r="G349" s="256"/>
      <c r="H349" s="256">
        <v>-27574</v>
      </c>
      <c r="I349" s="256"/>
      <c r="J349" s="256">
        <v>45821</v>
      </c>
      <c r="K349" s="256"/>
      <c r="L349" s="256">
        <f>+D349+F349+H349+J349</f>
        <v>57798</v>
      </c>
    </row>
    <row r="350" spans="1:18">
      <c r="A350" s="2" t="s">
        <v>195</v>
      </c>
      <c r="D350" s="256">
        <v>117</v>
      </c>
      <c r="E350" s="256"/>
      <c r="F350" s="256">
        <v>4883</v>
      </c>
      <c r="G350" s="256"/>
      <c r="H350" s="256">
        <v>5338</v>
      </c>
      <c r="I350" s="256"/>
      <c r="J350" s="256">
        <v>1801</v>
      </c>
      <c r="K350" s="256"/>
      <c r="L350" s="256">
        <f t="shared" ref="L350:L352" si="11">+D350+F350+H350+J350</f>
        <v>12139</v>
      </c>
    </row>
    <row r="351" spans="1:18">
      <c r="A351" s="2" t="s">
        <v>196</v>
      </c>
      <c r="D351" s="256">
        <v>-4750</v>
      </c>
      <c r="E351" s="256"/>
      <c r="F351" s="256">
        <v>-4589</v>
      </c>
      <c r="G351" s="256"/>
      <c r="H351" s="256">
        <v>-4546</v>
      </c>
      <c r="I351" s="256"/>
      <c r="J351" s="256">
        <v>-4667</v>
      </c>
      <c r="K351" s="256"/>
      <c r="L351" s="256">
        <f t="shared" si="11"/>
        <v>-18552</v>
      </c>
    </row>
    <row r="352" spans="1:18">
      <c r="A352" s="184" t="s">
        <v>209</v>
      </c>
      <c r="B352" s="184"/>
      <c r="C352" s="182"/>
      <c r="D352" s="257">
        <f>SUM(D349:D351)</f>
        <v>29590</v>
      </c>
      <c r="E352" s="256"/>
      <c r="F352" s="257">
        <f>SUM(F349:F351)</f>
        <v>5622</v>
      </c>
      <c r="G352" s="256"/>
      <c r="H352" s="257">
        <f>SUM(H349:H351)</f>
        <v>-26782</v>
      </c>
      <c r="I352" s="270"/>
      <c r="J352" s="257">
        <f>SUM(J349:J351)</f>
        <v>42955</v>
      </c>
      <c r="K352" s="270"/>
      <c r="L352" s="257">
        <f t="shared" si="11"/>
        <v>51385</v>
      </c>
      <c r="N352" s="256"/>
    </row>
    <row r="353" spans="1:19">
      <c r="A353" s="182"/>
      <c r="B353" s="182"/>
      <c r="C353" s="182"/>
      <c r="D353" s="256"/>
      <c r="E353" s="256"/>
      <c r="F353" s="256"/>
      <c r="G353" s="256"/>
      <c r="H353" s="256"/>
      <c r="I353" s="270"/>
      <c r="J353" s="256"/>
      <c r="K353" s="270"/>
      <c r="L353" s="256"/>
      <c r="N353" s="256"/>
    </row>
    <row r="354" spans="1:19" ht="13.5" thickBot="1">
      <c r="A354" s="6" t="s">
        <v>201</v>
      </c>
      <c r="B354" s="6"/>
      <c r="C354" s="6"/>
      <c r="D354" s="6"/>
      <c r="E354" s="6"/>
      <c r="F354" s="6"/>
      <c r="G354" s="6"/>
      <c r="H354" s="6"/>
      <c r="I354" s="6"/>
      <c r="J354" s="6"/>
    </row>
    <row r="355" spans="1:19">
      <c r="D355" s="276" t="s">
        <v>127</v>
      </c>
      <c r="F355" s="276" t="s">
        <v>128</v>
      </c>
      <c r="G355" s="1"/>
      <c r="H355" s="276" t="s">
        <v>129</v>
      </c>
      <c r="I355" s="252"/>
      <c r="J355" s="277" t="s">
        <v>130</v>
      </c>
      <c r="K355" s="215"/>
      <c r="L355" s="69"/>
    </row>
    <row r="356" spans="1:19">
      <c r="D356" s="292" t="s">
        <v>5</v>
      </c>
      <c r="E356" s="292"/>
      <c r="F356" s="292"/>
      <c r="G356" s="292"/>
      <c r="H356" s="292"/>
      <c r="I356" s="292"/>
      <c r="J356" s="292"/>
      <c r="K356" s="170"/>
      <c r="L356" s="170"/>
    </row>
    <row r="357" spans="1:19">
      <c r="A357" s="2" t="s">
        <v>197</v>
      </c>
      <c r="D357" s="256">
        <v>1293284</v>
      </c>
      <c r="F357" s="256">
        <v>1305892</v>
      </c>
      <c r="H357" s="256">
        <v>1184805</v>
      </c>
      <c r="J357" s="256">
        <v>1179735</v>
      </c>
      <c r="L357" s="256"/>
    </row>
    <row r="358" spans="1:19">
      <c r="A358" s="2" t="s">
        <v>198</v>
      </c>
      <c r="D358" s="256">
        <v>35251</v>
      </c>
      <c r="F358" s="256">
        <v>35545</v>
      </c>
      <c r="H358" s="256">
        <v>36337</v>
      </c>
      <c r="J358" s="256">
        <v>33471</v>
      </c>
      <c r="L358" s="256"/>
    </row>
    <row r="359" spans="1:19">
      <c r="A359" s="184" t="s">
        <v>199</v>
      </c>
      <c r="B359" s="184"/>
      <c r="C359" s="182"/>
      <c r="D359" s="257">
        <f>SUM(D357:D358)</f>
        <v>1328535</v>
      </c>
      <c r="E359" s="256"/>
      <c r="F359" s="257">
        <f>SUM(F357:F358)</f>
        <v>1341437</v>
      </c>
      <c r="G359" s="256"/>
      <c r="H359" s="257">
        <f>SUM(H357:H358)</f>
        <v>1221142</v>
      </c>
      <c r="I359" s="270"/>
      <c r="J359" s="257">
        <f>SUM(J357:J358)</f>
        <v>1213206</v>
      </c>
      <c r="K359" s="270"/>
      <c r="L359" s="256"/>
      <c r="N359" s="256"/>
    </row>
    <row r="360" spans="1:19">
      <c r="L360" s="5"/>
    </row>
    <row r="362" spans="1:19">
      <c r="A362" s="2" t="s">
        <v>202</v>
      </c>
      <c r="D362" s="256">
        <v>1163739</v>
      </c>
      <c r="F362" s="256">
        <v>1132726</v>
      </c>
      <c r="H362" s="256">
        <v>1092073</v>
      </c>
      <c r="J362" s="256">
        <v>1133377</v>
      </c>
      <c r="L362" s="256"/>
    </row>
    <row r="363" spans="1:19">
      <c r="A363" s="2" t="s">
        <v>198</v>
      </c>
      <c r="D363" s="256">
        <v>35251</v>
      </c>
      <c r="F363" s="256">
        <v>35545</v>
      </c>
      <c r="H363" s="256">
        <v>36337</v>
      </c>
      <c r="J363" s="256">
        <v>33471</v>
      </c>
      <c r="L363" s="256"/>
    </row>
    <row r="364" spans="1:19">
      <c r="A364" s="184" t="s">
        <v>203</v>
      </c>
      <c r="B364" s="184"/>
      <c r="C364" s="182"/>
      <c r="D364" s="257">
        <f>SUM(D362:D363)</f>
        <v>1198990</v>
      </c>
      <c r="E364" s="256"/>
      <c r="F364" s="257">
        <f>SUM(F362:F363)</f>
        <v>1168271</v>
      </c>
      <c r="G364" s="256"/>
      <c r="H364" s="257">
        <f>SUM(H362:H363)</f>
        <v>1128410</v>
      </c>
      <c r="I364" s="270"/>
      <c r="J364" s="257">
        <f>SUM(J362:J363)</f>
        <v>1166848</v>
      </c>
      <c r="K364" s="270"/>
      <c r="L364" s="256"/>
      <c r="N364" s="256"/>
    </row>
    <row r="365" spans="1:19">
      <c r="O365" s="5"/>
      <c r="P365" s="5"/>
      <c r="Q365" s="5"/>
      <c r="R365" s="5"/>
      <c r="S365" s="5"/>
    </row>
    <row r="366" spans="1:19">
      <c r="A366" s="117" t="s">
        <v>214</v>
      </c>
      <c r="B366"/>
      <c r="C366"/>
      <c r="D366"/>
      <c r="E366"/>
      <c r="F366"/>
      <c r="G366"/>
      <c r="H366"/>
      <c r="I366"/>
      <c r="J366"/>
      <c r="K366"/>
      <c r="L366"/>
      <c r="M366"/>
      <c r="N366"/>
      <c r="O366" s="66"/>
      <c r="P366" s="5"/>
      <c r="Q366" s="66"/>
      <c r="R366" s="5"/>
      <c r="S366" s="5"/>
    </row>
    <row r="367" spans="1:19" ht="13.5" thickBot="1">
      <c r="A367" s="279" t="s">
        <v>215</v>
      </c>
      <c r="B367" s="280"/>
      <c r="C367" s="280"/>
      <c r="D367" s="280"/>
      <c r="E367" s="280"/>
      <c r="F367" s="280"/>
      <c r="G367" s="280"/>
      <c r="H367" s="280"/>
      <c r="I367" s="280"/>
      <c r="J367" s="280"/>
      <c r="K367" s="6"/>
      <c r="L367" s="6"/>
      <c r="M367" s="6"/>
      <c r="N367" s="6"/>
      <c r="O367" s="5"/>
      <c r="P367" s="5"/>
      <c r="Q367" s="5"/>
      <c r="R367" s="5"/>
      <c r="S367" s="5"/>
    </row>
    <row r="368" spans="1:19">
      <c r="A368"/>
      <c r="B368"/>
      <c r="C368" s="283"/>
      <c r="D368" s="287" t="s">
        <v>8</v>
      </c>
      <c r="E368" s="287"/>
      <c r="F368" s="287"/>
      <c r="H368" s="287" t="s">
        <v>230</v>
      </c>
      <c r="I368" s="287"/>
      <c r="J368" s="287"/>
      <c r="L368" s="301" t="s">
        <v>25</v>
      </c>
      <c r="M368" s="301"/>
      <c r="N368" s="301"/>
      <c r="O368" s="5"/>
      <c r="P368" s="5"/>
      <c r="Q368" s="5"/>
      <c r="R368" s="5"/>
      <c r="S368" s="5"/>
    </row>
    <row r="369" spans="1:19">
      <c r="A369"/>
      <c r="B369"/>
      <c r="C369" s="191"/>
      <c r="D369" s="300" t="s">
        <v>231</v>
      </c>
      <c r="E369" s="288"/>
      <c r="F369" s="288"/>
      <c r="H369" s="300" t="s">
        <v>231</v>
      </c>
      <c r="I369" s="288"/>
      <c r="J369" s="288"/>
      <c r="L369" s="300" t="s">
        <v>225</v>
      </c>
      <c r="M369" s="288"/>
      <c r="N369" s="288"/>
      <c r="O369" s="5"/>
      <c r="P369" s="5"/>
      <c r="Q369" s="5"/>
      <c r="R369" s="5"/>
      <c r="S369" s="5"/>
    </row>
    <row r="370" spans="1:19">
      <c r="A370"/>
      <c r="B370"/>
      <c r="D370" s="284" t="s">
        <v>216</v>
      </c>
      <c r="F370" s="284" t="s">
        <v>217</v>
      </c>
      <c r="H370" s="284" t="s">
        <v>216</v>
      </c>
      <c r="I370" s="2"/>
      <c r="J370" s="284" t="s">
        <v>217</v>
      </c>
      <c r="L370" s="284" t="s">
        <v>216</v>
      </c>
      <c r="N370" s="284" t="s">
        <v>217</v>
      </c>
      <c r="R370"/>
    </row>
    <row r="371" spans="1:19">
      <c r="A371" s="2" t="s">
        <v>218</v>
      </c>
      <c r="D371" s="285">
        <v>-0.21</v>
      </c>
      <c r="E371" s="285"/>
      <c r="F371" s="285">
        <v>-0.21</v>
      </c>
      <c r="G371" s="285"/>
      <c r="H371" s="285">
        <v>-0.23930109931221641</v>
      </c>
      <c r="I371" s="285"/>
      <c r="J371" s="285">
        <v>-0.23930109931221641</v>
      </c>
      <c r="K371" s="285"/>
      <c r="L371" s="285">
        <v>-0.04</v>
      </c>
      <c r="M371" s="285"/>
      <c r="N371" s="285">
        <v>-0.04</v>
      </c>
    </row>
    <row r="372" spans="1:19">
      <c r="A372" s="2" t="s">
        <v>219</v>
      </c>
      <c r="D372" s="285">
        <v>0.01</v>
      </c>
      <c r="E372" s="285"/>
      <c r="F372" s="285">
        <v>0.01</v>
      </c>
      <c r="G372" s="285"/>
      <c r="H372" s="285">
        <v>-0.02</v>
      </c>
      <c r="I372" s="285"/>
      <c r="J372" s="285">
        <v>-0.02</v>
      </c>
      <c r="K372" s="285"/>
      <c r="L372" s="285">
        <v>-0.03</v>
      </c>
      <c r="M372" s="285"/>
      <c r="N372" s="285">
        <v>-0.03</v>
      </c>
    </row>
    <row r="373" spans="1:19">
      <c r="A373" s="184" t="s">
        <v>220</v>
      </c>
      <c r="B373" s="184"/>
      <c r="D373" s="286">
        <v>-0.19999999999999998</v>
      </c>
      <c r="F373" s="286">
        <v>-0.19999999999999998</v>
      </c>
      <c r="H373" s="286">
        <f>SUM(H371:H372)</f>
        <v>-0.2593010993122164</v>
      </c>
      <c r="I373" s="2"/>
      <c r="J373" s="286">
        <f>SUM(J371:J372)</f>
        <v>-0.2593010993122164</v>
      </c>
      <c r="L373" s="286">
        <f>SUM(L371:L372)</f>
        <v>-7.0000000000000007E-2</v>
      </c>
      <c r="N373" s="286">
        <f>SUM(N371:N372)</f>
        <v>-7.0000000000000007E-2</v>
      </c>
    </row>
    <row r="374" spans="1:19">
      <c r="B374"/>
      <c r="C374"/>
      <c r="D374"/>
      <c r="E374"/>
      <c r="F374"/>
      <c r="G374"/>
      <c r="H374"/>
      <c r="I374"/>
      <c r="J374"/>
      <c r="K374"/>
      <c r="L374"/>
      <c r="M374"/>
      <c r="N374"/>
    </row>
    <row r="375" spans="1:19" ht="13.5" thickBot="1">
      <c r="A375" s="185" t="s">
        <v>221</v>
      </c>
      <c r="B375" s="280"/>
      <c r="C375" s="280"/>
      <c r="D375" s="280"/>
      <c r="E375" s="280"/>
      <c r="F375" s="280"/>
      <c r="G375" s="280"/>
      <c r="H375" s="280"/>
      <c r="I375" s="280"/>
      <c r="J375" s="280"/>
      <c r="K375" s="280"/>
      <c r="L375" s="280"/>
      <c r="M375" s="280"/>
      <c r="N375" s="280"/>
    </row>
    <row r="376" spans="1:19">
      <c r="A376"/>
      <c r="B376"/>
      <c r="C376" s="283"/>
      <c r="D376" s="287" t="s">
        <v>8</v>
      </c>
      <c r="E376" s="287"/>
      <c r="F376" s="287"/>
      <c r="H376" s="287" t="s">
        <v>230</v>
      </c>
      <c r="I376" s="287"/>
      <c r="J376" s="287"/>
      <c r="L376" s="301" t="s">
        <v>25</v>
      </c>
      <c r="M376" s="301"/>
      <c r="N376" s="301"/>
    </row>
    <row r="377" spans="1:19">
      <c r="A377"/>
      <c r="B377"/>
      <c r="C377" s="191"/>
      <c r="D377" s="300" t="s">
        <v>231</v>
      </c>
      <c r="E377" s="288"/>
      <c r="F377" s="288"/>
      <c r="H377" s="300" t="s">
        <v>231</v>
      </c>
      <c r="I377" s="288"/>
      <c r="J377" s="288"/>
      <c r="L377" s="300" t="s">
        <v>225</v>
      </c>
      <c r="M377" s="288"/>
      <c r="N377" s="288"/>
    </row>
    <row r="378" spans="1:19">
      <c r="A378"/>
      <c r="B378"/>
      <c r="D378" s="284" t="s">
        <v>216</v>
      </c>
      <c r="F378" s="284" t="s">
        <v>217</v>
      </c>
      <c r="H378" s="284" t="s">
        <v>216</v>
      </c>
      <c r="I378" s="2"/>
      <c r="J378" s="284" t="s">
        <v>217</v>
      </c>
      <c r="L378" s="284" t="s">
        <v>216</v>
      </c>
      <c r="N378" s="284" t="s">
        <v>217</v>
      </c>
    </row>
    <row r="379" spans="1:19">
      <c r="A379" s="2" t="s">
        <v>218</v>
      </c>
      <c r="B379"/>
      <c r="D379" s="285">
        <v>-0.22</v>
      </c>
      <c r="E379" s="285"/>
      <c r="F379" s="285">
        <v>-0.22</v>
      </c>
      <c r="G379" s="285"/>
      <c r="H379" s="285">
        <v>-0.29135056795291281</v>
      </c>
      <c r="I379" s="285"/>
      <c r="J379" s="285">
        <v>-0.29135056795291281</v>
      </c>
      <c r="K379" s="285"/>
      <c r="L379" s="285">
        <v>-0.08</v>
      </c>
      <c r="M379" s="285"/>
      <c r="N379" s="285">
        <v>-0.08</v>
      </c>
    </row>
    <row r="380" spans="1:19">
      <c r="A380" s="2" t="s">
        <v>219</v>
      </c>
      <c r="B380"/>
      <c r="D380" s="285">
        <v>0.01</v>
      </c>
      <c r="E380" s="285"/>
      <c r="F380" s="285">
        <v>0.01</v>
      </c>
      <c r="G380" s="285"/>
      <c r="H380" s="285">
        <v>-0.02</v>
      </c>
      <c r="I380" s="285"/>
      <c r="J380" s="285">
        <v>-0.02</v>
      </c>
      <c r="K380" s="285"/>
      <c r="L380" s="285">
        <v>-0.03</v>
      </c>
      <c r="M380" s="285"/>
      <c r="N380" s="285">
        <v>-0.03</v>
      </c>
    </row>
    <row r="381" spans="1:19">
      <c r="A381" s="184" t="s">
        <v>220</v>
      </c>
      <c r="B381" s="278"/>
      <c r="D381" s="286">
        <v>-0.21</v>
      </c>
      <c r="F381" s="286">
        <v>-0.21</v>
      </c>
      <c r="H381" s="286">
        <f>SUM(H379:H380)</f>
        <v>-0.31135056795291283</v>
      </c>
      <c r="I381" s="2"/>
      <c r="J381" s="286">
        <f>SUM(J379:J380)</f>
        <v>-0.31135056795291283</v>
      </c>
      <c r="L381" s="286">
        <f>SUM(L379:L380)</f>
        <v>-0.11</v>
      </c>
      <c r="N381" s="286">
        <f>SUM(N379:N380)</f>
        <v>-0.11</v>
      </c>
    </row>
  </sheetData>
  <mergeCells count="102">
    <mergeCell ref="L377:N377"/>
    <mergeCell ref="D377:F377"/>
    <mergeCell ref="H377:J377"/>
    <mergeCell ref="D369:F369"/>
    <mergeCell ref="H369:J369"/>
    <mergeCell ref="L376:N376"/>
    <mergeCell ref="L369:N369"/>
    <mergeCell ref="H279:J279"/>
    <mergeCell ref="D251:F251"/>
    <mergeCell ref="D252:F252"/>
    <mergeCell ref="H251:J251"/>
    <mergeCell ref="H252:J252"/>
    <mergeCell ref="D254:L254"/>
    <mergeCell ref="L368:N368"/>
    <mergeCell ref="H376:J376"/>
    <mergeCell ref="H368:J368"/>
    <mergeCell ref="D368:F368"/>
    <mergeCell ref="D376:F376"/>
    <mergeCell ref="D348:L348"/>
    <mergeCell ref="D356:J356"/>
    <mergeCell ref="D322:L322"/>
    <mergeCell ref="D294:F294"/>
    <mergeCell ref="D305:F305"/>
    <mergeCell ref="D279:F279"/>
    <mergeCell ref="D307:F307"/>
    <mergeCell ref="D238:H238"/>
    <mergeCell ref="H208:J208"/>
    <mergeCell ref="H209:J209"/>
    <mergeCell ref="D211:L211"/>
    <mergeCell ref="D208:F208"/>
    <mergeCell ref="D191:F191"/>
    <mergeCell ref="D190:F190"/>
    <mergeCell ref="D164:L164"/>
    <mergeCell ref="H190:J190"/>
    <mergeCell ref="H191:J191"/>
    <mergeCell ref="D193:L193"/>
    <mergeCell ref="D222:L222"/>
    <mergeCell ref="D220:F220"/>
    <mergeCell ref="D219:F219"/>
    <mergeCell ref="H219:J219"/>
    <mergeCell ref="H220:J220"/>
    <mergeCell ref="D293:F293"/>
    <mergeCell ref="D280:F280"/>
    <mergeCell ref="H280:J280"/>
    <mergeCell ref="D282:L282"/>
    <mergeCell ref="H293:J293"/>
    <mergeCell ref="H294:J294"/>
    <mergeCell ref="D236:F236"/>
    <mergeCell ref="N211:O211"/>
    <mergeCell ref="N209:O209"/>
    <mergeCell ref="D209:F209"/>
    <mergeCell ref="M162:N162"/>
    <mergeCell ref="M139:N139"/>
    <mergeCell ref="N208:O208"/>
    <mergeCell ref="D175:F175"/>
    <mergeCell ref="N151:O151"/>
    <mergeCell ref="M161:N161"/>
    <mergeCell ref="N148:O148"/>
    <mergeCell ref="N149:O149"/>
    <mergeCell ref="M164:N164"/>
    <mergeCell ref="D148:F148"/>
    <mergeCell ref="D162:F162"/>
    <mergeCell ref="D177:H177"/>
    <mergeCell ref="D161:F161"/>
    <mergeCell ref="H149:J149"/>
    <mergeCell ref="D151:L151"/>
    <mergeCell ref="H161:J161"/>
    <mergeCell ref="H162:J162"/>
    <mergeCell ref="D149:F149"/>
    <mergeCell ref="A1:Q1"/>
    <mergeCell ref="A2:Q2"/>
    <mergeCell ref="D105:F105"/>
    <mergeCell ref="D125:F125"/>
    <mergeCell ref="D124:F124"/>
    <mergeCell ref="D104:F104"/>
    <mergeCell ref="D45:F45"/>
    <mergeCell ref="D46:F46"/>
    <mergeCell ref="D61:F61"/>
    <mergeCell ref="D62:F62"/>
    <mergeCell ref="D93:F93"/>
    <mergeCell ref="D94:F94"/>
    <mergeCell ref="H93:J93"/>
    <mergeCell ref="H94:J94"/>
    <mergeCell ref="D96:L96"/>
    <mergeCell ref="H45:J45"/>
    <mergeCell ref="H46:J46"/>
    <mergeCell ref="D48:L48"/>
    <mergeCell ref="H61:J61"/>
    <mergeCell ref="H62:J62"/>
    <mergeCell ref="D64:L64"/>
    <mergeCell ref="H104:J104"/>
    <mergeCell ref="H105:J105"/>
    <mergeCell ref="D107:L107"/>
    <mergeCell ref="H124:J124"/>
    <mergeCell ref="H125:J125"/>
    <mergeCell ref="D127:L127"/>
    <mergeCell ref="H136:J136"/>
    <mergeCell ref="H137:J137"/>
    <mergeCell ref="D139:L139"/>
    <mergeCell ref="H148:J148"/>
    <mergeCell ref="D136:F136"/>
    <mergeCell ref="D137:F137"/>
  </mergeCells>
  <phoneticPr fontId="0" type="noConversion"/>
  <printOptions horizontalCentered="1"/>
  <pageMargins left="0.47244094488188998" right="0.23622047244094499" top="0.511811023622047" bottom="0.36" header="0.31496062992126" footer="0.22"/>
  <pageSetup paperSize="9" scale="54" fitToHeight="4" orientation="portrait" verticalDpi="300" r:id="rId1"/>
  <headerFooter alignWithMargins="0">
    <oddFooter>&amp;RPage &amp;P</oddFooter>
  </headerFooter>
  <rowBreaks count="3" manualBreakCount="3">
    <brk id="101" max="16" man="1"/>
    <brk id="205" max="16" man="1"/>
    <brk id="318" max="16"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Nintex conditional workflow start</Name>
    <Synchronization>Synchronous</Synchronization>
    <Type>10001</Type>
    <SequenceNumber>50000</SequenceNumber>
    <Assembly>Nintex.Workflow, Version=1.0.0.0, Culture=neutral, PublicKeyToken=913f6bae0ca5ae12</Assembly>
    <Class>Nintex.Workflow.ConditionalWorkflowStartReceiver</Class>
    <Data>17/10/2011 14:44:57</Data>
    <Filter/>
  </Receiver>
  <Receiver>
    <Name>Nintex conditional workflow start</Name>
    <Synchronization>Synchronous</Synchronization>
    <Type>10002</Type>
    <SequenceNumber>50000</SequenceNumber>
    <Assembly>Nintex.Workflow, Version=1.0.0.0, Culture=neutral, PublicKeyToken=913f6bae0ca5ae12</Assembly>
    <Class>Nintex.Workflow.ConditionalWorkflowStartReceiver</Class>
    <Data>17/10/2011 14:44:57</Data>
    <Filter/>
  </Receiver>
  <Receiver>
    <Name>Nintex conditional workflow start</Name>
    <Synchronization>Synchronous</Synchronization>
    <Type>2</Type>
    <SequenceNumber>50000</SequenceNumber>
    <Assembly>Nintex.Workflow, Version=1.0.0.0, Culture=neutral, PublicKeyToken=913f6bae0ca5ae12</Assembly>
    <Class>Nintex.Workflow.ConditionalWorkflowStartReceiver</Class>
    <Data>17/10/2011 14:44:57</Data>
    <Filter/>
  </Receiver>
  <Receiver>
    <Name>Nintex conditional workflow start</Name>
    <Synchronization>Synchronous</Synchronization>
    <Type>10004</Type>
    <SequenceNumber>50000</SequenceNumber>
    <Assembly>Nintex.Workflow, Version=1.0.0.0, Culture=neutral, PublicKeyToken=913f6bae0ca5ae12</Assembly>
    <Class>Nintex.Workflow.ConditionalWorkflowStartReceiver</Class>
    <Data>17/10/2011 14:44:57</Data>
    <Filter/>
  </Receiver>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3.xml><?xml version="1.0" encoding="utf-8"?>
<ct:contentTypeSchema xmlns:ct="http://schemas.microsoft.com/office/2006/metadata/contentType" xmlns:ma="http://schemas.microsoft.com/office/2006/metadata/properties/metaAttributes" ct:_="" ma:_="" ma:contentTypeName="Earnings Release" ma:contentTypeID="0x0101001BA8192A63AC2947BE19EEE885D493680504011F007DC8F8EE87FC324A85C423F1663B9FE2" ma:contentTypeVersion="130" ma:contentTypeDescription="" ma:contentTypeScope="" ma:versionID="0e254960c8bb338f1718dcbc47148cae">
  <xsd:schema xmlns:xsd="http://www.w3.org/2001/XMLSchema" xmlns:xs="http://www.w3.org/2001/XMLSchema" xmlns:p="http://schemas.microsoft.com/office/2006/metadata/properties" xmlns:ns1="http://schemas.microsoft.com/sharepoint/v3" xmlns:ns2="908635bb-fe72-4d1d-8edd-59d05b062d3a" targetNamespace="http://schemas.microsoft.com/office/2006/metadata/properties" ma:root="true" ma:fieldsID="8f8cf2dd05832957aaabb03810fdde96" ns1:_="" ns2:_="">
    <xsd:import namespace="http://schemas.microsoft.com/sharepoint/v3"/>
    <xsd:import namespace="908635bb-fe72-4d1d-8edd-59d05b062d3a"/>
    <xsd:element name="properties">
      <xsd:complexType>
        <xsd:sequence>
          <xsd:element name="documentManagement">
            <xsd:complexType>
              <xsd:all>
                <xsd:element ref="ns2:Quarter" minOccurs="0"/>
                <xsd:element ref="ns2:Key_x0020_Control" minOccurs="0"/>
                <xsd:element ref="ns2:PBC_x0020_Reference" minOccurs="0"/>
                <xsd:element ref="ns2:BalanceSheetDescriptionNew" minOccurs="0"/>
                <xsd:element ref="ns2:BSAccountRangeNew" minOccurs="0"/>
                <xsd:element ref="ns2:BSCategoryNew" minOccurs="0"/>
                <xsd:element ref="ns2:BUNew" minOccurs="0"/>
                <xsd:element ref="ns2:ManagementGroupNew" minOccurs="0"/>
                <xsd:element ref="ns2:StatMotherNew" minOccurs="0"/>
                <xsd:element ref="ns2:StatutoryNew" minOccurs="0"/>
                <xsd:element ref="ns2:KeepDocumen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08635bb-fe72-4d1d-8edd-59d05b062d3a" elementFormDefault="qualified">
    <xsd:import namespace="http://schemas.microsoft.com/office/2006/documentManagement/types"/>
    <xsd:import namespace="http://schemas.microsoft.com/office/infopath/2007/PartnerControls"/>
    <xsd:element name="Quarter" ma:index="2" nillable="true" ma:displayName="Year-Quarter" ma:format="Dropdown" ma:internalName="Quarter">
      <xsd:simpleType>
        <xsd:restriction base="dms:Choice">
          <xsd:enumeration value="2011 Q4"/>
          <xsd:enumeration value="2011 Q3"/>
          <xsd:enumeration value="2011 Q2"/>
          <xsd:enumeration value="2011 Q1"/>
          <xsd:enumeration value="2010 Q4"/>
          <xsd:enumeration value="2010 Q3"/>
          <xsd:enumeration value="2010 Q2"/>
          <xsd:enumeration value="2010 Q1"/>
          <xsd:enumeration value="2009 Q4"/>
          <xsd:enumeration value="2009 Q3"/>
          <xsd:enumeration value="2009 Q2"/>
          <xsd:enumeration value="2009 Q1"/>
          <xsd:enumeration value="2008 Q4"/>
          <xsd:enumeration value="2008 Q3"/>
          <xsd:enumeration value="2008 Q2"/>
          <xsd:enumeration value="2008 Q1"/>
        </xsd:restriction>
      </xsd:simpleType>
    </xsd:element>
    <xsd:element name="Key_x0020_Control" ma:index="3" nillable="true" ma:displayName="Key Control" ma:default="(none)" ma:description="Fill in Key Control number if available for this document." ma:format="Dropdown" ma:internalName="Key_x0020_Control" ma:readOnly="false">
      <xsd:simpleType>
        <xsd:restriction base="dms:Choice">
          <xsd:enumeration value="(none)"/>
          <xsd:enumeration value="AP-01"/>
          <xsd:enumeration value="AP-02"/>
          <xsd:enumeration value="AP-03"/>
          <xsd:enumeration value="AP-04"/>
          <xsd:enumeration value="AP-05"/>
          <xsd:enumeration value="AP-06"/>
          <xsd:enumeration value="Cash-01"/>
          <xsd:enumeration value="Cash-02"/>
          <xsd:enumeration value="Cash-03"/>
          <xsd:enumeration value="Cash-04"/>
          <xsd:enumeration value="Cash-05"/>
          <xsd:enumeration value="Cash-06"/>
          <xsd:enumeration value="Cash-07"/>
          <xsd:enumeration value="Cash-08"/>
          <xsd:enumeration value="Cash-09"/>
          <xsd:enumeration value="Cash-10"/>
          <xsd:enumeration value="Cost-01"/>
          <xsd:enumeration value="Cost-02"/>
          <xsd:enumeration value="Cost-03"/>
          <xsd:enumeration value="Cost-04"/>
          <xsd:enumeration value="Cost-05"/>
          <xsd:enumeration value="Cost-06"/>
          <xsd:enumeration value="Cost-07"/>
          <xsd:enumeration value="Cost-08"/>
          <xsd:enumeration value="Cost-09"/>
          <xsd:enumeration value="Cost-10"/>
          <xsd:enumeration value="Cost-11"/>
          <xsd:enumeration value="Cost-12"/>
          <xsd:enumeration value="Cost-13"/>
          <xsd:enumeration value="Cost-14"/>
          <xsd:enumeration value="Cost-15"/>
          <xsd:enumeration value="Cost-16"/>
          <xsd:enumeration value="Cost-17"/>
          <xsd:enumeration value="Cost-18"/>
          <xsd:enumeration value="Cost-19"/>
          <xsd:enumeration value="Cost-20"/>
          <xsd:enumeration value="Cost-21"/>
          <xsd:enumeration value="Cost-22"/>
          <xsd:enumeration value="Cost-23"/>
          <xsd:enumeration value="Cost-24"/>
          <xsd:enumeration value="Cost-25"/>
          <xsd:enumeration value="Cost-26"/>
          <xsd:enumeration value="Cost-27"/>
          <xsd:enumeration value="Cost-28"/>
          <xsd:enumeration value="Cost-29"/>
          <xsd:enumeration value="Cost-30"/>
          <xsd:enumeration value="FA-01"/>
          <xsd:enumeration value="FA-02"/>
          <xsd:enumeration value="FA-03"/>
          <xsd:enumeration value="FA-04"/>
          <xsd:enumeration value="FA-05"/>
          <xsd:enumeration value="FA-06"/>
          <xsd:enumeration value="FA-07"/>
          <xsd:enumeration value="FA-08"/>
          <xsd:enumeration value="FA-09"/>
          <xsd:enumeration value="FA-10"/>
          <xsd:enumeration value="FA-11"/>
          <xsd:enumeration value="FA-12"/>
          <xsd:enumeration value="GA-01"/>
          <xsd:enumeration value="GA-02"/>
          <xsd:enumeration value="GA-03"/>
          <xsd:enumeration value="GA-04"/>
          <xsd:enumeration value="GA-05"/>
          <xsd:enumeration value="GA-06"/>
          <xsd:enumeration value="GA-10"/>
          <xsd:enumeration value="GA-11"/>
          <xsd:enumeration value="GA-12"/>
          <xsd:enumeration value="GA-20"/>
          <xsd:enumeration value="GA-21"/>
          <xsd:enumeration value="GA-22"/>
          <xsd:enumeration value="GA-30"/>
          <xsd:enumeration value="GA-31"/>
          <xsd:enumeration value="GA-32"/>
          <xsd:enumeration value="GA-33"/>
          <xsd:enumeration value="GA-40"/>
          <xsd:enumeration value="GA-41"/>
          <xsd:enumeration value="GA-42"/>
          <xsd:enumeration value="GA-43"/>
          <xsd:enumeration value="GC-01"/>
          <xsd:enumeration value="GC-02"/>
          <xsd:enumeration value="GC-03"/>
          <xsd:enumeration value="GC-04"/>
          <xsd:enumeration value="GC-05"/>
          <xsd:enumeration value="GC-06"/>
          <xsd:enumeration value="GC-07"/>
          <xsd:enumeration value="GC-08"/>
          <xsd:enumeration value="GC-09"/>
          <xsd:enumeration value="GC-10"/>
          <xsd:enumeration value="GC-11"/>
          <xsd:enumeration value="GC-12"/>
          <xsd:enumeration value="GC-13"/>
          <xsd:enumeration value="GC-14"/>
          <xsd:enumeration value="GC-15"/>
          <xsd:enumeration value="GC-16"/>
          <xsd:enumeration value="GC-17"/>
          <xsd:enumeration value="GC-18"/>
          <xsd:enumeration value="GC-19"/>
          <xsd:enumeration value="GC-20"/>
          <xsd:enumeration value="GLR-01"/>
          <xsd:enumeration value="GLR-02"/>
          <xsd:enumeration value="GLR-03"/>
          <xsd:enumeration value="GLR-04"/>
          <xsd:enumeration value="GLR-05"/>
          <xsd:enumeration value="GLR-06"/>
          <xsd:enumeration value="GLR-07"/>
          <xsd:enumeration value="GLR-08"/>
          <xsd:enumeration value="GLR-09"/>
          <xsd:enumeration value="GLR-10"/>
          <xsd:enumeration value="GLR-11"/>
          <xsd:enumeration value="GLR-12"/>
          <xsd:enumeration value="GLR-13"/>
          <xsd:enumeration value="GLR-14"/>
          <xsd:enumeration value="GLR-15"/>
          <xsd:enumeration value="GLR-16"/>
          <xsd:enumeration value="GLR-17"/>
          <xsd:enumeration value="GLR-18"/>
          <xsd:enumeration value="GLR-19"/>
          <xsd:enumeration value="GLR-20"/>
          <xsd:enumeration value="GLR-21"/>
          <xsd:enumeration value="GLR-22"/>
          <xsd:enumeration value="GLR-23"/>
          <xsd:enumeration value="GLR-24"/>
          <xsd:enumeration value="GLR-25"/>
          <xsd:enumeration value="GLR-26"/>
          <xsd:enumeration value="GLR-27"/>
          <xsd:enumeration value="GLR-28"/>
          <xsd:enumeration value="GLR-29"/>
          <xsd:enumeration value="GLR-30"/>
          <xsd:enumeration value="GLR-31"/>
          <xsd:enumeration value="GLR-32"/>
          <xsd:enumeration value="GLR-33"/>
          <xsd:enumeration value="GLR PRSpore-01"/>
          <xsd:enumeration value="GLR PRSpore-02"/>
          <xsd:enumeration value="IA-01"/>
          <xsd:enumeration value="IA-02"/>
          <xsd:enumeration value="IA-03"/>
          <xsd:enumeration value="IA-04"/>
          <xsd:enumeration value="IA-05"/>
          <xsd:enumeration value="IA-06"/>
          <xsd:enumeration value="IA-07"/>
          <xsd:enumeration value="IA-08"/>
          <xsd:enumeration value="IA-09"/>
          <xsd:enumeration value="IA-10"/>
          <xsd:enumeration value="IA-11"/>
          <xsd:enumeration value="IA-12"/>
          <xsd:enumeration value="IA-13"/>
          <xsd:enumeration value="IA-14"/>
          <xsd:enumeration value="IA-15"/>
          <xsd:enumeration value="IA-16"/>
          <xsd:enumeration value="IA-17"/>
          <xsd:enumeration value="MC-01"/>
          <xsd:enumeration value="MC-02"/>
          <xsd:enumeration value="MC-03"/>
          <xsd:enumeration value="MC-04"/>
          <xsd:enumeration value="MC-05"/>
          <xsd:enumeration value="MC-06"/>
          <xsd:enumeration value="MC-07"/>
          <xsd:enumeration value="MC-08"/>
          <xsd:enumeration value="MC-09"/>
          <xsd:enumeration value="MC-10"/>
          <xsd:enumeration value="MC-11"/>
          <xsd:enumeration value="MC-12"/>
          <xsd:enumeration value="MC-13"/>
          <xsd:enumeration value="MC-14"/>
          <xsd:enumeration value="MC-15"/>
          <xsd:enumeration value="MC-16"/>
          <xsd:enumeration value="MC-17"/>
          <xsd:enumeration value="MC-18"/>
          <xsd:enumeration value="MC-19"/>
          <xsd:enumeration value="MC-20"/>
          <xsd:enumeration value="MC-21"/>
          <xsd:enumeration value="MC-22"/>
          <xsd:enumeration value="MC-23"/>
          <xsd:enumeration value="MC-24"/>
          <xsd:enumeration value="MC-25"/>
          <xsd:enumeration value="MC-26"/>
          <xsd:enumeration value="MC-27"/>
          <xsd:enumeration value="MC-28"/>
          <xsd:enumeration value="MC-29"/>
          <xsd:enumeration value="MC-30"/>
          <xsd:enumeration value="MC-31"/>
          <xsd:enumeration value="PA-01"/>
          <xsd:enumeration value="PA-02"/>
          <xsd:enumeration value="PA-03"/>
          <xsd:enumeration value="PH-01"/>
          <xsd:enumeration value="PH-02"/>
          <xsd:enumeration value="PH-03"/>
          <xsd:enumeration value="PH-04"/>
          <xsd:enumeration value="PH-05"/>
          <xsd:enumeration value="PH-06"/>
          <xsd:enumeration value="PH-07"/>
          <xsd:enumeration value="PH-08"/>
          <xsd:enumeration value="PL-01"/>
          <xsd:enumeration value="PL-02"/>
          <xsd:enumeration value="PL-03"/>
          <xsd:enumeration value="PL-04"/>
          <xsd:enumeration value="PL-05"/>
          <xsd:enumeration value="PL-06"/>
          <xsd:enumeration value="PL-07"/>
          <xsd:enumeration value="PW-01"/>
          <xsd:enumeration value="PW-02"/>
          <xsd:enumeration value="PW-03"/>
          <xsd:enumeration value="PW-04"/>
          <xsd:enumeration value="PW-05"/>
          <xsd:enumeration value="PW-06"/>
          <xsd:enumeration value="PW-07"/>
          <xsd:enumeration value="Rev-01"/>
          <xsd:enumeration value="Rev-02"/>
          <xsd:enumeration value="Rev-03"/>
          <xsd:enumeration value="Rev-04"/>
          <xsd:enumeration value="Rev-05"/>
          <xsd:enumeration value="Rev-06"/>
          <xsd:enumeration value="Rev-07"/>
          <xsd:enumeration value="Rev-08"/>
          <xsd:enumeration value="Rev-09"/>
          <xsd:enumeration value="Rev-10"/>
          <xsd:enumeration value="Rev-11"/>
          <xsd:enumeration value="Rev-12"/>
          <xsd:enumeration value="Rev-13"/>
          <xsd:enumeration value="Rev-14"/>
          <xsd:enumeration value="Rev-15"/>
          <xsd:enumeration value="Rev-16"/>
          <xsd:enumeration value="Rev-17"/>
          <xsd:enumeration value="Rev-18"/>
          <xsd:enumeration value="Rev-19"/>
          <xsd:enumeration value="Rev-20"/>
          <xsd:enumeration value="Rev-21"/>
          <xsd:enumeration value="Rev-22"/>
          <xsd:enumeration value="ST-01"/>
          <xsd:enumeration value="ST-02"/>
          <xsd:enumeration value="ST-03"/>
          <xsd:enumeration value="ST-04"/>
          <xsd:enumeration value="Tax Acc-01"/>
          <xsd:enumeration value="Tax Acc-02"/>
          <xsd:enumeration value="Tax Acc-03"/>
          <xsd:enumeration value="Tax Acc-04"/>
          <xsd:enumeration value="Tax Acc-05"/>
          <xsd:enumeration value="Tech-01"/>
          <xsd:enumeration value="Tech-02"/>
          <xsd:enumeration value="Tech-03"/>
          <xsd:enumeration value="Tech-04"/>
          <xsd:enumeration value="Tech-05"/>
          <xsd:enumeration value="Tech-06"/>
          <xsd:enumeration value="Tech-07"/>
          <xsd:enumeration value="Tech-08"/>
          <xsd:enumeration value="Tech-09"/>
          <xsd:enumeration value="Tech-10"/>
          <xsd:enumeration value="Tech-11"/>
          <xsd:enumeration value="Tech-12"/>
          <xsd:enumeration value="Tech-13"/>
          <xsd:enumeration value="Tech-14"/>
          <xsd:enumeration value="Tech-15"/>
          <xsd:enumeration value="Tech-16"/>
        </xsd:restriction>
      </xsd:simpleType>
    </xsd:element>
    <xsd:element name="PBC_x0020_Reference" ma:index="4" nillable="true" ma:displayName="PBC Reference" ma:internalName="PBC_x0020_Reference">
      <xsd:simpleType>
        <xsd:restriction base="dms:Text">
          <xsd:maxLength value="255"/>
        </xsd:restriction>
      </xsd:simpleType>
    </xsd:element>
    <xsd:element name="BalanceSheetDescriptionNew" ma:index="11" nillable="true" ma:displayName="-Balance Sheet Description" ma:hidden="true" ma:internalName="BalanceSheetDescriptionNew" ma:readOnly="false">
      <xsd:simpleType>
        <xsd:restriction base="dms:Note"/>
      </xsd:simpleType>
    </xsd:element>
    <xsd:element name="BSAccountRangeNew" ma:index="12" nillable="true" ma:displayName="-BS Account Range" ma:hidden="true" ma:internalName="BSAccountRangeNew" ma:readOnly="false">
      <xsd:simpleType>
        <xsd:restriction base="dms:Note"/>
      </xsd:simpleType>
    </xsd:element>
    <xsd:element name="BSCategoryNew" ma:index="13" nillable="true" ma:displayName="-BS Category" ma:hidden="true" ma:internalName="BSCategoryNew" ma:readOnly="false">
      <xsd:simpleType>
        <xsd:restriction base="dms:Note"/>
      </xsd:simpleType>
    </xsd:element>
    <xsd:element name="BUNew" ma:index="14" nillable="true" ma:displayName="-BU" ma:hidden="true" ma:list="{8bcd3606-9511-45c6-b184-b10b7edecd07}" ma:internalName="BUNew" ma:readOnly="false" ma:showField="Title" ma:web="908635bb-fe72-4d1d-8edd-59d05b062d3a">
      <xsd:simpleType>
        <xsd:restriction base="dms:Lookup"/>
      </xsd:simpleType>
    </xsd:element>
    <xsd:element name="ManagementGroupNew" ma:index="15" nillable="true" ma:displayName="-Management Group" ma:hidden="true" ma:internalName="ManagementGroupNew" ma:readOnly="false">
      <xsd:simpleType>
        <xsd:restriction base="dms:Text">
          <xsd:maxLength value="255"/>
        </xsd:restriction>
      </xsd:simpleType>
    </xsd:element>
    <xsd:element name="StatMotherNew" ma:index="16" nillable="true" ma:displayName="-StatMother" ma:hidden="true" ma:internalName="StatMotherNew" ma:readOnly="false">
      <xsd:simpleType>
        <xsd:restriction base="dms:Text">
          <xsd:maxLength value="255"/>
        </xsd:restriction>
      </xsd:simpleType>
    </xsd:element>
    <xsd:element name="StatutoryNew" ma:index="17" nillable="true" ma:displayName="-Statutory" ma:hidden="true" ma:internalName="StatutoryNew" ma:readOnly="false">
      <xsd:simpleType>
        <xsd:restriction base="dms:Text">
          <xsd:maxLength value="255"/>
        </xsd:restriction>
      </xsd:simpleType>
    </xsd:element>
    <xsd:element name="KeepDocument" ma:index="18" nillable="true" ma:displayName="Keep Document" ma:description="When this field is 'Yes', this document will be moved to http://sponline.onshore.pgs.com/bu/faro/keepdocuments" ma:format="Dropdown" ma:hidden="true" ma:internalName="KeepDocument" ma:readOnly="false">
      <xsd:simpleType>
        <xsd:restriction base="dms:Choice">
          <xsd:enumeration value="Ye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documentManagement>
    <PBC_x0020_Reference xmlns="908635bb-fe72-4d1d-8edd-59d05b062d3a">44</PBC_x0020_Reference>
    <Quarter xmlns="908635bb-fe72-4d1d-8edd-59d05b062d3a">2011 Q3</Quarter>
    <Key_x0020_Control xmlns="908635bb-fe72-4d1d-8edd-59d05b062d3a">Tech-11</Key_x0020_Control>
    <BSAccountRangeNew xmlns="908635bb-fe72-4d1d-8edd-59d05b062d3a" xsi:nil="true"/>
    <BalanceSheetDescriptionNew xmlns="908635bb-fe72-4d1d-8edd-59d05b062d3a" xsi:nil="true"/>
    <BSCategoryNew xmlns="908635bb-fe72-4d1d-8edd-59d05b062d3a" xsi:nil="true"/>
    <StatMotherNew xmlns="908635bb-fe72-4d1d-8edd-59d05b062d3a" xsi:nil="true"/>
    <ManagementGroupNew xmlns="908635bb-fe72-4d1d-8edd-59d05b062d3a" xsi:nil="true"/>
    <StatutoryNew xmlns="908635bb-fe72-4d1d-8edd-59d05b062d3a" xsi:nil="true"/>
    <BUNew xmlns="908635bb-fe72-4d1d-8edd-59d05b062d3a" xsi:nil="true"/>
    <KeepDocument xmlns="908635bb-fe72-4d1d-8edd-59d05b062d3a" xsi:nil="true"/>
    <_dlc_ExpireDateSaved xmlns="http://schemas.microsoft.com/sharepoint/v3" xsi:nil="true"/>
    <_dlc_ExpireDate xmlns="http://schemas.microsoft.com/sharepoint/v3">2011-10-06T12:36:18+00:00</_dlc_ExpireDate>
  </documentManagement>
</p:properties>
</file>

<file path=customXml/itemProps1.xml><?xml version="1.0" encoding="utf-8"?>
<ds:datastoreItem xmlns:ds="http://schemas.openxmlformats.org/officeDocument/2006/customXml" ds:itemID="{F3ECD3C2-4EA5-431E-AA30-A272E6E162A9}">
  <ds:schemaRefs>
    <ds:schemaRef ds:uri="http://schemas.microsoft.com/sharepoint/v3/contenttype/forms"/>
  </ds:schemaRefs>
</ds:datastoreItem>
</file>

<file path=customXml/itemProps2.xml><?xml version="1.0" encoding="utf-8"?>
<ds:datastoreItem xmlns:ds="http://schemas.openxmlformats.org/officeDocument/2006/customXml" ds:itemID="{344CAA4E-4D25-422B-9F57-5629F8586590}">
  <ds:schemaRefs>
    <ds:schemaRef ds:uri="http://schemas.microsoft.com/sharepoint/events"/>
  </ds:schemaRefs>
</ds:datastoreItem>
</file>

<file path=customXml/itemProps3.xml><?xml version="1.0" encoding="utf-8"?>
<ds:datastoreItem xmlns:ds="http://schemas.openxmlformats.org/officeDocument/2006/customXml" ds:itemID="{1DAB47D8-C038-419A-906B-45341EB15A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08635bb-fe72-4d1d-8edd-59d05b062d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4D57E2E-6C37-4002-BB4F-A645D994FDC8}">
  <ds:schemaRefs>
    <ds:schemaRef ds:uri="http://schemas.microsoft.com/office/2006/metadata/longProperties"/>
  </ds:schemaRefs>
</ds:datastoreItem>
</file>

<file path=customXml/itemProps5.xml><?xml version="1.0" encoding="utf-8"?>
<ds:datastoreItem xmlns:ds="http://schemas.openxmlformats.org/officeDocument/2006/customXml" ds:itemID="{B82071EE-2DB3-4F6D-B67C-BBE771D6E7E2}">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microsoft.com/sharepoint/v3"/>
    <ds:schemaRef ds:uri="908635bb-fe72-4d1d-8edd-59d05b062d3a"/>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Q3 2011 Notes</dc:title>
  <dc:creator>Christin Steen-Nilsen</dc:creator>
  <cp:lastModifiedBy>bard.stenberg</cp:lastModifiedBy>
  <cp:lastPrinted>2011-10-26T14:16:52Z</cp:lastPrinted>
  <dcterms:created xsi:type="dcterms:W3CDTF">2003-02-12T19:44:27Z</dcterms:created>
  <dcterms:modified xsi:type="dcterms:W3CDTF">2011-10-28T04:55:42Z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ne">
    <vt:lpwstr>1</vt:lpwstr>
  </property>
  <property fmtid="{D5CDD505-2E9C-101B-9397-08002B2CF9AE}" pid="3" name="ContentType">
    <vt:lpwstr>Document</vt:lpwstr>
  </property>
  <property fmtid="{D5CDD505-2E9C-101B-9397-08002B2CF9AE}" pid="4" name="Copy document to Quarterly Reporting Q4 2009">
    <vt:lpwstr>1</vt:lpwstr>
  </property>
  <property fmtid="{D5CDD505-2E9C-101B-9397-08002B2CF9AE}" pid="5" name="ContentTypeId">
    <vt:lpwstr>0x0101001BA8192A63AC2947BE19EEE885D493680504011F007DC8F8EE87FC324A85C423F1663B9FE2</vt:lpwstr>
  </property>
  <property fmtid="{D5CDD505-2E9C-101B-9397-08002B2CF9AE}" pid="6" name="Approved by">
    <vt:lpwstr>Hilde Fauske453</vt:lpwstr>
  </property>
  <property fmtid="{D5CDD505-2E9C-101B-9397-08002B2CF9AE}" pid="7" name="Status">
    <vt:lpwstr>Completed September 2010</vt:lpwstr>
  </property>
  <property fmtid="{D5CDD505-2E9C-101B-9397-08002B2CF9AE}" pid="8" name="Send a copy to Q1 2010">
    <vt:lpwstr>false</vt:lpwstr>
  </property>
  <property fmtid="{D5CDD505-2E9C-101B-9397-08002B2CF9AE}" pid="9" name="Send a copy to Q2 2010">
    <vt:lpwstr>false</vt:lpwstr>
  </property>
  <property fmtid="{D5CDD505-2E9C-101B-9397-08002B2CF9AE}" pid="10" name="Archived">
    <vt:filetime>2011-05-05T05:11:01Z</vt:filetime>
  </property>
  <property fmtid="{D5CDD505-2E9C-101B-9397-08002B2CF9AE}" pid="11" name="ArchivedBy">
    <vt:lpwstr>263</vt:lpwstr>
  </property>
  <property fmtid="{D5CDD505-2E9C-101B-9397-08002B2CF9AE}" pid="12" name="ManGroupCodePeopleSoft">
    <vt:lpwstr>532</vt:lpwstr>
  </property>
  <property fmtid="{D5CDD505-2E9C-101B-9397-08002B2CF9AE}" pid="13" name="Supporting document">
    <vt:lpwstr>No</vt:lpwstr>
  </property>
  <property fmtid="{D5CDD505-2E9C-101B-9397-08002B2CF9AE}" pid="14" name="_dlc_policyId">
    <vt:lpwstr>0x0101001BA8192A63AC2947BE19EEE885D49368050401|-1393315153</vt:lpwstr>
  </property>
  <property fmtid="{D5CDD505-2E9C-101B-9397-08002B2CF9AE}" pid="15" name="ItemRetentionFormula">
    <vt:lpwstr>&lt;formula id="Microsoft.Office.RecordsManagement.PolicyFeatures.Expiration.Formula.BuiltIn"&gt;&lt;number&gt;0&lt;/number&gt;&lt;property&gt;Created&lt;/property&gt;&lt;propertyId&gt;8c06beca-0777-48f7-91c7-6da68bc07b69&lt;/propertyId&gt;&lt;period&gt;days&lt;/period&gt;&lt;/formula&gt;</vt:lpwstr>
  </property>
</Properties>
</file>