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A806EB91-D4CC-4631-822C-E65757E36D3A}" xr6:coauthVersionLast="34" xr6:coauthVersionMax="34" xr10:uidLastSave="{00000000-0000-0000-0000-000000000000}"/>
  <bookViews>
    <workbookView xWindow="645" yWindow="32768" windowWidth="5370" windowHeight="8400" tabRatio="891"/>
  </bookViews>
  <sheets>
    <sheet name="General Rev 3 " sheetId="1" r:id="rId1"/>
  </sheets>
  <definedNames>
    <definedName name="_xlnm.Print_Area" localSheetId="0">#REF!</definedName>
    <definedName name="_xlnm.Print_Area">#REF!</definedName>
    <definedName name="_xlnm.Print_Titles">#REF!</definedName>
  </definedNames>
  <calcPr calcId="179017"/>
</workbook>
</file>

<file path=xl/calcChain.xml><?xml version="1.0" encoding="utf-8"?>
<calcChain xmlns="http://schemas.openxmlformats.org/spreadsheetml/2006/main">
  <c r="A4" i="1" l="1"/>
  <c r="K11" i="1"/>
  <c r="M11" i="1"/>
  <c r="K12" i="1"/>
  <c r="M12" i="1"/>
  <c r="K13" i="1"/>
  <c r="K14" i="1" s="1"/>
  <c r="M13" i="1"/>
  <c r="G14" i="1"/>
  <c r="I14" i="1"/>
  <c r="K16" i="1"/>
  <c r="M16" i="1"/>
  <c r="K17" i="1"/>
  <c r="M17" i="1"/>
  <c r="G18" i="1"/>
  <c r="I18" i="1"/>
  <c r="K18" i="1"/>
  <c r="K21" i="1"/>
  <c r="M21" i="1"/>
  <c r="K22" i="1"/>
  <c r="M22" i="1"/>
  <c r="K23" i="1"/>
  <c r="M23" i="1"/>
  <c r="K24" i="1"/>
  <c r="K38" i="1" s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K36" i="1"/>
  <c r="M36" i="1"/>
  <c r="K37" i="1"/>
  <c r="M37" i="1"/>
  <c r="G38" i="1"/>
  <c r="I38" i="1"/>
  <c r="I40" i="1"/>
  <c r="M40" i="1" s="1"/>
  <c r="K40" i="1"/>
  <c r="K41" i="1"/>
  <c r="I43" i="1"/>
  <c r="M41" i="1" s="1"/>
  <c r="K42" i="1"/>
  <c r="M42" i="1"/>
  <c r="K43" i="1"/>
  <c r="M43" i="1"/>
  <c r="K44" i="1"/>
  <c r="M44" i="1"/>
  <c r="K45" i="1"/>
  <c r="M45" i="1"/>
  <c r="K46" i="1"/>
  <c r="M46" i="1"/>
  <c r="K47" i="1"/>
  <c r="M47" i="1"/>
  <c r="K48" i="1"/>
  <c r="M48" i="1"/>
  <c r="K50" i="1"/>
  <c r="M50" i="1"/>
  <c r="K51" i="1"/>
  <c r="M51" i="1"/>
  <c r="K52" i="1"/>
  <c r="M52" i="1"/>
  <c r="K53" i="1"/>
  <c r="M53" i="1"/>
  <c r="I54" i="1"/>
  <c r="K54" i="1" s="1"/>
  <c r="K55" i="1" s="1"/>
  <c r="G55" i="1"/>
  <c r="I55" i="1"/>
  <c r="I68" i="1" s="1"/>
  <c r="K57" i="1"/>
  <c r="K66" i="1" s="1"/>
  <c r="M57" i="1"/>
  <c r="K58" i="1"/>
  <c r="M58" i="1"/>
  <c r="K59" i="1"/>
  <c r="M59" i="1"/>
  <c r="K60" i="1"/>
  <c r="M60" i="1"/>
  <c r="K61" i="1"/>
  <c r="M61" i="1"/>
  <c r="M62" i="1"/>
  <c r="K63" i="1"/>
  <c r="M63" i="1"/>
  <c r="K64" i="1"/>
  <c r="M64" i="1"/>
  <c r="K65" i="1"/>
  <c r="M65" i="1"/>
  <c r="G66" i="1"/>
  <c r="G68" i="1" s="1"/>
  <c r="G75" i="1" s="1"/>
  <c r="G78" i="1" s="1"/>
  <c r="I66" i="1"/>
  <c r="G70" i="1"/>
  <c r="I70" i="1" s="1"/>
  <c r="I71" i="1"/>
  <c r="K68" i="1" l="1"/>
  <c r="M54" i="1"/>
  <c r="M72" i="1" s="1"/>
  <c r="I72" i="1" s="1"/>
  <c r="G80" i="1"/>
  <c r="G82" i="1" s="1"/>
  <c r="K72" i="1" l="1"/>
  <c r="K75" i="1" s="1"/>
  <c r="I73" i="1" s="1"/>
  <c r="I75" i="1" s="1"/>
</calcChain>
</file>

<file path=xl/comments1.xml><?xml version="1.0" encoding="utf-8"?>
<comments xmlns="http://schemas.openxmlformats.org/spreadsheetml/2006/main">
  <authors>
    <author/>
  </authors>
  <commentList>
    <comment ref="M41" authorId="0" shapeId="0">
      <text>
        <r>
          <rPr>
            <sz val="10"/>
            <rFont val="Arial"/>
            <family val="2"/>
          </rPr>
          <t>True smell</t>
        </r>
      </text>
    </comment>
  </commentList>
</comments>
</file>

<file path=xl/sharedStrings.xml><?xml version="1.0" encoding="utf-8"?>
<sst xmlns="http://schemas.openxmlformats.org/spreadsheetml/2006/main" count="79" uniqueCount="77">
  <si>
    <t>DUVAL COUNTY SCHOOL BOARD</t>
  </si>
  <si>
    <t>Federal Impact Funds</t>
  </si>
  <si>
    <t>R.O.T.C.</t>
  </si>
  <si>
    <t>Medicaid</t>
  </si>
  <si>
    <t>State Forest Funds</t>
  </si>
  <si>
    <t>State License Tax</t>
  </si>
  <si>
    <t>Transportation</t>
  </si>
  <si>
    <t>Pre-School Projects</t>
  </si>
  <si>
    <t>Teacher Training</t>
  </si>
  <si>
    <t>Rent</t>
  </si>
  <si>
    <t>Loss Recoveries</t>
  </si>
  <si>
    <t>State Sources:</t>
  </si>
  <si>
    <t>Local Sources:</t>
  </si>
  <si>
    <t>STATEMENT OF REVENUES AND EXPENDITURES</t>
  </si>
  <si>
    <t>GENERAL FUND</t>
  </si>
  <si>
    <t>Total Federal</t>
  </si>
  <si>
    <t>Other Financing Sources</t>
  </si>
  <si>
    <t>Total Local Sources</t>
  </si>
  <si>
    <t>Student Fees:</t>
  </si>
  <si>
    <t>TOTAL REVENUES</t>
  </si>
  <si>
    <t>REVENUES:</t>
  </si>
  <si>
    <t>Miscellaneous State Revenue</t>
  </si>
  <si>
    <t>Instructional Materials</t>
  </si>
  <si>
    <t>Supplemental Academic Ins.</t>
  </si>
  <si>
    <t>Tax Redemptions</t>
  </si>
  <si>
    <t>Total State Sources</t>
  </si>
  <si>
    <t>Transfers &amp; Other Sources</t>
  </si>
  <si>
    <t>TOTAL REVENUES AND FUND BALANCE</t>
  </si>
  <si>
    <t>BEGINNING FUND BALANCE</t>
  </si>
  <si>
    <t>ACTUAL</t>
  </si>
  <si>
    <t>Other Miscellaneous Federal</t>
  </si>
  <si>
    <t>Florida Education Finance Program</t>
  </si>
  <si>
    <t>CO &amp; DS withheld for Administrative</t>
  </si>
  <si>
    <t>Racing Commission Funds</t>
  </si>
  <si>
    <t>Discretionary Lottery Funds</t>
  </si>
  <si>
    <t>Public School Technology</t>
  </si>
  <si>
    <t>Florida Teacher Lead Program</t>
  </si>
  <si>
    <t>Other Course and Class Fees</t>
  </si>
  <si>
    <t>Other Authorized Student Fees</t>
  </si>
  <si>
    <t>District School Tax</t>
  </si>
  <si>
    <t>Transfers In:</t>
  </si>
  <si>
    <t>from Capital Project Funds</t>
  </si>
  <si>
    <t>BUDGET</t>
  </si>
  <si>
    <t>YEAR-TO-DATE</t>
  </si>
  <si>
    <t>Total Federal Direct</t>
  </si>
  <si>
    <t>Diagnostic Resource Center</t>
  </si>
  <si>
    <t>Tuition (Non-resident)</t>
  </si>
  <si>
    <t>Excess Fees</t>
  </si>
  <si>
    <t>Federal through State:</t>
  </si>
  <si>
    <t>National Forest Funds</t>
  </si>
  <si>
    <t>Interest Including Profit on Investments</t>
  </si>
  <si>
    <t>Gifts, Grants and Bequests</t>
  </si>
  <si>
    <t>School Aged Child Care Fees</t>
  </si>
  <si>
    <t>Other Schools, Courses &amp; Fees</t>
  </si>
  <si>
    <t>from Trust and Agency Funds</t>
  </si>
  <si>
    <t>District I &amp; S bond Tax</t>
  </si>
  <si>
    <t>District Local Capital Improvement Tax</t>
  </si>
  <si>
    <t>Sale of Land and Equipment</t>
  </si>
  <si>
    <t>Loans and Capital Lease Agreements</t>
  </si>
  <si>
    <t>COLLECTED/SPENT</t>
  </si>
  <si>
    <t>Total Federal Through State</t>
  </si>
  <si>
    <t>Federal Direct:</t>
  </si>
  <si>
    <t>Total Transfers &amp; Other Financing Sources</t>
  </si>
  <si>
    <t>UNDER</t>
  </si>
  <si>
    <t>(OVER)</t>
  </si>
  <si>
    <t>ESTIMATED REVENUE NOT RECEIVED</t>
  </si>
  <si>
    <t>UNAPPROPRIATED EXCESS RECEIPTS</t>
  </si>
  <si>
    <t>Misc. Local Revenue</t>
  </si>
  <si>
    <t>Teacher Recruitment</t>
  </si>
  <si>
    <t>from Special Revenue Funds</t>
  </si>
  <si>
    <t>School Recognition Funds</t>
  </si>
  <si>
    <t>Preschool Program Fees</t>
  </si>
  <si>
    <t>PreK Early Intervention Fees</t>
  </si>
  <si>
    <t>PRIOR YEAR ADJUSTMENT TO FUND BALANCE</t>
  </si>
  <si>
    <t>from Internal Service Funds</t>
  </si>
  <si>
    <t>from General Funds</t>
  </si>
  <si>
    <t>2002-2003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</si>
</sst>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Formulas="1" tabSelected="1" view="pageBreakPreview" topLeftCell="B1" zoomScale="60" zoomScaleNormal="75" workbookViewId="0">
      <selection activeCell="I80" sqref="I80"/>
    </sheetView>
  </sheetViews>
  <sheetFormatPr defaultRowHeight="12.75" x14ac:dyDescent="0.35"/>
  <cols>
    <col min="1" max="1" width="4.86328125" customWidth="1"/>
    <col min="2" max="2" width="5.1328125" customWidth="1"/>
    <col min="3" max="3" width="9.1328125" hidden="1" customWidth="1"/>
    <col min="4" max="4" width="16.59765625" customWidth="1"/>
    <col min="5" max="5" width="7" customWidth="1"/>
    <col min="6" max="6" width="3.3984375" customWidth="1"/>
    <col min="7" max="7" width="23" customWidth="1"/>
    <col min="8" max="8" width="3.73046875" customWidth="1"/>
    <col min="9" max="9" width="23" customWidth="1"/>
    <col min="10" max="10" width="3.59765625" customWidth="1"/>
    <col min="11" max="11" width="23.73046875" customWidth="1"/>
    <col min="13" max="13" width="21.1328125" customWidth="1"/>
  </cols>
  <sheetData>
    <row r="1" spans="1:13" x14ac:dyDescent="0.35">
      <c r="A1" t="s">
        <v>0</v>
      </c>
    </row>
    <row r="2" spans="1:13" x14ac:dyDescent="0.35">
      <c r="A2" t="s">
        <v>13</v>
      </c>
    </row>
    <row r="3" spans="1:13" x14ac:dyDescent="0.35">
      <c r="A3" t="s">
        <v>14</v>
      </c>
    </row>
    <row r="4" spans="1:13" x14ac:dyDescent="0.35">
      <c r="A4" t="e">
        <f>+#REF!</f>
        <v>#REF!</v>
      </c>
    </row>
    <row r="6" spans="1:13" x14ac:dyDescent="0.35">
      <c r="K6" t="s">
        <v>63</v>
      </c>
    </row>
    <row r="7" spans="1:13" x14ac:dyDescent="0.35">
      <c r="G7" t="s">
        <v>76</v>
      </c>
      <c r="I7" t="s">
        <v>43</v>
      </c>
      <c r="K7" t="s">
        <v>64</v>
      </c>
    </row>
    <row r="8" spans="1:13" ht="13.15" thickBot="1" x14ac:dyDescent="0.4">
      <c r="G8" t="s">
        <v>42</v>
      </c>
      <c r="I8" t="s">
        <v>29</v>
      </c>
      <c r="K8" t="s">
        <v>59</v>
      </c>
    </row>
    <row r="9" spans="1:13" x14ac:dyDescent="0.35">
      <c r="A9" t="s">
        <v>20</v>
      </c>
    </row>
    <row r="10" spans="1:13" x14ac:dyDescent="0.35">
      <c r="A10" t="s">
        <v>61</v>
      </c>
    </row>
    <row r="11" spans="1:13" x14ac:dyDescent="0.35">
      <c r="B11" t="s">
        <v>1</v>
      </c>
      <c r="E11">
        <v>3121</v>
      </c>
      <c r="G11">
        <v>700000</v>
      </c>
      <c r="I11" s="10">
        <v>99996.49</v>
      </c>
      <c r="K11" s="6">
        <f>+G11-I11</f>
        <v>600003.51</v>
      </c>
      <c r="M11" s="4">
        <f>IF(G11&gt;I11,G11-I11,0)</f>
        <v>600003.51</v>
      </c>
    </row>
    <row r="12" spans="1:13" x14ac:dyDescent="0.35">
      <c r="B12" t="s">
        <v>2</v>
      </c>
      <c r="E12">
        <v>3191</v>
      </c>
      <c r="G12">
        <v>450000</v>
      </c>
      <c r="I12" s="10">
        <v>169329.87</v>
      </c>
      <c r="K12" s="6">
        <f>+G12-I12</f>
        <v>280670.13</v>
      </c>
      <c r="M12" s="4">
        <f>IF(G12&gt;I12,G12-I12,0)</f>
        <v>280670.13</v>
      </c>
    </row>
    <row r="13" spans="1:13" x14ac:dyDescent="0.35">
      <c r="B13" t="s">
        <v>30</v>
      </c>
      <c r="E13">
        <v>3199</v>
      </c>
      <c r="G13">
        <v>456700</v>
      </c>
      <c r="I13" s="10">
        <v>111546.02</v>
      </c>
      <c r="K13" s="6">
        <f>+G13-I13</f>
        <v>345153.98</v>
      </c>
      <c r="M13" s="4">
        <f>IF(G13&gt;I13,G13-I13,0)</f>
        <v>345153.98</v>
      </c>
    </row>
    <row r="14" spans="1:13" x14ac:dyDescent="0.35">
      <c r="C14" t="s">
        <v>15</v>
      </c>
      <c r="D14" t="s">
        <v>44</v>
      </c>
      <c r="G14" s="7">
        <f>SUM(G11:G13)</f>
        <v>1606700</v>
      </c>
      <c r="I14" s="7">
        <f>SUM(I11:I13)</f>
        <v>380872.38</v>
      </c>
      <c r="K14" s="7">
        <f>SUM(K11:K13)</f>
        <v>1225827.6200000001</v>
      </c>
    </row>
    <row r="15" spans="1:13" x14ac:dyDescent="0.35">
      <c r="A15" t="s">
        <v>48</v>
      </c>
    </row>
    <row r="16" spans="1:13" x14ac:dyDescent="0.35">
      <c r="B16" t="s">
        <v>3</v>
      </c>
      <c r="E16">
        <v>3202</v>
      </c>
      <c r="G16">
        <v>0</v>
      </c>
      <c r="I16" s="10">
        <v>0</v>
      </c>
      <c r="K16" s="6">
        <f>+G16-I16</f>
        <v>0</v>
      </c>
      <c r="M16" s="4">
        <f>IF(G16&gt;I16,G16-I16,0)</f>
        <v>0</v>
      </c>
    </row>
    <row r="17" spans="1:13" x14ac:dyDescent="0.35">
      <c r="B17" t="s">
        <v>49</v>
      </c>
      <c r="E17">
        <v>3255</v>
      </c>
      <c r="G17">
        <v>0</v>
      </c>
      <c r="I17" s="10">
        <v>0</v>
      </c>
      <c r="K17" s="6">
        <f>+G17-I17</f>
        <v>0</v>
      </c>
      <c r="M17" s="4">
        <f>IF(G17&gt;I17,G17-I17,0)</f>
        <v>0</v>
      </c>
    </row>
    <row r="18" spans="1:13" x14ac:dyDescent="0.35">
      <c r="D18" t="s">
        <v>60</v>
      </c>
      <c r="G18" s="3">
        <f>SUM(G16:G17)</f>
        <v>0</v>
      </c>
      <c r="I18" s="3">
        <f>SUM(I16:I17)</f>
        <v>0</v>
      </c>
      <c r="K18" s="3">
        <f>SUM(K16:K17)</f>
        <v>0</v>
      </c>
    </row>
    <row r="20" spans="1:13" x14ac:dyDescent="0.35">
      <c r="A20" t="s">
        <v>11</v>
      </c>
    </row>
    <row r="21" spans="1:13" x14ac:dyDescent="0.35">
      <c r="B21" t="s">
        <v>31</v>
      </c>
      <c r="E21">
        <v>3310</v>
      </c>
      <c r="G21">
        <v>374024278</v>
      </c>
      <c r="I21" s="10">
        <v>140283941</v>
      </c>
      <c r="K21" s="6">
        <f>+G21-I21</f>
        <v>233740337</v>
      </c>
      <c r="M21" s="4">
        <f t="shared" ref="M21:M37" si="0">IF(G21&gt;I21,G21-I21,0)</f>
        <v>233740337</v>
      </c>
    </row>
    <row r="22" spans="1:13" x14ac:dyDescent="0.35">
      <c r="B22" t="s">
        <v>32</v>
      </c>
      <c r="E22">
        <v>3323</v>
      </c>
      <c r="G22">
        <v>66504.36</v>
      </c>
      <c r="I22" s="10">
        <v>0</v>
      </c>
      <c r="K22" s="6">
        <f t="shared" ref="K22:K37" si="1">+G22-I22</f>
        <v>66504.36</v>
      </c>
      <c r="M22" s="4">
        <f t="shared" si="0"/>
        <v>66504.36</v>
      </c>
    </row>
    <row r="23" spans="1:13" x14ac:dyDescent="0.35">
      <c r="B23" t="s">
        <v>36</v>
      </c>
      <c r="E23">
        <v>3334</v>
      </c>
      <c r="G23">
        <v>791692</v>
      </c>
      <c r="I23" s="10">
        <v>791692</v>
      </c>
      <c r="K23" s="6">
        <f t="shared" si="1"/>
        <v>0</v>
      </c>
      <c r="M23" s="4">
        <f t="shared" si="0"/>
        <v>0</v>
      </c>
    </row>
    <row r="24" spans="1:13" x14ac:dyDescent="0.35">
      <c r="B24" t="s">
        <v>45</v>
      </c>
      <c r="E24">
        <v>3335</v>
      </c>
      <c r="G24">
        <v>85635</v>
      </c>
      <c r="I24" s="10">
        <v>0</v>
      </c>
      <c r="K24" s="6">
        <f t="shared" si="1"/>
        <v>85635</v>
      </c>
      <c r="M24" s="4">
        <f t="shared" si="0"/>
        <v>85635</v>
      </c>
    </row>
    <row r="25" spans="1:13" x14ac:dyDescent="0.35">
      <c r="B25" t="s">
        <v>22</v>
      </c>
      <c r="E25">
        <v>3336</v>
      </c>
      <c r="G25">
        <v>10811375</v>
      </c>
      <c r="I25" s="10">
        <v>9189670</v>
      </c>
      <c r="K25" s="6">
        <f t="shared" si="1"/>
        <v>1621705</v>
      </c>
      <c r="M25" s="4">
        <f t="shared" si="0"/>
        <v>1621705</v>
      </c>
    </row>
    <row r="26" spans="1:13" x14ac:dyDescent="0.35">
      <c r="B26" t="s">
        <v>33</v>
      </c>
      <c r="E26">
        <v>3341</v>
      </c>
      <c r="G26">
        <v>446500</v>
      </c>
      <c r="I26" s="10">
        <v>0</v>
      </c>
      <c r="K26" s="6">
        <f t="shared" si="1"/>
        <v>446500</v>
      </c>
      <c r="M26" s="4">
        <f t="shared" si="0"/>
        <v>446500</v>
      </c>
    </row>
    <row r="27" spans="1:13" x14ac:dyDescent="0.35">
      <c r="B27" t="s">
        <v>4</v>
      </c>
      <c r="E27">
        <v>3342</v>
      </c>
      <c r="G27">
        <v>0</v>
      </c>
      <c r="I27" s="10">
        <v>412.82</v>
      </c>
      <c r="K27" s="6">
        <f t="shared" si="1"/>
        <v>-412.82</v>
      </c>
      <c r="M27" s="4">
        <f t="shared" si="0"/>
        <v>0</v>
      </c>
    </row>
    <row r="28" spans="1:13" x14ac:dyDescent="0.35">
      <c r="B28" t="s">
        <v>5</v>
      </c>
      <c r="E28">
        <v>3343</v>
      </c>
      <c r="G28">
        <v>343762.86</v>
      </c>
      <c r="I28" s="10">
        <v>62882.61</v>
      </c>
      <c r="K28" s="6">
        <f t="shared" si="1"/>
        <v>280880.25</v>
      </c>
      <c r="M28" s="4">
        <f t="shared" si="0"/>
        <v>280880.25</v>
      </c>
    </row>
    <row r="29" spans="1:13" x14ac:dyDescent="0.35">
      <c r="B29" t="s">
        <v>34</v>
      </c>
      <c r="E29">
        <v>3344</v>
      </c>
      <c r="G29">
        <v>14126171</v>
      </c>
      <c r="I29" s="10">
        <v>1230143</v>
      </c>
      <c r="K29" s="6">
        <f t="shared" si="1"/>
        <v>12896028</v>
      </c>
      <c r="M29" s="4">
        <f t="shared" si="0"/>
        <v>12896028</v>
      </c>
    </row>
    <row r="30" spans="1:13" x14ac:dyDescent="0.35">
      <c r="B30" t="s">
        <v>6</v>
      </c>
      <c r="E30">
        <v>3354</v>
      </c>
      <c r="G30">
        <v>20513546</v>
      </c>
      <c r="I30" s="10">
        <v>6837848</v>
      </c>
      <c r="K30" s="6">
        <f t="shared" si="1"/>
        <v>13675698</v>
      </c>
      <c r="M30" s="4">
        <f t="shared" si="0"/>
        <v>13675698</v>
      </c>
    </row>
    <row r="31" spans="1:13" x14ac:dyDescent="0.35">
      <c r="B31" t="s">
        <v>70</v>
      </c>
      <c r="E31">
        <v>3361</v>
      </c>
      <c r="G31">
        <v>0</v>
      </c>
      <c r="I31" s="10">
        <v>5177569</v>
      </c>
      <c r="K31" s="6">
        <f t="shared" si="1"/>
        <v>-5177569</v>
      </c>
      <c r="M31" s="4">
        <f t="shared" si="0"/>
        <v>0</v>
      </c>
    </row>
    <row r="32" spans="1:13" x14ac:dyDescent="0.35">
      <c r="B32" t="s">
        <v>68</v>
      </c>
      <c r="E32">
        <v>3362</v>
      </c>
      <c r="G32">
        <v>0</v>
      </c>
      <c r="I32" s="10">
        <v>0</v>
      </c>
      <c r="K32" s="6">
        <f t="shared" si="1"/>
        <v>0</v>
      </c>
      <c r="M32" s="4">
        <f t="shared" si="0"/>
        <v>0</v>
      </c>
    </row>
    <row r="33" spans="1:13" x14ac:dyDescent="0.35">
      <c r="B33" t="s">
        <v>7</v>
      </c>
      <c r="E33">
        <v>3372</v>
      </c>
      <c r="G33">
        <v>5070758</v>
      </c>
      <c r="I33" s="10">
        <v>1384835.4</v>
      </c>
      <c r="K33" s="6">
        <f t="shared" si="1"/>
        <v>3685922.6</v>
      </c>
      <c r="M33" s="4">
        <f t="shared" si="0"/>
        <v>3685922.6</v>
      </c>
    </row>
    <row r="34" spans="1:13" x14ac:dyDescent="0.35">
      <c r="B34" t="s">
        <v>23</v>
      </c>
      <c r="E34">
        <v>3374</v>
      </c>
      <c r="G34">
        <v>0</v>
      </c>
      <c r="I34" s="10">
        <v>0</v>
      </c>
      <c r="K34" s="6">
        <f t="shared" si="1"/>
        <v>0</v>
      </c>
      <c r="M34" s="4">
        <f t="shared" si="0"/>
        <v>0</v>
      </c>
    </row>
    <row r="35" spans="1:13" x14ac:dyDescent="0.35">
      <c r="B35" t="s">
        <v>35</v>
      </c>
      <c r="E35">
        <v>3375</v>
      </c>
      <c r="G35">
        <v>3121744</v>
      </c>
      <c r="I35" s="10">
        <v>1040580</v>
      </c>
      <c r="K35" s="6">
        <f t="shared" si="1"/>
        <v>2081164</v>
      </c>
      <c r="M35" s="4">
        <f t="shared" si="0"/>
        <v>2081164</v>
      </c>
    </row>
    <row r="36" spans="1:13" x14ac:dyDescent="0.35">
      <c r="B36" t="s">
        <v>8</v>
      </c>
      <c r="E36">
        <v>3376</v>
      </c>
      <c r="G36">
        <v>1800570</v>
      </c>
      <c r="I36" s="10">
        <v>600192</v>
      </c>
      <c r="K36" s="6">
        <f t="shared" si="1"/>
        <v>1200378</v>
      </c>
      <c r="M36" s="4">
        <f t="shared" si="0"/>
        <v>1200378</v>
      </c>
    </row>
    <row r="37" spans="1:13" x14ac:dyDescent="0.35">
      <c r="B37" t="s">
        <v>21</v>
      </c>
      <c r="E37">
        <v>3399</v>
      </c>
      <c r="G37">
        <v>1263096</v>
      </c>
      <c r="I37" s="10">
        <v>467680.56</v>
      </c>
      <c r="K37" s="6">
        <f t="shared" si="1"/>
        <v>795415.44</v>
      </c>
      <c r="M37" s="4">
        <f t="shared" si="0"/>
        <v>795415.44</v>
      </c>
    </row>
    <row r="38" spans="1:13" x14ac:dyDescent="0.35">
      <c r="C38" t="s">
        <v>25</v>
      </c>
      <c r="D38" t="s">
        <v>25</v>
      </c>
      <c r="G38" s="9">
        <f>SUM(G21:G37)</f>
        <v>432465632.22000003</v>
      </c>
      <c r="I38" s="9">
        <f>SUM(I21:I37)</f>
        <v>167067446.39000002</v>
      </c>
      <c r="K38" s="9">
        <f>SUM(K21:K37)</f>
        <v>265398185.83000001</v>
      </c>
    </row>
    <row r="39" spans="1:13" x14ac:dyDescent="0.35">
      <c r="A39" t="s">
        <v>12</v>
      </c>
    </row>
    <row r="40" spans="1:13" x14ac:dyDescent="0.35">
      <c r="B40" t="s">
        <v>39</v>
      </c>
      <c r="E40">
        <v>3411</v>
      </c>
      <c r="G40">
        <v>206462433</v>
      </c>
      <c r="I40">
        <f>31792619.08+166040.81+4736666.96</f>
        <v>36695326.849999994</v>
      </c>
      <c r="K40" s="6">
        <f t="shared" ref="K40:K48" si="2">+G40-I40</f>
        <v>169767106.15000001</v>
      </c>
      <c r="M40" s="4">
        <f>IF(G40&gt;I40,G40-I40,0)</f>
        <v>169767106.15000001</v>
      </c>
    </row>
    <row r="41" spans="1:13" x14ac:dyDescent="0.35">
      <c r="B41" t="s">
        <v>55</v>
      </c>
      <c r="E41">
        <v>3412</v>
      </c>
      <c r="G41">
        <v>0</v>
      </c>
      <c r="I41" s="10">
        <v>0</v>
      </c>
      <c r="K41" s="6">
        <f>+G41-I41</f>
        <v>0</v>
      </c>
      <c r="M41" s="4">
        <f>IF(G41&gt;I43,G41-I43,0)</f>
        <v>0</v>
      </c>
    </row>
    <row r="42" spans="1:13" x14ac:dyDescent="0.35">
      <c r="B42" t="s">
        <v>56</v>
      </c>
      <c r="E42">
        <v>3413</v>
      </c>
      <c r="G42">
        <v>0</v>
      </c>
      <c r="I42" s="10">
        <v>0</v>
      </c>
      <c r="K42" s="6">
        <f t="shared" si="2"/>
        <v>0</v>
      </c>
      <c r="M42" s="4">
        <f t="shared" ref="M42:M48" si="3">IF(G42&gt;I42,G42-I42,0)</f>
        <v>0</v>
      </c>
    </row>
    <row r="43" spans="1:13" x14ac:dyDescent="0.35">
      <c r="B43" t="s">
        <v>24</v>
      </c>
      <c r="E43">
        <v>3421</v>
      </c>
      <c r="G43">
        <v>600000</v>
      </c>
      <c r="I43" s="10">
        <f>286079.21+98489.64+333609.44+28633.12+126820.26</f>
        <v>873631.67</v>
      </c>
      <c r="K43" s="6">
        <f t="shared" si="2"/>
        <v>-273631.67000000004</v>
      </c>
      <c r="M43" s="4">
        <f t="shared" si="3"/>
        <v>0</v>
      </c>
    </row>
    <row r="44" spans="1:13" x14ac:dyDescent="0.35">
      <c r="B44" t="s">
        <v>47</v>
      </c>
      <c r="E44">
        <v>3423</v>
      </c>
      <c r="G44">
        <v>0</v>
      </c>
      <c r="I44" s="10">
        <v>0</v>
      </c>
      <c r="K44" s="6">
        <f t="shared" si="2"/>
        <v>0</v>
      </c>
      <c r="M44" s="4">
        <f t="shared" si="3"/>
        <v>0</v>
      </c>
    </row>
    <row r="45" spans="1:13" x14ac:dyDescent="0.35">
      <c r="B45" t="s">
        <v>46</v>
      </c>
      <c r="E45">
        <v>3424</v>
      </c>
      <c r="G45">
        <v>0</v>
      </c>
      <c r="I45" s="10">
        <v>9530.18</v>
      </c>
      <c r="K45" s="6">
        <f t="shared" si="2"/>
        <v>-9530.18</v>
      </c>
      <c r="M45" s="4">
        <f t="shared" si="3"/>
        <v>0</v>
      </c>
    </row>
    <row r="46" spans="1:13" x14ac:dyDescent="0.35">
      <c r="B46" t="s">
        <v>9</v>
      </c>
      <c r="E46">
        <v>3425</v>
      </c>
      <c r="G46">
        <v>0</v>
      </c>
      <c r="I46" s="10">
        <v>0</v>
      </c>
      <c r="K46" s="6">
        <f t="shared" si="2"/>
        <v>0</v>
      </c>
      <c r="M46" s="4">
        <f t="shared" si="3"/>
        <v>0</v>
      </c>
    </row>
    <row r="47" spans="1:13" x14ac:dyDescent="0.35">
      <c r="B47" t="s">
        <v>50</v>
      </c>
      <c r="E47">
        <v>3430</v>
      </c>
      <c r="G47">
        <v>3335000</v>
      </c>
      <c r="I47" s="10">
        <v>394138.8</v>
      </c>
      <c r="K47" s="6">
        <f t="shared" si="2"/>
        <v>2940861.2</v>
      </c>
      <c r="M47" s="4">
        <f t="shared" si="3"/>
        <v>2940861.2</v>
      </c>
    </row>
    <row r="48" spans="1:13" x14ac:dyDescent="0.35">
      <c r="B48" t="s">
        <v>51</v>
      </c>
      <c r="E48">
        <v>3440</v>
      </c>
      <c r="G48">
        <v>69032.210000000006</v>
      </c>
      <c r="I48" s="10">
        <v>175140.55</v>
      </c>
      <c r="K48" s="6">
        <f t="shared" si="2"/>
        <v>-106108.33999999998</v>
      </c>
      <c r="M48" s="4">
        <f t="shared" si="3"/>
        <v>0</v>
      </c>
    </row>
    <row r="49" spans="1:13" x14ac:dyDescent="0.35">
      <c r="B49" t="s">
        <v>18</v>
      </c>
      <c r="I49" s="10"/>
    </row>
    <row r="50" spans="1:13" x14ac:dyDescent="0.35">
      <c r="D50" t="s">
        <v>71</v>
      </c>
      <c r="E50">
        <v>3471</v>
      </c>
      <c r="G50">
        <v>81475.839999999997</v>
      </c>
      <c r="I50" s="10">
        <v>109037.84</v>
      </c>
      <c r="K50" s="6">
        <f>+G50-I50</f>
        <v>-27562</v>
      </c>
      <c r="M50" s="4">
        <f>IF(G50&gt;I50,G50-I50,0)</f>
        <v>0</v>
      </c>
    </row>
    <row r="51" spans="1:13" x14ac:dyDescent="0.35">
      <c r="C51" t="s">
        <v>37</v>
      </c>
      <c r="D51" t="s">
        <v>72</v>
      </c>
      <c r="E51">
        <v>3472</v>
      </c>
      <c r="G51">
        <v>204636.55</v>
      </c>
      <c r="I51" s="10">
        <v>262045.5</v>
      </c>
      <c r="K51" s="6">
        <f>+G51-I51</f>
        <v>-57408.950000000012</v>
      </c>
      <c r="M51" s="4">
        <f>IF(G51&gt;I51,G51-I51,0)</f>
        <v>0</v>
      </c>
    </row>
    <row r="52" spans="1:13" x14ac:dyDescent="0.35">
      <c r="C52" t="s">
        <v>38</v>
      </c>
      <c r="D52" t="s">
        <v>52</v>
      </c>
      <c r="E52">
        <v>3473</v>
      </c>
      <c r="G52">
        <v>7113233.7800000003</v>
      </c>
      <c r="I52" s="10">
        <v>3308191.89</v>
      </c>
      <c r="K52" s="6">
        <f>+G52-I52</f>
        <v>3805041.89</v>
      </c>
      <c r="M52" s="4">
        <f>IF(G52&gt;I52,G52-I52,0)</f>
        <v>3805041.89</v>
      </c>
    </row>
    <row r="53" spans="1:13" x14ac:dyDescent="0.35">
      <c r="D53" t="s">
        <v>53</v>
      </c>
      <c r="E53">
        <v>3479</v>
      </c>
      <c r="G53">
        <v>1731000</v>
      </c>
      <c r="I53" s="10">
        <v>471066.44</v>
      </c>
      <c r="K53" s="6">
        <f>+G53-I53</f>
        <v>1259933.56</v>
      </c>
      <c r="M53" s="4">
        <f>IF(G53&gt;I53,G53-I53,0)</f>
        <v>1259933.56</v>
      </c>
    </row>
    <row r="54" spans="1:13" x14ac:dyDescent="0.35">
      <c r="B54" t="s">
        <v>67</v>
      </c>
      <c r="E54">
        <v>3490</v>
      </c>
      <c r="G54">
        <v>4968843</v>
      </c>
      <c r="I54">
        <f>29.4+139347.28+1237049.7+480918.65+597643.73+41871.98</f>
        <v>2496860.7399999998</v>
      </c>
      <c r="K54" s="6">
        <f>+G54-I54</f>
        <v>2471982.2600000002</v>
      </c>
      <c r="M54" s="4">
        <f>IF(G54&gt;I54,G54-I54,0)</f>
        <v>2471982.2600000002</v>
      </c>
    </row>
    <row r="55" spans="1:13" x14ac:dyDescent="0.35">
      <c r="C55" t="s">
        <v>17</v>
      </c>
      <c r="D55" t="s">
        <v>17</v>
      </c>
      <c r="G55" s="9">
        <f>SUM(G40:G54)</f>
        <v>224565654.38000003</v>
      </c>
      <c r="I55" s="9">
        <f>SUM(I40:I54)</f>
        <v>44794970.459999993</v>
      </c>
      <c r="K55" s="9">
        <f>SUM(K40:K54)</f>
        <v>179770683.91999999</v>
      </c>
    </row>
    <row r="56" spans="1:13" x14ac:dyDescent="0.35">
      <c r="A56" t="s">
        <v>40</v>
      </c>
    </row>
    <row r="57" spans="1:13" x14ac:dyDescent="0.35">
      <c r="B57" t="s">
        <v>75</v>
      </c>
      <c r="E57">
        <v>3610</v>
      </c>
      <c r="G57">
        <v>0</v>
      </c>
      <c r="I57" s="10">
        <v>0</v>
      </c>
      <c r="K57" s="6">
        <f>+G57-I57</f>
        <v>0</v>
      </c>
      <c r="M57" s="4">
        <f>IF(G57&gt;I57,G57-I57,0)</f>
        <v>0</v>
      </c>
    </row>
    <row r="58" spans="1:13" x14ac:dyDescent="0.35">
      <c r="B58" t="s">
        <v>41</v>
      </c>
      <c r="E58">
        <v>3630</v>
      </c>
      <c r="G58">
        <v>1714313.89</v>
      </c>
      <c r="I58" s="10">
        <v>719671.97</v>
      </c>
      <c r="K58" s="6">
        <f t="shared" ref="K58:K65" si="4">+G58-I58</f>
        <v>994641.91999999993</v>
      </c>
      <c r="M58" s="4">
        <f t="shared" ref="M58:M65" si="5">IF(G58&gt;I58,G58-I58,0)</f>
        <v>994641.91999999993</v>
      </c>
    </row>
    <row r="59" spans="1:13" x14ac:dyDescent="0.35">
      <c r="B59" t="s">
        <v>69</v>
      </c>
      <c r="E59">
        <v>3640</v>
      </c>
      <c r="G59">
        <v>464876</v>
      </c>
      <c r="I59" s="10">
        <v>464876</v>
      </c>
      <c r="K59" s="6">
        <f t="shared" si="4"/>
        <v>0</v>
      </c>
      <c r="M59" s="4">
        <f t="shared" si="5"/>
        <v>0</v>
      </c>
    </row>
    <row r="60" spans="1:13" x14ac:dyDescent="0.35">
      <c r="B60" t="s">
        <v>74</v>
      </c>
      <c r="E60">
        <v>3670</v>
      </c>
      <c r="G60">
        <v>0</v>
      </c>
      <c r="I60" s="10">
        <v>0</v>
      </c>
      <c r="K60" s="6">
        <f>+G60-I60</f>
        <v>0</v>
      </c>
      <c r="M60" s="4">
        <f t="shared" si="5"/>
        <v>0</v>
      </c>
    </row>
    <row r="61" spans="1:13" x14ac:dyDescent="0.35">
      <c r="B61" t="s">
        <v>54</v>
      </c>
      <c r="E61">
        <v>3680</v>
      </c>
      <c r="G61">
        <v>90003.98</v>
      </c>
      <c r="I61" s="10">
        <v>83487.600000000006</v>
      </c>
      <c r="K61" s="6">
        <f t="shared" si="4"/>
        <v>6516.3799999999901</v>
      </c>
      <c r="M61" s="4">
        <f t="shared" si="5"/>
        <v>6516.3799999999901</v>
      </c>
    </row>
    <row r="62" spans="1:13" x14ac:dyDescent="0.35">
      <c r="A62" t="s">
        <v>16</v>
      </c>
      <c r="I62" s="10"/>
      <c r="M62" s="4">
        <f t="shared" si="5"/>
        <v>0</v>
      </c>
    </row>
    <row r="63" spans="1:13" x14ac:dyDescent="0.35">
      <c r="B63" t="s">
        <v>58</v>
      </c>
      <c r="E63">
        <v>3720</v>
      </c>
      <c r="G63">
        <v>0</v>
      </c>
      <c r="I63" s="10">
        <v>0</v>
      </c>
      <c r="K63" s="6">
        <f t="shared" si="4"/>
        <v>0</v>
      </c>
      <c r="M63" s="4">
        <f t="shared" si="5"/>
        <v>0</v>
      </c>
    </row>
    <row r="64" spans="1:13" x14ac:dyDescent="0.35">
      <c r="B64" t="s">
        <v>57</v>
      </c>
      <c r="E64">
        <v>3730</v>
      </c>
      <c r="G64">
        <v>0</v>
      </c>
      <c r="I64" s="10">
        <v>0</v>
      </c>
      <c r="K64" s="6">
        <f t="shared" si="4"/>
        <v>0</v>
      </c>
      <c r="M64" s="4">
        <f t="shared" si="5"/>
        <v>0</v>
      </c>
    </row>
    <row r="65" spans="1:13" x14ac:dyDescent="0.35">
      <c r="B65" t="s">
        <v>10</v>
      </c>
      <c r="E65">
        <v>3740</v>
      </c>
      <c r="G65">
        <v>2022</v>
      </c>
      <c r="I65" s="10">
        <v>10093.5</v>
      </c>
      <c r="K65" s="6">
        <f t="shared" si="4"/>
        <v>-8071.5</v>
      </c>
      <c r="M65" s="4">
        <f t="shared" si="5"/>
        <v>0</v>
      </c>
    </row>
    <row r="66" spans="1:13" x14ac:dyDescent="0.35">
      <c r="C66" t="s">
        <v>26</v>
      </c>
      <c r="D66" t="s">
        <v>62</v>
      </c>
      <c r="G66" s="5">
        <f>SUM(G57:G65)</f>
        <v>2271215.8699999996</v>
      </c>
      <c r="I66" s="5">
        <f>SUM(I57:I65)</f>
        <v>1278129.07</v>
      </c>
      <c r="K66" s="5">
        <f>SUM(K57:K65)</f>
        <v>993086.79999999993</v>
      </c>
    </row>
    <row r="68" spans="1:13" x14ac:dyDescent="0.35">
      <c r="A68" t="s">
        <v>19</v>
      </c>
      <c r="G68" s="8">
        <f>G66+G55+G38+G18+G14</f>
        <v>660909202.47000003</v>
      </c>
      <c r="I68" s="8">
        <f>I66+I55+I38+I18+I14</f>
        <v>213521418.30000001</v>
      </c>
      <c r="K68" s="8">
        <f>K66+K55+K38+K18+K14</f>
        <v>447387784.17000002</v>
      </c>
    </row>
    <row r="70" spans="1:13" x14ac:dyDescent="0.35">
      <c r="A70" t="s">
        <v>28</v>
      </c>
      <c r="E70" s="10">
        <v>2700</v>
      </c>
      <c r="G70">
        <f>65959956.82</f>
        <v>65959956.82</v>
      </c>
      <c r="I70" s="2">
        <f>G70</f>
        <v>65959956.82</v>
      </c>
    </row>
    <row r="71" spans="1:13" x14ac:dyDescent="0.35">
      <c r="A71" t="s">
        <v>73</v>
      </c>
      <c r="E71" s="10">
        <v>2891</v>
      </c>
      <c r="G71">
        <v>0</v>
      </c>
      <c r="I71" s="2">
        <f>G71</f>
        <v>0</v>
      </c>
    </row>
    <row r="72" spans="1:13" x14ac:dyDescent="0.35">
      <c r="A72" t="s">
        <v>65</v>
      </c>
      <c r="I72" s="10">
        <f>M72</f>
        <v>453048078.63000005</v>
      </c>
      <c r="K72" s="2">
        <f>I72</f>
        <v>453048078.63000005</v>
      </c>
      <c r="M72" s="10">
        <f>SUM(M10:M65)</f>
        <v>453048078.63000005</v>
      </c>
    </row>
    <row r="73" spans="1:13" x14ac:dyDescent="0.35">
      <c r="A73" t="s">
        <v>66</v>
      </c>
      <c r="I73" s="10">
        <f>K75</f>
        <v>-5660294.4600000381</v>
      </c>
    </row>
    <row r="75" spans="1:13" ht="13.15" thickBot="1" x14ac:dyDescent="0.4">
      <c r="A75" t="s">
        <v>27</v>
      </c>
      <c r="G75" s="1">
        <f>SUM(G68:G74)</f>
        <v>726869159.29000008</v>
      </c>
      <c r="I75" s="1">
        <f>SUM(I68:I74)</f>
        <v>726869159.28999996</v>
      </c>
      <c r="K75" s="10">
        <f>(K68)-(K72)</f>
        <v>-5660294.4600000381</v>
      </c>
    </row>
    <row r="76" spans="1:13" ht="13.15" thickTop="1" x14ac:dyDescent="0.35"/>
    <row r="78" spans="1:13" ht="10.5" customHeight="1" x14ac:dyDescent="0.35">
      <c r="G78">
        <f>706755294.83-G75</f>
        <v>-20113864.460000038</v>
      </c>
    </row>
    <row r="80" spans="1:13" ht="39" customHeight="1" x14ac:dyDescent="0.35">
      <c r="G80">
        <f>SUM(G70:G71)</f>
        <v>65959956.82</v>
      </c>
    </row>
    <row r="81" spans="7:7" ht="15" customHeight="1" x14ac:dyDescent="0.35">
      <c r="G81">
        <v>-75049472.540000007</v>
      </c>
    </row>
    <row r="82" spans="7:7" ht="22.5" customHeight="1" x14ac:dyDescent="0.35">
      <c r="G82" s="10">
        <f>SUM(G80:G81)</f>
        <v>-9089515.7200000063</v>
      </c>
    </row>
  </sheetData>
  <phoneticPr fontId="1" type="noConversion"/>
  <pageMargins left="0.75" right="0.75" top="1" bottom="0.5" header="0.5" footer="0.5"/>
  <pageSetup scale="31" orientation="portrait" horizontalDpi="300" verticalDpi="300" r:id="rId1"/>
  <headerFooter alignWithMargins="0">
    <oddHeader>&amp;RPAGE 3 OF 9</oddHeader>
  </headerFooter>
  <colBreaks count="1" manualBreakCount="1">
    <brk id="11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Rev 3 </vt:lpstr>
    </vt:vector>
  </TitlesOfParts>
  <Manager>Debbie Crouch</Manager>
  <Company>Business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Superintendent's Monthly Financial Statement</dc:title>
  <dc:subject>October 2002</dc:subject>
  <dc:creator>Connie Faulkner</dc:creator>
  <cp:lastModifiedBy>sunny</cp:lastModifiedBy>
  <cp:lastPrinted>2003-01-09T17:11:05Z</cp:lastPrinted>
  <dcterms:created xsi:type="dcterms:W3CDTF">2000-02-08T20:50:27Z</dcterms:created>
  <dcterms:modified xsi:type="dcterms:W3CDTF">2018-07-20T11:10:26Z</dcterms:modified>
  <cp:category>Financials</cp:category>
</cp:coreProperties>
</file>