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Z:\github\Preprocessor\test objects\"/>
    </mc:Choice>
  </mc:AlternateContent>
  <xr:revisionPtr revIDLastSave="0" documentId="8_{7FDA9E12-956B-4ABB-8AB9-A501066852F6}" xr6:coauthVersionLast="34" xr6:coauthVersionMax="34" xr10:uidLastSave="{00000000-0000-0000-0000-000000000000}"/>
  <bookViews>
    <workbookView xWindow="360" yWindow="60" windowWidth="11340" windowHeight="6030"/>
  </bookViews>
  <sheets>
    <sheet name="WIAL" sheetId="1" r:id="rId1"/>
  </sheets>
  <calcPr calcId="179017"/>
</workbook>
</file>

<file path=xl/calcChain.xml><?xml version="1.0" encoding="utf-8"?>
<calcChain xmlns="http://schemas.openxmlformats.org/spreadsheetml/2006/main">
  <c r="B12" i="1" l="1"/>
  <c r="B16" i="1" s="1"/>
  <c r="B33" i="1" s="1"/>
  <c r="B35" i="1" s="1"/>
  <c r="B44" i="1" s="1"/>
  <c r="C12" i="1"/>
  <c r="D12" i="1"/>
  <c r="E12" i="1"/>
  <c r="F12" i="1"/>
  <c r="G12" i="1"/>
  <c r="H12" i="1"/>
  <c r="H16" i="1" s="1"/>
  <c r="H33" i="1" s="1"/>
  <c r="H35" i="1" s="1"/>
  <c r="H44" i="1" s="1"/>
  <c r="H49" i="1" s="1"/>
  <c r="I12" i="1"/>
  <c r="I16" i="1" s="1"/>
  <c r="I33" i="1" s="1"/>
  <c r="I35" i="1" s="1"/>
  <c r="I44" i="1" s="1"/>
  <c r="I49" i="1" s="1"/>
  <c r="J12" i="1"/>
  <c r="J16" i="1" s="1"/>
  <c r="J33" i="1" s="1"/>
  <c r="J35" i="1" s="1"/>
  <c r="J44" i="1" s="1"/>
  <c r="J49" i="1" s="1"/>
  <c r="K12" i="1"/>
  <c r="C16" i="1"/>
  <c r="D16" i="1"/>
  <c r="D33" i="1" s="1"/>
  <c r="D35" i="1" s="1"/>
  <c r="D44" i="1" s="1"/>
  <c r="D49" i="1" s="1"/>
  <c r="E16" i="1"/>
  <c r="E33" i="1" s="1"/>
  <c r="E35" i="1" s="1"/>
  <c r="E44" i="1" s="1"/>
  <c r="E49" i="1" s="1"/>
  <c r="F16" i="1"/>
  <c r="F33" i="1" s="1"/>
  <c r="F35" i="1" s="1"/>
  <c r="F44" i="1" s="1"/>
  <c r="F49" i="1" s="1"/>
  <c r="G16" i="1"/>
  <c r="G33" i="1" s="1"/>
  <c r="G35" i="1" s="1"/>
  <c r="G44" i="1" s="1"/>
  <c r="G49" i="1" s="1"/>
  <c r="K16" i="1"/>
  <c r="B31" i="1"/>
  <c r="C31" i="1"/>
  <c r="D31" i="1"/>
  <c r="E31" i="1"/>
  <c r="F31" i="1"/>
  <c r="G31" i="1"/>
  <c r="H31" i="1"/>
  <c r="I31" i="1"/>
  <c r="J31" i="1"/>
  <c r="K31" i="1"/>
  <c r="C33" i="1"/>
  <c r="C35" i="1" s="1"/>
  <c r="C44" i="1" s="1"/>
  <c r="C49" i="1" s="1"/>
  <c r="B42" i="1" s="1"/>
  <c r="K33" i="1"/>
  <c r="K35" i="1" s="1"/>
  <c r="K44" i="1" s="1"/>
  <c r="K49" i="1" s="1"/>
  <c r="E47" i="1"/>
  <c r="F47" i="1"/>
  <c r="G47" i="1"/>
  <c r="H47" i="1"/>
  <c r="G54" i="1"/>
  <c r="F54" i="1"/>
  <c r="F57" i="1" s="1"/>
  <c r="E54" i="1"/>
  <c r="E57" i="1" s="1"/>
  <c r="D54" i="1"/>
  <c r="D57" i="1" s="1"/>
  <c r="C54" i="1"/>
  <c r="C57" i="1" s="1"/>
  <c r="B57" i="1"/>
  <c r="G57" i="1"/>
  <c r="H57" i="1"/>
  <c r="I57" i="1"/>
  <c r="J57" i="1"/>
  <c r="K57" i="1"/>
  <c r="B64" i="1"/>
  <c r="C64" i="1"/>
  <c r="D64" i="1"/>
  <c r="E64" i="1"/>
  <c r="E78" i="1" s="1"/>
  <c r="F64" i="1"/>
  <c r="F78" i="1" s="1"/>
  <c r="G64" i="1"/>
  <c r="G78" i="1" s="1"/>
  <c r="H64" i="1"/>
  <c r="I64" i="1"/>
  <c r="J64" i="1"/>
  <c r="K64" i="1"/>
  <c r="J69" i="1"/>
  <c r="K69" i="1"/>
  <c r="B76" i="1"/>
  <c r="B78" i="1" s="1"/>
  <c r="C76" i="1"/>
  <c r="C78" i="1" s="1"/>
  <c r="D76" i="1"/>
  <c r="E76" i="1"/>
  <c r="F76" i="1"/>
  <c r="G76" i="1"/>
  <c r="H76" i="1"/>
  <c r="I76" i="1"/>
  <c r="J76" i="1"/>
  <c r="J78" i="1" s="1"/>
  <c r="K76" i="1"/>
  <c r="K78" i="1" s="1"/>
  <c r="H78" i="1"/>
  <c r="I78" i="1"/>
  <c r="J84" i="1"/>
  <c r="K84" i="1"/>
  <c r="B87" i="1"/>
  <c r="C87" i="1"/>
  <c r="C98" i="1" s="1"/>
  <c r="D87" i="1"/>
  <c r="D98" i="1" s="1"/>
  <c r="E87" i="1"/>
  <c r="E98" i="1" s="1"/>
  <c r="F87" i="1"/>
  <c r="G87" i="1"/>
  <c r="H87" i="1"/>
  <c r="I87" i="1"/>
  <c r="J87" i="1"/>
  <c r="K87" i="1"/>
  <c r="J91" i="1"/>
  <c r="J96" i="1" s="1"/>
  <c r="J98" i="1" s="1"/>
  <c r="K91" i="1"/>
  <c r="K96" i="1" s="1"/>
  <c r="K98" i="1" s="1"/>
  <c r="B96" i="1"/>
  <c r="B98" i="1" s="1"/>
  <c r="C96" i="1"/>
  <c r="D96" i="1"/>
  <c r="E96" i="1"/>
  <c r="F96" i="1"/>
  <c r="G96" i="1"/>
  <c r="H96" i="1"/>
  <c r="H98" i="1" s="1"/>
  <c r="I96" i="1"/>
  <c r="I98" i="1" s="1"/>
  <c r="F98" i="1"/>
  <c r="G98" i="1"/>
  <c r="B107" i="1"/>
  <c r="C107" i="1"/>
  <c r="D107" i="1"/>
  <c r="E107" i="1"/>
  <c r="E115" i="1" s="1"/>
  <c r="F107" i="1"/>
  <c r="F115" i="1" s="1"/>
  <c r="G107" i="1"/>
  <c r="H107" i="1"/>
  <c r="I107" i="1"/>
  <c r="J107" i="1"/>
  <c r="K107" i="1"/>
  <c r="B112" i="1"/>
  <c r="B113" i="1" s="1"/>
  <c r="B115" i="1" s="1"/>
  <c r="C112" i="1"/>
  <c r="C113" i="1" s="1"/>
  <c r="C115" i="1" s="1"/>
  <c r="D112" i="1"/>
  <c r="E112" i="1"/>
  <c r="F112" i="1"/>
  <c r="D113" i="1"/>
  <c r="E113" i="1"/>
  <c r="F113" i="1"/>
  <c r="G113" i="1"/>
  <c r="G115" i="1" s="1"/>
  <c r="H113" i="1"/>
  <c r="I113" i="1"/>
  <c r="J113" i="1"/>
  <c r="K113" i="1"/>
  <c r="D115" i="1"/>
  <c r="H115" i="1"/>
  <c r="I115" i="1"/>
  <c r="J115" i="1"/>
  <c r="K115" i="1"/>
  <c r="K124" i="1"/>
  <c r="K125" i="1" s="1"/>
  <c r="K127" i="1" s="1"/>
  <c r="B125" i="1"/>
  <c r="B127" i="1" s="1"/>
  <c r="C125" i="1"/>
  <c r="D125" i="1"/>
  <c r="E125" i="1"/>
  <c r="F125" i="1"/>
  <c r="G125" i="1"/>
  <c r="H125" i="1"/>
  <c r="H127" i="1" s="1"/>
  <c r="H143" i="1" s="1"/>
  <c r="H145" i="1" s="1"/>
  <c r="I125" i="1"/>
  <c r="I127" i="1" s="1"/>
  <c r="I143" i="1" s="1"/>
  <c r="I145" i="1" s="1"/>
  <c r="J125" i="1"/>
  <c r="J127" i="1" s="1"/>
  <c r="C127" i="1"/>
  <c r="D127" i="1"/>
  <c r="E127" i="1"/>
  <c r="F127" i="1"/>
  <c r="G127" i="1"/>
  <c r="G143" i="1" s="1"/>
  <c r="G145" i="1" s="1"/>
  <c r="K132" i="1"/>
  <c r="B139" i="1"/>
  <c r="D139" i="1"/>
  <c r="D141" i="1" s="1"/>
  <c r="D143" i="1" s="1"/>
  <c r="D145" i="1" s="1"/>
  <c r="E139" i="1"/>
  <c r="E141" i="1" s="1"/>
  <c r="F139" i="1"/>
  <c r="F141" i="1" s="1"/>
  <c r="G139" i="1"/>
  <c r="H139" i="1"/>
  <c r="I139" i="1"/>
  <c r="J139" i="1"/>
  <c r="K139" i="1"/>
  <c r="B141" i="1"/>
  <c r="B143" i="1" s="1"/>
  <c r="C141" i="1"/>
  <c r="G141" i="1"/>
  <c r="H141" i="1"/>
  <c r="I141" i="1"/>
  <c r="J141" i="1"/>
  <c r="K141" i="1"/>
  <c r="K143" i="1" l="1"/>
  <c r="K145" i="1" s="1"/>
  <c r="F143" i="1"/>
  <c r="F145" i="1" s="1"/>
  <c r="B49" i="1"/>
  <c r="J143" i="1"/>
  <c r="J145" i="1" s="1"/>
  <c r="C143" i="1"/>
  <c r="C145" i="1" s="1"/>
  <c r="B144" i="1" s="1"/>
  <c r="B145" i="1" s="1"/>
  <c r="E143" i="1"/>
  <c r="E145" i="1" s="1"/>
  <c r="D78" i="1"/>
</calcChain>
</file>

<file path=xl/comments1.xml><?xml version="1.0" encoding="utf-8"?>
<comments xmlns="http://schemas.openxmlformats.org/spreadsheetml/2006/main">
  <authors>
    <author/>
  </authors>
  <commentList>
    <comment ref="B54" authorId="0" shapeId="0">
      <text>
        <r>
          <rPr>
            <sz val="10"/>
            <rFont val="Arial"/>
            <family val="2"/>
          </rPr>
          <t>True smell</t>
        </r>
      </text>
    </comment>
    <comment ref="H54" authorId="0" shapeId="0">
      <text>
        <r>
          <rPr>
            <sz val="10"/>
            <rFont val="Arial"/>
            <family val="2"/>
          </rPr>
          <t>True smell</t>
        </r>
      </text>
    </comment>
    <comment ref="G76" authorId="0" shapeId="0">
      <text>
        <r>
          <rPr>
            <sz val="10"/>
            <rFont val="Arial"/>
            <family val="2"/>
          </rPr>
          <t>True smell</t>
        </r>
      </text>
    </comment>
    <comment ref="H76" authorId="0" shapeId="0">
      <text>
        <r>
          <rPr>
            <sz val="10"/>
            <rFont val="Arial"/>
            <family val="2"/>
          </rPr>
          <t>True smell</t>
        </r>
      </text>
    </comment>
    <comment ref="I76" authorId="0" shapeId="0">
      <text>
        <r>
          <rPr>
            <sz val="10"/>
            <rFont val="Arial"/>
            <family val="2"/>
          </rPr>
          <t>True smell</t>
        </r>
      </text>
    </comment>
    <comment ref="J76" authorId="0" shapeId="0">
      <text>
        <r>
          <rPr>
            <sz val="10"/>
            <rFont val="Arial"/>
            <family val="2"/>
          </rPr>
          <t>True smell</t>
        </r>
      </text>
    </comment>
    <comment ref="K76" authorId="0" shapeId="0">
      <text>
        <r>
          <rPr>
            <sz val="10"/>
            <rFont val="Arial"/>
            <family val="2"/>
          </rPr>
          <t>True smell</t>
        </r>
      </text>
    </comment>
    <comment ref="C139" authorId="0" shapeId="0">
      <text>
        <r>
          <rPr>
            <sz val="10"/>
            <rFont val="Arial"/>
            <family val="2"/>
          </rPr>
          <t>True smell</t>
        </r>
      </text>
    </comment>
  </commentList>
</comments>
</file>

<file path=xl/sharedStrings.xml><?xml version="1.0" encoding="utf-8"?>
<sst xmlns="http://schemas.openxmlformats.org/spreadsheetml/2006/main" count="148" uniqueCount="100">
  <si>
    <t>STATEMENT OF FINANCIAL PERFORMANCE</t>
  </si>
  <si>
    <t>$000</t>
  </si>
  <si>
    <t>REVENUE</t>
  </si>
  <si>
    <t>Airport Development Charge</t>
  </si>
  <si>
    <t>OPERATING REVENUE</t>
  </si>
  <si>
    <t>INTEREST INCOME</t>
  </si>
  <si>
    <t>TOTAL REVENUE</t>
  </si>
  <si>
    <t>EXPENSES</t>
  </si>
  <si>
    <t>Audit Fees</t>
  </si>
  <si>
    <t>Depreciation</t>
  </si>
  <si>
    <t>Directors' Fees</t>
  </si>
  <si>
    <t>Interest</t>
  </si>
  <si>
    <t>TOTAL EXPENSES</t>
  </si>
  <si>
    <t>NET PROFIT BEFORE TAX (NPBT)</t>
  </si>
  <si>
    <t>Income Tax</t>
  </si>
  <si>
    <t>NET PROFIT AFTER TAX (NPAT)</t>
  </si>
  <si>
    <t>STATEMENT OF MOVEMENTS IN EQUITY</t>
  </si>
  <si>
    <t>EQUITY AT THE BEGINNING OF THE YEAR</t>
  </si>
  <si>
    <t>Operating Surplus After Tax</t>
  </si>
  <si>
    <t>Dividends to Shareholders</t>
  </si>
  <si>
    <t>EQUITY AT THE END OF THE YEAR</t>
  </si>
  <si>
    <t>STATEMENT OF FINANCIAL POSITION</t>
  </si>
  <si>
    <t>EQUITY</t>
  </si>
  <si>
    <t>Retained Earnings</t>
  </si>
  <si>
    <t>Total Equity</t>
  </si>
  <si>
    <t>NON-CURRENT LIABILITIES</t>
  </si>
  <si>
    <t>Total Non-Current Liabilities</t>
  </si>
  <si>
    <t>CURRENT LIABILITIES</t>
  </si>
  <si>
    <t>Goods and Services Tax</t>
  </si>
  <si>
    <t>Proposed Dividend</t>
  </si>
  <si>
    <t>Taxation Payable</t>
  </si>
  <si>
    <t>Total Current Liabilities</t>
  </si>
  <si>
    <t>TOTAL EQUITY AND LIABILITIES</t>
  </si>
  <si>
    <t>Total Non-Current Assets</t>
  </si>
  <si>
    <t>CURRENT ASSETS</t>
  </si>
  <si>
    <t>Prepayments</t>
  </si>
  <si>
    <t>Taxation Receivable</t>
  </si>
  <si>
    <t>Total Current Assets</t>
  </si>
  <si>
    <t>TOTAL ASSETS</t>
  </si>
  <si>
    <t>STATEMENT OF CASHFLOWS</t>
  </si>
  <si>
    <t>CASHFLOWS FROM OPERATING ACTIVITIES</t>
  </si>
  <si>
    <t>Cash was provided from:</t>
  </si>
  <si>
    <t>Receipts from Customers</t>
  </si>
  <si>
    <t>Interest Received</t>
  </si>
  <si>
    <t>Cash was applied to:</t>
  </si>
  <si>
    <t>Payments to Suppliers and Employees</t>
  </si>
  <si>
    <t>Interest Paid</t>
  </si>
  <si>
    <t>Taxes Paid</t>
  </si>
  <si>
    <t>Net Cash Flows from Operating Activities</t>
  </si>
  <si>
    <t>CASHFLOWS USED IN INVESTING ACTIVITIES</t>
  </si>
  <si>
    <t>Proceeds from Sale of Fixed Assets</t>
  </si>
  <si>
    <t>Net Cash Flows Used in Investing Activities</t>
  </si>
  <si>
    <t>CASHFLOWS FROM FINANCING ACTIVITIES</t>
  </si>
  <si>
    <t>Dividends Paid</t>
  </si>
  <si>
    <t>Net Cash Flows from Financing Activities</t>
  </si>
  <si>
    <t>NET INCREASE (DECREASE) IN CASH HELD</t>
  </si>
  <si>
    <t>Add cash at the beginning of the year</t>
  </si>
  <si>
    <t>CASH AT END OF THE YEAR</t>
  </si>
  <si>
    <t>9 months</t>
  </si>
  <si>
    <t>8.5 months</t>
  </si>
  <si>
    <t>For the period ended</t>
  </si>
  <si>
    <t>Rental, Lease and Concession</t>
  </si>
  <si>
    <t>Carparking Services</t>
  </si>
  <si>
    <t>Other</t>
  </si>
  <si>
    <t>Business Development Costs</t>
  </si>
  <si>
    <t>Employee Remuneration and Benefits</t>
  </si>
  <si>
    <t>Rental and Leasing Costs</t>
  </si>
  <si>
    <t>Repairs and Maintenance</t>
  </si>
  <si>
    <t>Other Operating Costs</t>
  </si>
  <si>
    <t>Increase in Revaluation Reserve</t>
  </si>
  <si>
    <t>Repurchase of Shares</t>
  </si>
  <si>
    <t>As at</t>
  </si>
  <si>
    <t>Share Capital (56.55 m ordinary shares @ $1)</t>
  </si>
  <si>
    <t>Revaluation Reserve</t>
  </si>
  <si>
    <t>Bank Loans</t>
  </si>
  <si>
    <t>Subordinated Debt</t>
  </si>
  <si>
    <t>Rental in Advance</t>
  </si>
  <si>
    <t>Land Acquisitions</t>
  </si>
  <si>
    <t>Bank Overdraft/Advance</t>
  </si>
  <si>
    <t>Trade Creditors</t>
  </si>
  <si>
    <t>Accruals and Other Liabilities</t>
  </si>
  <si>
    <t>Employee Entitlements</t>
  </si>
  <si>
    <r>
      <t>NON-CURRENT ASSETS</t>
    </r>
    <r>
      <rPr>
        <sz val="8"/>
        <rFont val="Arial"/>
        <family val="2"/>
      </rPr>
      <t xml:space="preserve"> </t>
    </r>
  </si>
  <si>
    <t>Buildings (@ net current value)</t>
  </si>
  <si>
    <t>Vehicles, Plant and Equipment (@ net current value)</t>
  </si>
  <si>
    <t>Capital work in progress</t>
  </si>
  <si>
    <t>Deferred Tax</t>
  </si>
  <si>
    <t>Cash and Bank</t>
  </si>
  <si>
    <t>Short Term Deposits</t>
  </si>
  <si>
    <t>Trade Accounts Receivable</t>
  </si>
  <si>
    <t>Sundry Accounts Receivable</t>
  </si>
  <si>
    <t>Purchase of Fixed Assets</t>
  </si>
  <si>
    <t>Capitalised Interest</t>
  </si>
  <si>
    <t>Proceeds of Bank Deposits and Bills/Drawdown of Debt</t>
  </si>
  <si>
    <t>Repayment of Loans</t>
  </si>
  <si>
    <t>Repayment of Debentures</t>
  </si>
  <si>
    <t>Terminal Services Charge</t>
  </si>
  <si>
    <t>Landing Charge</t>
  </si>
  <si>
    <t>Land Improvements (@ net current value)</t>
  </si>
  <si>
    <t>Land (@ net current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</si>
</sst>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147"/>
  <sheetViews>
    <sheetView showFormulas="1" tabSelected="1" workbookViewId="0">
      <selection activeCell="B165" sqref="B165"/>
    </sheetView>
  </sheetViews>
  <sheetFormatPr defaultColWidth="9.1328125" defaultRowHeight="10.15"/>
  <cols>
    <col min="1" max="1" width="21.86328125" style="1" customWidth="1"/>
    <col min="2" max="10" width="9.1328125" style="1"/>
    <col min="11" max="11" width="10" style="1" customWidth="1"/>
    <col min="12" max="16384" width="9.1328125" style="1"/>
  </cols>
  <sheetData>
    <row r="1" spans="1:11" ht="12.75">
      <c r="A1" t="s">
        <v>0</v>
      </c>
      <c r="B1"/>
      <c r="C1" t="s">
        <v>58</v>
      </c>
      <c r="D1"/>
      <c r="E1"/>
      <c r="F1"/>
      <c r="G1"/>
      <c r="H1"/>
      <c r="I1"/>
      <c r="J1"/>
      <c r="K1" t="s">
        <v>59</v>
      </c>
    </row>
    <row r="2" spans="1:11" ht="12.75">
      <c r="A2" t="s">
        <v>60</v>
      </c>
      <c r="B2">
        <v>36586</v>
      </c>
      <c r="C2">
        <v>36220</v>
      </c>
      <c r="D2">
        <v>35947</v>
      </c>
      <c r="E2">
        <v>35582</v>
      </c>
      <c r="F2">
        <v>35217</v>
      </c>
      <c r="G2">
        <v>34851</v>
      </c>
      <c r="H2">
        <v>34486</v>
      </c>
      <c r="I2">
        <v>34121</v>
      </c>
      <c r="J2">
        <v>33756</v>
      </c>
      <c r="K2">
        <v>33390</v>
      </c>
    </row>
    <row r="3" spans="1:11" ht="12.75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ht="12.75">
      <c r="A4" t="s">
        <v>2</v>
      </c>
      <c r="B4"/>
      <c r="C4"/>
      <c r="D4"/>
      <c r="E4"/>
      <c r="F4"/>
      <c r="G4"/>
      <c r="H4"/>
      <c r="I4"/>
      <c r="J4"/>
      <c r="K4"/>
    </row>
    <row r="6" spans="1:11" ht="12.75">
      <c r="A6" t="s">
        <v>97</v>
      </c>
      <c r="B6">
        <v>12985</v>
      </c>
      <c r="C6">
        <v>10717</v>
      </c>
      <c r="D6">
        <v>14241</v>
      </c>
      <c r="E6">
        <v>13448</v>
      </c>
      <c r="F6">
        <v>13272</v>
      </c>
      <c r="G6">
        <v>12629</v>
      </c>
      <c r="H6">
        <v>12158</v>
      </c>
      <c r="I6">
        <v>11521</v>
      </c>
      <c r="J6">
        <v>11678</v>
      </c>
      <c r="K6">
        <v>6539</v>
      </c>
    </row>
    <row r="7" spans="1:11" ht="12.75">
      <c r="A7" t="s">
        <v>96</v>
      </c>
      <c r="B7">
        <v>2841</v>
      </c>
      <c r="C7">
        <v>1616</v>
      </c>
      <c r="D7">
        <v>1877</v>
      </c>
      <c r="E7">
        <v>1686</v>
      </c>
      <c r="F7">
        <v>1516</v>
      </c>
      <c r="G7">
        <v>1477</v>
      </c>
      <c r="H7">
        <v>1382</v>
      </c>
      <c r="I7">
        <v>2045</v>
      </c>
      <c r="J7">
        <v>2433</v>
      </c>
      <c r="K7">
        <v>1712</v>
      </c>
    </row>
    <row r="8" spans="1:11" ht="12.75">
      <c r="A8" t="s">
        <v>61</v>
      </c>
      <c r="B8">
        <v>7276</v>
      </c>
      <c r="C8">
        <v>4135</v>
      </c>
      <c r="D8">
        <v>5277</v>
      </c>
      <c r="E8">
        <v>4977</v>
      </c>
      <c r="F8">
        <v>4991</v>
      </c>
      <c r="G8">
        <v>4814</v>
      </c>
      <c r="H8">
        <v>4133</v>
      </c>
      <c r="I8">
        <v>3944</v>
      </c>
      <c r="J8">
        <v>3658</v>
      </c>
      <c r="K8">
        <v>2764</v>
      </c>
    </row>
    <row r="9" spans="1:11" ht="12.75">
      <c r="A9" t="s">
        <v>3</v>
      </c>
      <c r="B9">
        <v>3698</v>
      </c>
      <c r="C9">
        <v>2683</v>
      </c>
      <c r="D9">
        <v>2929</v>
      </c>
      <c r="E9">
        <v>2389</v>
      </c>
      <c r="F9">
        <v>2168</v>
      </c>
      <c r="G9">
        <v>1929</v>
      </c>
      <c r="H9">
        <v>1769</v>
      </c>
      <c r="I9">
        <v>1662</v>
      </c>
      <c r="J9">
        <v>1552</v>
      </c>
      <c r="K9">
        <v>965</v>
      </c>
    </row>
    <row r="10" spans="1:11" ht="12.75">
      <c r="A10" t="s">
        <v>62</v>
      </c>
      <c r="B10">
        <v>3948</v>
      </c>
      <c r="C10">
        <v>2225</v>
      </c>
      <c r="D10">
        <v>2954</v>
      </c>
      <c r="E10">
        <v>2873</v>
      </c>
      <c r="F10">
        <v>2584</v>
      </c>
      <c r="G10">
        <v>2442</v>
      </c>
      <c r="H10">
        <v>2276</v>
      </c>
      <c r="I10">
        <v>2048</v>
      </c>
      <c r="J10">
        <v>1651</v>
      </c>
      <c r="K10">
        <v>1178</v>
      </c>
    </row>
    <row r="11" spans="1:11" ht="12.75">
      <c r="A11" t="s">
        <v>63</v>
      </c>
      <c r="B11">
        <v>500</v>
      </c>
      <c r="C11">
        <v>376</v>
      </c>
      <c r="D11">
        <v>408</v>
      </c>
      <c r="E11">
        <v>478</v>
      </c>
      <c r="F11">
        <v>514</v>
      </c>
      <c r="G11">
        <v>584</v>
      </c>
      <c r="H11">
        <v>495</v>
      </c>
      <c r="I11">
        <v>178</v>
      </c>
      <c r="J11">
        <v>501</v>
      </c>
      <c r="K11">
        <v>159</v>
      </c>
    </row>
    <row r="12" spans="1:11" ht="12.75">
      <c r="A12" t="s">
        <v>4</v>
      </c>
      <c r="B12" s="10">
        <f t="shared" ref="B12:K12" si="0">SUM(B6:B11)</f>
        <v>31248</v>
      </c>
      <c r="C12" s="10">
        <f t="shared" si="0"/>
        <v>21752</v>
      </c>
      <c r="D12" s="10">
        <f t="shared" si="0"/>
        <v>27686</v>
      </c>
      <c r="E12" s="10">
        <f t="shared" si="0"/>
        <v>25851</v>
      </c>
      <c r="F12" s="10">
        <f t="shared" si="0"/>
        <v>25045</v>
      </c>
      <c r="G12" s="10">
        <f t="shared" si="0"/>
        <v>23875</v>
      </c>
      <c r="H12" s="10">
        <f t="shared" si="0"/>
        <v>22213</v>
      </c>
      <c r="I12" s="10">
        <f t="shared" si="0"/>
        <v>21398</v>
      </c>
      <c r="J12" s="10">
        <f t="shared" si="0"/>
        <v>21473</v>
      </c>
      <c r="K12" s="10">
        <f t="shared" si="0"/>
        <v>13317</v>
      </c>
    </row>
    <row r="13" spans="1:11" ht="12.75">
      <c r="B13"/>
      <c r="C13"/>
      <c r="D13"/>
      <c r="E13"/>
      <c r="F13"/>
      <c r="G13"/>
      <c r="H13"/>
      <c r="I13"/>
      <c r="J13"/>
      <c r="K13"/>
    </row>
    <row r="14" spans="1:11" ht="12.75">
      <c r="A14" t="s">
        <v>5</v>
      </c>
      <c r="B14">
        <v>24</v>
      </c>
      <c r="C14">
        <v>39</v>
      </c>
      <c r="D14">
        <v>41</v>
      </c>
      <c r="E14">
        <v>14</v>
      </c>
      <c r="F14">
        <v>9</v>
      </c>
      <c r="G14">
        <v>48</v>
      </c>
      <c r="H14">
        <v>765</v>
      </c>
      <c r="I14">
        <v>167</v>
      </c>
      <c r="J14">
        <v>229</v>
      </c>
      <c r="K14">
        <v>81</v>
      </c>
    </row>
    <row r="15" spans="1:11" ht="12.75">
      <c r="B15"/>
      <c r="C15"/>
      <c r="D15"/>
      <c r="E15"/>
      <c r="F15"/>
      <c r="G15"/>
      <c r="H15"/>
      <c r="I15"/>
      <c r="J15"/>
      <c r="K15"/>
    </row>
    <row r="16" spans="1:11" ht="13.15" thickBot="1">
      <c r="A16" t="s">
        <v>6</v>
      </c>
      <c r="B16" s="12">
        <f>+B14+B12</f>
        <v>31272</v>
      </c>
      <c r="C16" s="12">
        <f t="shared" ref="C16:K16" si="1">+C14+C12</f>
        <v>21791</v>
      </c>
      <c r="D16" s="12">
        <f t="shared" si="1"/>
        <v>27727</v>
      </c>
      <c r="E16" s="12">
        <f t="shared" si="1"/>
        <v>25865</v>
      </c>
      <c r="F16" s="12">
        <f t="shared" si="1"/>
        <v>25054</v>
      </c>
      <c r="G16" s="12">
        <f t="shared" si="1"/>
        <v>23923</v>
      </c>
      <c r="H16" s="12">
        <f t="shared" si="1"/>
        <v>22978</v>
      </c>
      <c r="I16" s="12">
        <f t="shared" si="1"/>
        <v>21565</v>
      </c>
      <c r="J16" s="12">
        <f t="shared" si="1"/>
        <v>21702</v>
      </c>
      <c r="K16" s="12">
        <f t="shared" si="1"/>
        <v>13398</v>
      </c>
    </row>
    <row r="17" spans="1:11" ht="13.15" thickTop="1">
      <c r="B17"/>
      <c r="C17"/>
      <c r="D17"/>
      <c r="E17"/>
      <c r="F17"/>
      <c r="G17"/>
      <c r="H17"/>
      <c r="I17"/>
      <c r="J17"/>
      <c r="K17"/>
    </row>
    <row r="19" spans="1:11" ht="12.75">
      <c r="A19" t="s">
        <v>7</v>
      </c>
      <c r="B19"/>
      <c r="C19"/>
      <c r="D19"/>
      <c r="E19"/>
      <c r="F19"/>
      <c r="G19"/>
      <c r="H19"/>
      <c r="I19"/>
      <c r="J19"/>
      <c r="K19"/>
    </row>
    <row r="21" spans="1:11" ht="12.75">
      <c r="A21" t="s">
        <v>8</v>
      </c>
      <c r="B21">
        <v>32</v>
      </c>
      <c r="C21">
        <v>32</v>
      </c>
      <c r="D21">
        <v>32</v>
      </c>
      <c r="E21">
        <v>26</v>
      </c>
      <c r="F21">
        <v>26</v>
      </c>
      <c r="G21">
        <v>31</v>
      </c>
      <c r="H21">
        <v>31</v>
      </c>
      <c r="I21">
        <v>32</v>
      </c>
      <c r="J21">
        <v>21</v>
      </c>
      <c r="K21">
        <v>25</v>
      </c>
    </row>
    <row r="22" spans="1:11" ht="12.75">
      <c r="A22" t="s">
        <v>64</v>
      </c>
      <c r="B22">
        <v>573</v>
      </c>
      <c r="C22">
        <v>883</v>
      </c>
      <c r="D22">
        <v>491</v>
      </c>
      <c r="E22">
        <v>478</v>
      </c>
      <c r="F22">
        <v>540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ht="12.75">
      <c r="A23" t="s">
        <v>9</v>
      </c>
      <c r="B23">
        <v>6579</v>
      </c>
      <c r="C23">
        <v>3594</v>
      </c>
      <c r="D23">
        <v>5098</v>
      </c>
      <c r="E23">
        <v>4671</v>
      </c>
      <c r="F23">
        <v>4477</v>
      </c>
      <c r="G23">
        <v>3964</v>
      </c>
      <c r="H23">
        <v>3728</v>
      </c>
      <c r="I23">
        <v>2105</v>
      </c>
      <c r="J23">
        <v>1975</v>
      </c>
      <c r="K23">
        <v>1338</v>
      </c>
    </row>
    <row r="24" spans="1:11" ht="12.75">
      <c r="A24" t="s">
        <v>10</v>
      </c>
      <c r="B24">
        <v>165</v>
      </c>
      <c r="C24">
        <v>103</v>
      </c>
      <c r="D24">
        <v>118</v>
      </c>
      <c r="E24">
        <v>115</v>
      </c>
      <c r="F24">
        <v>115</v>
      </c>
      <c r="G24">
        <v>105</v>
      </c>
      <c r="H24">
        <v>105</v>
      </c>
      <c r="I24">
        <v>101</v>
      </c>
      <c r="J24">
        <v>105</v>
      </c>
      <c r="K24">
        <v>74</v>
      </c>
    </row>
    <row r="25" spans="1:11" ht="12.75">
      <c r="A25" t="s">
        <v>65</v>
      </c>
      <c r="B25">
        <v>4709</v>
      </c>
      <c r="C25">
        <v>4212</v>
      </c>
      <c r="D25">
        <v>5330</v>
      </c>
      <c r="E25">
        <v>4761</v>
      </c>
      <c r="F25">
        <v>4292</v>
      </c>
      <c r="G25">
        <v>3911</v>
      </c>
      <c r="H25">
        <v>3155</v>
      </c>
      <c r="I25">
        <v>2685</v>
      </c>
      <c r="J25">
        <v>2317</v>
      </c>
      <c r="K25">
        <v>1413</v>
      </c>
    </row>
    <row r="26" spans="1:11" ht="12.75">
      <c r="A26" t="s">
        <v>11</v>
      </c>
      <c r="B26">
        <v>8445</v>
      </c>
      <c r="C26">
        <v>4361</v>
      </c>
      <c r="D26">
        <v>3817</v>
      </c>
      <c r="E26">
        <v>2970</v>
      </c>
      <c r="F26">
        <v>2097</v>
      </c>
      <c r="G26">
        <v>2472</v>
      </c>
      <c r="H26">
        <v>1736</v>
      </c>
      <c r="I26">
        <v>2381</v>
      </c>
      <c r="J26">
        <v>2797</v>
      </c>
      <c r="K26">
        <v>2950</v>
      </c>
    </row>
    <row r="27" spans="1:11" ht="12.75">
      <c r="A27" t="s">
        <v>66</v>
      </c>
      <c r="B27">
        <v>141</v>
      </c>
      <c r="C27">
        <v>119</v>
      </c>
      <c r="D27">
        <v>132</v>
      </c>
      <c r="E27">
        <v>110</v>
      </c>
      <c r="F27">
        <v>66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ht="12.75">
      <c r="A28" t="s">
        <v>67</v>
      </c>
      <c r="B28">
        <v>1424</v>
      </c>
      <c r="C28">
        <v>742</v>
      </c>
      <c r="D28">
        <v>776</v>
      </c>
      <c r="E28">
        <v>731</v>
      </c>
      <c r="F28">
        <v>742</v>
      </c>
      <c r="G28">
        <v>1306</v>
      </c>
      <c r="H28">
        <v>769</v>
      </c>
      <c r="I28">
        <v>1152</v>
      </c>
      <c r="J28">
        <v>976</v>
      </c>
      <c r="K28">
        <v>673</v>
      </c>
    </row>
    <row r="29" spans="1:11" ht="12.75">
      <c r="A29" t="s">
        <v>68</v>
      </c>
      <c r="B29">
        <v>5109</v>
      </c>
      <c r="C29">
        <v>3587</v>
      </c>
      <c r="D29">
        <v>5213</v>
      </c>
      <c r="E29">
        <v>5926</v>
      </c>
      <c r="F29">
        <v>5387</v>
      </c>
      <c r="G29">
        <v>4595</v>
      </c>
      <c r="H29">
        <v>6383</v>
      </c>
      <c r="I29">
        <v>8413</v>
      </c>
      <c r="J29">
        <v>8085</v>
      </c>
      <c r="K29">
        <v>5088</v>
      </c>
    </row>
    <row r="30" spans="1:11" ht="12.75">
      <c r="B30"/>
      <c r="C30"/>
      <c r="D30"/>
      <c r="E30"/>
      <c r="F30"/>
      <c r="G30"/>
      <c r="H30"/>
      <c r="I30"/>
      <c r="J30"/>
      <c r="K30"/>
    </row>
    <row r="31" spans="1:11" ht="13.15" thickBot="1">
      <c r="A31" t="s">
        <v>12</v>
      </c>
      <c r="B31" s="16">
        <f>SUM(B21:B29)</f>
        <v>27177</v>
      </c>
      <c r="C31" s="16">
        <f t="shared" ref="C31:K31" si="2">SUM(C21:C29)</f>
        <v>17633</v>
      </c>
      <c r="D31" s="16">
        <f t="shared" si="2"/>
        <v>21007</v>
      </c>
      <c r="E31" s="16">
        <f t="shared" si="2"/>
        <v>19788</v>
      </c>
      <c r="F31" s="16">
        <f t="shared" si="2"/>
        <v>17742</v>
      </c>
      <c r="G31" s="16">
        <f t="shared" si="2"/>
        <v>16384</v>
      </c>
      <c r="H31" s="16">
        <f t="shared" si="2"/>
        <v>15907</v>
      </c>
      <c r="I31" s="16">
        <f t="shared" si="2"/>
        <v>16869</v>
      </c>
      <c r="J31" s="16">
        <f t="shared" si="2"/>
        <v>16276</v>
      </c>
      <c r="K31" s="16">
        <f t="shared" si="2"/>
        <v>11561</v>
      </c>
    </row>
    <row r="32" spans="1:11" ht="13.15" thickTop="1">
      <c r="B32"/>
      <c r="C32"/>
      <c r="D32"/>
      <c r="E32"/>
      <c r="F32"/>
      <c r="G32"/>
      <c r="H32"/>
      <c r="I32"/>
      <c r="J32"/>
      <c r="K32"/>
    </row>
    <row r="33" spans="1:11" ht="12.75">
      <c r="A33" t="s">
        <v>13</v>
      </c>
      <c r="B33" s="5">
        <f>+B16-B31</f>
        <v>4095</v>
      </c>
      <c r="C33" s="5">
        <f>+C16-C31</f>
        <v>4158</v>
      </c>
      <c r="D33" s="5">
        <f t="shared" ref="D33:I33" si="3">+D16-D31</f>
        <v>6720</v>
      </c>
      <c r="E33" s="5">
        <f t="shared" si="3"/>
        <v>6077</v>
      </c>
      <c r="F33" s="5">
        <f t="shared" si="3"/>
        <v>7312</v>
      </c>
      <c r="G33" s="5">
        <f t="shared" si="3"/>
        <v>7539</v>
      </c>
      <c r="H33" s="5">
        <f t="shared" si="3"/>
        <v>7071</v>
      </c>
      <c r="I33" s="5">
        <f t="shared" si="3"/>
        <v>4696</v>
      </c>
      <c r="J33" s="5">
        <f>+J16-J31</f>
        <v>5426</v>
      </c>
      <c r="K33" s="5">
        <f>+K16-K31</f>
        <v>1837</v>
      </c>
    </row>
    <row r="34" spans="1:11" ht="12.75">
      <c r="A34" t="s">
        <v>14</v>
      </c>
      <c r="B34">
        <v>-185</v>
      </c>
      <c r="C34">
        <v>-29</v>
      </c>
      <c r="D34">
        <v>2335</v>
      </c>
      <c r="E34">
        <v>2219</v>
      </c>
      <c r="F34">
        <v>2744</v>
      </c>
      <c r="G34">
        <v>3129</v>
      </c>
      <c r="H34">
        <v>2913</v>
      </c>
      <c r="I34">
        <v>1750</v>
      </c>
      <c r="J34">
        <v>2164</v>
      </c>
      <c r="K34">
        <v>626</v>
      </c>
    </row>
    <row r="35" spans="1:11" ht="13.15" thickBot="1">
      <c r="A35" t="s">
        <v>15</v>
      </c>
      <c r="B35" s="15">
        <f t="shared" ref="B35:K35" si="4">+B33-B34</f>
        <v>4280</v>
      </c>
      <c r="C35" s="15">
        <f t="shared" si="4"/>
        <v>4187</v>
      </c>
      <c r="D35" s="15">
        <f t="shared" si="4"/>
        <v>4385</v>
      </c>
      <c r="E35" s="15">
        <f t="shared" si="4"/>
        <v>3858</v>
      </c>
      <c r="F35" s="15">
        <f t="shared" si="4"/>
        <v>4568</v>
      </c>
      <c r="G35" s="15">
        <f t="shared" si="4"/>
        <v>4410</v>
      </c>
      <c r="H35" s="15">
        <f t="shared" si="4"/>
        <v>4158</v>
      </c>
      <c r="I35" s="15">
        <f t="shared" si="4"/>
        <v>2946</v>
      </c>
      <c r="J35" s="15">
        <f t="shared" si="4"/>
        <v>3262</v>
      </c>
      <c r="K35" s="15">
        <f t="shared" si="4"/>
        <v>1211</v>
      </c>
    </row>
    <row r="36" spans="1:11" ht="13.15" thickTop="1">
      <c r="A36"/>
      <c r="B36"/>
      <c r="C36"/>
      <c r="D36"/>
      <c r="E36"/>
      <c r="F36"/>
      <c r="G36"/>
      <c r="H36"/>
      <c r="I36"/>
      <c r="J36"/>
      <c r="K36"/>
    </row>
    <row r="37" spans="1:11" ht="12.75">
      <c r="A37"/>
      <c r="B37"/>
      <c r="C37"/>
      <c r="D37"/>
      <c r="E37"/>
      <c r="F37"/>
      <c r="G37"/>
      <c r="H37"/>
      <c r="I37"/>
      <c r="J37"/>
      <c r="K37"/>
    </row>
    <row r="38" spans="1:11" ht="12.75">
      <c r="A38" t="s">
        <v>16</v>
      </c>
      <c r="B38"/>
      <c r="C38"/>
      <c r="D38"/>
      <c r="E38"/>
      <c r="F38"/>
      <c r="G38"/>
      <c r="H38"/>
      <c r="I38"/>
      <c r="J38"/>
      <c r="K38"/>
    </row>
    <row r="39" spans="1:11" ht="12.75">
      <c r="A39" t="s">
        <v>60</v>
      </c>
      <c r="B39">
        <v>36586</v>
      </c>
      <c r="C39">
        <v>36220</v>
      </c>
      <c r="D39">
        <v>35947</v>
      </c>
      <c r="E39">
        <v>35582</v>
      </c>
      <c r="F39">
        <v>35217</v>
      </c>
      <c r="G39">
        <v>34851</v>
      </c>
      <c r="H39">
        <v>34486</v>
      </c>
      <c r="I39">
        <v>34121</v>
      </c>
      <c r="J39">
        <v>33756</v>
      </c>
      <c r="K39">
        <v>33390</v>
      </c>
    </row>
    <row r="40" spans="1:11" ht="12.75"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 ht="12.75">
      <c r="A41"/>
      <c r="B41"/>
      <c r="C41"/>
      <c r="D41"/>
      <c r="E41"/>
      <c r="F41"/>
      <c r="G41"/>
      <c r="H41"/>
      <c r="I41"/>
      <c r="J41"/>
      <c r="K41"/>
    </row>
    <row r="42" spans="1:11" ht="12.75">
      <c r="A42" t="s">
        <v>17</v>
      </c>
      <c r="B42" s="18">
        <f>+C49</f>
        <v>115717</v>
      </c>
      <c r="C42" s="18">
        <v>111530</v>
      </c>
      <c r="D42" s="18">
        <v>108106</v>
      </c>
      <c r="E42" s="18">
        <v>105791</v>
      </c>
      <c r="F42" s="18">
        <v>100509</v>
      </c>
      <c r="G42" s="18">
        <v>71940</v>
      </c>
      <c r="H42" s="18">
        <v>70625</v>
      </c>
      <c r="I42" s="18">
        <v>59718</v>
      </c>
      <c r="J42" s="18">
        <v>57761</v>
      </c>
      <c r="K42" s="18">
        <v>56550</v>
      </c>
    </row>
    <row r="43" spans="1:11" ht="12.75">
      <c r="A43"/>
      <c r="B43"/>
      <c r="C43"/>
      <c r="D43"/>
      <c r="E43"/>
      <c r="F43"/>
      <c r="G43"/>
      <c r="H43"/>
      <c r="I43"/>
      <c r="J43"/>
      <c r="K43"/>
    </row>
    <row r="44" spans="1:11" ht="12.75">
      <c r="A44" t="s">
        <v>18</v>
      </c>
      <c r="B44" s="15">
        <f>+B35</f>
        <v>4280</v>
      </c>
      <c r="C44" s="15">
        <f>+C35</f>
        <v>4187</v>
      </c>
      <c r="D44" s="15">
        <f t="shared" ref="D44:K44" si="5">+D35</f>
        <v>4385</v>
      </c>
      <c r="E44" s="15">
        <f t="shared" si="5"/>
        <v>3858</v>
      </c>
      <c r="F44" s="15">
        <f t="shared" si="5"/>
        <v>4568</v>
      </c>
      <c r="G44" s="15">
        <f t="shared" si="5"/>
        <v>4410</v>
      </c>
      <c r="H44" s="15">
        <f t="shared" si="5"/>
        <v>4158</v>
      </c>
      <c r="I44" s="15">
        <f t="shared" si="5"/>
        <v>2946</v>
      </c>
      <c r="J44" s="15">
        <f t="shared" si="5"/>
        <v>3262</v>
      </c>
      <c r="K44" s="15">
        <f t="shared" si="5"/>
        <v>1211</v>
      </c>
    </row>
    <row r="45" spans="1:11" ht="12.75">
      <c r="A45" t="s">
        <v>69</v>
      </c>
      <c r="B45">
        <v>149</v>
      </c>
      <c r="C45">
        <v>0</v>
      </c>
      <c r="D45">
        <v>0</v>
      </c>
      <c r="E45">
        <v>0</v>
      </c>
      <c r="F45">
        <v>2541</v>
      </c>
      <c r="G45">
        <v>25923</v>
      </c>
      <c r="H45">
        <v>0</v>
      </c>
      <c r="I45">
        <v>7961</v>
      </c>
      <c r="J45">
        <v>0</v>
      </c>
      <c r="K45">
        <v>0</v>
      </c>
    </row>
    <row r="46" spans="1:11" ht="12.75">
      <c r="A46" t="s">
        <v>70</v>
      </c>
      <c r="B46">
        <v>-47500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ht="12.75">
      <c r="A47" t="s">
        <v>19</v>
      </c>
      <c r="B47">
        <v>-7500</v>
      </c>
      <c r="C47">
        <v>0</v>
      </c>
      <c r="D47">
        <v>-961</v>
      </c>
      <c r="E47">
        <f>-775-768</f>
        <v>-1543</v>
      </c>
      <c r="F47">
        <f>-934-893</f>
        <v>-1827</v>
      </c>
      <c r="G47">
        <f>-926-838</f>
        <v>-1764</v>
      </c>
      <c r="H47">
        <f>-(1867+976)</f>
        <v>-2843</v>
      </c>
      <c r="I47">
        <v>0</v>
      </c>
      <c r="J47">
        <v>-1305</v>
      </c>
      <c r="K47">
        <v>0</v>
      </c>
    </row>
    <row r="48" spans="1:11" ht="12.75">
      <c r="B48"/>
      <c r="C48"/>
      <c r="D48"/>
      <c r="E48"/>
      <c r="F48"/>
      <c r="G48"/>
      <c r="H48"/>
      <c r="I48"/>
      <c r="J48"/>
      <c r="K48"/>
    </row>
    <row r="49" spans="1:11" ht="13.15" thickBot="1">
      <c r="A49" t="s">
        <v>20</v>
      </c>
      <c r="B49" s="3">
        <f>SUM(B42:B47)</f>
        <v>65146</v>
      </c>
      <c r="C49" s="3">
        <f>SUM(C42:C47)</f>
        <v>115717</v>
      </c>
      <c r="D49" s="3">
        <f t="shared" ref="D49:K49" si="6">SUM(D42:D47)</f>
        <v>111530</v>
      </c>
      <c r="E49" s="3">
        <f t="shared" si="6"/>
        <v>108106</v>
      </c>
      <c r="F49" s="3">
        <f t="shared" si="6"/>
        <v>105791</v>
      </c>
      <c r="G49" s="3">
        <f t="shared" si="6"/>
        <v>100509</v>
      </c>
      <c r="H49" s="3">
        <f t="shared" si="6"/>
        <v>71940</v>
      </c>
      <c r="I49" s="3">
        <f t="shared" si="6"/>
        <v>70625</v>
      </c>
      <c r="J49" s="3">
        <f t="shared" si="6"/>
        <v>59718</v>
      </c>
      <c r="K49" s="3">
        <f t="shared" si="6"/>
        <v>57761</v>
      </c>
    </row>
    <row r="50" spans="1:11" ht="13.15" thickTop="1">
      <c r="A50" t="s">
        <v>21</v>
      </c>
      <c r="B50"/>
      <c r="C50"/>
      <c r="D50"/>
      <c r="E50"/>
      <c r="F50"/>
      <c r="G50"/>
      <c r="H50"/>
      <c r="I50"/>
      <c r="J50"/>
      <c r="K50"/>
    </row>
    <row r="51" spans="1:11" ht="12.75">
      <c r="A51" t="s">
        <v>71</v>
      </c>
      <c r="B51">
        <v>36586</v>
      </c>
      <c r="C51">
        <v>36220</v>
      </c>
      <c r="D51">
        <v>35947</v>
      </c>
      <c r="E51">
        <v>35582</v>
      </c>
      <c r="F51">
        <v>35217</v>
      </c>
      <c r="G51">
        <v>34851</v>
      </c>
      <c r="H51">
        <v>34486</v>
      </c>
      <c r="I51">
        <v>34121</v>
      </c>
      <c r="J51">
        <v>33756</v>
      </c>
      <c r="K51">
        <v>33390</v>
      </c>
    </row>
    <row r="52" spans="1:11" ht="12.75"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1:11" ht="12.75">
      <c r="A53" t="s">
        <v>22</v>
      </c>
      <c r="B53"/>
      <c r="C53"/>
      <c r="D53"/>
      <c r="E53"/>
      <c r="F53"/>
      <c r="G53"/>
      <c r="H53"/>
      <c r="I53"/>
      <c r="J53"/>
      <c r="K53"/>
    </row>
    <row r="54" spans="1:11" ht="12.75">
      <c r="A54" t="s">
        <v>72</v>
      </c>
      <c r="B54" s="9">
        <v>9050</v>
      </c>
      <c r="C54" s="9">
        <f>+D54</f>
        <v>56550</v>
      </c>
      <c r="D54" s="9">
        <f>+E54</f>
        <v>56550</v>
      </c>
      <c r="E54" s="9">
        <f>+F54</f>
        <v>56550</v>
      </c>
      <c r="F54" s="9">
        <f>+G54</f>
        <v>56550</v>
      </c>
      <c r="G54" s="9">
        <f>+H54</f>
        <v>56550</v>
      </c>
      <c r="H54" s="9">
        <v>56550</v>
      </c>
      <c r="I54" s="9">
        <v>56550</v>
      </c>
      <c r="J54" s="9">
        <v>56550</v>
      </c>
      <c r="K54" s="9">
        <v>56550</v>
      </c>
    </row>
    <row r="55" spans="1:11" ht="12.75">
      <c r="A55" t="s">
        <v>73</v>
      </c>
      <c r="B55">
        <v>36499</v>
      </c>
      <c r="C55">
        <v>36398</v>
      </c>
      <c r="D55">
        <v>36949</v>
      </c>
      <c r="E55">
        <v>37026</v>
      </c>
      <c r="F55">
        <v>36926</v>
      </c>
      <c r="G55">
        <v>34209</v>
      </c>
      <c r="H55">
        <v>8265</v>
      </c>
      <c r="I55">
        <v>7961</v>
      </c>
      <c r="J55">
        <v>0</v>
      </c>
      <c r="K55">
        <v>0</v>
      </c>
    </row>
    <row r="56" spans="1:11" ht="12.75">
      <c r="A56" t="s">
        <v>23</v>
      </c>
      <c r="B56">
        <v>19597</v>
      </c>
      <c r="C56">
        <v>22769</v>
      </c>
      <c r="D56">
        <v>18031</v>
      </c>
      <c r="E56">
        <v>14530</v>
      </c>
      <c r="F56">
        <v>12315</v>
      </c>
      <c r="G56">
        <v>9750</v>
      </c>
      <c r="H56">
        <v>7125</v>
      </c>
      <c r="I56">
        <v>6114</v>
      </c>
      <c r="J56">
        <v>3168</v>
      </c>
      <c r="K56">
        <v>1211</v>
      </c>
    </row>
    <row r="57" spans="1:11" ht="12.75">
      <c r="A57" t="s">
        <v>24</v>
      </c>
      <c r="B57" s="17">
        <f t="shared" ref="B57:K57" si="7">SUM(B54:B56)</f>
        <v>65146</v>
      </c>
      <c r="C57" s="17">
        <f t="shared" si="7"/>
        <v>115717</v>
      </c>
      <c r="D57" s="17">
        <f t="shared" si="7"/>
        <v>111530</v>
      </c>
      <c r="E57" s="17">
        <f t="shared" si="7"/>
        <v>108106</v>
      </c>
      <c r="F57" s="17">
        <f t="shared" si="7"/>
        <v>105791</v>
      </c>
      <c r="G57" s="17">
        <f t="shared" si="7"/>
        <v>100509</v>
      </c>
      <c r="H57" s="17">
        <f t="shared" si="7"/>
        <v>71940</v>
      </c>
      <c r="I57" s="17">
        <f t="shared" si="7"/>
        <v>70625</v>
      </c>
      <c r="J57" s="17">
        <f t="shared" si="7"/>
        <v>59718</v>
      </c>
      <c r="K57" s="17">
        <f t="shared" si="7"/>
        <v>57761</v>
      </c>
    </row>
    <row r="58" spans="1:11" ht="12.75">
      <c r="B58"/>
      <c r="C58"/>
      <c r="D58"/>
      <c r="E58"/>
      <c r="F58"/>
      <c r="G58"/>
      <c r="H58"/>
      <c r="I58"/>
      <c r="J58"/>
      <c r="K58"/>
    </row>
    <row r="59" spans="1:11" ht="12.75">
      <c r="A59" t="s">
        <v>25</v>
      </c>
      <c r="B59"/>
      <c r="C59"/>
      <c r="D59"/>
      <c r="E59"/>
      <c r="F59"/>
      <c r="G59"/>
      <c r="H59"/>
      <c r="I59"/>
      <c r="J59"/>
      <c r="K59"/>
    </row>
    <row r="60" spans="1:11" ht="12.75">
      <c r="A60" t="s">
        <v>74</v>
      </c>
      <c r="B60">
        <v>118700</v>
      </c>
      <c r="C60">
        <v>105492</v>
      </c>
      <c r="D60">
        <v>75000</v>
      </c>
      <c r="E60">
        <v>47000</v>
      </c>
      <c r="F60">
        <v>36900</v>
      </c>
      <c r="G60">
        <v>27500</v>
      </c>
      <c r="H60">
        <v>28400</v>
      </c>
      <c r="I60">
        <v>31000</v>
      </c>
      <c r="J60">
        <v>30450</v>
      </c>
      <c r="K60">
        <v>30450</v>
      </c>
    </row>
    <row r="61" spans="1:11" ht="12.75">
      <c r="A61" t="s">
        <v>75</v>
      </c>
      <c r="B61">
        <v>55000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ht="12.75">
      <c r="A62" t="s">
        <v>76</v>
      </c>
      <c r="B62">
        <v>0</v>
      </c>
      <c r="C62">
        <v>0</v>
      </c>
      <c r="D62">
        <v>0</v>
      </c>
      <c r="E62">
        <v>146</v>
      </c>
      <c r="F62">
        <v>323</v>
      </c>
      <c r="G62">
        <v>598</v>
      </c>
      <c r="H62">
        <v>1235</v>
      </c>
      <c r="I62">
        <v>706</v>
      </c>
      <c r="J62">
        <v>0</v>
      </c>
      <c r="K62">
        <v>0</v>
      </c>
    </row>
    <row r="63" spans="1:11" ht="12.75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1500</v>
      </c>
      <c r="I63">
        <v>0</v>
      </c>
      <c r="J63">
        <v>0</v>
      </c>
      <c r="K63">
        <v>0</v>
      </c>
    </row>
    <row r="64" spans="1:11" ht="12.75">
      <c r="A64" t="s">
        <v>26</v>
      </c>
      <c r="B64" s="17">
        <f t="shared" ref="B64:K64" si="8">SUM(B60:B63)</f>
        <v>173700</v>
      </c>
      <c r="C64" s="17">
        <f t="shared" si="8"/>
        <v>105492</v>
      </c>
      <c r="D64" s="17">
        <f t="shared" si="8"/>
        <v>75000</v>
      </c>
      <c r="E64" s="17">
        <f t="shared" si="8"/>
        <v>47146</v>
      </c>
      <c r="F64" s="17">
        <f t="shared" si="8"/>
        <v>37223</v>
      </c>
      <c r="G64" s="17">
        <f t="shared" si="8"/>
        <v>28098</v>
      </c>
      <c r="H64" s="17">
        <f t="shared" si="8"/>
        <v>31135</v>
      </c>
      <c r="I64" s="17">
        <f t="shared" si="8"/>
        <v>31706</v>
      </c>
      <c r="J64" s="17">
        <f t="shared" si="8"/>
        <v>30450</v>
      </c>
      <c r="K64" s="17">
        <f t="shared" si="8"/>
        <v>30450</v>
      </c>
    </row>
    <row r="65" spans="1:11" ht="12.75">
      <c r="B65"/>
      <c r="C65"/>
      <c r="D65"/>
      <c r="E65"/>
      <c r="F65"/>
      <c r="G65"/>
      <c r="H65"/>
      <c r="I65"/>
      <c r="J65"/>
      <c r="K65"/>
    </row>
    <row r="66" spans="1:11" ht="12.75">
      <c r="A66" t="s">
        <v>27</v>
      </c>
      <c r="B66"/>
      <c r="C66"/>
      <c r="D66"/>
      <c r="E66"/>
      <c r="F66"/>
      <c r="G66"/>
      <c r="H66"/>
      <c r="I66"/>
      <c r="J66"/>
      <c r="K66"/>
    </row>
    <row r="67" spans="1:11" ht="12.75">
      <c r="A67" t="s">
        <v>78</v>
      </c>
      <c r="B67">
        <v>4147</v>
      </c>
      <c r="C67">
        <v>1641</v>
      </c>
      <c r="D67">
        <v>252</v>
      </c>
      <c r="E67">
        <v>4300</v>
      </c>
      <c r="F67">
        <v>526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ht="12.75">
      <c r="A68" t="s">
        <v>79</v>
      </c>
      <c r="B68">
        <v>2552</v>
      </c>
      <c r="C68">
        <v>5920</v>
      </c>
      <c r="D68">
        <v>1873</v>
      </c>
      <c r="E68">
        <v>1341</v>
      </c>
      <c r="F68">
        <v>1231</v>
      </c>
      <c r="G68">
        <v>651</v>
      </c>
      <c r="H68">
        <v>979</v>
      </c>
      <c r="I68">
        <v>1584</v>
      </c>
      <c r="J68">
        <v>705</v>
      </c>
      <c r="K68">
        <v>439</v>
      </c>
    </row>
    <row r="69" spans="1:11" ht="12.75">
      <c r="A69" t="s">
        <v>80</v>
      </c>
      <c r="B69">
        <v>3856</v>
      </c>
      <c r="C69">
        <v>333</v>
      </c>
      <c r="D69">
        <v>4620</v>
      </c>
      <c r="E69">
        <v>1885</v>
      </c>
      <c r="F69">
        <v>1568</v>
      </c>
      <c r="G69">
        <v>1728</v>
      </c>
      <c r="H69">
        <v>660</v>
      </c>
      <c r="I69">
        <v>524</v>
      </c>
      <c r="J69">
        <f>1350-202</f>
        <v>1148</v>
      </c>
      <c r="K69">
        <f>1534-276</f>
        <v>1258</v>
      </c>
    </row>
    <row r="70" spans="1:11" ht="12.75">
      <c r="A70" t="s">
        <v>81</v>
      </c>
      <c r="B70">
        <v>340</v>
      </c>
      <c r="C70">
        <v>824</v>
      </c>
      <c r="D70">
        <v>553</v>
      </c>
      <c r="E70">
        <v>404</v>
      </c>
      <c r="F70">
        <v>307</v>
      </c>
      <c r="G70">
        <v>0</v>
      </c>
      <c r="H70">
        <v>0</v>
      </c>
      <c r="I70">
        <v>0</v>
      </c>
      <c r="J70">
        <v>202</v>
      </c>
      <c r="K70">
        <v>276</v>
      </c>
    </row>
    <row r="71" spans="1:11" ht="12.75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618</v>
      </c>
      <c r="I71">
        <v>664</v>
      </c>
      <c r="J71">
        <v>0</v>
      </c>
      <c r="K71">
        <v>0</v>
      </c>
    </row>
    <row r="72" spans="1:11" ht="12.75">
      <c r="A72" t="s">
        <v>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93</v>
      </c>
      <c r="I72">
        <v>188</v>
      </c>
      <c r="J72">
        <v>897</v>
      </c>
      <c r="K72">
        <v>349</v>
      </c>
    </row>
    <row r="73" spans="1:11" ht="12.75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1500</v>
      </c>
      <c r="H73">
        <v>6634</v>
      </c>
      <c r="I73">
        <v>0</v>
      </c>
      <c r="J73">
        <v>0</v>
      </c>
      <c r="K73">
        <v>0</v>
      </c>
    </row>
    <row r="74" spans="1:11" ht="12.75">
      <c r="A74" t="s">
        <v>30</v>
      </c>
      <c r="B74">
        <v>0</v>
      </c>
      <c r="C74">
        <v>0</v>
      </c>
      <c r="D74">
        <v>135</v>
      </c>
      <c r="E74">
        <v>40</v>
      </c>
      <c r="F74">
        <v>0</v>
      </c>
      <c r="G74">
        <v>0</v>
      </c>
      <c r="H74">
        <v>0</v>
      </c>
      <c r="I74">
        <v>319</v>
      </c>
      <c r="J74">
        <v>0</v>
      </c>
      <c r="K74">
        <v>201</v>
      </c>
    </row>
    <row r="75" spans="1:11" ht="12.75">
      <c r="A75" t="s">
        <v>29</v>
      </c>
      <c r="B75">
        <v>0</v>
      </c>
      <c r="C75">
        <v>0</v>
      </c>
      <c r="D75">
        <v>0</v>
      </c>
      <c r="E75">
        <v>768</v>
      </c>
      <c r="F75">
        <v>893</v>
      </c>
      <c r="G75">
        <v>838</v>
      </c>
      <c r="H75">
        <v>976</v>
      </c>
      <c r="I75">
        <v>0</v>
      </c>
      <c r="J75">
        <v>1305</v>
      </c>
      <c r="K75">
        <v>0</v>
      </c>
    </row>
    <row r="76" spans="1:11" ht="12.75">
      <c r="A76" t="s">
        <v>31</v>
      </c>
      <c r="B76" s="16">
        <f>SUM(B67:B75)</f>
        <v>10895</v>
      </c>
      <c r="C76" s="16">
        <f>SUM(C67:C75)</f>
        <v>8718</v>
      </c>
      <c r="D76" s="16">
        <f>SUM(D67:D75)</f>
        <v>7433</v>
      </c>
      <c r="E76" s="16">
        <f>SUM(E67:E75)</f>
        <v>8738</v>
      </c>
      <c r="F76" s="16">
        <f>SUM(F67:F75)</f>
        <v>4525</v>
      </c>
      <c r="G76" s="16">
        <f>SUM(G68:G75)</f>
        <v>4717</v>
      </c>
      <c r="H76" s="16">
        <f>SUM(H68:H75)</f>
        <v>9960</v>
      </c>
      <c r="I76" s="16">
        <f>SUM(I68:I75)</f>
        <v>3279</v>
      </c>
      <c r="J76" s="16">
        <f>SUM(J68:J75)</f>
        <v>4257</v>
      </c>
      <c r="K76" s="16">
        <f>SUM(K68:K75)</f>
        <v>2523</v>
      </c>
    </row>
    <row r="77" spans="1:11" ht="12.75">
      <c r="B77"/>
      <c r="C77"/>
      <c r="D77"/>
      <c r="E77"/>
      <c r="F77"/>
      <c r="G77"/>
      <c r="H77"/>
      <c r="I77"/>
      <c r="J77"/>
      <c r="K77"/>
    </row>
    <row r="78" spans="1:11" ht="13.15" thickBot="1">
      <c r="A78" t="s">
        <v>32</v>
      </c>
      <c r="B78" s="8">
        <f>+B76+B64+B57</f>
        <v>249741</v>
      </c>
      <c r="C78" s="8">
        <f>+C76+C64+C57</f>
        <v>229927</v>
      </c>
      <c r="D78" s="8">
        <f t="shared" ref="D78:K78" si="9">+D76+D64+D57</f>
        <v>193963</v>
      </c>
      <c r="E78" s="8">
        <f t="shared" si="9"/>
        <v>163990</v>
      </c>
      <c r="F78" s="8">
        <f t="shared" si="9"/>
        <v>147539</v>
      </c>
      <c r="G78" s="8">
        <f t="shared" si="9"/>
        <v>133324</v>
      </c>
      <c r="H78" s="8">
        <f t="shared" si="9"/>
        <v>113035</v>
      </c>
      <c r="I78" s="8">
        <f t="shared" si="9"/>
        <v>105610</v>
      </c>
      <c r="J78" s="8">
        <f t="shared" si="9"/>
        <v>94425</v>
      </c>
      <c r="K78" s="8">
        <f t="shared" si="9"/>
        <v>90734</v>
      </c>
    </row>
    <row r="79" spans="1:11" ht="13.15" thickTop="1">
      <c r="A79"/>
      <c r="B79"/>
      <c r="C79"/>
      <c r="D79"/>
      <c r="E79"/>
      <c r="F79"/>
      <c r="G79"/>
      <c r="H79"/>
      <c r="I79"/>
      <c r="J79"/>
      <c r="K79"/>
    </row>
    <row r="80" spans="1:11" ht="12.75">
      <c r="A80" t="s">
        <v>82</v>
      </c>
      <c r="B80"/>
      <c r="C80"/>
      <c r="D80"/>
      <c r="E80"/>
      <c r="F80"/>
      <c r="G80"/>
      <c r="H80"/>
      <c r="I80"/>
      <c r="J80"/>
      <c r="K80"/>
    </row>
    <row r="81" spans="1:11" ht="12.75">
      <c r="A81" t="s">
        <v>99</v>
      </c>
      <c r="B81">
        <v>48565</v>
      </c>
      <c r="C81">
        <v>48924</v>
      </c>
      <c r="D81">
        <v>47788</v>
      </c>
      <c r="E81">
        <v>47203</v>
      </c>
      <c r="F81">
        <v>47125</v>
      </c>
      <c r="G81">
        <v>49199</v>
      </c>
      <c r="H81">
        <v>39795</v>
      </c>
      <c r="I81">
        <v>34813</v>
      </c>
      <c r="J81">
        <v>47083</v>
      </c>
      <c r="K81">
        <v>44840</v>
      </c>
    </row>
    <row r="82" spans="1:11" ht="12.75">
      <c r="A82" t="s">
        <v>98</v>
      </c>
      <c r="B82">
        <v>64952</v>
      </c>
      <c r="C82">
        <v>70271</v>
      </c>
      <c r="D82">
        <v>70359</v>
      </c>
      <c r="E82">
        <v>67766</v>
      </c>
      <c r="F82">
        <v>65978</v>
      </c>
      <c r="G82">
        <v>50304</v>
      </c>
      <c r="H82">
        <v>40688</v>
      </c>
      <c r="I82">
        <v>36930</v>
      </c>
      <c r="J82">
        <v>14534</v>
      </c>
      <c r="K82">
        <v>15323</v>
      </c>
    </row>
    <row r="83" spans="1:11" ht="12.75">
      <c r="A83" t="s">
        <v>83</v>
      </c>
      <c r="B83">
        <v>116763</v>
      </c>
      <c r="C83">
        <v>25922</v>
      </c>
      <c r="D83">
        <v>26667</v>
      </c>
      <c r="E83">
        <v>17788</v>
      </c>
      <c r="F83">
        <v>17793</v>
      </c>
      <c r="G83">
        <v>22774</v>
      </c>
      <c r="H83">
        <v>18502</v>
      </c>
      <c r="I83">
        <v>17743</v>
      </c>
      <c r="J83">
        <v>19001</v>
      </c>
      <c r="K83">
        <v>21328</v>
      </c>
    </row>
    <row r="84" spans="1:11" ht="12.75">
      <c r="A84" t="s">
        <v>84</v>
      </c>
      <c r="B84">
        <v>10497</v>
      </c>
      <c r="C84">
        <v>5470</v>
      </c>
      <c r="D84">
        <v>5635</v>
      </c>
      <c r="E84">
        <v>5774</v>
      </c>
      <c r="F84">
        <v>5787</v>
      </c>
      <c r="G84">
        <v>6767</v>
      </c>
      <c r="H84">
        <v>6518</v>
      </c>
      <c r="I84">
        <v>5514</v>
      </c>
      <c r="J84">
        <f>281+3958</f>
        <v>4239</v>
      </c>
      <c r="K84">
        <f>237+4175</f>
        <v>4412</v>
      </c>
    </row>
    <row r="85" spans="1:11" ht="12.75">
      <c r="A85" t="s">
        <v>85</v>
      </c>
      <c r="B85">
        <v>1330</v>
      </c>
      <c r="C85">
        <v>74485</v>
      </c>
      <c r="D85">
        <v>38172</v>
      </c>
      <c r="E85">
        <v>21948</v>
      </c>
      <c r="F85">
        <v>7778</v>
      </c>
      <c r="G85">
        <v>1501</v>
      </c>
      <c r="H85">
        <v>0</v>
      </c>
      <c r="I85">
        <v>0</v>
      </c>
      <c r="J85">
        <v>0</v>
      </c>
      <c r="K85">
        <v>0</v>
      </c>
    </row>
    <row r="86" spans="1:11" ht="12.75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50</v>
      </c>
      <c r="H86">
        <v>32</v>
      </c>
      <c r="I86">
        <v>13</v>
      </c>
      <c r="J86">
        <v>-2106</v>
      </c>
      <c r="K86">
        <v>75</v>
      </c>
    </row>
    <row r="87" spans="1:11" ht="12.75">
      <c r="A87" t="s">
        <v>33</v>
      </c>
      <c r="B87" s="10">
        <f t="shared" ref="B87:K87" si="10">SUM(B81:B86)</f>
        <v>242107</v>
      </c>
      <c r="C87" s="10">
        <f t="shared" si="10"/>
        <v>225072</v>
      </c>
      <c r="D87" s="10">
        <f t="shared" si="10"/>
        <v>188621</v>
      </c>
      <c r="E87" s="10">
        <f t="shared" si="10"/>
        <v>160479</v>
      </c>
      <c r="F87" s="10">
        <f t="shared" si="10"/>
        <v>144461</v>
      </c>
      <c r="G87" s="10">
        <f t="shared" si="10"/>
        <v>130595</v>
      </c>
      <c r="H87" s="10">
        <f t="shared" si="10"/>
        <v>105535</v>
      </c>
      <c r="I87" s="10">
        <f t="shared" si="10"/>
        <v>95013</v>
      </c>
      <c r="J87" s="10">
        <f t="shared" si="10"/>
        <v>82751</v>
      </c>
      <c r="K87" s="10">
        <f t="shared" si="10"/>
        <v>85978</v>
      </c>
    </row>
    <row r="88" spans="1:11" ht="12.75">
      <c r="B88"/>
      <c r="C88"/>
      <c r="D88"/>
      <c r="E88"/>
      <c r="F88"/>
      <c r="G88"/>
      <c r="H88"/>
      <c r="I88"/>
      <c r="J88"/>
      <c r="K88"/>
    </row>
    <row r="89" spans="1:11" ht="12.75">
      <c r="A89" t="s">
        <v>34</v>
      </c>
      <c r="B89"/>
      <c r="C89"/>
      <c r="D89"/>
      <c r="E89"/>
      <c r="F89"/>
      <c r="G89"/>
      <c r="H89"/>
      <c r="I89"/>
      <c r="J89"/>
      <c r="K89"/>
    </row>
    <row r="90" spans="1:11" ht="12.75">
      <c r="A90" t="s">
        <v>87</v>
      </c>
      <c r="B90">
        <v>1</v>
      </c>
      <c r="C90">
        <v>2</v>
      </c>
      <c r="D90">
        <v>400</v>
      </c>
      <c r="E90">
        <v>333</v>
      </c>
      <c r="F90">
        <v>2</v>
      </c>
      <c r="G90">
        <v>221</v>
      </c>
      <c r="H90">
        <v>410</v>
      </c>
      <c r="I90">
        <v>206</v>
      </c>
      <c r="J90">
        <v>54</v>
      </c>
      <c r="K90">
        <v>3</v>
      </c>
    </row>
    <row r="91" spans="1:11" ht="12.75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887</v>
      </c>
      <c r="I91">
        <v>0</v>
      </c>
      <c r="J91">
        <f>2753+497</f>
        <v>3250</v>
      </c>
      <c r="K91">
        <f>551+997</f>
        <v>1548</v>
      </c>
    </row>
    <row r="92" spans="1:11" ht="12.75">
      <c r="A92" t="s">
        <v>35</v>
      </c>
      <c r="B92">
        <v>1624</v>
      </c>
      <c r="C92">
        <v>505</v>
      </c>
      <c r="D92">
        <v>1214</v>
      </c>
      <c r="E92">
        <v>631</v>
      </c>
      <c r="F92">
        <v>221</v>
      </c>
      <c r="G92">
        <v>252</v>
      </c>
      <c r="H92">
        <v>935</v>
      </c>
      <c r="I92">
        <v>981</v>
      </c>
      <c r="J92">
        <v>163</v>
      </c>
      <c r="K92">
        <v>123</v>
      </c>
    </row>
    <row r="93" spans="1:11" ht="12.75">
      <c r="A93" t="s">
        <v>89</v>
      </c>
      <c r="B93">
        <v>3785</v>
      </c>
      <c r="C93">
        <v>2511</v>
      </c>
      <c r="D93">
        <v>2734</v>
      </c>
      <c r="E93">
        <v>2248</v>
      </c>
      <c r="F93">
        <v>2168</v>
      </c>
      <c r="G93">
        <v>1882</v>
      </c>
      <c r="H93">
        <v>1702</v>
      </c>
      <c r="I93">
        <v>9392</v>
      </c>
      <c r="J93">
        <v>8207</v>
      </c>
      <c r="K93">
        <v>2837</v>
      </c>
    </row>
    <row r="94" spans="1:11" ht="12.75">
      <c r="A94" t="s">
        <v>90</v>
      </c>
      <c r="B94">
        <v>68</v>
      </c>
      <c r="C94">
        <v>1157</v>
      </c>
      <c r="D94">
        <v>994</v>
      </c>
      <c r="E94">
        <v>299</v>
      </c>
      <c r="F94">
        <v>297</v>
      </c>
      <c r="G94">
        <v>226</v>
      </c>
      <c r="H94">
        <v>3497</v>
      </c>
      <c r="I94">
        <v>18</v>
      </c>
      <c r="J94">
        <v>0</v>
      </c>
      <c r="K94">
        <v>245</v>
      </c>
    </row>
    <row r="95" spans="1:11" ht="12.75">
      <c r="A95" t="s">
        <v>36</v>
      </c>
      <c r="B95">
        <v>2156</v>
      </c>
      <c r="C95">
        <v>680</v>
      </c>
      <c r="D95">
        <v>0</v>
      </c>
      <c r="E95">
        <v>0</v>
      </c>
      <c r="F95">
        <v>390</v>
      </c>
      <c r="G95">
        <v>148</v>
      </c>
      <c r="H95">
        <v>69</v>
      </c>
      <c r="I95">
        <v>0</v>
      </c>
      <c r="J95">
        <v>0</v>
      </c>
      <c r="K95">
        <v>0</v>
      </c>
    </row>
    <row r="96" spans="1:11" ht="12.75">
      <c r="A96" t="s">
        <v>37</v>
      </c>
      <c r="B96" s="10">
        <f t="shared" ref="B96:K96" si="11">SUM(B90:B95)</f>
        <v>7634</v>
      </c>
      <c r="C96" s="10">
        <f t="shared" si="11"/>
        <v>4855</v>
      </c>
      <c r="D96" s="10">
        <f t="shared" si="11"/>
        <v>5342</v>
      </c>
      <c r="E96" s="10">
        <f t="shared" si="11"/>
        <v>3511</v>
      </c>
      <c r="F96" s="10">
        <f t="shared" si="11"/>
        <v>3078</v>
      </c>
      <c r="G96" s="10">
        <f t="shared" si="11"/>
        <v>2729</v>
      </c>
      <c r="H96" s="10">
        <f t="shared" si="11"/>
        <v>7500</v>
      </c>
      <c r="I96" s="10">
        <f t="shared" si="11"/>
        <v>10597</v>
      </c>
      <c r="J96" s="10">
        <f t="shared" si="11"/>
        <v>11674</v>
      </c>
      <c r="K96" s="10">
        <f t="shared" si="11"/>
        <v>4756</v>
      </c>
    </row>
    <row r="97" spans="1:11" ht="12.75">
      <c r="B97"/>
      <c r="C97"/>
      <c r="D97"/>
      <c r="E97"/>
      <c r="F97"/>
      <c r="G97"/>
      <c r="H97"/>
      <c r="I97"/>
      <c r="J97"/>
      <c r="K97"/>
    </row>
    <row r="98" spans="1:11" ht="13.15" thickBot="1">
      <c r="A98" t="s">
        <v>38</v>
      </c>
      <c r="B98" s="6">
        <f>+B96+B87</f>
        <v>249741</v>
      </c>
      <c r="C98" s="6">
        <f>+C96+C87</f>
        <v>229927</v>
      </c>
      <c r="D98" s="6">
        <f t="shared" ref="D98:K98" si="12">+D96+D87</f>
        <v>193963</v>
      </c>
      <c r="E98" s="6">
        <f t="shared" si="12"/>
        <v>163990</v>
      </c>
      <c r="F98" s="6">
        <f t="shared" si="12"/>
        <v>147539</v>
      </c>
      <c r="G98" s="6">
        <f t="shared" si="12"/>
        <v>133324</v>
      </c>
      <c r="H98" s="6">
        <f t="shared" si="12"/>
        <v>113035</v>
      </c>
      <c r="I98" s="6">
        <f t="shared" si="12"/>
        <v>105610</v>
      </c>
      <c r="J98" s="6">
        <f t="shared" si="12"/>
        <v>94425</v>
      </c>
      <c r="K98" s="6">
        <f t="shared" si="12"/>
        <v>90734</v>
      </c>
    </row>
    <row r="99" spans="1:11" ht="13.15" thickTop="1">
      <c r="A99" t="s">
        <v>39</v>
      </c>
      <c r="B99"/>
      <c r="C99"/>
      <c r="D99"/>
      <c r="E99"/>
      <c r="F99"/>
      <c r="G99"/>
      <c r="H99"/>
      <c r="I99"/>
      <c r="J99"/>
      <c r="K99"/>
    </row>
    <row r="100" spans="1:11" ht="12.75">
      <c r="A100" t="s">
        <v>60</v>
      </c>
      <c r="B100">
        <v>36586</v>
      </c>
      <c r="C100">
        <v>36220</v>
      </c>
      <c r="D100">
        <v>35947</v>
      </c>
      <c r="E100">
        <v>35582</v>
      </c>
      <c r="F100">
        <v>35217</v>
      </c>
      <c r="G100">
        <v>34851</v>
      </c>
      <c r="H100">
        <v>34486</v>
      </c>
      <c r="I100">
        <v>34121</v>
      </c>
      <c r="J100">
        <v>33756</v>
      </c>
      <c r="K100">
        <v>33390</v>
      </c>
    </row>
    <row r="101" spans="1:11" ht="12.75"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</row>
    <row r="102" spans="1:11" ht="12.75">
      <c r="A102" t="s">
        <v>40</v>
      </c>
      <c r="B102"/>
      <c r="C102"/>
      <c r="D102"/>
      <c r="E102"/>
      <c r="F102"/>
      <c r="G102"/>
      <c r="H102"/>
      <c r="I102"/>
      <c r="J102"/>
      <c r="K102"/>
    </row>
    <row r="104" spans="1:11" ht="12.75">
      <c r="A104" t="s">
        <v>41</v>
      </c>
      <c r="B104"/>
      <c r="C104"/>
      <c r="D104"/>
      <c r="E104"/>
      <c r="F104"/>
      <c r="G104"/>
      <c r="H104"/>
      <c r="I104"/>
      <c r="J104"/>
      <c r="K104"/>
    </row>
    <row r="105" spans="1:11" ht="12.75">
      <c r="A105" t="s">
        <v>42</v>
      </c>
      <c r="B105">
        <v>29165</v>
      </c>
      <c r="C105">
        <v>21907</v>
      </c>
      <c r="D105">
        <v>26757</v>
      </c>
      <c r="E105">
        <v>25459</v>
      </c>
      <c r="F105">
        <v>24435</v>
      </c>
      <c r="G105">
        <v>25756</v>
      </c>
      <c r="H105">
        <v>26122</v>
      </c>
      <c r="I105">
        <v>19938</v>
      </c>
      <c r="J105">
        <v>17750</v>
      </c>
      <c r="K105">
        <v>10329</v>
      </c>
    </row>
    <row r="106" spans="1:11" ht="12.75">
      <c r="A106" t="s">
        <v>43</v>
      </c>
      <c r="B106">
        <v>24</v>
      </c>
      <c r="C106">
        <v>39</v>
      </c>
      <c r="D106">
        <v>41</v>
      </c>
      <c r="E106">
        <v>41</v>
      </c>
      <c r="F106">
        <v>9</v>
      </c>
      <c r="G106">
        <v>48</v>
      </c>
      <c r="H106">
        <v>764</v>
      </c>
      <c r="I106">
        <v>167</v>
      </c>
      <c r="J106">
        <v>216</v>
      </c>
      <c r="K106">
        <v>81</v>
      </c>
    </row>
    <row r="107" spans="1:11" ht="12.75">
      <c r="A107"/>
      <c r="B107" s="14">
        <f t="shared" ref="B107:K107" si="13">SUM(B105:B106)</f>
        <v>29189</v>
      </c>
      <c r="C107" s="14">
        <f t="shared" si="13"/>
        <v>21946</v>
      </c>
      <c r="D107" s="14">
        <f t="shared" si="13"/>
        <v>26798</v>
      </c>
      <c r="E107" s="14">
        <f t="shared" si="13"/>
        <v>25500</v>
      </c>
      <c r="F107" s="14">
        <f t="shared" si="13"/>
        <v>24444</v>
      </c>
      <c r="G107" s="14">
        <f t="shared" si="13"/>
        <v>25804</v>
      </c>
      <c r="H107" s="14">
        <f t="shared" si="13"/>
        <v>26886</v>
      </c>
      <c r="I107" s="14">
        <f t="shared" si="13"/>
        <v>20105</v>
      </c>
      <c r="J107" s="14">
        <f t="shared" si="13"/>
        <v>17966</v>
      </c>
      <c r="K107" s="14">
        <f t="shared" si="13"/>
        <v>10410</v>
      </c>
    </row>
    <row r="108" spans="1:11" ht="12.75">
      <c r="B108"/>
      <c r="C108"/>
      <c r="D108"/>
      <c r="E108"/>
      <c r="F108"/>
      <c r="G108"/>
      <c r="H108"/>
      <c r="I108"/>
      <c r="J108"/>
      <c r="K108"/>
    </row>
    <row r="109" spans="1:11" ht="12.75">
      <c r="A109" t="s">
        <v>44</v>
      </c>
      <c r="B109"/>
      <c r="C109"/>
      <c r="D109"/>
      <c r="E109"/>
      <c r="F109"/>
      <c r="G109"/>
      <c r="H109"/>
      <c r="I109"/>
      <c r="J109"/>
      <c r="K109"/>
    </row>
    <row r="110" spans="1:11" ht="12.75">
      <c r="A110" t="s">
        <v>45</v>
      </c>
      <c r="B110">
        <v>6727</v>
      </c>
      <c r="C110">
        <v>9864</v>
      </c>
      <c r="D110">
        <v>8458</v>
      </c>
      <c r="E110">
        <v>11564</v>
      </c>
      <c r="F110">
        <v>10625</v>
      </c>
      <c r="G110">
        <v>10631</v>
      </c>
      <c r="H110">
        <v>10938</v>
      </c>
      <c r="I110">
        <v>11300</v>
      </c>
      <c r="J110">
        <v>11691</v>
      </c>
      <c r="K110">
        <v>5604</v>
      </c>
    </row>
    <row r="111" spans="1:11" ht="12.75">
      <c r="A111" t="s">
        <v>46</v>
      </c>
      <c r="B111">
        <v>7567</v>
      </c>
      <c r="C111">
        <v>4114</v>
      </c>
      <c r="D111">
        <v>4618</v>
      </c>
      <c r="E111">
        <v>3304</v>
      </c>
      <c r="F111">
        <v>1817</v>
      </c>
      <c r="G111">
        <v>1914</v>
      </c>
      <c r="H111">
        <v>1715</v>
      </c>
      <c r="I111">
        <v>3449</v>
      </c>
      <c r="J111">
        <v>3040</v>
      </c>
      <c r="K111">
        <v>2165</v>
      </c>
    </row>
    <row r="112" spans="1:11" ht="12.75">
      <c r="A112" t="s">
        <v>47</v>
      </c>
      <c r="B112">
        <f>1358+25</f>
        <v>1383</v>
      </c>
      <c r="C112">
        <f>786-332</f>
        <v>454</v>
      </c>
      <c r="D112">
        <f>2240+398</f>
        <v>2638</v>
      </c>
      <c r="E112">
        <f>1816+2</f>
        <v>1818</v>
      </c>
      <c r="F112">
        <f>223+2922</f>
        <v>3145</v>
      </c>
      <c r="G112">
        <v>3226</v>
      </c>
      <c r="H112">
        <v>3414</v>
      </c>
      <c r="I112">
        <v>4260</v>
      </c>
      <c r="J112">
        <v>562</v>
      </c>
      <c r="K112">
        <v>849</v>
      </c>
    </row>
    <row r="113" spans="1:11" ht="12.75">
      <c r="A113"/>
      <c r="B113" s="17">
        <f t="shared" ref="B113:K113" si="14">SUM(B110:B112)</f>
        <v>15677</v>
      </c>
      <c r="C113" s="17">
        <f t="shared" si="14"/>
        <v>14432</v>
      </c>
      <c r="D113" s="17">
        <f t="shared" si="14"/>
        <v>15714</v>
      </c>
      <c r="E113" s="17">
        <f t="shared" si="14"/>
        <v>16686</v>
      </c>
      <c r="F113" s="17">
        <f t="shared" si="14"/>
        <v>15587</v>
      </c>
      <c r="G113" s="17">
        <f t="shared" si="14"/>
        <v>15771</v>
      </c>
      <c r="H113" s="17">
        <f t="shared" si="14"/>
        <v>16067</v>
      </c>
      <c r="I113" s="17">
        <f t="shared" si="14"/>
        <v>19009</v>
      </c>
      <c r="J113" s="17">
        <f t="shared" si="14"/>
        <v>15293</v>
      </c>
      <c r="K113" s="17">
        <f t="shared" si="14"/>
        <v>8618</v>
      </c>
    </row>
    <row r="114" spans="1:11" ht="12.75">
      <c r="B114"/>
      <c r="C114"/>
      <c r="D114"/>
      <c r="E114"/>
      <c r="F114"/>
      <c r="G114"/>
      <c r="H114"/>
      <c r="I114"/>
      <c r="J114"/>
      <c r="K114"/>
    </row>
    <row r="115" spans="1:11" ht="13.15" thickBot="1">
      <c r="A115" t="s">
        <v>48</v>
      </c>
      <c r="B115" s="7">
        <f>+B107-B113</f>
        <v>13512</v>
      </c>
      <c r="C115" s="7">
        <f>+C107-C113</f>
        <v>7514</v>
      </c>
      <c r="D115" s="7">
        <f t="shared" ref="D115:K115" si="15">+D107-D113</f>
        <v>11084</v>
      </c>
      <c r="E115" s="7">
        <f t="shared" si="15"/>
        <v>8814</v>
      </c>
      <c r="F115" s="7">
        <f t="shared" si="15"/>
        <v>8857</v>
      </c>
      <c r="G115" s="7">
        <f t="shared" si="15"/>
        <v>10033</v>
      </c>
      <c r="H115" s="7">
        <f t="shared" si="15"/>
        <v>10819</v>
      </c>
      <c r="I115" s="7">
        <f t="shared" si="15"/>
        <v>1096</v>
      </c>
      <c r="J115" s="7">
        <f t="shared" si="15"/>
        <v>2673</v>
      </c>
      <c r="K115" s="7">
        <f t="shared" si="15"/>
        <v>1792</v>
      </c>
    </row>
    <row r="116" spans="1:11" ht="13.15" thickTop="1">
      <c r="B116"/>
      <c r="C116"/>
      <c r="D116"/>
      <c r="E116"/>
      <c r="F116"/>
      <c r="G116"/>
      <c r="H116"/>
      <c r="I116"/>
      <c r="J116"/>
      <c r="K116"/>
    </row>
    <row r="117" spans="1:11" ht="12.75">
      <c r="A117" t="s">
        <v>49</v>
      </c>
      <c r="B117"/>
      <c r="C117"/>
      <c r="D117"/>
      <c r="E117"/>
      <c r="F117"/>
      <c r="G117"/>
      <c r="H117"/>
      <c r="I117"/>
      <c r="J117"/>
      <c r="K117"/>
    </row>
    <row r="118" spans="1:11" ht="12.75">
      <c r="B118"/>
      <c r="C118"/>
      <c r="D118"/>
      <c r="E118"/>
      <c r="F118"/>
      <c r="G118"/>
      <c r="H118"/>
      <c r="I118"/>
      <c r="J118"/>
      <c r="K118"/>
    </row>
    <row r="119" spans="1:11" ht="12.75">
      <c r="A119" t="s">
        <v>41</v>
      </c>
      <c r="B119"/>
      <c r="C119"/>
      <c r="D119"/>
      <c r="E119"/>
      <c r="F119"/>
      <c r="G119"/>
      <c r="H119"/>
      <c r="I119"/>
      <c r="J119"/>
      <c r="K119"/>
    </row>
    <row r="120" spans="1:11" ht="12.75">
      <c r="A120" t="s">
        <v>50</v>
      </c>
      <c r="B120">
        <v>18</v>
      </c>
      <c r="C120">
        <v>22</v>
      </c>
      <c r="D120">
        <v>383</v>
      </c>
      <c r="E120">
        <v>218</v>
      </c>
      <c r="F120">
        <v>20</v>
      </c>
      <c r="G120">
        <v>2083</v>
      </c>
      <c r="H120">
        <v>1359</v>
      </c>
      <c r="I120">
        <v>0</v>
      </c>
      <c r="J120">
        <v>0</v>
      </c>
      <c r="K120">
        <v>0</v>
      </c>
    </row>
    <row r="121" spans="1:11" ht="12.75">
      <c r="B121"/>
      <c r="C121"/>
      <c r="D121"/>
      <c r="E121"/>
      <c r="F121"/>
      <c r="G121"/>
      <c r="H121"/>
      <c r="I121"/>
      <c r="J121"/>
      <c r="K121"/>
    </row>
    <row r="122" spans="1:11" ht="12.75">
      <c r="A122" t="s">
        <v>44</v>
      </c>
      <c r="B122"/>
      <c r="C122"/>
      <c r="D122"/>
      <c r="E122"/>
      <c r="F122"/>
      <c r="G122"/>
      <c r="H122"/>
      <c r="I122"/>
      <c r="J122"/>
      <c r="K122"/>
    </row>
    <row r="123" spans="1:11" ht="12.75">
      <c r="A123" t="s">
        <v>91</v>
      </c>
      <c r="B123">
        <v>28478</v>
      </c>
      <c r="C123">
        <v>36036</v>
      </c>
      <c r="D123">
        <v>32288</v>
      </c>
      <c r="E123">
        <v>19716</v>
      </c>
      <c r="F123">
        <v>16585</v>
      </c>
      <c r="G123">
        <v>10390</v>
      </c>
      <c r="H123">
        <v>6620</v>
      </c>
      <c r="I123">
        <v>3439</v>
      </c>
      <c r="J123">
        <v>917</v>
      </c>
      <c r="K123">
        <v>87241</v>
      </c>
    </row>
    <row r="124" spans="1:11" ht="12.75">
      <c r="A124" t="s">
        <v>92</v>
      </c>
      <c r="B124">
        <v>767</v>
      </c>
      <c r="C124">
        <v>3779</v>
      </c>
      <c r="D124">
        <v>1335</v>
      </c>
      <c r="E124">
        <v>1191</v>
      </c>
      <c r="F124">
        <v>665</v>
      </c>
      <c r="G124">
        <v>0</v>
      </c>
      <c r="H124">
        <v>0</v>
      </c>
      <c r="I124">
        <v>0</v>
      </c>
      <c r="J124">
        <v>1705</v>
      </c>
      <c r="K124">
        <f>551+997</f>
        <v>1548</v>
      </c>
    </row>
    <row r="125" spans="1:11" ht="12.75">
      <c r="A125"/>
      <c r="B125" s="14">
        <f t="shared" ref="B125:K125" si="16">SUM(B123:B124)</f>
        <v>29245</v>
      </c>
      <c r="C125" s="14">
        <f t="shared" si="16"/>
        <v>39815</v>
      </c>
      <c r="D125" s="14">
        <f t="shared" si="16"/>
        <v>33623</v>
      </c>
      <c r="E125" s="14">
        <f t="shared" si="16"/>
        <v>20907</v>
      </c>
      <c r="F125" s="14">
        <f t="shared" si="16"/>
        <v>17250</v>
      </c>
      <c r="G125" s="14">
        <f t="shared" si="16"/>
        <v>10390</v>
      </c>
      <c r="H125" s="14">
        <f t="shared" si="16"/>
        <v>6620</v>
      </c>
      <c r="I125" s="14">
        <f t="shared" si="16"/>
        <v>3439</v>
      </c>
      <c r="J125" s="14">
        <f t="shared" si="16"/>
        <v>2622</v>
      </c>
      <c r="K125" s="14">
        <f t="shared" si="16"/>
        <v>88789</v>
      </c>
    </row>
    <row r="126" spans="1:11" ht="12.75">
      <c r="B126"/>
      <c r="C126"/>
      <c r="D126"/>
      <c r="E126"/>
      <c r="F126"/>
      <c r="G126"/>
      <c r="H126"/>
      <c r="I126"/>
      <c r="J126"/>
      <c r="K126"/>
    </row>
    <row r="127" spans="1:11" ht="13.15" thickBot="1">
      <c r="A127" t="s">
        <v>51</v>
      </c>
      <c r="B127" s="13">
        <f>+B120-B125</f>
        <v>-29227</v>
      </c>
      <c r="C127" s="13">
        <f t="shared" ref="C127:K127" si="17">+C120-C125</f>
        <v>-39793</v>
      </c>
      <c r="D127" s="13">
        <f t="shared" si="17"/>
        <v>-33240</v>
      </c>
      <c r="E127" s="13">
        <f t="shared" si="17"/>
        <v>-20689</v>
      </c>
      <c r="F127" s="13">
        <f t="shared" si="17"/>
        <v>-17230</v>
      </c>
      <c r="G127" s="13">
        <f t="shared" si="17"/>
        <v>-8307</v>
      </c>
      <c r="H127" s="13">
        <f t="shared" si="17"/>
        <v>-5261</v>
      </c>
      <c r="I127" s="13">
        <f t="shared" si="17"/>
        <v>-3439</v>
      </c>
      <c r="J127" s="13">
        <f t="shared" si="17"/>
        <v>-2622</v>
      </c>
      <c r="K127" s="13">
        <f t="shared" si="17"/>
        <v>-88789</v>
      </c>
    </row>
    <row r="128" spans="1:11" ht="13.15" thickTop="1">
      <c r="B128"/>
      <c r="C128"/>
      <c r="D128"/>
      <c r="E128"/>
      <c r="F128"/>
      <c r="G128"/>
      <c r="H128"/>
      <c r="I128"/>
      <c r="J128"/>
      <c r="K128"/>
    </row>
    <row r="129" spans="1:11" ht="12.75">
      <c r="A129" t="s">
        <v>52</v>
      </c>
      <c r="B129"/>
      <c r="C129"/>
      <c r="D129"/>
      <c r="E129"/>
      <c r="F129"/>
      <c r="G129"/>
      <c r="H129"/>
      <c r="I129"/>
      <c r="J129"/>
      <c r="K129"/>
    </row>
    <row r="130" spans="1:11" ht="12.75">
      <c r="B130"/>
      <c r="C130"/>
      <c r="D130"/>
      <c r="E130"/>
      <c r="F130"/>
      <c r="G130"/>
      <c r="H130"/>
      <c r="I130"/>
      <c r="J130"/>
      <c r="K130"/>
    </row>
    <row r="131" spans="1:11" ht="12.75">
      <c r="A131" t="s">
        <v>41</v>
      </c>
      <c r="B131"/>
      <c r="C131"/>
      <c r="D131"/>
      <c r="E131"/>
      <c r="F131"/>
      <c r="G131"/>
      <c r="H131"/>
      <c r="I131"/>
      <c r="J131"/>
      <c r="K131"/>
    </row>
    <row r="132" spans="1:11" ht="12.75">
      <c r="A132" t="s">
        <v>93</v>
      </c>
      <c r="B132">
        <v>68208</v>
      </c>
      <c r="C132">
        <v>30492</v>
      </c>
      <c r="D132">
        <v>28000</v>
      </c>
      <c r="E132">
        <v>10100</v>
      </c>
      <c r="F132">
        <v>9400</v>
      </c>
      <c r="G132">
        <v>0</v>
      </c>
      <c r="H132">
        <v>0</v>
      </c>
      <c r="I132">
        <v>34250</v>
      </c>
      <c r="J132">
        <v>0</v>
      </c>
      <c r="K132">
        <f>30450+56550</f>
        <v>87000</v>
      </c>
    </row>
    <row r="133" spans="1:11" ht="12.75">
      <c r="B133"/>
      <c r="C133"/>
      <c r="D133"/>
      <c r="E133"/>
      <c r="F133"/>
      <c r="G133"/>
      <c r="H133"/>
      <c r="I133"/>
      <c r="J133"/>
      <c r="K133"/>
    </row>
    <row r="134" spans="1:11" ht="12.75">
      <c r="A134" t="s">
        <v>44</v>
      </c>
      <c r="B134"/>
      <c r="C134"/>
      <c r="D134"/>
      <c r="E134"/>
      <c r="F134"/>
      <c r="G134"/>
      <c r="H134"/>
      <c r="I134"/>
      <c r="J134"/>
      <c r="K134"/>
    </row>
    <row r="135" spans="1:11" ht="12.75">
      <c r="A135" t="s">
        <v>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900</v>
      </c>
      <c r="H135">
        <v>2600</v>
      </c>
      <c r="I135">
        <v>0</v>
      </c>
      <c r="J135">
        <v>0</v>
      </c>
      <c r="K135">
        <v>0</v>
      </c>
    </row>
    <row r="136" spans="1:11" ht="12.75">
      <c r="A136" t="s">
        <v>95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30450</v>
      </c>
      <c r="J136">
        <v>0</v>
      </c>
      <c r="K136">
        <v>0</v>
      </c>
    </row>
    <row r="137" spans="1:11" ht="12.75">
      <c r="A137" t="s">
        <v>70</v>
      </c>
      <c r="B137">
        <v>47500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ht="12.75">
      <c r="A138" t="s">
        <v>53</v>
      </c>
      <c r="B138">
        <v>7500</v>
      </c>
      <c r="C138">
        <v>0</v>
      </c>
      <c r="D138">
        <v>1729</v>
      </c>
      <c r="E138">
        <v>1668</v>
      </c>
      <c r="F138">
        <v>1772</v>
      </c>
      <c r="G138">
        <v>1902</v>
      </c>
      <c r="H138">
        <v>1867</v>
      </c>
      <c r="I138">
        <v>1305</v>
      </c>
      <c r="J138">
        <v>0</v>
      </c>
      <c r="K138">
        <v>0</v>
      </c>
    </row>
    <row r="139" spans="1:11" ht="12.75">
      <c r="A139"/>
      <c r="B139" s="17">
        <f t="shared" ref="B139:K139" si="18">SUM(B135:B138)</f>
        <v>55000</v>
      </c>
      <c r="C139" s="17">
        <v>0</v>
      </c>
      <c r="D139" s="17">
        <f t="shared" si="18"/>
        <v>1729</v>
      </c>
      <c r="E139" s="17">
        <f t="shared" si="18"/>
        <v>1668</v>
      </c>
      <c r="F139" s="17">
        <f t="shared" si="18"/>
        <v>1772</v>
      </c>
      <c r="G139" s="17">
        <f t="shared" si="18"/>
        <v>2802</v>
      </c>
      <c r="H139" s="17">
        <f t="shared" si="18"/>
        <v>4467</v>
      </c>
      <c r="I139" s="17">
        <f t="shared" si="18"/>
        <v>31755</v>
      </c>
      <c r="J139" s="17">
        <f t="shared" si="18"/>
        <v>0</v>
      </c>
      <c r="K139" s="17">
        <f t="shared" si="18"/>
        <v>0</v>
      </c>
    </row>
    <row r="140" spans="1:11" ht="12.75">
      <c r="B140"/>
      <c r="C140"/>
      <c r="D140"/>
      <c r="E140"/>
      <c r="F140"/>
      <c r="G140"/>
      <c r="H140"/>
      <c r="I140"/>
      <c r="J140"/>
      <c r="K140"/>
    </row>
    <row r="141" spans="1:11" ht="13.15" thickBot="1">
      <c r="A141" t="s">
        <v>54</v>
      </c>
      <c r="B141" s="4">
        <f>+B132-B139</f>
        <v>13208</v>
      </c>
      <c r="C141" s="4">
        <f t="shared" ref="C141:K141" si="19">+C132-C139</f>
        <v>30492</v>
      </c>
      <c r="D141" s="4">
        <f t="shared" si="19"/>
        <v>26271</v>
      </c>
      <c r="E141" s="4">
        <f t="shared" si="19"/>
        <v>8432</v>
      </c>
      <c r="F141" s="4">
        <f t="shared" si="19"/>
        <v>7628</v>
      </c>
      <c r="G141" s="4">
        <f t="shared" si="19"/>
        <v>-2802</v>
      </c>
      <c r="H141" s="4">
        <f t="shared" si="19"/>
        <v>-4467</v>
      </c>
      <c r="I141" s="4">
        <f t="shared" si="19"/>
        <v>2495</v>
      </c>
      <c r="J141" s="4">
        <f t="shared" si="19"/>
        <v>0</v>
      </c>
      <c r="K141" s="4">
        <f t="shared" si="19"/>
        <v>87000</v>
      </c>
    </row>
    <row r="142" spans="1:11" ht="13.15" thickTop="1">
      <c r="B142"/>
      <c r="C142"/>
      <c r="D142"/>
      <c r="E142"/>
      <c r="F142"/>
      <c r="G142"/>
      <c r="H142"/>
      <c r="I142"/>
      <c r="J142"/>
      <c r="K142"/>
    </row>
    <row r="143" spans="1:11" s="2" customFormat="1" ht="12.75">
      <c r="A143" t="s">
        <v>55</v>
      </c>
      <c r="B143" s="11">
        <f>+B141+B127+B115</f>
        <v>-2507</v>
      </c>
      <c r="C143" s="11">
        <f t="shared" ref="C143:K143" si="20">+C141+C127+C115</f>
        <v>-1787</v>
      </c>
      <c r="D143" s="11">
        <f t="shared" si="20"/>
        <v>4115</v>
      </c>
      <c r="E143" s="11">
        <f t="shared" si="20"/>
        <v>-3443</v>
      </c>
      <c r="F143" s="11">
        <f t="shared" si="20"/>
        <v>-745</v>
      </c>
      <c r="G143" s="11">
        <f t="shared" si="20"/>
        <v>-1076</v>
      </c>
      <c r="H143" s="11">
        <f t="shared" si="20"/>
        <v>1091</v>
      </c>
      <c r="I143" s="11">
        <f t="shared" si="20"/>
        <v>152</v>
      </c>
      <c r="J143" s="11">
        <f t="shared" si="20"/>
        <v>51</v>
      </c>
      <c r="K143" s="11">
        <f t="shared" si="20"/>
        <v>3</v>
      </c>
    </row>
    <row r="144" spans="1:11" ht="12.75">
      <c r="A144" t="s">
        <v>56</v>
      </c>
      <c r="B144">
        <f>+C145</f>
        <v>-1639</v>
      </c>
      <c r="C144">
        <v>148</v>
      </c>
      <c r="D144">
        <v>-3967</v>
      </c>
      <c r="E144">
        <v>-524</v>
      </c>
      <c r="F144">
        <v>221</v>
      </c>
      <c r="G144">
        <v>1297</v>
      </c>
      <c r="H144">
        <v>206</v>
      </c>
      <c r="I144">
        <v>54</v>
      </c>
      <c r="J144">
        <v>3</v>
      </c>
      <c r="K144">
        <v>0</v>
      </c>
    </row>
    <row r="145" spans="1:11" s="2" customFormat="1" ht="13.15" thickBot="1">
      <c r="A145" t="s">
        <v>57</v>
      </c>
      <c r="B145" s="14">
        <f t="shared" ref="B145:K145" si="21">SUM(B143:B144)</f>
        <v>-4146</v>
      </c>
      <c r="C145" s="14">
        <f t="shared" si="21"/>
        <v>-1639</v>
      </c>
      <c r="D145" s="14">
        <f t="shared" si="21"/>
        <v>148</v>
      </c>
      <c r="E145" s="14">
        <f t="shared" si="21"/>
        <v>-3967</v>
      </c>
      <c r="F145" s="14">
        <f t="shared" si="21"/>
        <v>-524</v>
      </c>
      <c r="G145" s="14">
        <f t="shared" si="21"/>
        <v>221</v>
      </c>
      <c r="H145" s="14">
        <f t="shared" si="21"/>
        <v>1297</v>
      </c>
      <c r="I145" s="14">
        <f t="shared" si="21"/>
        <v>206</v>
      </c>
      <c r="J145" s="14">
        <f t="shared" si="21"/>
        <v>54</v>
      </c>
      <c r="K145" s="14">
        <f t="shared" si="21"/>
        <v>3</v>
      </c>
    </row>
    <row r="146" spans="1:11" ht="13.15" thickTop="1">
      <c r="J146"/>
      <c r="K146"/>
    </row>
    <row r="147" spans="1:11" ht="12.75">
      <c r="J147"/>
      <c r="K147"/>
    </row>
  </sheetData>
  <phoneticPr fontId="3" type="noConversion"/>
  <pageMargins left="0.33" right="0.32" top="0.34" bottom="0.26" header="0.18" footer="0.26"/>
  <pageSetup paperSize="9" scale="96" orientation="landscape" r:id="rId1"/>
  <headerFooter alignWithMargins="0">
    <oddHeader>&amp;CWIAL FINANCIAL ACCOUNTS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WIAL</vt:lpstr>
    </vt:vector>
  </TitlesOfParts>
  <Company>Commerce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Brown</dc:creator>
  <cp:lastModifiedBy>sunny</cp:lastModifiedBy>
  <cp:lastPrinted>2000-12-06T03:51:22Z</cp:lastPrinted>
  <dcterms:created xsi:type="dcterms:W3CDTF">2000-10-31T22:33:15Z</dcterms:created>
  <dcterms:modified xsi:type="dcterms:W3CDTF">2018-07-20T11:12:46Z</dcterms:modified>
</cp:coreProperties>
</file>