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228"/>
  <workbookPr codeName="ThisWorkbook" defaultThemeVersion="166925"/>
  <mc:AlternateContent xmlns:mc="http://schemas.openxmlformats.org/markup-compatibility/2006">
    <mc:Choice Requires="x15">
      <x15ac:absPath xmlns:x15ac="http://schemas.microsoft.com/office/spreadsheetml/2010/11/ac" url="Z:\github\Preprocessor\test objects\"/>
    </mc:Choice>
  </mc:AlternateContent>
  <xr:revisionPtr revIDLastSave="0" documentId="8_{1525C4C4-8751-4428-93A4-709EAD0706C3}" xr6:coauthVersionLast="34" xr6:coauthVersionMax="34" xr10:uidLastSave="{00000000-0000-0000-0000-000000000000}"/>
  <bookViews>
    <workbookView xWindow="32768" yWindow="32768" windowWidth="12120" windowHeight="7875" tabRatio="601"/>
  </bookViews>
  <sheets>
    <sheet name="Summary" sheetId="6" r:id="rId1"/>
    <sheet name="Crime" sheetId="2" r:id="rId2"/>
    <sheet name="Comm Devt" sheetId="1" r:id="rId3"/>
    <sheet name="ETE" sheetId="4" r:id="rId4"/>
    <sheet name="Envt" sheetId="5" r:id="rId5"/>
    <sheet name="Health" sheetId="3" r:id="rId6"/>
    <sheet name="cross panel" sheetId="9" r:id="rId7"/>
    <sheet name="Road Safety" sheetId="8" r:id="rId8"/>
    <sheet name="Codes" sheetId="7" state="hidden" r:id="rId9"/>
  </sheets>
  <definedNames>
    <definedName name="_xlnm._FilterDatabase" localSheetId="2" hidden="1">'Comm Devt'!$A$1:$Z$25</definedName>
    <definedName name="_xlnm._FilterDatabase" localSheetId="1" hidden="1">Crime!$A$1:$U$16</definedName>
    <definedName name="_xlnm._FilterDatabase" localSheetId="4" hidden="1">Envt!$A$1:$U$15</definedName>
    <definedName name="_xlnm._FilterDatabase" localSheetId="3" hidden="1">ETE!$A$1:$T$30</definedName>
    <definedName name="_xlnm._FilterDatabase" localSheetId="5" hidden="1">Health!$A$1:$T$27</definedName>
    <definedName name="_Toc53907745" localSheetId="3">ETE!#REF!</definedName>
    <definedName name="CommDev_Summary">'Comm Devt'!$E$83:$S$90</definedName>
    <definedName name="Crime_Summary">Crime!$E$124:$S$131</definedName>
    <definedName name="Decision">Codes!$A$2:$A$7</definedName>
    <definedName name="Env_Summary">Envt!$E$119:$S$126</definedName>
    <definedName name="ETE_Summary">ETE!$E$48:$S$55</definedName>
    <definedName name="Funding">Codes!$D$2:$D$3</definedName>
    <definedName name="Health_Summary">Health!$E$108:$S$115</definedName>
    <definedName name="Joint">Codes!$E$2:$E$6</definedName>
    <definedName name="_xlnm.Print_Area" localSheetId="2">'Comm Devt'!$A$1:$AB$26</definedName>
    <definedName name="_xlnm.Print_Area" localSheetId="1">Crime!$A$1:$V$29</definedName>
    <definedName name="_xlnm.Print_Area" localSheetId="4">Envt!$A$1:$X$22</definedName>
    <definedName name="_xlnm.Print_Area" localSheetId="3">ETE!$A$1:$AA$31</definedName>
    <definedName name="_xlnm.Print_Area" localSheetId="5">Health!$A$1:$U$28</definedName>
    <definedName name="_xlnm.Print_Area" localSheetId="7">'Road Safety'!$A$1:$Z$6</definedName>
    <definedName name="_xlnm.Print_Titles" localSheetId="2">'Comm Devt'!$1:$1</definedName>
    <definedName name="_xlnm.Print_Titles" localSheetId="1">Crime!$3:$3</definedName>
    <definedName name="_xlnm.Print_Titles" localSheetId="4">Envt!$1:$1</definedName>
    <definedName name="_xlnm.Print_Titles" localSheetId="3">ETE!$1:$1</definedName>
    <definedName name="_xlnm.Print_Titles" localSheetId="5">Health!$1:$1</definedName>
    <definedName name="Referral">Codes!$B$2:$B$4</definedName>
    <definedName name="Type">Codes!$C$2:$C$3</definedName>
  </definedNames>
  <calcPr calcId="179017" fullCalcOnLoad="1"/>
</workbook>
</file>

<file path=xl/calcChain.xml><?xml version="1.0" encoding="utf-8"?>
<calcChain xmlns="http://schemas.openxmlformats.org/spreadsheetml/2006/main">
  <c r="L2" i="1" l="1"/>
  <c r="S2" i="1" s="1"/>
  <c r="P2" i="1"/>
  <c r="Q2" i="1"/>
  <c r="R2" i="1"/>
  <c r="W2" i="1"/>
  <c r="W24" i="1" s="1"/>
  <c r="L3" i="1"/>
  <c r="S3" i="1" s="1"/>
  <c r="P3" i="1"/>
  <c r="Q3" i="1"/>
  <c r="R3" i="1"/>
  <c r="W3" i="1"/>
  <c r="L4" i="1"/>
  <c r="S4" i="1" s="1"/>
  <c r="P4" i="1"/>
  <c r="Q4" i="1"/>
  <c r="R4" i="1"/>
  <c r="W4" i="1"/>
  <c r="L5" i="1"/>
  <c r="S5" i="1" s="1"/>
  <c r="P5" i="1"/>
  <c r="Q5" i="1"/>
  <c r="R5" i="1"/>
  <c r="U5" i="1"/>
  <c r="W5" i="1"/>
  <c r="L6" i="1"/>
  <c r="U6" i="1" s="1"/>
  <c r="P6" i="1"/>
  <c r="Q6" i="1"/>
  <c r="R6" i="1"/>
  <c r="S6" i="1"/>
  <c r="W6" i="1"/>
  <c r="L7" i="1"/>
  <c r="P7" i="1"/>
  <c r="Q7" i="1"/>
  <c r="R7" i="1"/>
  <c r="S7" i="1"/>
  <c r="U7" i="1"/>
  <c r="W7" i="1"/>
  <c r="L8" i="1"/>
  <c r="P8" i="1"/>
  <c r="Q8" i="1"/>
  <c r="R8" i="1"/>
  <c r="S8" i="1"/>
  <c r="U8" i="1"/>
  <c r="W8" i="1"/>
  <c r="L9" i="1"/>
  <c r="P9" i="1"/>
  <c r="S9" i="1" s="1"/>
  <c r="Q9" i="1"/>
  <c r="R9" i="1"/>
  <c r="U9" i="1"/>
  <c r="W9" i="1"/>
  <c r="L10" i="1"/>
  <c r="S10" i="1" s="1"/>
  <c r="P10" i="1"/>
  <c r="Q10" i="1"/>
  <c r="R10" i="1"/>
  <c r="W10" i="1"/>
  <c r="L11" i="1"/>
  <c r="S11" i="1" s="1"/>
  <c r="P11" i="1"/>
  <c r="Q11" i="1"/>
  <c r="R11" i="1"/>
  <c r="W11" i="1"/>
  <c r="L12" i="1"/>
  <c r="S12" i="1" s="1"/>
  <c r="P12" i="1"/>
  <c r="Q12" i="1"/>
  <c r="R12" i="1"/>
  <c r="W12" i="1"/>
  <c r="L13" i="1"/>
  <c r="S13" i="1" s="1"/>
  <c r="P13" i="1"/>
  <c r="Q13" i="1"/>
  <c r="R13" i="1"/>
  <c r="U13" i="1"/>
  <c r="W13" i="1"/>
  <c r="L14" i="1"/>
  <c r="U14" i="1" s="1"/>
  <c r="P14" i="1"/>
  <c r="Q14" i="1"/>
  <c r="R14" i="1"/>
  <c r="S14" i="1"/>
  <c r="W14" i="1"/>
  <c r="L15" i="1"/>
  <c r="P15" i="1"/>
  <c r="Q15" i="1"/>
  <c r="R15" i="1"/>
  <c r="S15" i="1"/>
  <c r="U15" i="1"/>
  <c r="W15" i="1"/>
  <c r="L16" i="1"/>
  <c r="P16" i="1"/>
  <c r="Q16" i="1"/>
  <c r="R16" i="1"/>
  <c r="S16" i="1"/>
  <c r="U16" i="1"/>
  <c r="W16" i="1"/>
  <c r="L17" i="1"/>
  <c r="P17" i="1"/>
  <c r="S17" i="1" s="1"/>
  <c r="Q17" i="1"/>
  <c r="R17" i="1"/>
  <c r="U17" i="1"/>
  <c r="W17" i="1"/>
  <c r="L18" i="1"/>
  <c r="S18" i="1" s="1"/>
  <c r="P18" i="1"/>
  <c r="Q18" i="1"/>
  <c r="R18" i="1"/>
  <c r="W18" i="1"/>
  <c r="L19" i="1"/>
  <c r="S19" i="1" s="1"/>
  <c r="P19" i="1"/>
  <c r="Q19" i="1"/>
  <c r="R19" i="1"/>
  <c r="W19" i="1"/>
  <c r="L20" i="1"/>
  <c r="S20" i="1" s="1"/>
  <c r="P20" i="1"/>
  <c r="Q20" i="1"/>
  <c r="R20" i="1"/>
  <c r="W20" i="1"/>
  <c r="L21" i="1"/>
  <c r="S21" i="1" s="1"/>
  <c r="P21" i="1"/>
  <c r="Q21" i="1"/>
  <c r="R21" i="1"/>
  <c r="U21" i="1"/>
  <c r="W21" i="1"/>
  <c r="L22" i="1"/>
  <c r="P22" i="1"/>
  <c r="Q22" i="1"/>
  <c r="R22" i="1"/>
  <c r="S22" i="1"/>
  <c r="L23" i="1"/>
  <c r="P23" i="1"/>
  <c r="S23" i="1" s="1"/>
  <c r="Q23" i="1"/>
  <c r="R23" i="1"/>
  <c r="L24" i="1"/>
  <c r="S24" i="1" s="1"/>
  <c r="P24" i="1"/>
  <c r="Q24" i="1"/>
  <c r="R24" i="1"/>
  <c r="Y24" i="1"/>
  <c r="L25" i="1"/>
  <c r="S25" i="1" s="1"/>
  <c r="P25" i="1"/>
  <c r="Q25" i="1"/>
  <c r="R25" i="1"/>
  <c r="P26" i="1"/>
  <c r="N30" i="1"/>
  <c r="O30" i="1"/>
  <c r="F85" i="1"/>
  <c r="J85" i="1"/>
  <c r="Q85" i="1" s="1"/>
  <c r="K85" i="1"/>
  <c r="R85" i="1" s="1"/>
  <c r="L85" i="1"/>
  <c r="N85" i="1"/>
  <c r="C6" i="6" s="1"/>
  <c r="O85" i="1"/>
  <c r="P85" i="1"/>
  <c r="S85" i="1" s="1"/>
  <c r="F86" i="1"/>
  <c r="C16" i="6" s="1"/>
  <c r="J86" i="1"/>
  <c r="Q86" i="1" s="1"/>
  <c r="K86" i="1"/>
  <c r="L86" i="1"/>
  <c r="N86" i="1"/>
  <c r="O86" i="1"/>
  <c r="P86" i="1"/>
  <c r="R86" i="1"/>
  <c r="S86" i="1"/>
  <c r="F87" i="1"/>
  <c r="J87" i="1"/>
  <c r="Q87" i="1" s="1"/>
  <c r="K87" i="1"/>
  <c r="R87" i="1" s="1"/>
  <c r="L87" i="1"/>
  <c r="S87" i="1" s="1"/>
  <c r="N87" i="1"/>
  <c r="O87" i="1"/>
  <c r="P87" i="1"/>
  <c r="F88" i="1"/>
  <c r="J88" i="1"/>
  <c r="Q88" i="1" s="1"/>
  <c r="K88" i="1"/>
  <c r="L88" i="1"/>
  <c r="N88" i="1"/>
  <c r="O88" i="1"/>
  <c r="P88" i="1"/>
  <c r="R88" i="1"/>
  <c r="S88" i="1"/>
  <c r="F89" i="1"/>
  <c r="J89" i="1"/>
  <c r="K89" i="1"/>
  <c r="R89" i="1" s="1"/>
  <c r="L89" i="1"/>
  <c r="N89" i="1"/>
  <c r="O89" i="1"/>
  <c r="P89" i="1"/>
  <c r="Q89" i="1"/>
  <c r="S89" i="1"/>
  <c r="F90" i="1"/>
  <c r="J90" i="1"/>
  <c r="K90" i="1"/>
  <c r="L90" i="1"/>
  <c r="N90" i="1"/>
  <c r="O90" i="1"/>
  <c r="P90" i="1"/>
  <c r="L2" i="2"/>
  <c r="P2" i="2"/>
  <c r="Q2" i="2"/>
  <c r="R2" i="2"/>
  <c r="S2" i="2"/>
  <c r="L3" i="2"/>
  <c r="S3" i="2" s="1"/>
  <c r="P3" i="2"/>
  <c r="Q3" i="2"/>
  <c r="R3" i="2"/>
  <c r="L4" i="2"/>
  <c r="S4" i="2" s="1"/>
  <c r="P4" i="2"/>
  <c r="Q4" i="2"/>
  <c r="R4" i="2"/>
  <c r="L5" i="2"/>
  <c r="S5" i="2" s="1"/>
  <c r="P5" i="2"/>
  <c r="Q5" i="2"/>
  <c r="R5" i="2"/>
  <c r="L6" i="2"/>
  <c r="S6" i="2" s="1"/>
  <c r="P6" i="2"/>
  <c r="Q6" i="2"/>
  <c r="R6" i="2"/>
  <c r="L7" i="2"/>
  <c r="P7" i="2"/>
  <c r="Q7" i="2"/>
  <c r="R7" i="2"/>
  <c r="S7" i="2"/>
  <c r="L8" i="2"/>
  <c r="P8" i="2"/>
  <c r="Q8" i="2"/>
  <c r="R8" i="2"/>
  <c r="S8" i="2"/>
  <c r="L9" i="2"/>
  <c r="P9" i="2"/>
  <c r="S9" i="2" s="1"/>
  <c r="Q9" i="2"/>
  <c r="R9" i="2"/>
  <c r="L10" i="2"/>
  <c r="S10" i="2" s="1"/>
  <c r="Q10" i="2"/>
  <c r="R10" i="2"/>
  <c r="L11" i="2"/>
  <c r="S11" i="2" s="1"/>
  <c r="P11" i="2"/>
  <c r="Q11" i="2"/>
  <c r="R11" i="2"/>
  <c r="L12" i="2"/>
  <c r="P12" i="2"/>
  <c r="Q12" i="2"/>
  <c r="R12" i="2"/>
  <c r="S12" i="2"/>
  <c r="L13" i="2"/>
  <c r="P13" i="2"/>
  <c r="Q13" i="2"/>
  <c r="R13" i="2"/>
  <c r="S13" i="2"/>
  <c r="L14" i="2"/>
  <c r="P14" i="2"/>
  <c r="S14" i="2" s="1"/>
  <c r="Q14" i="2"/>
  <c r="R14" i="2"/>
  <c r="L15" i="2"/>
  <c r="P15" i="2"/>
  <c r="Q15" i="2"/>
  <c r="R15" i="2"/>
  <c r="S15" i="2"/>
  <c r="L16" i="2"/>
  <c r="S16" i="2" s="1"/>
  <c r="P16" i="2"/>
  <c r="Q16" i="2"/>
  <c r="R16" i="2"/>
  <c r="L17" i="2"/>
  <c r="S17" i="2" s="1"/>
  <c r="P17" i="2"/>
  <c r="Q17" i="2"/>
  <c r="R17" i="2"/>
  <c r="L18" i="2"/>
  <c r="S18" i="2" s="1"/>
  <c r="P18" i="2"/>
  <c r="Q18" i="2"/>
  <c r="R18" i="2"/>
  <c r="L19" i="2"/>
  <c r="S19" i="2" s="1"/>
  <c r="P19" i="2"/>
  <c r="Q19" i="2"/>
  <c r="R19" i="2"/>
  <c r="L20" i="2"/>
  <c r="P20" i="2"/>
  <c r="Q20" i="2"/>
  <c r="R20" i="2"/>
  <c r="S20" i="2"/>
  <c r="L21" i="2"/>
  <c r="P21" i="2"/>
  <c r="Q21" i="2"/>
  <c r="R21" i="2"/>
  <c r="S21" i="2"/>
  <c r="L22" i="2"/>
  <c r="P22" i="2"/>
  <c r="S22" i="2" s="1"/>
  <c r="Q22" i="2"/>
  <c r="R22" i="2"/>
  <c r="L23" i="2"/>
  <c r="P23" i="2"/>
  <c r="Q23" i="2"/>
  <c r="R23" i="2"/>
  <c r="S23" i="2"/>
  <c r="L24" i="2"/>
  <c r="S24" i="2" s="1"/>
  <c r="P24" i="2"/>
  <c r="Q24" i="2"/>
  <c r="R24" i="2"/>
  <c r="L25" i="2"/>
  <c r="S25" i="2" s="1"/>
  <c r="P25" i="2"/>
  <c r="Q25" i="2"/>
  <c r="R25" i="2"/>
  <c r="L26" i="2"/>
  <c r="S26" i="2" s="1"/>
  <c r="P26" i="2"/>
  <c r="Q26" i="2"/>
  <c r="R26" i="2"/>
  <c r="P27" i="2"/>
  <c r="P28" i="2"/>
  <c r="P29" i="2"/>
  <c r="F126" i="2"/>
  <c r="J126" i="2"/>
  <c r="Q126" i="2" s="1"/>
  <c r="K126" i="2"/>
  <c r="N126" i="2"/>
  <c r="O126" i="2"/>
  <c r="R126" i="2" s="1"/>
  <c r="P126" i="2"/>
  <c r="F127" i="2"/>
  <c r="J127" i="2"/>
  <c r="K127" i="2"/>
  <c r="L127" i="2"/>
  <c r="S127" i="2" s="1"/>
  <c r="N127" i="2"/>
  <c r="O127" i="2"/>
  <c r="P127" i="2"/>
  <c r="Q127" i="2"/>
  <c r="R127" i="2"/>
  <c r="F128" i="2"/>
  <c r="J128" i="2"/>
  <c r="Q128" i="2" s="1"/>
  <c r="K128" i="2"/>
  <c r="R128" i="2" s="1"/>
  <c r="L128" i="2"/>
  <c r="N128" i="2"/>
  <c r="O128" i="2"/>
  <c r="P128" i="2"/>
  <c r="S128" i="2"/>
  <c r="F129" i="2"/>
  <c r="F132" i="2" s="1"/>
  <c r="J129" i="2"/>
  <c r="K129" i="2"/>
  <c r="L129" i="2"/>
  <c r="S129" i="2" s="1"/>
  <c r="N129" i="2"/>
  <c r="O129" i="2"/>
  <c r="P129" i="2"/>
  <c r="Q129" i="2"/>
  <c r="R129" i="2"/>
  <c r="F130" i="2"/>
  <c r="J130" i="2"/>
  <c r="Q130" i="2" s="1"/>
  <c r="K130" i="2"/>
  <c r="L130" i="2"/>
  <c r="N130" i="2"/>
  <c r="O130" i="2"/>
  <c r="P130" i="2"/>
  <c r="R130" i="2"/>
  <c r="S130" i="2"/>
  <c r="F131" i="2"/>
  <c r="J131" i="2"/>
  <c r="K131" i="2"/>
  <c r="L131" i="2"/>
  <c r="N131" i="2"/>
  <c r="O131" i="2"/>
  <c r="K6" i="9"/>
  <c r="L6" i="9"/>
  <c r="M6" i="9" s="1"/>
  <c r="M7" i="9"/>
  <c r="L8" i="9"/>
  <c r="M8" i="9" s="1"/>
  <c r="K9" i="9"/>
  <c r="M9" i="9" s="1"/>
  <c r="L9" i="9"/>
  <c r="K11" i="9"/>
  <c r="L2" i="5"/>
  <c r="S2" i="5" s="1"/>
  <c r="P2" i="5"/>
  <c r="Q2" i="5"/>
  <c r="R2" i="5"/>
  <c r="T2" i="5"/>
  <c r="L3" i="5"/>
  <c r="P3" i="5"/>
  <c r="S3" i="5" s="1"/>
  <c r="Q3" i="5"/>
  <c r="R3" i="5"/>
  <c r="T3" i="5"/>
  <c r="L4" i="5"/>
  <c r="P4" i="5"/>
  <c r="Q4" i="5"/>
  <c r="R4" i="5"/>
  <c r="S4" i="5"/>
  <c r="T4" i="5"/>
  <c r="L5" i="5"/>
  <c r="S5" i="5" s="1"/>
  <c r="P5" i="5"/>
  <c r="Q5" i="5"/>
  <c r="R5" i="5"/>
  <c r="T5" i="5"/>
  <c r="L6" i="5"/>
  <c r="S6" i="5" s="1"/>
  <c r="P6" i="5"/>
  <c r="Q6" i="5"/>
  <c r="R6" i="5"/>
  <c r="T6" i="5"/>
  <c r="L7" i="5"/>
  <c r="P7" i="5"/>
  <c r="S7" i="5" s="1"/>
  <c r="Q7" i="5"/>
  <c r="R7" i="5"/>
  <c r="T7" i="5"/>
  <c r="L8" i="5"/>
  <c r="P8" i="5"/>
  <c r="Q8" i="5"/>
  <c r="R8" i="5"/>
  <c r="S8" i="5"/>
  <c r="T8" i="5"/>
  <c r="L9" i="5"/>
  <c r="S9" i="5" s="1"/>
  <c r="P9" i="5"/>
  <c r="Q9" i="5"/>
  <c r="R9" i="5"/>
  <c r="T9" i="5"/>
  <c r="L10" i="5"/>
  <c r="S10" i="5" s="1"/>
  <c r="P10" i="5"/>
  <c r="Q10" i="5"/>
  <c r="R10" i="5"/>
  <c r="T10" i="5"/>
  <c r="L11" i="5"/>
  <c r="P11" i="5"/>
  <c r="S11" i="5" s="1"/>
  <c r="Q11" i="5"/>
  <c r="R11" i="5"/>
  <c r="T11" i="5"/>
  <c r="L12" i="5"/>
  <c r="P12" i="5"/>
  <c r="Q12" i="5"/>
  <c r="R12" i="5"/>
  <c r="S12" i="5"/>
  <c r="T12" i="5"/>
  <c r="L13" i="5"/>
  <c r="S13" i="5" s="1"/>
  <c r="P13" i="5"/>
  <c r="Q13" i="5"/>
  <c r="R13" i="5"/>
  <c r="T13" i="5"/>
  <c r="L14" i="5"/>
  <c r="S14" i="5" s="1"/>
  <c r="P14" i="5"/>
  <c r="Q14" i="5"/>
  <c r="R14" i="5"/>
  <c r="T14" i="5"/>
  <c r="L15" i="5"/>
  <c r="P15" i="5"/>
  <c r="S15" i="5" s="1"/>
  <c r="Q15" i="5"/>
  <c r="R15" i="5"/>
  <c r="T15" i="5"/>
  <c r="P16" i="5"/>
  <c r="Q16" i="5"/>
  <c r="R16" i="5"/>
  <c r="S16" i="5"/>
  <c r="T16" i="5"/>
  <c r="J17" i="5"/>
  <c r="P17" i="5"/>
  <c r="Q17" i="5"/>
  <c r="R17" i="5"/>
  <c r="S17" i="5"/>
  <c r="T17" i="5"/>
  <c r="L18" i="5"/>
  <c r="S18" i="5" s="1"/>
  <c r="P18" i="5"/>
  <c r="Q18" i="5"/>
  <c r="R18" i="5"/>
  <c r="T18" i="5"/>
  <c r="L19" i="5"/>
  <c r="S19" i="5" s="1"/>
  <c r="P19" i="5"/>
  <c r="Q19" i="5"/>
  <c r="R19" i="5"/>
  <c r="P20" i="5"/>
  <c r="Q20" i="5"/>
  <c r="R20" i="5"/>
  <c r="L21" i="5"/>
  <c r="S21" i="5" s="1"/>
  <c r="P21" i="5"/>
  <c r="Q21" i="5"/>
  <c r="R21" i="5"/>
  <c r="P22" i="5"/>
  <c r="F121" i="5"/>
  <c r="F127" i="5" s="1"/>
  <c r="J121" i="5"/>
  <c r="Q121" i="5" s="1"/>
  <c r="K121" i="5"/>
  <c r="R121" i="5" s="1"/>
  <c r="N121" i="5"/>
  <c r="O121" i="5"/>
  <c r="F122" i="5"/>
  <c r="E16" i="6" s="1"/>
  <c r="J122" i="5"/>
  <c r="Q122" i="5" s="1"/>
  <c r="K122" i="5"/>
  <c r="L122" i="5"/>
  <c r="N122" i="5"/>
  <c r="O122" i="5"/>
  <c r="P122" i="5"/>
  <c r="R122" i="5"/>
  <c r="S122" i="5"/>
  <c r="F123" i="5"/>
  <c r="J123" i="5"/>
  <c r="K123" i="5"/>
  <c r="R123" i="5" s="1"/>
  <c r="L123" i="5"/>
  <c r="N123" i="5"/>
  <c r="O123" i="5"/>
  <c r="P123" i="5"/>
  <c r="Q123" i="5"/>
  <c r="S123" i="5"/>
  <c r="F124" i="5"/>
  <c r="J124" i="5"/>
  <c r="K124" i="5"/>
  <c r="L124" i="5"/>
  <c r="S124" i="5" s="1"/>
  <c r="N124" i="5"/>
  <c r="O124" i="5"/>
  <c r="P124" i="5"/>
  <c r="Q124" i="5"/>
  <c r="R124" i="5"/>
  <c r="F125" i="5"/>
  <c r="J125" i="5"/>
  <c r="Q125" i="5" s="1"/>
  <c r="K125" i="5"/>
  <c r="R125" i="5" s="1"/>
  <c r="L125" i="5"/>
  <c r="S125" i="5" s="1"/>
  <c r="N125" i="5"/>
  <c r="O125" i="5"/>
  <c r="P125" i="5"/>
  <c r="F126" i="5"/>
  <c r="J126" i="5"/>
  <c r="K126" i="5"/>
  <c r="L126" i="5"/>
  <c r="N126" i="5"/>
  <c r="O126" i="5"/>
  <c r="P126" i="5"/>
  <c r="L2" i="4"/>
  <c r="U2" i="4" s="1"/>
  <c r="P2" i="4"/>
  <c r="Q2" i="4"/>
  <c r="R2" i="4"/>
  <c r="W2" i="4"/>
  <c r="W18" i="4" s="1"/>
  <c r="Y2" i="4"/>
  <c r="L3" i="4"/>
  <c r="U3" i="4" s="1"/>
  <c r="P3" i="4"/>
  <c r="Q3" i="4"/>
  <c r="R3" i="4"/>
  <c r="W3" i="4"/>
  <c r="Y3" i="4"/>
  <c r="L4" i="4"/>
  <c r="U4" i="4" s="1"/>
  <c r="P4" i="4"/>
  <c r="Q4" i="4"/>
  <c r="R4" i="4"/>
  <c r="W4" i="4"/>
  <c r="Y4" i="4"/>
  <c r="L5" i="4"/>
  <c r="U5" i="4" s="1"/>
  <c r="P5" i="4"/>
  <c r="Q5" i="4"/>
  <c r="R5" i="4"/>
  <c r="W5" i="4"/>
  <c r="Y5" i="4"/>
  <c r="L6" i="4"/>
  <c r="U6" i="4" s="1"/>
  <c r="P6" i="4"/>
  <c r="Q6" i="4"/>
  <c r="R6" i="4"/>
  <c r="W6" i="4"/>
  <c r="Y6" i="4"/>
  <c r="L7" i="4"/>
  <c r="U7" i="4" s="1"/>
  <c r="P7" i="4"/>
  <c r="Q7" i="4"/>
  <c r="R7" i="4"/>
  <c r="W7" i="4"/>
  <c r="Y7" i="4"/>
  <c r="L8" i="4"/>
  <c r="U8" i="4" s="1"/>
  <c r="P8" i="4"/>
  <c r="Q8" i="4"/>
  <c r="R8" i="4"/>
  <c r="W8" i="4"/>
  <c r="Y8" i="4"/>
  <c r="L9" i="4"/>
  <c r="U9" i="4" s="1"/>
  <c r="P9" i="4"/>
  <c r="Q9" i="4"/>
  <c r="R9" i="4"/>
  <c r="W9" i="4"/>
  <c r="Y9" i="4"/>
  <c r="L10" i="4"/>
  <c r="U10" i="4" s="1"/>
  <c r="P10" i="4"/>
  <c r="Q10" i="4"/>
  <c r="R10" i="4"/>
  <c r="W10" i="4"/>
  <c r="Y10" i="4"/>
  <c r="L11" i="4"/>
  <c r="U11" i="4" s="1"/>
  <c r="P11" i="4"/>
  <c r="Q11" i="4"/>
  <c r="R11" i="4"/>
  <c r="W11" i="4"/>
  <c r="Y11" i="4"/>
  <c r="L12" i="4"/>
  <c r="U12" i="4" s="1"/>
  <c r="P12" i="4"/>
  <c r="Q12" i="4"/>
  <c r="R12" i="4"/>
  <c r="W12" i="4"/>
  <c r="Y12" i="4"/>
  <c r="L13" i="4"/>
  <c r="S13" i="4" s="1"/>
  <c r="P13" i="4"/>
  <c r="Q13" i="4"/>
  <c r="R13" i="4"/>
  <c r="L14" i="4"/>
  <c r="P14" i="4"/>
  <c r="Q14" i="4"/>
  <c r="R14" i="4"/>
  <c r="S14" i="4"/>
  <c r="U14" i="4"/>
  <c r="W14" i="4"/>
  <c r="Y14" i="4"/>
  <c r="L15" i="4"/>
  <c r="P15" i="4"/>
  <c r="Q15" i="4"/>
  <c r="R15" i="4"/>
  <c r="S15" i="4"/>
  <c r="U15" i="4"/>
  <c r="W15" i="4"/>
  <c r="Y15" i="4"/>
  <c r="L16" i="4"/>
  <c r="P16" i="4"/>
  <c r="Q16" i="4"/>
  <c r="R16" i="4"/>
  <c r="S16" i="4"/>
  <c r="U16" i="4"/>
  <c r="W16" i="4"/>
  <c r="Y16" i="4"/>
  <c r="L17" i="4"/>
  <c r="P17" i="4"/>
  <c r="Q17" i="4"/>
  <c r="R17" i="4"/>
  <c r="S17" i="4"/>
  <c r="U17" i="4"/>
  <c r="W17" i="4"/>
  <c r="Y17" i="4"/>
  <c r="L18" i="4"/>
  <c r="P18" i="4"/>
  <c r="Q18" i="4"/>
  <c r="R18" i="4"/>
  <c r="S18" i="4"/>
  <c r="Y18" i="4"/>
  <c r="L19" i="4"/>
  <c r="P19" i="4"/>
  <c r="Q19" i="4"/>
  <c r="R19" i="4"/>
  <c r="S19" i="4"/>
  <c r="L20" i="4"/>
  <c r="U20" i="4" s="1"/>
  <c r="P20" i="4"/>
  <c r="Q20" i="4"/>
  <c r="R20" i="4"/>
  <c r="S20" i="4"/>
  <c r="W20" i="4"/>
  <c r="Y20" i="4"/>
  <c r="L21" i="4"/>
  <c r="U21" i="4" s="1"/>
  <c r="P21" i="4"/>
  <c r="Q21" i="4"/>
  <c r="R21" i="4"/>
  <c r="S21" i="4"/>
  <c r="W21" i="4"/>
  <c r="Y21" i="4"/>
  <c r="P22" i="4"/>
  <c r="Q22" i="4"/>
  <c r="R22" i="4"/>
  <c r="W22" i="4"/>
  <c r="Y22" i="4"/>
  <c r="L23" i="4"/>
  <c r="U23" i="4" s="1"/>
  <c r="P23" i="4"/>
  <c r="Q23" i="4"/>
  <c r="R23" i="4"/>
  <c r="S23" i="4"/>
  <c r="W23" i="4"/>
  <c r="Y23" i="4"/>
  <c r="L24" i="4"/>
  <c r="U24" i="4" s="1"/>
  <c r="P24" i="4"/>
  <c r="Q24" i="4"/>
  <c r="R24" i="4"/>
  <c r="S24" i="4"/>
  <c r="W24" i="4"/>
  <c r="Y24" i="4"/>
  <c r="L25" i="4"/>
  <c r="U25" i="4" s="1"/>
  <c r="P25" i="4"/>
  <c r="Q25" i="4"/>
  <c r="R25" i="4"/>
  <c r="S25" i="4"/>
  <c r="W25" i="4"/>
  <c r="Y25" i="4"/>
  <c r="L26" i="4"/>
  <c r="U26" i="4" s="1"/>
  <c r="P26" i="4"/>
  <c r="Q26" i="4"/>
  <c r="R26" i="4"/>
  <c r="S26" i="4"/>
  <c r="W26" i="4"/>
  <c r="Y26" i="4"/>
  <c r="L27" i="4"/>
  <c r="U27" i="4" s="1"/>
  <c r="P27" i="4"/>
  <c r="Q27" i="4"/>
  <c r="R27" i="4"/>
  <c r="S27" i="4"/>
  <c r="W27" i="4"/>
  <c r="Y27" i="4"/>
  <c r="L28" i="4"/>
  <c r="U28" i="4" s="1"/>
  <c r="P28" i="4"/>
  <c r="Q28" i="4"/>
  <c r="R28" i="4"/>
  <c r="S28" i="4"/>
  <c r="W28" i="4"/>
  <c r="Y28" i="4"/>
  <c r="L29" i="4"/>
  <c r="U29" i="4" s="1"/>
  <c r="P29" i="4"/>
  <c r="Q29" i="4"/>
  <c r="R29" i="4"/>
  <c r="S29" i="4"/>
  <c r="W29" i="4"/>
  <c r="Y29" i="4"/>
  <c r="L30" i="4"/>
  <c r="U30" i="4" s="1"/>
  <c r="P30" i="4"/>
  <c r="Q30" i="4"/>
  <c r="R30" i="4"/>
  <c r="S30" i="4"/>
  <c r="W30" i="4"/>
  <c r="Y30" i="4"/>
  <c r="P31" i="4"/>
  <c r="F50" i="4"/>
  <c r="J50" i="4"/>
  <c r="Q50" i="4" s="1"/>
  <c r="K50" i="4"/>
  <c r="N50" i="4"/>
  <c r="O50" i="4"/>
  <c r="F8" i="6" s="1"/>
  <c r="G8" i="6" s="1"/>
  <c r="P50" i="4"/>
  <c r="F51" i="4"/>
  <c r="J51" i="4"/>
  <c r="Q51" i="4" s="1"/>
  <c r="K51" i="4"/>
  <c r="R51" i="4" s="1"/>
  <c r="L51" i="4"/>
  <c r="S51" i="4" s="1"/>
  <c r="N51" i="4"/>
  <c r="O51" i="4"/>
  <c r="P51" i="4"/>
  <c r="F52" i="4"/>
  <c r="J52" i="4"/>
  <c r="Q52" i="4" s="1"/>
  <c r="K52" i="4"/>
  <c r="R52" i="4" s="1"/>
  <c r="L52" i="4"/>
  <c r="N52" i="4"/>
  <c r="O52" i="4"/>
  <c r="P52" i="4"/>
  <c r="S52" i="4"/>
  <c r="F53" i="4"/>
  <c r="F56" i="4" s="1"/>
  <c r="J53" i="4"/>
  <c r="K53" i="4"/>
  <c r="L53" i="4"/>
  <c r="S53" i="4" s="1"/>
  <c r="N53" i="4"/>
  <c r="O53" i="4"/>
  <c r="P53" i="4"/>
  <c r="Q53" i="4"/>
  <c r="R53" i="4"/>
  <c r="F54" i="4"/>
  <c r="J54" i="4"/>
  <c r="Q54" i="4" s="1"/>
  <c r="K54" i="4"/>
  <c r="L54" i="4"/>
  <c r="S54" i="4" s="1"/>
  <c r="N54" i="4"/>
  <c r="O54" i="4"/>
  <c r="P54" i="4"/>
  <c r="R54" i="4"/>
  <c r="F55" i="4"/>
  <c r="J55" i="4"/>
  <c r="K55" i="4"/>
  <c r="L55" i="4"/>
  <c r="N55" i="4"/>
  <c r="O55" i="4"/>
  <c r="P55" i="4"/>
  <c r="L2" i="3"/>
  <c r="L3" i="3"/>
  <c r="L28" i="3" s="1"/>
  <c r="S28" i="3" s="1"/>
  <c r="P3" i="3"/>
  <c r="Q3" i="3"/>
  <c r="R3" i="3"/>
  <c r="L4" i="3"/>
  <c r="S4" i="3" s="1"/>
  <c r="P4" i="3"/>
  <c r="Q4" i="3"/>
  <c r="R4" i="3"/>
  <c r="L5" i="3"/>
  <c r="S5" i="3" s="1"/>
  <c r="P5" i="3"/>
  <c r="P110" i="3" s="1"/>
  <c r="Q5" i="3"/>
  <c r="R5" i="3"/>
  <c r="L6" i="3"/>
  <c r="P6" i="3"/>
  <c r="Q6" i="3"/>
  <c r="R6" i="3"/>
  <c r="S6" i="3"/>
  <c r="L7" i="3"/>
  <c r="P7" i="3"/>
  <c r="Q7" i="3"/>
  <c r="R7" i="3"/>
  <c r="S7" i="3"/>
  <c r="L8" i="3"/>
  <c r="P8" i="3"/>
  <c r="S8" i="3" s="1"/>
  <c r="Q8" i="3"/>
  <c r="R8" i="3"/>
  <c r="L9" i="3"/>
  <c r="P9" i="3"/>
  <c r="Q9" i="3"/>
  <c r="R9" i="3"/>
  <c r="S9" i="3"/>
  <c r="L10" i="3"/>
  <c r="S10" i="3" s="1"/>
  <c r="P10" i="3"/>
  <c r="Q10" i="3"/>
  <c r="R10" i="3"/>
  <c r="L11" i="3"/>
  <c r="S11" i="3" s="1"/>
  <c r="P11" i="3"/>
  <c r="Q11" i="3"/>
  <c r="R11" i="3"/>
  <c r="L12" i="3"/>
  <c r="S12" i="3" s="1"/>
  <c r="P12" i="3"/>
  <c r="Q12" i="3"/>
  <c r="R12" i="3"/>
  <c r="L13" i="3"/>
  <c r="S13" i="3" s="1"/>
  <c r="P13" i="3"/>
  <c r="Q13" i="3"/>
  <c r="R13" i="3"/>
  <c r="L14" i="3"/>
  <c r="P14" i="3"/>
  <c r="Q14" i="3"/>
  <c r="R14" i="3"/>
  <c r="S14" i="3"/>
  <c r="L15" i="3"/>
  <c r="P15" i="3"/>
  <c r="Q15" i="3"/>
  <c r="R15" i="3"/>
  <c r="S15" i="3"/>
  <c r="L16" i="3"/>
  <c r="P16" i="3"/>
  <c r="S16" i="3" s="1"/>
  <c r="Q16" i="3"/>
  <c r="R16" i="3"/>
  <c r="L17" i="3"/>
  <c r="P17" i="3"/>
  <c r="Q17" i="3"/>
  <c r="R17" i="3"/>
  <c r="S17" i="3"/>
  <c r="L18" i="3"/>
  <c r="S18" i="3" s="1"/>
  <c r="P18" i="3"/>
  <c r="Q18" i="3"/>
  <c r="R18" i="3"/>
  <c r="L19" i="3"/>
  <c r="S19" i="3" s="1"/>
  <c r="P19" i="3"/>
  <c r="Q19" i="3"/>
  <c r="R19" i="3"/>
  <c r="L20" i="3"/>
  <c r="S20" i="3" s="1"/>
  <c r="P20" i="3"/>
  <c r="Q20" i="3"/>
  <c r="R20" i="3"/>
  <c r="L21" i="3"/>
  <c r="S21" i="3" s="1"/>
  <c r="P21" i="3"/>
  <c r="Q21" i="3"/>
  <c r="R21" i="3"/>
  <c r="L22" i="3"/>
  <c r="P22" i="3"/>
  <c r="Q22" i="3"/>
  <c r="R22" i="3"/>
  <c r="S22" i="3"/>
  <c r="L23" i="3"/>
  <c r="P23" i="3"/>
  <c r="Q23" i="3"/>
  <c r="R23" i="3"/>
  <c r="S23" i="3"/>
  <c r="L24" i="3"/>
  <c r="P24" i="3"/>
  <c r="S24" i="3" s="1"/>
  <c r="Q24" i="3"/>
  <c r="R24" i="3"/>
  <c r="L25" i="3"/>
  <c r="P25" i="3"/>
  <c r="Q25" i="3"/>
  <c r="R25" i="3"/>
  <c r="S25" i="3"/>
  <c r="L26" i="3"/>
  <c r="S26" i="3" s="1"/>
  <c r="P26" i="3"/>
  <c r="Q26" i="3"/>
  <c r="R26" i="3"/>
  <c r="L27" i="3"/>
  <c r="S27" i="3" s="1"/>
  <c r="P27" i="3"/>
  <c r="Q27" i="3"/>
  <c r="R27" i="3"/>
  <c r="J28" i="3"/>
  <c r="Q28" i="3" s="1"/>
  <c r="K28" i="3"/>
  <c r="P28" i="3"/>
  <c r="R28" i="3"/>
  <c r="F110" i="3"/>
  <c r="J110" i="3"/>
  <c r="K110" i="3"/>
  <c r="R110" i="3" s="1"/>
  <c r="N110" i="3"/>
  <c r="C9" i="6" s="1"/>
  <c r="O110" i="3"/>
  <c r="Q110" i="3"/>
  <c r="F111" i="3"/>
  <c r="F116" i="3" s="1"/>
  <c r="J111" i="3"/>
  <c r="K111" i="3"/>
  <c r="R111" i="3" s="1"/>
  <c r="L111" i="3"/>
  <c r="S111" i="3" s="1"/>
  <c r="N111" i="3"/>
  <c r="O111" i="3"/>
  <c r="P111" i="3"/>
  <c r="Q111" i="3"/>
  <c r="F112" i="3"/>
  <c r="J112" i="3"/>
  <c r="Q112" i="3" s="1"/>
  <c r="K112" i="3"/>
  <c r="R112" i="3" s="1"/>
  <c r="L112" i="3"/>
  <c r="S112" i="3" s="1"/>
  <c r="N112" i="3"/>
  <c r="O112" i="3"/>
  <c r="P112" i="3"/>
  <c r="F113" i="3"/>
  <c r="J113" i="3"/>
  <c r="Q113" i="3" s="1"/>
  <c r="K113" i="3"/>
  <c r="L113" i="3"/>
  <c r="N113" i="3"/>
  <c r="O113" i="3"/>
  <c r="P113" i="3"/>
  <c r="R113" i="3"/>
  <c r="S113" i="3"/>
  <c r="F114" i="3"/>
  <c r="J114" i="3"/>
  <c r="K114" i="3"/>
  <c r="R114" i="3" s="1"/>
  <c r="L114" i="3"/>
  <c r="N114" i="3"/>
  <c r="O114" i="3"/>
  <c r="P114" i="3"/>
  <c r="Q114" i="3"/>
  <c r="S114" i="3"/>
  <c r="F115" i="3"/>
  <c r="F17" i="6" s="1"/>
  <c r="H17" i="6" s="1"/>
  <c r="J115" i="3"/>
  <c r="K115" i="3"/>
  <c r="L115" i="3"/>
  <c r="N115" i="3"/>
  <c r="O115" i="3"/>
  <c r="P115" i="3"/>
  <c r="L2" i="8"/>
  <c r="P2" i="8"/>
  <c r="Q2" i="8"/>
  <c r="R2" i="8"/>
  <c r="S2" i="8"/>
  <c r="T2" i="8"/>
  <c r="F6" i="6"/>
  <c r="G6" i="6" s="1"/>
  <c r="H6" i="6"/>
  <c r="C7" i="6"/>
  <c r="H7" i="6"/>
  <c r="C8" i="6"/>
  <c r="D8" i="6"/>
  <c r="J8" i="6" s="1"/>
  <c r="H8" i="6"/>
  <c r="F9" i="6"/>
  <c r="G9" i="6" s="1"/>
  <c r="H9" i="6"/>
  <c r="C10" i="6"/>
  <c r="D10" i="6" s="1"/>
  <c r="J10" i="6" s="1"/>
  <c r="F10" i="6"/>
  <c r="G10" i="6"/>
  <c r="H10" i="6"/>
  <c r="C11" i="6"/>
  <c r="D11" i="6"/>
  <c r="J11" i="6" s="1"/>
  <c r="F11" i="6"/>
  <c r="G11" i="6"/>
  <c r="H11" i="6"/>
  <c r="I11" i="6"/>
  <c r="B12" i="6"/>
  <c r="H12" i="6" s="1"/>
  <c r="E12" i="6"/>
  <c r="B15" i="6"/>
  <c r="C15" i="6"/>
  <c r="D15" i="6"/>
  <c r="E15" i="6"/>
  <c r="F15" i="6"/>
  <c r="F18" i="6" s="1"/>
  <c r="G15" i="6"/>
  <c r="B16" i="6"/>
  <c r="D16" i="6"/>
  <c r="D18" i="6" s="1"/>
  <c r="F16" i="6"/>
  <c r="G16" i="6"/>
  <c r="G18" i="6" s="1"/>
  <c r="B17" i="6"/>
  <c r="C17" i="6"/>
  <c r="D17" i="6"/>
  <c r="E17" i="6"/>
  <c r="G17" i="6"/>
  <c r="C18" i="6" l="1"/>
  <c r="C12" i="6"/>
  <c r="I6" i="6"/>
  <c r="D6" i="6"/>
  <c r="D9" i="6"/>
  <c r="J9" i="6" s="1"/>
  <c r="I9" i="6"/>
  <c r="I8" i="6"/>
  <c r="H16" i="6"/>
  <c r="E18" i="6"/>
  <c r="U18" i="4"/>
  <c r="S12" i="4"/>
  <c r="S10" i="4"/>
  <c r="S9" i="4"/>
  <c r="S8" i="4"/>
  <c r="S6" i="4"/>
  <c r="S5" i="4"/>
  <c r="S4" i="4"/>
  <c r="S3" i="4"/>
  <c r="S2" i="4"/>
  <c r="P121" i="5"/>
  <c r="H15" i="6"/>
  <c r="I10" i="6"/>
  <c r="F7" i="6"/>
  <c r="R50" i="4"/>
  <c r="L20" i="5"/>
  <c r="P131" i="2"/>
  <c r="F91" i="1"/>
  <c r="S11" i="4"/>
  <c r="S7" i="4"/>
  <c r="B18" i="6"/>
  <c r="H18" i="6" s="1"/>
  <c r="D7" i="6"/>
  <c r="S3" i="3"/>
  <c r="L22" i="4"/>
  <c r="U18" i="1"/>
  <c r="U10" i="1"/>
  <c r="U2" i="1"/>
  <c r="U19" i="1"/>
  <c r="U11" i="1"/>
  <c r="U3" i="1"/>
  <c r="L11" i="9"/>
  <c r="M11" i="9" s="1"/>
  <c r="U20" i="1"/>
  <c r="U12" i="1"/>
  <c r="U4" i="1"/>
  <c r="L50" i="4"/>
  <c r="S50" i="4" s="1"/>
  <c r="L126" i="2"/>
  <c r="S126" i="2" s="1"/>
  <c r="L110" i="3"/>
  <c r="S110" i="3" s="1"/>
  <c r="U24" i="1" l="1"/>
  <c r="D12" i="6"/>
  <c r="J6" i="6"/>
  <c r="S22" i="4"/>
  <c r="U22" i="4"/>
  <c r="S20" i="5"/>
  <c r="L121" i="5"/>
  <c r="S121" i="5" s="1"/>
  <c r="F12" i="6"/>
  <c r="I12" i="6" s="1"/>
  <c r="G7" i="6"/>
  <c r="G12" i="6" s="1"/>
  <c r="I7" i="6"/>
  <c r="J12" i="6" l="1"/>
  <c r="J7" i="6"/>
</calcChain>
</file>

<file path=xl/comments1.xml><?xml version="1.0" encoding="utf-8"?>
<comments xmlns="http://schemas.openxmlformats.org/spreadsheetml/2006/main">
  <authors>
    <author>administrator</author>
  </authors>
  <commentList>
    <comment ref="A18" authorId="0" shapeId="0">
      <text>
        <r>
          <rPr>
            <b/>
            <sz val="8"/>
            <color indexed="81"/>
            <rFont val="Tahoma"/>
          </rPr>
          <t>administrator:</t>
        </r>
        <r>
          <rPr>
            <sz val="8"/>
            <color indexed="81"/>
            <rFont val="Tahoma"/>
          </rPr>
          <t xml:space="preserve">
Amount requested has changed and needs updating</t>
        </r>
      </text>
    </comment>
  </commentList>
</comments>
</file>

<file path=xl/sharedStrings.xml><?xml version="1.0" encoding="utf-8"?>
<sst xmlns="http://schemas.openxmlformats.org/spreadsheetml/2006/main" count="1538" uniqueCount="508">
  <si>
    <t>Supporting and promoting gardening activities in West Euston, allowing local people to engage in improving open spaces, gain new skills and capacity, and create a local resource base.</t>
  </si>
  <si>
    <t xml:space="preserve">A repair service for vulnerable people in all housing tenures, in particular to older and disabled people. It will undertake gas, electrical, appliance, plumbing, carpentry and home maintenance repairs for the cost of parts and materials and a nominal £6 to £8 per hour labour.  </t>
  </si>
  <si>
    <t xml:space="preserve">Bringing back a derelict space back into community use for recreational &amp; social enjoyment. The space will provide a safe area for young people to play, increase pride in the local environment &amp; reduce incidences of Anti-Social Behaviour.  </t>
  </si>
  <si>
    <t>Supporting the establishment of community gardening projects, develop local people’s capacity and skills and create a local resource base in disadvantaged communities across Camden.</t>
  </si>
  <si>
    <t xml:space="preserve">Refurbishment of an existing farm building to create additional community resources for very young children (0-4) and their carers, via establishing a Sure Start Drop-in, and new environmental learning space for schools as well as adults. </t>
  </si>
  <si>
    <t>To develop a community based door-to-door estates collection service through a trial project with a view to developing community-based procurement of a borough wide service.      </t>
  </si>
  <si>
    <t xml:space="preserve">This project uses the widely researched technique of designing out crime to remove opportunities for anti-social behaviour within the public realm working closely in partnership with others, particularly the Police to ensure that problems can be tackled holistically. </t>
  </si>
  <si>
    <t>Creation of a new community designed for Cumberland Market, a public open space on the Regents Park Estate and to be designated as a Doorstep Green, in conjunction with the development of a range of new activities including sport and cultural events for local residents.</t>
  </si>
  <si>
    <t>Street lighting improvements on estate and highway land to increase community safety and reduce fear of crime.</t>
  </si>
  <si>
    <t>A balanced programme of education, engineering and enforcement to reduce road traffic casualties through;</t>
  </si>
  <si>
    <t>(a) delivery of an enhanced programme of traffic engineering schemes addressing known casualty problem sites in and around NRAs.</t>
  </si>
  <si>
    <t>(c) expansion of kerbcraft pedestrian skills training in schools in NRA areas to address needs of different age group.</t>
  </si>
  <si>
    <t>Supporting carers of adults and children with learning difficulties into training and employment opportunities.</t>
  </si>
  <si>
    <t>A multidisciplinary team will work with 2 hostels &amp; surrounding General Practices to build capacity &amp; skills of frontline staff to enable homeless people to access &amp; benefit from mainstream services - across health, social care, housing &amp; support services.The project will develop responsive service models, protocols, procedures &amp; build on good practice in relation to health &amp; homelessness.</t>
  </si>
  <si>
    <t xml:space="preserve">Networkers are older people trained to help other older people live a healthier life style by providing information through word of mouth about services in Camden that will improve their health and well being. Networkers are supported by a co-ordinator who will recruit them  and provide training, supervision and monthly meetings on particular topics e.g. transport, pension credit. </t>
  </si>
  <si>
    <t xml:space="preserve">Primary Care Health Link Workers will provide a resource across Camden to be a source of knowledge of all health working, to explore with local communities how mainstream services can be more culturally sensitive and accessible. </t>
  </si>
  <si>
    <t>Provision of access services to refugees to improve equality of access to heath services for those who through language or cultural factors are severely disadvantaged. The project will provide a range of services including advocacy, advice and casework, referral and health education, and outreach complimenting SPARC's other one stop shop services.</t>
  </si>
  <si>
    <t>A new culturally specific Mental Health support service for the Asian community targeted at women due to high sensitivities/taboos and high risk in this group that will develop effective referral links with Statutory Health providers and support services to ensure an earlier pick up of problems and an effective 'care' follow through for clients.</t>
  </si>
  <si>
    <t>A health worker will facilitate the development of information, support &amp; services to young people under 25. It will target specific sections of the community, develop a peer education project and a health suite at 12-22 Kilburn High Road with sexual health screening and counselling space.</t>
  </si>
  <si>
    <t>Education of Chinese people in their native language to enable them to access mainstream health services. Culturally appropriate services will be provided to support the mainstream that are not accessible by the Chinese speaking population e.g. Cancer story telling groups, counselling re smoking cessation, stress management, bullying and racial discrimination.</t>
  </si>
  <si>
    <t xml:space="preserve">Tailor-made activities and new services which will enable older people to improve their fitness and health, to feel socially integrated, to combat depression, to gain access to relevant information and guidance, and to improve their access to existing community venue based services. </t>
  </si>
  <si>
    <t>A series of activities, classes, events and other appropriate opportunities focusing on mental, physical and social development to challenge isolation and social exclusion for Camden residents over 50.</t>
  </si>
  <si>
    <t>To support young people diagnosed with mental health issues to access pre-vocational and skills development support to enter the local labour force and where this is not possible due to the severity of their problems to refer onto appropriate specialist support services.</t>
  </si>
  <si>
    <t>A referral system which will assist housebound people likely to suffer a range of health problems, into locally run physical activity sessions, which will provide physical health benefits as well as the possibilities of developing new social contacts and interests.</t>
  </si>
  <si>
    <t xml:space="preserve">Provision of a safe, woman-only space to offer the Somali community a "one-stop centre" with access to a Nurse along with specialist help with benefits and entitlement for those in most need of medical treatment. </t>
  </si>
  <si>
    <t>REF</t>
  </si>
  <si>
    <t>PROJECT NAME</t>
  </si>
  <si>
    <t>ORGANISATION</t>
  </si>
  <si>
    <t>2004-2005</t>
  </si>
  <si>
    <t>2005-2006</t>
  </si>
  <si>
    <t>TOTAL</t>
  </si>
  <si>
    <t>NEW or EXISTING</t>
  </si>
  <si>
    <t>THEME</t>
  </si>
  <si>
    <t>CRIME</t>
  </si>
  <si>
    <t>N</t>
  </si>
  <si>
    <t>Camden LEA - Inspection and Advisory Service</t>
  </si>
  <si>
    <t>E</t>
  </si>
  <si>
    <t>BUILDING HOLBORN COMMUNITY</t>
  </si>
  <si>
    <t>HOLBORN NEIGHBOURHOOD FORUM</t>
  </si>
  <si>
    <t>Camden Victim Support</t>
  </si>
  <si>
    <t>Grow our own social workers</t>
  </si>
  <si>
    <t>ETE</t>
  </si>
  <si>
    <t>CAMDEN SOCIAL SERVICES DEPARTMENT</t>
  </si>
  <si>
    <t>Bangladeshi Home-school link workers</t>
  </si>
  <si>
    <t>COMM</t>
  </si>
  <si>
    <t>Parliament Hill / William Ellis schools</t>
  </si>
  <si>
    <t>PARENTPACK 4</t>
  </si>
  <si>
    <t>HIGHGATE NEWTOWN NEIGHBOURHOOD PARTNERSHIP</t>
  </si>
  <si>
    <t>HEALTH</t>
  </si>
  <si>
    <t>JOINT PARTNERSHIP SUPPORT WORKER</t>
  </si>
  <si>
    <t>HIGHGATE NEWTOWN/CAVERSHAM NEIGHBOUR. PARTNERSHIPS</t>
  </si>
  <si>
    <t>St Mary's Church,Primrose Hill.</t>
  </si>
  <si>
    <t>Camden Jobtrain</t>
  </si>
  <si>
    <t>Pathways to Employment</t>
  </si>
  <si>
    <t xml:space="preserve">evaluation skills development </t>
  </si>
  <si>
    <t>Camden BME Alliance</t>
  </si>
  <si>
    <t>Coram Fields</t>
  </si>
  <si>
    <t>Coram's Fields youth at risk project</t>
  </si>
  <si>
    <t xml:space="preserve">Camden LGBT Forum and centre </t>
  </si>
  <si>
    <t>Camden Lesbian,Gay,Bisexual and Transgender Forum</t>
  </si>
  <si>
    <t>Camden Education Business Partnership</t>
  </si>
  <si>
    <t>Neighbourhood Youth project</t>
  </si>
  <si>
    <t>ANTI-SOCIAL BEHAVIOUR ACTION GROUP</t>
  </si>
  <si>
    <t xml:space="preserve">Looking Ahead </t>
  </si>
  <si>
    <t>Getting the Basics Right</t>
  </si>
  <si>
    <t>The City Literary Institute</t>
  </si>
  <si>
    <t>Camden Primary Care Trust</t>
  </si>
  <si>
    <t>Accessible Transport Service, ENV, LB Camden</t>
  </si>
  <si>
    <t>Camden Central Community Umbrella</t>
  </si>
  <si>
    <t>West Euston Partnership</t>
  </si>
  <si>
    <t>Employment pathways project</t>
  </si>
  <si>
    <t>CASA</t>
  </si>
  <si>
    <t>Young Men's Mental Health project</t>
  </si>
  <si>
    <t>Camden Crossroads Caring for Carers</t>
  </si>
  <si>
    <t>The Homeless Health Partnership Project</t>
  </si>
  <si>
    <t>Networkers</t>
  </si>
  <si>
    <t>Well &amp; Wise</t>
  </si>
  <si>
    <t>Primary care health link workers</t>
  </si>
  <si>
    <t>Camden PCT/VAC</t>
  </si>
  <si>
    <t>Camden Carers Centre</t>
  </si>
  <si>
    <t>Voluntary Action Camden/Camden PCT</t>
  </si>
  <si>
    <t>refugee health access</t>
  </si>
  <si>
    <t>Holy Cross Centre Trust</t>
  </si>
  <si>
    <t>Community involvement in evaluation</t>
  </si>
  <si>
    <t xml:space="preserve">Voluntary Action Camden </t>
  </si>
  <si>
    <t>sedc health project</t>
  </si>
  <si>
    <t>Somali Elderly and Disabled Centre</t>
  </si>
  <si>
    <t>Sahara</t>
  </si>
  <si>
    <t>Henna Asian Women's Association</t>
  </si>
  <si>
    <t>12-22 Kilburn High Road</t>
  </si>
  <si>
    <t>Kilburn Youth Centre, Camden Society, LBC Leisure</t>
  </si>
  <si>
    <t>Camden Chinese Community Centre</t>
  </si>
  <si>
    <t>Pandora project</t>
  </si>
  <si>
    <t>Camden Safety Net</t>
  </si>
  <si>
    <t>The Brandon Centre</t>
  </si>
  <si>
    <t xml:space="preserve">The Brandon Centre </t>
  </si>
  <si>
    <t>ENV</t>
  </si>
  <si>
    <t>Open Spaces for all</t>
  </si>
  <si>
    <t>Integrated Youth Project</t>
  </si>
  <si>
    <t>Community Energy awareness programme</t>
  </si>
  <si>
    <t>Warmth for All Partnership</t>
  </si>
  <si>
    <t>Mobile Repair Service</t>
  </si>
  <si>
    <t>SOMALI HOUSING SUPPORT PROJECT</t>
  </si>
  <si>
    <t>CEEN Grounds for Training</t>
  </si>
  <si>
    <t>Camden Environmental Education Network (CEEN)</t>
  </si>
  <si>
    <t>Raydon Street</t>
  </si>
  <si>
    <t>Highgate Newtown Neighbourhood Partnership - HNNP</t>
  </si>
  <si>
    <t>London Borough of Camden</t>
  </si>
  <si>
    <t>Cantelowes Skateboarding</t>
  </si>
  <si>
    <t>Leisure and Community Services LB Camden</t>
  </si>
  <si>
    <t>From Roots to Shoots</t>
  </si>
  <si>
    <t>Parks and Open Spaces London Borough of Camden</t>
  </si>
  <si>
    <t>HAPPENING HORTICULTURE</t>
  </si>
  <si>
    <t>Groundwork Camden &amp; Islington</t>
  </si>
  <si>
    <t>Growing communities</t>
  </si>
  <si>
    <t>The oasis project</t>
  </si>
  <si>
    <t>Kentish Town City Farm</t>
  </si>
  <si>
    <t>Camden mobile repair service</t>
  </si>
  <si>
    <t xml:space="preserve">YOUTH INCLUSION AND SUPPORT PANELS </t>
  </si>
  <si>
    <t>Anti Social Behaviour Action Group (ASBAG)</t>
  </si>
  <si>
    <t>TOWN CENTRE MANAGEMENT</t>
  </si>
  <si>
    <t>FRESH 25 PLUS</t>
  </si>
  <si>
    <t>Highgate Newtown Neighbourhood Partnership</t>
  </si>
  <si>
    <t>Neighbourhood Watch</t>
  </si>
  <si>
    <t>Metropolitan Police Camden</t>
  </si>
  <si>
    <t>Gospel Oak  8-13's Transitions PROJECT.</t>
  </si>
  <si>
    <t>Camden Youth and Connexions Service.</t>
  </si>
  <si>
    <t xml:space="preserve">Dragon hall </t>
  </si>
  <si>
    <t xml:space="preserve">Covent Garden Dragon Hall Trust  </t>
  </si>
  <si>
    <t>Business crime reduction partnership</t>
  </si>
  <si>
    <t>Camden Community Safety Team</t>
  </si>
  <si>
    <t>Camden Children's Fund</t>
  </si>
  <si>
    <t xml:space="preserve">Increased Diversity in participation </t>
  </si>
  <si>
    <t>King's Cross Community Development Trust</t>
  </si>
  <si>
    <t>Families in focus</t>
  </si>
  <si>
    <t>Stopping Anti social Behaviour</t>
  </si>
  <si>
    <t>Camden Council and Metropolitan Police</t>
  </si>
  <si>
    <t>WORKPLACE CO-ORDINATOR (Health)</t>
  </si>
  <si>
    <t>Holborn Youth Project</t>
  </si>
  <si>
    <t>Holborn Community Association</t>
  </si>
  <si>
    <t>Refugee &amp; Overseas doctors project</t>
  </si>
  <si>
    <t xml:space="preserve">Enhancing Work opportunities for people </t>
  </si>
  <si>
    <t>Camden and Islington Mental Health and Social Care</t>
  </si>
  <si>
    <t>AIM higher</t>
  </si>
  <si>
    <t>Somali Youth Resource Centre</t>
  </si>
  <si>
    <t>Parenting skills programme</t>
  </si>
  <si>
    <t>The CarAf Centre</t>
  </si>
  <si>
    <t>LEARNING IN THE COMMUNITIES - UK ONLINE</t>
  </si>
  <si>
    <t>LBCamden Education, Adult Community Learning</t>
  </si>
  <si>
    <t>Education Support project</t>
  </si>
  <si>
    <t>Disability in Camden (DISC)</t>
  </si>
  <si>
    <t>Making the Transition</t>
  </si>
  <si>
    <t>Camden LEA Inspection &amp; Advisory Service</t>
  </si>
  <si>
    <t>Umbrella</t>
  </si>
  <si>
    <t>Refugees into jobs - pilot project</t>
  </si>
  <si>
    <t>Refugees into Jobs in Partnership with LB Camden</t>
  </si>
  <si>
    <t xml:space="preserve">ICT for Camden </t>
  </si>
  <si>
    <t>Camden ITeC</t>
  </si>
  <si>
    <t>Horticulture and construction training</t>
  </si>
  <si>
    <t>go community buildings project</t>
  </si>
  <si>
    <t>Queen's Crescent Community Association</t>
  </si>
  <si>
    <t>Queen's Crescent senior's project</t>
  </si>
  <si>
    <t>Queen's Crescent Community Association (QCCA)</t>
  </si>
  <si>
    <t>Partnership Racial Harassment Worker</t>
  </si>
  <si>
    <t>Kilburn Neighbourhood Partnership</t>
  </si>
  <si>
    <t xml:space="preserve">Kingsgate Community Centre </t>
  </si>
  <si>
    <t>Camden School for Girls</t>
  </si>
  <si>
    <t>Access Employment Agency</t>
  </si>
  <si>
    <t>The Camden Society</t>
  </si>
  <si>
    <t>Castlehaven Community Association</t>
  </si>
  <si>
    <t>Help Elderly Local People Scheme (HELPS)</t>
  </si>
  <si>
    <t>Site co-ordinator</t>
  </si>
  <si>
    <t>Prince's Trust Volunteering</t>
  </si>
  <si>
    <t>Kentish town community centre</t>
  </si>
  <si>
    <t>Kentish Town Community Centre Ltd</t>
  </si>
  <si>
    <t>Partnership Analyst</t>
  </si>
  <si>
    <t>METROPOLITAN POLICE SERVICE (CAMDEN)</t>
  </si>
  <si>
    <t>South Hampstead and Kilburn Community Partnership</t>
  </si>
  <si>
    <t>Community Safety Partnership</t>
  </si>
  <si>
    <t>citizenship and community co. project</t>
  </si>
  <si>
    <t>King's Cross-Brunswick Neighbourhood Association</t>
  </si>
  <si>
    <t>King's Cross health project</t>
  </si>
  <si>
    <t>Hoax</t>
  </si>
  <si>
    <t>LIFE (Local intervention Fire education)</t>
  </si>
  <si>
    <t>Camden Safety Partnership London Fire Brigade</t>
  </si>
  <si>
    <t>ARTSLINE</t>
  </si>
  <si>
    <t xml:space="preserve">Disability Equality and access </t>
  </si>
  <si>
    <t>Camden Cypriot women's Centre ( Lead Organisation)</t>
  </si>
  <si>
    <t>Early intervention initiative</t>
  </si>
  <si>
    <t>Cycle and motorcycle secure parking</t>
  </si>
  <si>
    <t xml:space="preserve">LB Camden </t>
  </si>
  <si>
    <t>Plumbing Apprenticeships</t>
  </si>
  <si>
    <t>Road Safety Improvements</t>
  </si>
  <si>
    <t>L.B. Camden</t>
  </si>
  <si>
    <t>public lighting improvements</t>
  </si>
  <si>
    <t>Samuel Lithgow project development</t>
  </si>
  <si>
    <t>LB Camden</t>
  </si>
  <si>
    <t>social inclusion development project</t>
  </si>
  <si>
    <t>Voluntary Sector Unit, LB Camden</t>
  </si>
  <si>
    <t>Promoting Independence Group</t>
  </si>
  <si>
    <t xml:space="preserve">Older Voices in Neighbourhood Renewal </t>
  </si>
  <si>
    <t>Bengali SOCIAL Inclusion Project</t>
  </si>
  <si>
    <t>Hopscotch</t>
  </si>
  <si>
    <t>new horizon peer education programme</t>
  </si>
  <si>
    <t>NEW HORIZON YOUTH CENTRE</t>
  </si>
  <si>
    <t xml:space="preserve">Ingestre Rd. Community Centre                     </t>
  </si>
  <si>
    <t>L.B. Camden Play Service</t>
  </si>
  <si>
    <t>MAIDEN LANE TRANSITIONS</t>
  </si>
  <si>
    <t>L.B. CAMDEN PLAY SERVICE</t>
  </si>
  <si>
    <t>King's Cross Community Safety Office</t>
  </si>
  <si>
    <t>Coram young parents project</t>
  </si>
  <si>
    <t>Coram Family</t>
  </si>
  <si>
    <t>Older people's activities dev. worker</t>
  </si>
  <si>
    <t>CCCC community buildings project</t>
  </si>
  <si>
    <t>Camden Central BME project</t>
  </si>
  <si>
    <t>Carers employment and training programme</t>
  </si>
  <si>
    <t>Community Commissioning, Camden PCT</t>
  </si>
  <si>
    <t>Cumberland market Doorstep Green</t>
  </si>
  <si>
    <t>Safe as Houses</t>
  </si>
  <si>
    <t>Integrated Employment Project</t>
  </si>
  <si>
    <t>Neighbourhood community sports programme</t>
  </si>
  <si>
    <t>LBC Leisure and Community Services Dept.</t>
  </si>
  <si>
    <t>Community referral for physical activity</t>
  </si>
  <si>
    <t>Camden Active Health team.</t>
  </si>
  <si>
    <t xml:space="preserve">West Euston Healthy Community Project </t>
  </si>
  <si>
    <t>King's Cross Employment &amp; Training Project</t>
  </si>
  <si>
    <t>Camden school Bangladeshi project</t>
  </si>
  <si>
    <t>Somali Community Centre</t>
  </si>
  <si>
    <t>Immediate Theatre</t>
  </si>
  <si>
    <t xml:space="preserve">Designing out crime </t>
  </si>
  <si>
    <t>Young Victims of Crime Project</t>
  </si>
  <si>
    <t>Camden scooter loan</t>
  </si>
  <si>
    <t>Neighbourhood Renewal Fund 2004 -2006</t>
  </si>
  <si>
    <t>Community Development</t>
  </si>
  <si>
    <t>2005 - 2006</t>
  </si>
  <si>
    <t>2004 - 2005</t>
  </si>
  <si>
    <t>Crime &amp; Community Safety</t>
  </si>
  <si>
    <t>Education Training &amp; Employment</t>
  </si>
  <si>
    <t>Housing &amp; Environmental Inequalities</t>
  </si>
  <si>
    <t>Health</t>
  </si>
  <si>
    <t>E - NX0002</t>
  </si>
  <si>
    <t>E - NX0100</t>
  </si>
  <si>
    <t>Rejected</t>
  </si>
  <si>
    <t>Crime to fund 4 transition bids for £200K</t>
  </si>
  <si>
    <t>155,000 allocated with certain conditions attached</t>
  </si>
  <si>
    <t>2004-05</t>
  </si>
  <si>
    <t>2005-06</t>
  </si>
  <si>
    <t>COMMENT</t>
  </si>
  <si>
    <t>Summary of funds allocated</t>
  </si>
  <si>
    <t>Allocation</t>
  </si>
  <si>
    <t>Funding awarded</t>
  </si>
  <si>
    <t>Balance available</t>
  </si>
  <si>
    <t>In full? (enter y)</t>
  </si>
  <si>
    <t>Y</t>
  </si>
  <si>
    <t>y</t>
  </si>
  <si>
    <t xml:space="preserve"> </t>
  </si>
  <si>
    <t>total</t>
  </si>
  <si>
    <t>year 1</t>
  </si>
  <si>
    <t>total%</t>
  </si>
  <si>
    <t>year2</t>
  </si>
  <si>
    <t>year1 %</t>
  </si>
  <si>
    <t>year2%</t>
  </si>
  <si>
    <t>only fund for year1</t>
  </si>
  <si>
    <t>full funding approved</t>
  </si>
  <si>
    <t>no funding</t>
  </si>
  <si>
    <t>funding for coordinator post only</t>
  </si>
  <si>
    <t>More detail needed on business plan, numbers who would use space etc</t>
  </si>
  <si>
    <t>Funding approved on basis of existing level</t>
  </si>
  <si>
    <t>exploring with social services</t>
  </si>
  <si>
    <t>Awarded % 2004/05</t>
  </si>
  <si>
    <t>Awarded % 2005/06</t>
  </si>
  <si>
    <t>Total Award</t>
  </si>
  <si>
    <t>accepted: but with dissent - 4 supporting, 2 not supporting</t>
  </si>
  <si>
    <t>approved</t>
  </si>
  <si>
    <t>part funding for £153K</t>
  </si>
  <si>
    <t>Comment /  Decision/ Key Note</t>
  </si>
  <si>
    <t>pending final decision</t>
  </si>
  <si>
    <t>Comm</t>
  </si>
  <si>
    <t>Camden Language and Support Service</t>
  </si>
  <si>
    <t>referred from Comm Dev, approved</t>
  </si>
  <si>
    <t>referred to health, not well received but ETE prepared to fund, final funding decision pending</t>
  </si>
  <si>
    <t>allocated 750,000, need more info on capital programme before increasing allocation</t>
  </si>
  <si>
    <t>approved 4yes 2 no</t>
  </si>
  <si>
    <t>allocated 28,414 in year 1</t>
  </si>
  <si>
    <t>approved no conditions attached</t>
  </si>
  <si>
    <t>approved universal consensus</t>
  </si>
  <si>
    <t>COMMENT / DECISION</t>
  </si>
  <si>
    <t>allocated 35,073 in year 1</t>
  </si>
  <si>
    <t xml:space="preserve">Fully funded no conditions </t>
  </si>
  <si>
    <t>approved partially</t>
  </si>
  <si>
    <t>collective transitions projects</t>
  </si>
  <si>
    <t>EN</t>
  </si>
  <si>
    <t>approved with 100K funding overall to be determined later. Take to chairs meeting with this allocation to emphasize working between Leisure and Education</t>
  </si>
  <si>
    <t>Homeless Education and Training Options</t>
  </si>
  <si>
    <t>City Lit and Education</t>
  </si>
  <si>
    <t>Crime</t>
  </si>
  <si>
    <t>Approved</t>
  </si>
  <si>
    <t>50 % allocation overall</t>
  </si>
  <si>
    <t>ETE to fund other 50%</t>
  </si>
  <si>
    <t>LBC Play /Youth and Connexions</t>
  </si>
  <si>
    <t>Access for all (public spaces)</t>
  </si>
  <si>
    <t>LSP to commission</t>
  </si>
  <si>
    <t xml:space="preserve">Door-to-door estate based recycling </t>
  </si>
  <si>
    <t>Decision</t>
  </si>
  <si>
    <t>Referral</t>
  </si>
  <si>
    <t>Type</t>
  </si>
  <si>
    <t>Funding</t>
  </si>
  <si>
    <t>Pending</t>
  </si>
  <si>
    <t>Query</t>
  </si>
  <si>
    <t>None</t>
  </si>
  <si>
    <t>To other Panel</t>
  </si>
  <si>
    <t>From other Panel</t>
  </si>
  <si>
    <t>New</t>
  </si>
  <si>
    <t>Existing</t>
  </si>
  <si>
    <t>Full</t>
  </si>
  <si>
    <t>Part</t>
  </si>
  <si>
    <t>Joint Commissioning</t>
  </si>
  <si>
    <t>HEI</t>
  </si>
  <si>
    <t>Yes</t>
  </si>
  <si>
    <t>approved in full</t>
  </si>
  <si>
    <t>reduce to fund salary / on costs only</t>
  </si>
  <si>
    <t>reduced funding - current level</t>
  </si>
  <si>
    <t>10 % reduction</t>
  </si>
  <si>
    <t>revenue support only</t>
  </si>
  <si>
    <t>to be commissioned increase if budget available</t>
  </si>
  <si>
    <t>reduced conditions to be added on offer</t>
  </si>
  <si>
    <t>to be commissioned</t>
  </si>
  <si>
    <t>approved without rent</t>
  </si>
  <si>
    <t>APPROVED</t>
  </si>
  <si>
    <t>to be commissioned together with COMM 59</t>
  </si>
  <si>
    <t>commissioned with steering group</t>
  </si>
  <si>
    <t>reduced</t>
  </si>
  <si>
    <t>n</t>
  </si>
  <si>
    <t>need reason for reduction yr 2</t>
  </si>
  <si>
    <t>target and tell how they will bring in the most difficult young kids to their services</t>
  </si>
  <si>
    <t>must be targeted in right places of Borough plus matched funding condition</t>
  </si>
  <si>
    <t>Crime to fund 4 transition bids for £200K representing 50%. ETE to join fund?</t>
  </si>
  <si>
    <t>capital spend deferred to year 2.</t>
  </si>
  <si>
    <t>new budget submitted and agreed in full (one post reduced)</t>
  </si>
  <si>
    <t>Fully funded</t>
  </si>
  <si>
    <t>50% funded (expansion into KX only) - requested support from ETE and Health at chairs meeting</t>
  </si>
  <si>
    <t>area for commissioning? NB ENVT9 incorporated (146K pa)</t>
  </si>
  <si>
    <t>Extra funding by negotiation with IE and NRU</t>
  </si>
  <si>
    <t>fully funded</t>
  </si>
  <si>
    <t xml:space="preserve">capital funding deferred to second year </t>
  </si>
  <si>
    <t>single post only funded</t>
  </si>
  <si>
    <t>delay capital to 2005/6</t>
  </si>
  <si>
    <t>only co-ordinator funded</t>
  </si>
  <si>
    <t>50% funded - requested support from Envt and Health at chairs meeting</t>
  </si>
  <si>
    <t>Joint funding from Health and ETE. Project to incorporate sports needs of Coram's Field Project (Crime 6)</t>
  </si>
  <si>
    <t>Allocated to Comm Dev in error - now Crime 42. Conditional upon growth in NRAs. Capital deferred to year 2.</t>
  </si>
  <si>
    <t>Collective Transitions (Gospel Oak,Maiden Lane, Regents Park, Caversham)</t>
  </si>
  <si>
    <t>Organisation</t>
  </si>
  <si>
    <t>Possible</t>
  </si>
  <si>
    <t>Somali Women's Health Project</t>
  </si>
  <si>
    <t>From other project</t>
  </si>
  <si>
    <t>Joint Commission</t>
  </si>
  <si>
    <t>2004-05 %</t>
  </si>
  <si>
    <t>2005-06%</t>
  </si>
  <si>
    <t>Total%</t>
  </si>
  <si>
    <t>Comm Development</t>
  </si>
  <si>
    <t>Environment</t>
  </si>
  <si>
    <t>Road Safety</t>
  </si>
  <si>
    <t>Project Counts</t>
  </si>
  <si>
    <t>Merged</t>
  </si>
  <si>
    <t>Cutting Vehicle Crime</t>
  </si>
  <si>
    <t>New Project</t>
  </si>
  <si>
    <t>Hitting the PSAs</t>
  </si>
  <si>
    <t>Transitions Project</t>
  </si>
  <si>
    <t>merged</t>
  </si>
  <si>
    <t>Totals</t>
  </si>
  <si>
    <t>2004-2006 Totals</t>
  </si>
  <si>
    <t>Project summary</t>
  </si>
  <si>
    <t>Summary</t>
  </si>
  <si>
    <t>West Hampstead Women's Centre</t>
  </si>
  <si>
    <t>Allocation by panel</t>
  </si>
  <si>
    <t>HOUSING &amp; ENV</t>
  </si>
  <si>
    <t>Project name</t>
  </si>
  <si>
    <t>2004-5</t>
  </si>
  <si>
    <t>2005-6</t>
  </si>
  <si>
    <t>CR 39</t>
  </si>
  <si>
    <t>Safe as houses</t>
  </si>
  <si>
    <t>CR8,14,33,34</t>
  </si>
  <si>
    <t>Transitions - 4 projects treated as 1 (see below)</t>
  </si>
  <si>
    <t>ETE34</t>
  </si>
  <si>
    <t>ETE23/68</t>
  </si>
  <si>
    <t>Getting the basics right - merged projects now ETE23</t>
  </si>
  <si>
    <t>2004-6</t>
  </si>
  <si>
    <t>Provision of confidential, emotional support and practical help for young victims of crime (aged 17 and younger).  This includes victims of bully, robbery, assault and other criminal offences</t>
  </si>
  <si>
    <t>Estate based Children's Clubs to empower communities to tackle youth crime and anti-social behaviour.  The project will be led by local residents, using their local knowledge and commitment to their community.</t>
  </si>
  <si>
    <t>Camden Youth and Connexions Service &amp; Youth Service</t>
  </si>
  <si>
    <t>Employment of a street warden and enviro-crime co-ordinator to improve the safety and quality of the environment around Kilburn High Road.</t>
  </si>
  <si>
    <t>consolidated into CRIME 8</t>
  </si>
  <si>
    <t>Diversionary activities in holiday time for Somali young people aged 8 - 13 who are at risk of social exclusion.</t>
  </si>
  <si>
    <t>Multi agency estate based project working with children and young people aged 4 -16 and their families to provide a programme of social, educational and leisure activities in addition to family and community events.</t>
  </si>
  <si>
    <t>A membership scheme for businesses which provides them with tools to help fight crime effectively, such as photograph sharing and a central database of target offenders, exclusion notices and RACC radio links.</t>
  </si>
  <si>
    <t>Consolidation and expansion of third party reporting sites of racially motivated incidences and co-ordination of referrals to statutory agencies.</t>
  </si>
  <si>
    <t>Support for interventions to reduce crime and disorder and fear of crime through analysis and understanding of the relevant casual factors to ensure resources are properly targeted.</t>
  </si>
  <si>
    <t>Restoration of  a derelict youth club building to provide a dedicated youth resource centre that will provide a range of leisure, training, education, family and mentoring projects.</t>
  </si>
  <si>
    <t>Community Safety Information Unit</t>
  </si>
  <si>
    <t>A play about the problems created by hoax calls to the Emergency Services, developed and performed by young people to 2000 fellow students.</t>
  </si>
  <si>
    <t>A motivational course for young people at risk of offending aged between 13 and 19 years.  The course covers fire safety awareness, instilling self-discipline, team spirit and life skills.</t>
  </si>
  <si>
    <t>Installation of secure cycle and motorcycle parking facilities to reduce vehicle crime in theft hotspots.</t>
  </si>
  <si>
    <t>Co-ordination of services to tackle drugs and prostitution in King's Cross.</t>
  </si>
  <si>
    <t>A major programme to improve all aspects of health and safety and security in the home including the installation of smoke alarms, security measures to reduce burglary and child safety equipment.</t>
  </si>
  <si>
    <t>Provision of sporting activities for young people in neighbourhood venues, targeted at those at risk of involvement in anti-social behaviour.</t>
  </si>
  <si>
    <t>Support  to and development of resident and business neighbourhood watch groups including advice and guidance.</t>
  </si>
  <si>
    <t>Assisting Bengali speaking families to participate fully in their children's education through home visits, advice and social events.</t>
  </si>
  <si>
    <t>Representation of the interests of BME communities at strategic levels to influence and contribute to policy and decisions so that services are appropriately aligned to needs and aspirations.</t>
  </si>
  <si>
    <t>Co-ordination and promotion of Castlehaven's facilities and services comprised of 4 community buildings, 2 community gardens and  a floodlit sports facility.</t>
  </si>
  <si>
    <t>Co-ordination and development of services to be provided from the refurbished Kentish Town Community Centre.</t>
  </si>
  <si>
    <t>Support and advice to young people about drugs, health employment, training, education and citizenship working in partnership with the police and Council.</t>
  </si>
  <si>
    <t>Enabling community and voluntary groups to sustainably develop their organisations, including developing a clearer voice to promote the needs of their communities and link this to joint work with mainstream providers.</t>
  </si>
  <si>
    <t>Supporting BME organisations to build structures, systems and skills so that they are better able to define and achieve their objectives and engage in partnership working.</t>
  </si>
  <si>
    <t>Provision of services and activities to fill gaps in mainstream services, in particular for young people on the Chalcot's Estate.</t>
  </si>
  <si>
    <t>Research and capacity building to ensure the needs of LGBT communities are met by mainstream providers: to be subject to further commissioning.</t>
  </si>
  <si>
    <t>The establishment and co-ordination of  a sustainable community led neighbourhood partnership for Kilburn.</t>
  </si>
  <si>
    <t>Research to ensure services meet the needs of first generation BME elders whose first language is not English.</t>
  </si>
  <si>
    <t>Provision of information and advice to the Bengali community, focusing on health promotion, family link work and training / employment opportunities.</t>
  </si>
  <si>
    <t>Support to older peoples group and the development and co-ordination of new groups and activities.</t>
  </si>
  <si>
    <t>A varied programme of cultural, educational, training and health activities based in community based venues.</t>
  </si>
  <si>
    <t>Sustainable organisational development focused on supporting the Centre's management committee: to be subject to further commissioning work.</t>
  </si>
  <si>
    <t>Training for BME groups in evaluation techniques.</t>
  </si>
  <si>
    <t>Involving older people in neighbourhood renewal and the implementation of the Quality of Life Strategy for Older Citizens.</t>
  </si>
  <si>
    <t>Multi-choice support packages to assist lone parents to successfully complete the journey into paid work.</t>
  </si>
  <si>
    <t>Working with young people aged 15 - 25 at risk of social exclusion to help them achieve their  goals through training, educational and support into employment.</t>
  </si>
  <si>
    <t>Placement of 2 unemployed young people as NVQ plumbing apprentices to assist in delivering the Council's Warmth or All Strategy.</t>
  </si>
  <si>
    <t>Co-ordination of multi- agency services to assist people with learning difficulties to access and sustain employment.</t>
  </si>
  <si>
    <t>Sector based training and employment brokerage to assist local people into jobs in the health and social care sector.</t>
  </si>
  <si>
    <t>Outreach and employment brokerage to assist refugees into jobs based on a successful pilot in LB Brent.</t>
  </si>
  <si>
    <t>Lifeskills programme for year 11 students linked to accessing vocational training and employment opportunities.</t>
  </si>
  <si>
    <t>An NVQ training programme for long term unemployed in horticulture and construction.</t>
  </si>
  <si>
    <t>Diversionary activities for disaffected young people and identifying training and educational needs and developed appropriate activities in conjunction with local organisations and the Youth Service.</t>
  </si>
  <si>
    <t>Support to 8 -13 year olds in four neighbourhoods to  provide opportunities for social and personal development and divert them from getting involved in crime and anti-social behaviour.</t>
  </si>
  <si>
    <t xml:space="preserve">use to be made of existing interventions </t>
  </si>
  <si>
    <t>Multi-agency panels will meet to discuss the best course of action for young people who have been referred to them because they are believed to be at risk of, or already engaging in acts of anti-social behaviour.  The panels will recommend and co-ordinate support services to high risk young people and their families.</t>
  </si>
  <si>
    <t>cleaner &amp; safer Kilburn</t>
  </si>
  <si>
    <t>Holiday activities for young Somalis</t>
  </si>
  <si>
    <t>Establishment of a multi-agency team to respond to complaints of anti-social behaviour, including a complaint line and accelerating the process of obtaining Anti Social Behaviour Orders (ASBOs).</t>
  </si>
  <si>
    <t xml:space="preserve">The Alexandra resource centre (ARC)   </t>
  </si>
  <si>
    <t>Partnership co-ordination to ensure effective sharing and analysis of crime information and data, including developing information sharing protocols to meet the requirements of the Data Protection Act.</t>
  </si>
  <si>
    <t>A peer education programme for young people in gangs and involved in crime to challenge current activity and harness potential: trained peer educators will then deliver focused sessions to their peers within the community.</t>
  </si>
  <si>
    <t xml:space="preserve">Caversham transition project </t>
  </si>
  <si>
    <t xml:space="preserve">A ring-fenced allocation to ensure further contribution to reducing vehicle crime, a key National PSA target: the newly established inter- agency Vehicle Crime Reduction Group will lead the commissioning process </t>
  </si>
  <si>
    <t>A ring-fenced sum to contribute to meting national crime PSAs, to be reviewed on the basis of the effectiveness of mainstream and NRF interventions in 2004-2005.</t>
  </si>
  <si>
    <t>Partnership support jointly provided in Highgate Newtown and Caversham to provide administrative and development support for all aspects of each partnerships operations.  The joint approach will facilitate the sharing of good ideas, good practice and training opportunities.</t>
  </si>
  <si>
    <t>Training for BME residents using Participatory Learning techniques to become facilitators in planning, social housing, welfare advice and employment opportunities to improve access and understanding of mainstream services.</t>
  </si>
  <si>
    <t>Provision of sports and community facilities and services delivered from community venues.</t>
  </si>
  <si>
    <t>St. Mary's centre</t>
  </si>
  <si>
    <t>Empowering disabled people to be included in general everyday life and enable service providers to be attuned to the needs of disabled people: to be subject to further commissioning work.</t>
  </si>
  <si>
    <t>BME elders - long term care needs</t>
  </si>
  <si>
    <t>further work to commission</t>
  </si>
  <si>
    <t>Supporting neighbourhood and community infrastructure to bring residents together and ensure engagement with service providers to better meet needs: subject to further commissioning.</t>
  </si>
  <si>
    <t>BUILDING capacity of Disability organise</t>
  </si>
  <si>
    <t>Building the capacity of the disabilities sector in Camden following research and the establishment of baseline information in 2003-2004: subject to further commissioning.</t>
  </si>
  <si>
    <t xml:space="preserve">PACE: White working-class pupils </t>
  </si>
  <si>
    <t>Raising educational attainment of white working class pupils through action research tailored to individual schools needs and characteristics.</t>
  </si>
  <si>
    <t xml:space="preserve">Certified parenting skills programme for African Caribbean and Somali communities focused on dealing with violence with the home and community. </t>
  </si>
  <si>
    <t>Participation of groups of 15 unemployed young people aged 16 - 25 who have fallen out of the system in a certified 12 week personal development course including involvement in community based projects.</t>
  </si>
  <si>
    <t>Dedicated construction training and employment brokerage services to help maximise the local benefits of the King's Cross redevelopment.</t>
  </si>
  <si>
    <t>Direct educational support to African Caribbean children to improve attainment in Key Stages 1-4, including homework clubs and Saturday school.</t>
  </si>
  <si>
    <t>Provision of training for 8 Camden residents as Family Care Workers progressing to qualification as Social Workers for LB Camden Social Services.</t>
  </si>
  <si>
    <t>funded to120K only for homework element, refer to Health panel for Tavistock and mental health element</t>
  </si>
  <si>
    <t>Vocational Preparation</t>
  </si>
  <si>
    <t>Promoting Camden's Community Languages</t>
  </si>
  <si>
    <t>Promotion of Camden's 100 plus community languages through community based tutoring to retain mother tongue fluency in the current school age, thereby strengthening community identify and increasing educational attainment (based on research knowledge).</t>
  </si>
  <si>
    <t>referred to Adult and Community learning with proposal request</t>
  </si>
  <si>
    <t>Awareness raising in Camden's schools and pupils of the employment opportunities that will be created by the King's Cross Central redevelopment, including construction.</t>
  </si>
  <si>
    <t>Supporting Camden's network of UK Online centres to deliver ICT training in the community.</t>
  </si>
  <si>
    <t>One stop shop service for adults with learning difficulties to access employment and training opportunities.</t>
  </si>
  <si>
    <t>Creative arts and learning activities designed to engage homeless people and families in structured learning and supported progression into education and employment opportunities.</t>
  </si>
  <si>
    <t>Working in partnership with housing offices and other service providers to increase their understanding to the cultural background of the Somali Community. The project will concentrate on increasing our community's knowledge and awareness of housing issues that affect them supplemented by individual casework support and advice.</t>
  </si>
  <si>
    <t xml:space="preserve">A parks and open spaces liaison officer will support and work pro-actively with existing and set up new park friends and gardening groups that are representative of the local community to improve park safety, cleanliness, maintenance, community activities and events for all current users and  attract current non users. </t>
  </si>
  <si>
    <t>Learning and training through school grounds environmental improvements. A new approach building on existing good practice to introduce a stronger element of training and work experience in school grounds development projects, two secondary and one primary  in partnership with Camden Garden Centre.</t>
  </si>
  <si>
    <t xml:space="preserve">This project will create a new state of the art skateboarding area within Cantelowes Gardens. It will be designed by Cantelocals, a group of expert skateboarders, in partnership with Leisure and Community Services. The new resource will ensure the future of skateboarding in this area, and encourage the development of skills, and involvement among young people in the Caversham area. </t>
  </si>
  <si>
    <t>LSP to commission through NRF management group (probable lead LBC/ Groundwork)</t>
  </si>
  <si>
    <t>Research and pilot project to be commissioned that explores the under use of Camden' s open space by residents from low income communities and piloting of new ways of increasing use.</t>
  </si>
  <si>
    <t>merges with ETE68, joint commission with ETE to 50%. HEI panel stipulation that laptops are funded/provided so looking to ETE to fund full remaining balance</t>
  </si>
  <si>
    <t>Provision of  a patient triggered community access service that provides interpreting and advocacy, childcare, access to sports provision for BME women and support to BME families.</t>
  </si>
  <si>
    <t xml:space="preserve">Working closely with local young people and community resources to develop a range of locally relevant mental health promotion materials and training packages for young men and staff working with them to increase understanding of mental health issues and encourage their engagement with services. </t>
  </si>
  <si>
    <t>Carers support project - primary care</t>
  </si>
  <si>
    <t>Camden women's health forum</t>
  </si>
  <si>
    <t>The Camden Women's Health Forum (WHF) will work with women to raise awareness on health issues enabling them to make informed choices, access existing services and influence the development and delivery of future services</t>
  </si>
  <si>
    <t>This project will increase contact with marginalised Bangladeshi, Chinese and Refugee communities and identify barriers to accessing health services, ideas and suggestions on how to adapt service delivery or make improvements</t>
  </si>
  <si>
    <t>Bangladeshi/Asian Carers access project</t>
  </si>
  <si>
    <t xml:space="preserve">Language-specific access to services project for family carers of people with care needs (all client care groups) from Bangladeshi/Asian communities in Camden that will include home-based respite care, identifying health &amp; social care needs &amp; supported access to other appropriate services. </t>
  </si>
  <si>
    <t>Supporting and empowering the Somali community through health advice, advocacy, training and social activities and will work closely with mainstream health service providers to develop services which are appropriate and culturally sensitive and meet the needs of the community.</t>
  </si>
  <si>
    <t xml:space="preserve">Camden Chinese healthy living pilot </t>
  </si>
  <si>
    <t xml:space="preserve">Training local people with direct experience of Domestic Violence (DV) to support a minimum of 150 extra front line healthcare staff to screen, identify and make appropriate referrals of people suffering DV.  </t>
  </si>
  <si>
    <t xml:space="preserve">(b) pilot project to deliver additional targeted police enforcement of speed restrictions and to monitor the impacts; Met Police and Camden will work together to identify locations in and around NRAs for enforcement based on known casualty hotspots and traffic speeds and local priorities.    </t>
  </si>
  <si>
    <t xml:space="preserve">(d) pump priming borough enforcement of selected moving traffic offences - new powers under the London Local Authorities Act (expected Royal assent November 2003); these are new powers and are expected to have an impact on casualties arising from illegal traffic manoeuvres.  </t>
  </si>
  <si>
    <t>Home-school link workers for the Bangladeshi community to increase family participation and understanding of children's education, based on the successful pilot in Parliament Hill.</t>
  </si>
  <si>
    <t>Supporting young parents aged 16 - 18 to continue education and access employment through basics skills, childcare support and group activities.</t>
  </si>
  <si>
    <t>Certified training for 10 refugee and overseas doctors to access employment, linked to London-wide initiatives; subject to further commissioning.</t>
  </si>
  <si>
    <t>Educational support and sports activities for young Somalis at risk of educational failure.</t>
  </si>
  <si>
    <t>Provision of new youth activities in estates and venues working closely with statutory service providers.</t>
  </si>
  <si>
    <t>Supporting the transition from primary to secondary through a practical induction course and working closely with schools in Kilburn and Gospel Oak.</t>
  </si>
  <si>
    <t>Community based ICT training for hard to reach groups including the use of an E-bus.</t>
  </si>
  <si>
    <t>Specialist support to young people presenting first episode psychosis to gain the skills to access mainstream employment and education</t>
  </si>
  <si>
    <t>Community fitness club for unemployed adults.  Through structured health programmes users utilise newly formed positive attitudes to move into supported training and education.</t>
  </si>
  <si>
    <t xml:space="preserve">Working with local young people and community resources to develop a range of locally relevant mental health promotion materials and training packages for young men and staff working with them to increase understanding of mental health issues and increase access to services.  </t>
  </si>
  <si>
    <t>Extension of existing Primary Care Project Borough wide to promote increased awareness and support of family carers in G.P. Practices and Health Centres by the provision of information and referral of carers to appropriate support services.  I</t>
  </si>
  <si>
    <t xml:space="preserve">Establishment of a social enterprise specialising in community involvement in Health Impact Assessment (HIA) to provide jobs, training and engagement for local people, particularly those from communities that are normally excluded, and a valuable resource for organisations wishing to commission a HIA. </t>
  </si>
  <si>
    <t xml:space="preserve">Reducing conception among under 18s by offering a community-based contraceptive and sexual health service for young people, that includes the development of improved access for boys and young men and other priority vulnerable groups identified within Camden's Teenage Pregnancy Strategy. </t>
  </si>
  <si>
    <t xml:space="preserve">Camden Scooter loan builds on the successful medium-term Personal Electric vehicles (PEV) loan pilot project undertaken as part of the 2001 HimP intervention programme.  By making PEVs available overnight, Camden Scooter loan aims to provide mobility impaired people with a real option for independent travel and full participation in society.  </t>
  </si>
  <si>
    <t xml:space="preserve">This project will provide the opportunity for young people to be involved in looking at, expressing and developing their ideas about open spaces in West Euston and the built environment of their immediate locality through photography, film and other methods.  They will focus on shared open spaces and links to the process of physical regeneration on Regents Park Estate.  </t>
  </si>
  <si>
    <t>To raise awareness of energy efficiency issues amongst black and minority ethnic groups and to train local community energy advisers to promote Warmth for All services in their communities.</t>
  </si>
  <si>
    <t>Development of the recently built Dragon Hall community centre as a thriving hub of community based services and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</si>
</sst>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5" formatCode="&quot;£&quot;#,##0;[Red]\-&quot;£&quot;#,##0"/>
    <numFmt numFmtId="169" formatCode="_-&quot;£&quot;* #,##0.00_-;\-&quot;£&quot;* #,##0.00_-;_-&quot;£&quot;* &quot;-&quot;??_-;_-@_-"/>
    <numFmt numFmtId="173" formatCode="&quot;£&quot;#,##0"/>
    <numFmt numFmtId="174" formatCode="&quot;£&quot;#,##0.00"/>
    <numFmt numFmtId="176" formatCode="_-&quot;£&quot;* #,##0_-;\-&quot;£&quot;* #,##0_-;_-&quot;£&quot;* &quot;-&quot;??_-;_-@_-"/>
  </numFmts>
  <fonts count="23" x14ac:knownFonts="1">
    <font>
      <sz val="10"/>
      <name val="Arial"/>
    </font>
    <font>
      <sz val="10"/>
      <name val="Arial"/>
    </font>
    <font>
      <b/>
      <sz val="12"/>
      <name val="Arial"/>
      <family val="2"/>
    </font>
    <font>
      <sz val="10"/>
      <name val="Arial"/>
      <family val="2"/>
    </font>
    <font>
      <b/>
      <sz val="10"/>
      <name val="Arial"/>
      <family val="2"/>
    </font>
    <font>
      <b/>
      <sz val="14"/>
      <name val="Arial"/>
      <family val="2"/>
    </font>
    <font>
      <sz val="12"/>
      <name val="Arial"/>
      <family val="2"/>
    </font>
    <font>
      <b/>
      <sz val="9"/>
      <color indexed="9"/>
      <name val="Arial"/>
    </font>
    <font>
      <i/>
      <sz val="10"/>
      <name val="Arial"/>
      <family val="2"/>
    </font>
    <font>
      <b/>
      <sz val="8"/>
      <color indexed="81"/>
      <name val="Tahoma"/>
    </font>
    <font>
      <sz val="8"/>
      <color indexed="81"/>
      <name val="Tahoma"/>
    </font>
    <font>
      <sz val="10"/>
      <color indexed="8"/>
      <name val="Arial"/>
    </font>
    <font>
      <b/>
      <sz val="10"/>
      <color indexed="9"/>
      <name val="Arial"/>
    </font>
    <font>
      <b/>
      <sz val="11"/>
      <color indexed="9"/>
      <name val="Arial"/>
    </font>
    <font>
      <sz val="11"/>
      <color indexed="8"/>
      <name val="Arial"/>
    </font>
    <font>
      <b/>
      <sz val="11"/>
      <color indexed="9"/>
      <name val="Arial"/>
      <family val="2"/>
    </font>
    <font>
      <b/>
      <sz val="10"/>
      <color indexed="8"/>
      <name val="Arial"/>
    </font>
    <font>
      <b/>
      <sz val="10"/>
      <color indexed="8"/>
      <name val="Arial"/>
      <family val="2"/>
    </font>
    <font>
      <b/>
      <sz val="10"/>
      <color indexed="8"/>
      <name val="Arial"/>
    </font>
    <font>
      <b/>
      <sz val="10"/>
      <color indexed="9"/>
      <name val="Arial"/>
    </font>
    <font>
      <b/>
      <sz val="11"/>
      <name val="Arial"/>
      <family val="2"/>
    </font>
    <font>
      <sz val="9"/>
      <name val="Arial"/>
      <family val="2"/>
    </font>
    <font>
      <sz val="11"/>
      <name val="Arial"/>
      <family val="2"/>
    </font>
  </fonts>
  <fills count="13">
    <fill>
      <patternFill patternType="none"/>
    </fill>
    <fill>
      <patternFill patternType="gray125"/>
    </fill>
    <fill>
      <patternFill patternType="solid">
        <fgColor indexed="22"/>
        <bgColor indexed="64"/>
      </patternFill>
    </fill>
    <fill>
      <patternFill patternType="solid">
        <fgColor indexed="9"/>
        <bgColor indexed="24"/>
      </patternFill>
    </fill>
    <fill>
      <patternFill patternType="darkGray">
        <fgColor indexed="21"/>
        <bgColor indexed="17"/>
      </patternFill>
    </fill>
    <fill>
      <patternFill patternType="solid">
        <fgColor indexed="42"/>
        <bgColor indexed="24"/>
      </patternFill>
    </fill>
    <fill>
      <patternFill patternType="solid">
        <fgColor indexed="18"/>
        <bgColor indexed="64"/>
      </patternFill>
    </fill>
    <fill>
      <patternFill patternType="solid">
        <fgColor indexed="13"/>
        <bgColor indexed="64"/>
      </patternFill>
    </fill>
    <fill>
      <patternFill patternType="solid">
        <fgColor indexed="44"/>
        <bgColor indexed="64"/>
      </patternFill>
    </fill>
    <fill>
      <patternFill patternType="solid">
        <fgColor indexed="43"/>
        <bgColor indexed="64"/>
      </patternFill>
    </fill>
    <fill>
      <patternFill patternType="solid">
        <fgColor indexed="9"/>
        <bgColor indexed="64"/>
      </patternFill>
    </fill>
    <fill>
      <patternFill patternType="solid">
        <fgColor indexed="57"/>
        <bgColor indexed="64"/>
      </patternFill>
    </fill>
    <fill>
      <patternFill patternType="solid">
        <fgColor indexed="4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right/>
      <top style="thin">
        <color indexed="23"/>
      </top>
      <bottom style="thick">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55"/>
      </left>
      <right style="thin">
        <color indexed="55"/>
      </right>
      <top style="thin">
        <color indexed="55"/>
      </top>
      <bottom style="thin">
        <color indexed="55"/>
      </bottom>
      <diagonal/>
    </border>
    <border>
      <left style="thin">
        <color indexed="64"/>
      </left>
      <right style="medium">
        <color indexed="64"/>
      </right>
      <top style="medium">
        <color indexed="64"/>
      </top>
      <bottom style="thin">
        <color indexed="64"/>
      </bottom>
      <diagonal/>
    </border>
    <border>
      <left style="medium">
        <color indexed="22"/>
      </left>
      <right style="medium">
        <color indexed="22"/>
      </right>
      <top style="medium">
        <color indexed="22"/>
      </top>
      <bottom style="medium">
        <color indexed="22"/>
      </bottom>
      <diagonal/>
    </border>
    <border>
      <left style="medium">
        <color indexed="64"/>
      </left>
      <right style="thin">
        <color indexed="64"/>
      </right>
      <top style="thin">
        <color indexed="64"/>
      </top>
      <bottom style="medium">
        <color indexed="64"/>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right/>
      <top style="thin">
        <color indexed="55"/>
      </top>
      <bottom style="thin">
        <color indexed="55"/>
      </bottom>
      <diagonal/>
    </border>
    <border>
      <left style="thin">
        <color indexed="9"/>
      </left>
      <right style="thin">
        <color indexed="9"/>
      </right>
      <top style="thin">
        <color indexed="55"/>
      </top>
      <bottom style="thin">
        <color indexed="9"/>
      </bottom>
      <diagonal/>
    </border>
    <border>
      <left style="thin">
        <color indexed="9"/>
      </left>
      <right style="thin">
        <color indexed="55"/>
      </right>
      <top style="thin">
        <color indexed="55"/>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55"/>
      </right>
      <top style="thin">
        <color indexed="9"/>
      </top>
      <bottom style="thin">
        <color indexed="9"/>
      </bottom>
      <diagonal/>
    </border>
    <border>
      <left style="thin">
        <color indexed="8"/>
      </left>
      <right/>
      <top style="thin">
        <color indexed="8"/>
      </top>
      <bottom/>
      <diagonal/>
    </border>
    <border>
      <left style="thin">
        <color indexed="8"/>
      </left>
      <right/>
      <top/>
      <bottom/>
      <diagonal/>
    </border>
    <border>
      <left style="thin">
        <color indexed="55"/>
      </left>
      <right style="thin">
        <color indexed="8"/>
      </right>
      <top style="thin">
        <color indexed="55"/>
      </top>
      <bottom style="thin">
        <color indexed="55"/>
      </bottom>
      <diagonal/>
    </border>
    <border>
      <left/>
      <right style="thin">
        <color indexed="64"/>
      </right>
      <top style="thin">
        <color indexed="64"/>
      </top>
      <bottom style="medium">
        <color indexed="64"/>
      </bottom>
      <diagonal/>
    </border>
    <border>
      <left style="thin">
        <color indexed="8"/>
      </left>
      <right/>
      <top style="thin">
        <color indexed="23"/>
      </top>
      <bottom style="thin">
        <color indexed="8"/>
      </bottom>
      <diagonal/>
    </border>
    <border>
      <left style="thin">
        <color indexed="55"/>
      </left>
      <right style="thin">
        <color indexed="55"/>
      </right>
      <top style="thin">
        <color indexed="55"/>
      </top>
      <bottom style="thin">
        <color indexed="8"/>
      </bottom>
      <diagonal/>
    </border>
    <border>
      <left style="thin">
        <color indexed="55"/>
      </left>
      <right style="thin">
        <color indexed="8"/>
      </right>
      <top style="thin">
        <color indexed="55"/>
      </top>
      <bottom style="thin">
        <color indexed="8"/>
      </bottom>
      <diagonal/>
    </border>
    <border>
      <left style="thin">
        <color indexed="8"/>
      </left>
      <right style="thin">
        <color indexed="55"/>
      </right>
      <top style="thin">
        <color indexed="8"/>
      </top>
      <bottom style="thin">
        <color indexed="55"/>
      </bottom>
      <diagonal/>
    </border>
    <border>
      <left style="thin">
        <color indexed="55"/>
      </left>
      <right style="thin">
        <color indexed="55"/>
      </right>
      <top style="thin">
        <color indexed="8"/>
      </top>
      <bottom style="thin">
        <color indexed="55"/>
      </bottom>
      <diagonal/>
    </border>
    <border>
      <left style="thin">
        <color indexed="55"/>
      </left>
      <right style="thin">
        <color indexed="8"/>
      </right>
      <top style="thin">
        <color indexed="8"/>
      </top>
      <bottom style="thin">
        <color indexed="55"/>
      </bottom>
      <diagonal/>
    </border>
    <border>
      <left style="thin">
        <color indexed="8"/>
      </left>
      <right style="thin">
        <color indexed="55"/>
      </right>
      <top style="thin">
        <color indexed="55"/>
      </top>
      <bottom/>
      <diagonal/>
    </border>
    <border>
      <left style="thin">
        <color indexed="8"/>
      </left>
      <right style="thin">
        <color indexed="9"/>
      </right>
      <top style="thin">
        <color indexed="55"/>
      </top>
      <bottom style="thin">
        <color indexed="9"/>
      </bottom>
      <diagonal/>
    </border>
    <border>
      <left style="thin">
        <color indexed="8"/>
      </left>
      <right style="thin">
        <color indexed="9"/>
      </right>
      <top style="thin">
        <color indexed="9"/>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55"/>
      </right>
      <top style="thin">
        <color indexed="9"/>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55"/>
      </right>
      <top style="thin">
        <color indexed="55"/>
      </top>
      <bottom style="thin">
        <color indexed="55"/>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9" fontId="1" fillId="0" borderId="0" applyFont="0" applyFill="0" applyBorder="0" applyAlignment="0" applyProtection="0"/>
    <xf numFmtId="9" fontId="1" fillId="0" borderId="0" applyFont="0" applyFill="0" applyBorder="0" applyAlignment="0" applyProtection="0"/>
  </cellStyleXfs>
  <cellXfs count="225">
    <xf numFmtId="0" fontId="0" fillId="0" borderId="0" xfId="0"/>
    <xf numFmtId="0" fontId="0" fillId="0" borderId="0" xfId="0" applyAlignment="1">
      <alignment wrapText="1"/>
    </xf>
    <xf numFmtId="0" fontId="0" fillId="0" borderId="0" xfId="0" applyFill="1"/>
    <xf numFmtId="0" fontId="0" fillId="0" borderId="1" xfId="0" applyBorder="1"/>
    <xf numFmtId="0" fontId="0" fillId="0" borderId="1" xfId="0" applyFill="1" applyBorder="1"/>
    <xf numFmtId="0" fontId="0" fillId="0" borderId="0" xfId="0" applyAlignment="1">
      <alignment horizontal="center"/>
    </xf>
    <xf numFmtId="0" fontId="5" fillId="0" borderId="0" xfId="0" applyFont="1"/>
    <xf numFmtId="0" fontId="4" fillId="0" borderId="0" xfId="0" applyFont="1"/>
    <xf numFmtId="0" fontId="0" fillId="0" borderId="0" xfId="0" applyFill="1" applyBorder="1"/>
    <xf numFmtId="0" fontId="0" fillId="0" borderId="0" xfId="0" applyFill="1" applyAlignment="1">
      <alignment horizontal="center"/>
    </xf>
    <xf numFmtId="0" fontId="4" fillId="0" borderId="0" xfId="0" applyFont="1" applyFill="1"/>
    <xf numFmtId="0" fontId="2" fillId="0" borderId="0" xfId="0" applyFont="1" applyFill="1"/>
    <xf numFmtId="0" fontId="6" fillId="0" borderId="0" xfId="0" applyFont="1" applyFill="1"/>
    <xf numFmtId="0" fontId="0" fillId="2" borderId="0" xfId="0" applyFill="1"/>
    <xf numFmtId="0" fontId="0" fillId="0" borderId="0" xfId="0" applyFill="1" applyAlignment="1">
      <alignment wrapText="1"/>
    </xf>
    <xf numFmtId="0" fontId="11" fillId="3" borderId="0" xfId="0" applyFont="1" applyFill="1" applyBorder="1" applyAlignment="1">
      <alignment wrapText="1"/>
    </xf>
    <xf numFmtId="0" fontId="12" fillId="4" borderId="0" xfId="0" applyFont="1" applyFill="1" applyBorder="1" applyAlignment="1">
      <alignment horizontal="center" wrapText="1"/>
    </xf>
    <xf numFmtId="0" fontId="13" fillId="4" borderId="0" xfId="0" applyFont="1" applyFill="1" applyBorder="1" applyAlignment="1">
      <alignment horizontal="center" wrapText="1"/>
    </xf>
    <xf numFmtId="0" fontId="14" fillId="5" borderId="0" xfId="0" applyFont="1" applyFill="1" applyBorder="1" applyAlignment="1"/>
    <xf numFmtId="9" fontId="14" fillId="5" borderId="0" xfId="2" applyFont="1" applyFill="1" applyBorder="1" applyAlignment="1">
      <alignment wrapText="1"/>
    </xf>
    <xf numFmtId="0" fontId="14" fillId="3" borderId="0" xfId="0" applyFont="1" applyFill="1" applyBorder="1" applyAlignment="1"/>
    <xf numFmtId="9" fontId="14" fillId="3" borderId="0" xfId="2" applyFont="1" applyFill="1" applyBorder="1" applyAlignment="1">
      <alignment wrapText="1"/>
    </xf>
    <xf numFmtId="0" fontId="14" fillId="5" borderId="2" xfId="0" applyFont="1" applyFill="1" applyBorder="1" applyAlignment="1"/>
    <xf numFmtId="9" fontId="14" fillId="5" borderId="0" xfId="2" applyFont="1" applyFill="1" applyBorder="1" applyAlignment="1"/>
    <xf numFmtId="9" fontId="14" fillId="3" borderId="0" xfId="2" applyFont="1" applyFill="1" applyBorder="1" applyAlignment="1"/>
    <xf numFmtId="176" fontId="14" fillId="5" borderId="0" xfId="1" applyNumberFormat="1" applyFont="1" applyFill="1" applyBorder="1" applyAlignment="1"/>
    <xf numFmtId="176" fontId="14" fillId="3" borderId="0" xfId="1" applyNumberFormat="1" applyFont="1" applyFill="1" applyBorder="1" applyAlignment="1"/>
    <xf numFmtId="176" fontId="14" fillId="5" borderId="2" xfId="1" applyNumberFormat="1" applyFont="1" applyFill="1" applyBorder="1" applyAlignment="1"/>
    <xf numFmtId="0" fontId="15" fillId="6" borderId="0" xfId="0" applyFont="1" applyFill="1"/>
    <xf numFmtId="0" fontId="12" fillId="4" borderId="0" xfId="0" applyFont="1" applyFill="1" applyBorder="1" applyAlignment="1">
      <alignment horizontal="left"/>
    </xf>
    <xf numFmtId="0" fontId="11" fillId="5" borderId="0" xfId="0" applyFont="1" applyFill="1" applyBorder="1" applyAlignment="1">
      <alignment wrapText="1"/>
    </xf>
    <xf numFmtId="0" fontId="11" fillId="5" borderId="0" xfId="0" applyFont="1" applyFill="1" applyBorder="1" applyAlignment="1">
      <alignment horizontal="left"/>
    </xf>
    <xf numFmtId="0" fontId="11" fillId="3" borderId="0" xfId="0" applyFont="1" applyFill="1" applyBorder="1" applyAlignment="1">
      <alignment horizontal="left"/>
    </xf>
    <xf numFmtId="173" fontId="12" fillId="4" borderId="0" xfId="0" applyNumberFormat="1" applyFont="1" applyFill="1" applyBorder="1" applyAlignment="1">
      <alignment horizontal="center" wrapText="1"/>
    </xf>
    <xf numFmtId="0" fontId="16" fillId="3" borderId="3" xfId="0" applyFont="1" applyFill="1" applyBorder="1" applyAlignment="1">
      <alignment horizontal="left" wrapText="1"/>
    </xf>
    <xf numFmtId="0" fontId="17" fillId="3" borderId="3" xfId="0" applyFont="1" applyFill="1" applyBorder="1" applyAlignment="1">
      <alignment wrapText="1"/>
    </xf>
    <xf numFmtId="0" fontId="3" fillId="0" borderId="0" xfId="0" applyFont="1" applyFill="1"/>
    <xf numFmtId="0" fontId="14" fillId="5" borderId="0" xfId="0" applyFont="1" applyFill="1" applyBorder="1" applyAlignment="1">
      <alignment horizontal="center"/>
    </xf>
    <xf numFmtId="0" fontId="14" fillId="3" borderId="0" xfId="0" applyFont="1" applyFill="1" applyBorder="1" applyAlignment="1">
      <alignment horizontal="center"/>
    </xf>
    <xf numFmtId="0" fontId="14" fillId="5" borderId="2" xfId="0" applyFont="1" applyFill="1" applyBorder="1" applyAlignment="1">
      <alignment horizontal="center"/>
    </xf>
    <xf numFmtId="0" fontId="0" fillId="0" borderId="0" xfId="0" applyFill="1" applyAlignment="1">
      <alignment horizontal="right"/>
    </xf>
    <xf numFmtId="0" fontId="13" fillId="4" borderId="0" xfId="0" applyFont="1" applyFill="1" applyBorder="1" applyAlignment="1">
      <alignment horizontal="right" wrapText="1"/>
    </xf>
    <xf numFmtId="176" fontId="14" fillId="5" borderId="0" xfId="1" applyNumberFormat="1" applyFont="1" applyFill="1" applyBorder="1" applyAlignment="1">
      <alignment horizontal="right"/>
    </xf>
    <xf numFmtId="176" fontId="14" fillId="3" borderId="0" xfId="1" applyNumberFormat="1" applyFont="1" applyFill="1" applyBorder="1" applyAlignment="1">
      <alignment horizontal="right"/>
    </xf>
    <xf numFmtId="176" fontId="14" fillId="5" borderId="2" xfId="1" applyNumberFormat="1" applyFont="1" applyFill="1" applyBorder="1" applyAlignment="1">
      <alignment horizontal="right"/>
    </xf>
    <xf numFmtId="0" fontId="4" fillId="7" borderId="4" xfId="0" applyFont="1" applyFill="1" applyBorder="1" applyAlignment="1">
      <alignment horizontal="center" wrapText="1"/>
    </xf>
    <xf numFmtId="0" fontId="4" fillId="0" borderId="5" xfId="0" applyFont="1" applyBorder="1"/>
    <xf numFmtId="0" fontId="3" fillId="0" borderId="0" xfId="0" applyFont="1"/>
    <xf numFmtId="0" fontId="4" fillId="8" borderId="6" xfId="0" applyFont="1" applyFill="1" applyBorder="1"/>
    <xf numFmtId="0" fontId="4" fillId="8" borderId="7" xfId="0" applyFont="1" applyFill="1" applyBorder="1"/>
    <xf numFmtId="0" fontId="4" fillId="8" borderId="8" xfId="0" applyFont="1" applyFill="1" applyBorder="1"/>
    <xf numFmtId="0" fontId="4" fillId="8" borderId="1" xfId="0" applyFont="1" applyFill="1" applyBorder="1"/>
    <xf numFmtId="0" fontId="4" fillId="0" borderId="8" xfId="0" applyFont="1" applyBorder="1" applyAlignment="1">
      <alignment horizontal="center" wrapText="1"/>
    </xf>
    <xf numFmtId="0" fontId="0" fillId="0" borderId="1" xfId="0" applyBorder="1" applyAlignment="1">
      <alignment horizontal="center" wrapText="1"/>
    </xf>
    <xf numFmtId="0" fontId="0" fillId="0" borderId="1" xfId="0" applyBorder="1" applyAlignment="1">
      <alignment horizontal="right" wrapText="1"/>
    </xf>
    <xf numFmtId="0" fontId="0" fillId="0" borderId="1" xfId="0" applyBorder="1" applyAlignment="1">
      <alignment horizontal="right"/>
    </xf>
    <xf numFmtId="0" fontId="0" fillId="0" borderId="9" xfId="0" applyBorder="1"/>
    <xf numFmtId="0" fontId="0" fillId="0" borderId="8" xfId="0" applyBorder="1" applyAlignment="1">
      <alignment horizontal="center" wrapText="1"/>
    </xf>
    <xf numFmtId="0" fontId="0" fillId="0" borderId="1" xfId="0" applyBorder="1" applyAlignment="1">
      <alignment horizontal="left" wrapText="1"/>
    </xf>
    <xf numFmtId="0" fontId="4" fillId="0" borderId="10" xfId="0" applyFont="1" applyBorder="1"/>
    <xf numFmtId="16" fontId="4" fillId="7" borderId="1" xfId="0" applyNumberFormat="1" applyFont="1" applyFill="1" applyBorder="1" applyAlignment="1">
      <alignment horizontal="center" wrapText="1"/>
    </xf>
    <xf numFmtId="0" fontId="4" fillId="7" borderId="1" xfId="0" applyFont="1" applyFill="1" applyBorder="1" applyAlignment="1">
      <alignment horizontal="center"/>
    </xf>
    <xf numFmtId="0" fontId="4" fillId="7" borderId="9" xfId="0" applyFont="1" applyFill="1" applyBorder="1"/>
    <xf numFmtId="0" fontId="4" fillId="7" borderId="11" xfId="0" applyFont="1" applyFill="1" applyBorder="1" applyAlignment="1">
      <alignment horizontal="center" wrapText="1"/>
    </xf>
    <xf numFmtId="0" fontId="3" fillId="0" borderId="0" xfId="0" applyFont="1" applyAlignment="1">
      <alignment wrapText="1"/>
    </xf>
    <xf numFmtId="0" fontId="22" fillId="0" borderId="0" xfId="0" applyFont="1" applyFill="1"/>
    <xf numFmtId="0" fontId="0" fillId="0" borderId="12" xfId="0" applyFill="1" applyBorder="1"/>
    <xf numFmtId="0" fontId="3" fillId="0" borderId="12" xfId="0" applyFont="1" applyFill="1" applyBorder="1"/>
    <xf numFmtId="0" fontId="3" fillId="0" borderId="12" xfId="0" applyFont="1" applyFill="1" applyBorder="1" applyAlignment="1">
      <alignment wrapText="1"/>
    </xf>
    <xf numFmtId="0" fontId="0" fillId="0" borderId="12" xfId="0" applyFill="1" applyBorder="1" applyAlignment="1">
      <alignment horizontal="center"/>
    </xf>
    <xf numFmtId="1" fontId="3" fillId="0" borderId="12" xfId="0" applyNumberFormat="1" applyFont="1" applyFill="1" applyBorder="1"/>
    <xf numFmtId="9" fontId="4" fillId="0" borderId="12" xfId="2" applyFont="1" applyFill="1" applyBorder="1"/>
    <xf numFmtId="0" fontId="0" fillId="0" borderId="12" xfId="0" applyFill="1" applyBorder="1" applyAlignment="1">
      <alignment wrapText="1"/>
    </xf>
    <xf numFmtId="0" fontId="3" fillId="0" borderId="12" xfId="0" applyFont="1" applyFill="1" applyBorder="1" applyAlignment="1">
      <alignment horizontal="center"/>
    </xf>
    <xf numFmtId="0" fontId="3" fillId="0" borderId="12" xfId="0" applyNumberFormat="1" applyFont="1" applyFill="1" applyBorder="1"/>
    <xf numFmtId="0" fontId="0" fillId="0" borderId="12" xfId="0" applyNumberFormat="1" applyFill="1" applyBorder="1"/>
    <xf numFmtId="165" fontId="0" fillId="0" borderId="12" xfId="0" applyNumberFormat="1" applyFill="1" applyBorder="1" applyAlignment="1">
      <alignment horizontal="center"/>
    </xf>
    <xf numFmtId="2" fontId="3" fillId="0" borderId="12" xfId="0" applyNumberFormat="1" applyFont="1" applyFill="1" applyBorder="1"/>
    <xf numFmtId="0" fontId="0" fillId="9" borderId="12" xfId="0" applyFill="1" applyBorder="1"/>
    <xf numFmtId="0" fontId="4" fillId="0" borderId="12" xfId="0" applyFont="1" applyFill="1" applyBorder="1"/>
    <xf numFmtId="0" fontId="0" fillId="0" borderId="12" xfId="0" applyBorder="1" applyAlignment="1">
      <alignment wrapText="1"/>
    </xf>
    <xf numFmtId="0" fontId="2" fillId="7" borderId="12" xfId="0" applyFont="1" applyFill="1" applyBorder="1" applyAlignment="1">
      <alignment vertical="top"/>
    </xf>
    <xf numFmtId="0" fontId="2" fillId="7" borderId="12" xfId="0" applyFont="1" applyFill="1" applyBorder="1" applyAlignment="1">
      <alignment vertical="top" wrapText="1"/>
    </xf>
    <xf numFmtId="0" fontId="20" fillId="7" borderId="12" xfId="0" applyFont="1" applyFill="1" applyBorder="1" applyAlignment="1">
      <alignment vertical="top" wrapText="1"/>
    </xf>
    <xf numFmtId="0" fontId="20" fillId="7" borderId="12" xfId="0" applyFont="1" applyFill="1" applyBorder="1" applyAlignment="1">
      <alignment vertical="top"/>
    </xf>
    <xf numFmtId="0" fontId="0" fillId="0" borderId="0" xfId="0" applyAlignment="1">
      <alignment vertical="top"/>
    </xf>
    <xf numFmtId="0" fontId="2" fillId="0" borderId="12" xfId="0" applyFont="1" applyBorder="1" applyAlignment="1">
      <alignment wrapText="1"/>
    </xf>
    <xf numFmtId="0" fontId="2" fillId="0" borderId="12" xfId="0" applyFont="1" applyBorder="1" applyAlignment="1">
      <alignment horizontal="center"/>
    </xf>
    <xf numFmtId="0" fontId="2" fillId="0" borderId="12" xfId="0" applyFont="1" applyBorder="1"/>
    <xf numFmtId="3" fontId="2" fillId="0" borderId="12" xfId="0" applyNumberFormat="1" applyFont="1" applyBorder="1"/>
    <xf numFmtId="0" fontId="6" fillId="0" borderId="12" xfId="0" applyFont="1" applyBorder="1"/>
    <xf numFmtId="0" fontId="6" fillId="0" borderId="12" xfId="0" applyFont="1" applyBorder="1" applyAlignment="1">
      <alignment wrapText="1"/>
    </xf>
    <xf numFmtId="0" fontId="6" fillId="0" borderId="0" xfId="0" applyFont="1"/>
    <xf numFmtId="0" fontId="4" fillId="7" borderId="12" xfId="0" applyFont="1" applyFill="1" applyBorder="1" applyAlignment="1">
      <alignment vertical="top" wrapText="1"/>
    </xf>
    <xf numFmtId="0" fontId="4" fillId="7" borderId="12" xfId="0" applyFont="1" applyFill="1" applyBorder="1" applyAlignment="1">
      <alignment vertical="top"/>
    </xf>
    <xf numFmtId="0" fontId="0" fillId="7" borderId="12" xfId="0" applyFill="1" applyBorder="1" applyAlignment="1">
      <alignment vertical="top"/>
    </xf>
    <xf numFmtId="0" fontId="0" fillId="0" borderId="12" xfId="0" applyFill="1" applyBorder="1" applyAlignment="1">
      <alignment vertical="top"/>
    </xf>
    <xf numFmtId="0" fontId="3" fillId="0" borderId="12" xfId="0" applyFont="1" applyFill="1" applyBorder="1" applyAlignment="1">
      <alignment vertical="top" wrapText="1"/>
    </xf>
    <xf numFmtId="0" fontId="3" fillId="0" borderId="12" xfId="0" applyFont="1" applyFill="1" applyBorder="1" applyAlignment="1">
      <alignment vertical="top"/>
    </xf>
    <xf numFmtId="1" fontId="3" fillId="0" borderId="12" xfId="0" applyNumberFormat="1" applyFont="1" applyFill="1" applyBorder="1" applyAlignment="1">
      <alignment vertical="top"/>
    </xf>
    <xf numFmtId="9" fontId="0" fillId="0" borderId="12" xfId="2" applyFont="1" applyFill="1" applyBorder="1" applyAlignment="1">
      <alignment vertical="top"/>
    </xf>
    <xf numFmtId="0" fontId="0" fillId="0" borderId="12" xfId="0" applyFill="1" applyBorder="1" applyAlignment="1">
      <alignment vertical="top" wrapText="1"/>
    </xf>
    <xf numFmtId="2" fontId="3" fillId="0" borderId="12" xfId="0" applyNumberFormat="1" applyFont="1" applyFill="1" applyBorder="1" applyAlignment="1">
      <alignment vertical="top"/>
    </xf>
    <xf numFmtId="0" fontId="4" fillId="0" borderId="12" xfId="0" applyFont="1" applyFill="1" applyBorder="1" applyAlignment="1">
      <alignment vertical="top"/>
    </xf>
    <xf numFmtId="174" fontId="4" fillId="0" borderId="12" xfId="0" applyNumberFormat="1" applyFont="1" applyFill="1" applyBorder="1" applyAlignment="1">
      <alignment vertical="top"/>
    </xf>
    <xf numFmtId="0" fontId="2" fillId="0" borderId="12" xfId="0" applyFont="1" applyFill="1" applyBorder="1" applyAlignment="1">
      <alignment vertical="top"/>
    </xf>
    <xf numFmtId="0" fontId="6" fillId="0" borderId="12" xfId="0" applyFont="1" applyBorder="1" applyAlignment="1">
      <alignment vertical="top"/>
    </xf>
    <xf numFmtId="3" fontId="2" fillId="0" borderId="12" xfId="0" applyNumberFormat="1" applyFont="1" applyFill="1" applyBorder="1" applyAlignment="1">
      <alignment vertical="top"/>
    </xf>
    <xf numFmtId="0" fontId="6" fillId="0" borderId="12" xfId="0" applyFont="1" applyFill="1" applyBorder="1" applyAlignment="1">
      <alignment vertical="top"/>
    </xf>
    <xf numFmtId="0" fontId="6" fillId="0" borderId="12" xfId="0" applyFont="1" applyFill="1" applyBorder="1" applyAlignment="1">
      <alignment vertical="top" wrapText="1"/>
    </xf>
    <xf numFmtId="0" fontId="2" fillId="7" borderId="6" xfId="0" applyFont="1" applyFill="1" applyBorder="1" applyAlignment="1">
      <alignment vertical="top"/>
    </xf>
    <xf numFmtId="0" fontId="2" fillId="7" borderId="7" xfId="0" applyFont="1" applyFill="1" applyBorder="1" applyAlignment="1">
      <alignment vertical="top"/>
    </xf>
    <xf numFmtId="0" fontId="2" fillId="7" borderId="7" xfId="0" applyFont="1" applyFill="1" applyBorder="1" applyAlignment="1">
      <alignment vertical="top" wrapText="1"/>
    </xf>
    <xf numFmtId="0" fontId="2" fillId="7" borderId="13" xfId="0" applyFont="1" applyFill="1" applyBorder="1" applyAlignment="1">
      <alignment vertical="top" wrapText="1"/>
    </xf>
    <xf numFmtId="0" fontId="1" fillId="0" borderId="8" xfId="0" applyFont="1" applyFill="1" applyBorder="1" applyAlignment="1">
      <alignment vertical="top"/>
    </xf>
    <xf numFmtId="0" fontId="1" fillId="0" borderId="1" xfId="0" applyFont="1" applyFill="1" applyBorder="1" applyAlignment="1">
      <alignment vertical="top"/>
    </xf>
    <xf numFmtId="0" fontId="3" fillId="0" borderId="1" xfId="0" applyFont="1" applyFill="1" applyBorder="1" applyAlignment="1">
      <alignment vertical="top"/>
    </xf>
    <xf numFmtId="0" fontId="3" fillId="0" borderId="1" xfId="0" applyFont="1" applyFill="1" applyBorder="1" applyAlignment="1">
      <alignment vertical="top" wrapText="1"/>
    </xf>
    <xf numFmtId="1" fontId="3" fillId="0" borderId="1" xfId="0" applyNumberFormat="1" applyFont="1" applyFill="1" applyBorder="1" applyAlignment="1">
      <alignment vertical="top"/>
    </xf>
    <xf numFmtId="9" fontId="3" fillId="0" borderId="1" xfId="2" applyFont="1" applyFill="1" applyBorder="1" applyAlignment="1">
      <alignment vertical="top"/>
    </xf>
    <xf numFmtId="9" fontId="3" fillId="0" borderId="1" xfId="0" applyNumberFormat="1" applyFont="1" applyFill="1" applyBorder="1" applyAlignment="1">
      <alignment vertical="top"/>
    </xf>
    <xf numFmtId="0" fontId="3" fillId="0" borderId="9" xfId="0" applyFont="1" applyBorder="1" applyAlignment="1">
      <alignment vertical="top" wrapText="1"/>
    </xf>
    <xf numFmtId="2" fontId="3" fillId="0" borderId="1" xfId="0" applyNumberFormat="1" applyFont="1" applyFill="1" applyBorder="1" applyAlignment="1">
      <alignment vertical="top"/>
    </xf>
    <xf numFmtId="0" fontId="0" fillId="0" borderId="9" xfId="0" applyFill="1" applyBorder="1" applyAlignment="1">
      <alignment vertical="top" wrapText="1"/>
    </xf>
    <xf numFmtId="0" fontId="3" fillId="0" borderId="9" xfId="0" applyFont="1" applyFill="1" applyBorder="1" applyAlignment="1">
      <alignment vertical="top" wrapText="1"/>
    </xf>
    <xf numFmtId="0" fontId="1" fillId="0" borderId="8" xfId="0" applyFont="1" applyFill="1" applyBorder="1" applyAlignment="1">
      <alignment vertical="top" wrapText="1"/>
    </xf>
    <xf numFmtId="0" fontId="1" fillId="0" borderId="1" xfId="0" applyFont="1" applyFill="1" applyBorder="1" applyAlignment="1">
      <alignment vertical="top" wrapText="1"/>
    </xf>
    <xf numFmtId="9" fontId="3" fillId="0" borderId="12" xfId="0" applyNumberFormat="1" applyFont="1" applyFill="1" applyBorder="1" applyAlignment="1">
      <alignment vertical="top"/>
    </xf>
    <xf numFmtId="9" fontId="3" fillId="0" borderId="12" xfId="2" applyFont="1" applyFill="1" applyBorder="1" applyAlignment="1">
      <alignment vertical="top"/>
    </xf>
    <xf numFmtId="0" fontId="3" fillId="0" borderId="12" xfId="0" applyFont="1" applyBorder="1" applyAlignment="1">
      <alignment vertical="top" wrapText="1"/>
    </xf>
    <xf numFmtId="3" fontId="3" fillId="0" borderId="12" xfId="0" applyNumberFormat="1" applyFont="1" applyFill="1" applyBorder="1" applyAlignment="1">
      <alignment vertical="top"/>
    </xf>
    <xf numFmtId="0" fontId="2" fillId="0" borderId="12" xfId="0" applyFont="1" applyBorder="1" applyAlignment="1">
      <alignment vertical="top"/>
    </xf>
    <xf numFmtId="3" fontId="2" fillId="0" borderId="12" xfId="0" applyNumberFormat="1" applyFont="1" applyBorder="1" applyAlignment="1">
      <alignment vertical="top"/>
    </xf>
    <xf numFmtId="9" fontId="6" fillId="0" borderId="12" xfId="2" applyFont="1" applyFill="1" applyBorder="1" applyAlignment="1">
      <alignment vertical="top"/>
    </xf>
    <xf numFmtId="0" fontId="6" fillId="0" borderId="12" xfId="0" applyFont="1" applyBorder="1" applyAlignment="1">
      <alignment vertical="top" wrapText="1"/>
    </xf>
    <xf numFmtId="0" fontId="0" fillId="0" borderId="12" xfId="0" applyBorder="1" applyAlignment="1">
      <alignment vertical="top"/>
    </xf>
    <xf numFmtId="0" fontId="2" fillId="7" borderId="14" xfId="0" applyFont="1" applyFill="1" applyBorder="1" applyAlignment="1">
      <alignment vertical="top"/>
    </xf>
    <xf numFmtId="0" fontId="2" fillId="7" borderId="14" xfId="0" applyFont="1" applyFill="1" applyBorder="1" applyAlignment="1">
      <alignment vertical="top" wrapText="1"/>
    </xf>
    <xf numFmtId="0" fontId="4" fillId="7" borderId="14" xfId="0" applyFont="1" applyFill="1" applyBorder="1" applyAlignment="1">
      <alignment vertical="top" wrapText="1"/>
    </xf>
    <xf numFmtId="0" fontId="3" fillId="0" borderId="14" xfId="0" applyFont="1" applyFill="1" applyBorder="1" applyAlignment="1">
      <alignment vertical="top"/>
    </xf>
    <xf numFmtId="0" fontId="3" fillId="0" borderId="14" xfId="0" applyFont="1" applyFill="1" applyBorder="1" applyAlignment="1">
      <alignment vertical="top" wrapText="1"/>
    </xf>
    <xf numFmtId="1" fontId="3" fillId="0" borderId="14" xfId="0" applyNumberFormat="1" applyFont="1" applyFill="1" applyBorder="1" applyAlignment="1">
      <alignment vertical="top"/>
    </xf>
    <xf numFmtId="9" fontId="3" fillId="0" borderId="14" xfId="2" applyFont="1" applyFill="1" applyBorder="1" applyAlignment="1">
      <alignment vertical="top" wrapText="1"/>
    </xf>
    <xf numFmtId="0" fontId="8" fillId="0" borderId="14" xfId="0" applyFont="1" applyFill="1" applyBorder="1" applyAlignment="1">
      <alignment vertical="top" wrapText="1"/>
    </xf>
    <xf numFmtId="0" fontId="0" fillId="0" borderId="14" xfId="0" applyFill="1" applyBorder="1" applyAlignment="1">
      <alignment vertical="top" wrapText="1"/>
    </xf>
    <xf numFmtId="1" fontId="21" fillId="0" borderId="14" xfId="0" applyNumberFormat="1" applyFont="1" applyFill="1" applyBorder="1" applyAlignment="1">
      <alignment vertical="top" wrapText="1"/>
    </xf>
    <xf numFmtId="2" fontId="3" fillId="0" borderId="14" xfId="0" applyNumberFormat="1" applyFont="1" applyFill="1" applyBorder="1" applyAlignment="1">
      <alignment vertical="top"/>
    </xf>
    <xf numFmtId="0" fontId="3" fillId="10" borderId="14" xfId="0" applyFont="1" applyFill="1" applyBorder="1" applyAlignment="1">
      <alignment vertical="top" wrapText="1"/>
    </xf>
    <xf numFmtId="0" fontId="3" fillId="10" borderId="14" xfId="0" applyFont="1" applyFill="1" applyBorder="1" applyAlignment="1">
      <alignment vertical="top"/>
    </xf>
    <xf numFmtId="0" fontId="0" fillId="0" borderId="14" xfId="0" applyFill="1" applyBorder="1" applyAlignment="1">
      <alignment vertical="top"/>
    </xf>
    <xf numFmtId="0" fontId="4" fillId="0" borderId="15" xfId="0" applyFont="1" applyBorder="1" applyAlignment="1">
      <alignment horizontal="center" wrapText="1"/>
    </xf>
    <xf numFmtId="0" fontId="2" fillId="0" borderId="14" xfId="0" applyFont="1" applyFill="1" applyBorder="1" applyAlignment="1">
      <alignment vertical="top"/>
    </xf>
    <xf numFmtId="3" fontId="2" fillId="0" borderId="14" xfId="0" applyNumberFormat="1" applyFont="1" applyFill="1" applyBorder="1" applyAlignment="1">
      <alignment vertical="top"/>
    </xf>
    <xf numFmtId="0" fontId="6" fillId="0" borderId="14" xfId="0" applyFont="1" applyFill="1" applyBorder="1" applyAlignment="1">
      <alignment vertical="top"/>
    </xf>
    <xf numFmtId="0" fontId="6" fillId="0" borderId="14" xfId="0" applyFont="1" applyFill="1" applyBorder="1" applyAlignment="1">
      <alignment vertical="top" wrapText="1"/>
    </xf>
    <xf numFmtId="0" fontId="2" fillId="0" borderId="5" xfId="0" applyFont="1" applyFill="1" applyBorder="1" applyAlignment="1">
      <alignment vertical="top"/>
    </xf>
    <xf numFmtId="3" fontId="2" fillId="0" borderId="5" xfId="0" applyNumberFormat="1" applyFont="1" applyFill="1" applyBorder="1" applyAlignment="1">
      <alignment vertical="top"/>
    </xf>
    <xf numFmtId="1" fontId="2" fillId="0" borderId="5" xfId="0" applyNumberFormat="1" applyFont="1" applyFill="1" applyBorder="1" applyAlignment="1">
      <alignment vertical="top"/>
    </xf>
    <xf numFmtId="1" fontId="6" fillId="0" borderId="5" xfId="0" applyNumberFormat="1" applyFont="1" applyFill="1" applyBorder="1" applyAlignment="1">
      <alignment vertical="top"/>
    </xf>
    <xf numFmtId="0" fontId="6" fillId="0" borderId="5" xfId="0" applyFont="1" applyFill="1" applyBorder="1" applyAlignment="1">
      <alignment vertical="top"/>
    </xf>
    <xf numFmtId="0" fontId="6" fillId="0" borderId="10" xfId="0" applyFont="1" applyFill="1" applyBorder="1" applyAlignment="1">
      <alignment vertical="top" wrapText="1"/>
    </xf>
    <xf numFmtId="1" fontId="3" fillId="0" borderId="16" xfId="0" applyNumberFormat="1" applyFont="1" applyFill="1" applyBorder="1" applyAlignment="1">
      <alignment vertical="top"/>
    </xf>
    <xf numFmtId="0" fontId="3" fillId="0" borderId="16" xfId="0" applyFont="1" applyFill="1"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19" fillId="4" borderId="12" xfId="0" applyFont="1" applyFill="1" applyBorder="1" applyAlignment="1">
      <alignment horizontal="center" wrapText="1"/>
    </xf>
    <xf numFmtId="173" fontId="11" fillId="5" borderId="12" xfId="0" applyNumberFormat="1" applyFont="1" applyFill="1" applyBorder="1" applyAlignment="1">
      <alignment wrapText="1"/>
    </xf>
    <xf numFmtId="173" fontId="17" fillId="5" borderId="12" xfId="0" applyNumberFormat="1" applyFont="1" applyFill="1" applyBorder="1" applyAlignment="1">
      <alignment wrapText="1"/>
    </xf>
    <xf numFmtId="173" fontId="11" fillId="3" borderId="12" xfId="0" applyNumberFormat="1" applyFont="1" applyFill="1" applyBorder="1" applyAlignment="1">
      <alignment wrapText="1"/>
    </xf>
    <xf numFmtId="173" fontId="17" fillId="3" borderId="12" xfId="0" applyNumberFormat="1" applyFont="1" applyFill="1" applyBorder="1" applyAlignment="1">
      <alignment wrapText="1"/>
    </xf>
    <xf numFmtId="0" fontId="0" fillId="11" borderId="23" xfId="0" applyFill="1" applyBorder="1"/>
    <xf numFmtId="0" fontId="11" fillId="4" borderId="24" xfId="0" applyFont="1" applyFill="1" applyBorder="1" applyAlignment="1">
      <alignment wrapText="1"/>
    </xf>
    <xf numFmtId="0" fontId="19" fillId="4" borderId="25" xfId="0" applyFont="1" applyFill="1" applyBorder="1" applyAlignment="1">
      <alignment horizontal="center" wrapText="1"/>
    </xf>
    <xf numFmtId="0" fontId="11" fillId="5" borderId="24" xfId="0" applyFont="1" applyFill="1" applyBorder="1" applyAlignment="1">
      <alignment horizontal="left" vertical="center" wrapText="1"/>
    </xf>
    <xf numFmtId="173" fontId="17" fillId="5" borderId="25" xfId="0" applyNumberFormat="1" applyFont="1" applyFill="1" applyBorder="1" applyAlignment="1">
      <alignment wrapText="1"/>
    </xf>
    <xf numFmtId="0" fontId="11" fillId="3" borderId="24" xfId="0" applyFont="1" applyFill="1" applyBorder="1" applyAlignment="1">
      <alignment horizontal="left" vertical="center" wrapText="1"/>
    </xf>
    <xf numFmtId="173" fontId="17" fillId="3" borderId="25" xfId="0" applyNumberFormat="1" applyFont="1" applyFill="1" applyBorder="1" applyAlignment="1">
      <alignment wrapText="1"/>
    </xf>
    <xf numFmtId="0" fontId="18" fillId="3" borderId="27" xfId="0" applyFont="1" applyFill="1" applyBorder="1" applyAlignment="1">
      <alignment horizontal="left" vertical="center" wrapText="1"/>
    </xf>
    <xf numFmtId="173" fontId="11" fillId="3" borderId="28" xfId="0" applyNumberFormat="1" applyFont="1" applyFill="1" applyBorder="1" applyAlignment="1">
      <alignment wrapText="1"/>
    </xf>
    <xf numFmtId="173" fontId="17" fillId="3" borderId="28" xfId="0" applyNumberFormat="1" applyFont="1" applyFill="1" applyBorder="1" applyAlignment="1">
      <alignment wrapText="1"/>
    </xf>
    <xf numFmtId="173" fontId="17" fillId="3" borderId="29" xfId="0" applyNumberFormat="1" applyFont="1" applyFill="1" applyBorder="1" applyAlignment="1">
      <alignment wrapText="1"/>
    </xf>
    <xf numFmtId="0" fontId="4" fillId="7" borderId="30" xfId="0" applyFont="1" applyFill="1" applyBorder="1" applyAlignment="1">
      <alignment vertical="top"/>
    </xf>
    <xf numFmtId="0" fontId="4" fillId="7" borderId="31" xfId="0" applyFont="1" applyFill="1" applyBorder="1" applyAlignment="1">
      <alignment vertical="top"/>
    </xf>
    <xf numFmtId="0" fontId="4" fillId="7" borderId="31" xfId="0" applyFont="1" applyFill="1" applyBorder="1" applyAlignment="1">
      <alignment vertical="top" wrapText="1"/>
    </xf>
    <xf numFmtId="0" fontId="3" fillId="7" borderId="31" xfId="0" applyFont="1" applyFill="1" applyBorder="1" applyAlignment="1">
      <alignment vertical="top"/>
    </xf>
    <xf numFmtId="0" fontId="4" fillId="7" borderId="32" xfId="0" applyFont="1" applyFill="1" applyBorder="1" applyAlignment="1">
      <alignment vertical="top" wrapText="1"/>
    </xf>
    <xf numFmtId="0" fontId="3" fillId="0" borderId="33" xfId="0" applyFont="1" applyFill="1" applyBorder="1" applyAlignment="1">
      <alignment vertical="top"/>
    </xf>
    <xf numFmtId="0" fontId="3" fillId="0" borderId="25" xfId="0" applyFont="1" applyBorder="1" applyAlignment="1">
      <alignment vertical="top" wrapText="1"/>
    </xf>
    <xf numFmtId="0" fontId="0" fillId="0" borderId="34" xfId="0" applyBorder="1" applyAlignment="1">
      <alignment vertical="top"/>
    </xf>
    <xf numFmtId="0" fontId="0" fillId="0" borderId="25" xfId="0" applyNumberFormat="1" applyBorder="1" applyAlignment="1">
      <alignment vertical="top" wrapText="1"/>
    </xf>
    <xf numFmtId="0" fontId="0" fillId="0" borderId="35" xfId="0" applyBorder="1" applyAlignment="1">
      <alignment vertical="top"/>
    </xf>
    <xf numFmtId="0" fontId="0" fillId="0" borderId="36" xfId="0" applyBorder="1" applyAlignment="1">
      <alignment vertical="top"/>
    </xf>
    <xf numFmtId="0" fontId="0" fillId="0" borderId="37" xfId="0" applyBorder="1" applyAlignment="1">
      <alignment vertical="top"/>
    </xf>
    <xf numFmtId="0" fontId="0" fillId="0" borderId="38" xfId="0" applyBorder="1" applyAlignment="1">
      <alignment vertical="top"/>
    </xf>
    <xf numFmtId="0" fontId="0" fillId="0" borderId="28" xfId="0" applyBorder="1" applyAlignment="1">
      <alignment vertical="top"/>
    </xf>
    <xf numFmtId="0" fontId="3" fillId="0" borderId="29" xfId="0" applyFont="1" applyBorder="1" applyAlignment="1">
      <alignment vertical="top" wrapText="1"/>
    </xf>
    <xf numFmtId="0" fontId="7" fillId="11" borderId="31" xfId="0" applyFont="1" applyFill="1" applyBorder="1" applyAlignment="1">
      <alignment horizontal="center"/>
    </xf>
    <xf numFmtId="0" fontId="7" fillId="11" borderId="32" xfId="0" applyFont="1" applyFill="1" applyBorder="1" applyAlignment="1">
      <alignment horizontal="center"/>
    </xf>
    <xf numFmtId="0" fontId="2" fillId="0" borderId="14" xfId="0" applyFont="1" applyFill="1" applyBorder="1" applyAlignment="1">
      <alignment vertical="top"/>
    </xf>
    <xf numFmtId="0" fontId="6" fillId="0" borderId="14" xfId="0" applyFont="1" applyBorder="1" applyAlignment="1">
      <alignment vertical="top"/>
    </xf>
    <xf numFmtId="0" fontId="2" fillId="0" borderId="12" xfId="0" applyFont="1" applyBorder="1" applyAlignment="1">
      <alignment wrapText="1"/>
    </xf>
    <xf numFmtId="0" fontId="6" fillId="0" borderId="12" xfId="0" applyFont="1" applyBorder="1" applyAlignment="1"/>
    <xf numFmtId="0" fontId="2" fillId="0" borderId="12" xfId="0" applyFont="1" applyFill="1" applyBorder="1" applyAlignment="1">
      <alignment vertical="top"/>
    </xf>
    <xf numFmtId="0" fontId="6" fillId="0" borderId="12" xfId="0" applyFont="1" applyBorder="1" applyAlignment="1">
      <alignment vertical="top"/>
    </xf>
    <xf numFmtId="0" fontId="2" fillId="0" borderId="39" xfId="0" applyFont="1" applyFill="1" applyBorder="1" applyAlignment="1">
      <alignment vertical="top"/>
    </xf>
    <xf numFmtId="0" fontId="6" fillId="0" borderId="40" xfId="0" applyFont="1" applyBorder="1" applyAlignment="1">
      <alignment vertical="top"/>
    </xf>
    <xf numFmtId="0" fontId="6" fillId="0" borderId="26" xfId="0" applyFont="1" applyBorder="1" applyAlignment="1">
      <alignment vertical="top"/>
    </xf>
    <xf numFmtId="0" fontId="2" fillId="0" borderId="17" xfId="0" applyFont="1" applyBorder="1" applyAlignment="1">
      <alignment vertical="top"/>
    </xf>
    <xf numFmtId="0" fontId="6" fillId="0" borderId="18" xfId="0" applyFont="1" applyBorder="1" applyAlignment="1">
      <alignment vertical="top"/>
    </xf>
    <xf numFmtId="0" fontId="6" fillId="0" borderId="41" xfId="0" applyFont="1" applyBorder="1" applyAlignment="1">
      <alignment vertical="top"/>
    </xf>
    <xf numFmtId="0" fontId="4" fillId="0" borderId="42" xfId="0" applyFont="1" applyBorder="1" applyAlignment="1">
      <alignment horizontal="center" wrapText="1"/>
    </xf>
    <xf numFmtId="0" fontId="0" fillId="0" borderId="40" xfId="0" applyBorder="1" applyAlignment="1"/>
    <xf numFmtId="0" fontId="0" fillId="0" borderId="26" xfId="0" applyBorder="1" applyAlignment="1"/>
    <xf numFmtId="0" fontId="4" fillId="8" borderId="7" xfId="0" applyFont="1" applyFill="1" applyBorder="1" applyAlignment="1">
      <alignment horizontal="center"/>
    </xf>
    <xf numFmtId="0" fontId="0" fillId="0" borderId="7" xfId="0" applyBorder="1" applyAlignment="1"/>
    <xf numFmtId="0" fontId="0" fillId="0" borderId="13" xfId="0" applyBorder="1" applyAlignment="1"/>
    <xf numFmtId="0" fontId="0" fillId="0" borderId="1" xfId="0" applyBorder="1" applyAlignment="1"/>
    <xf numFmtId="0" fontId="0" fillId="0" borderId="9" xfId="0" applyBorder="1" applyAlignment="1"/>
    <xf numFmtId="0" fontId="4" fillId="8" borderId="43" xfId="0" applyFont="1" applyFill="1" applyBorder="1" applyAlignment="1">
      <alignment horizontal="center"/>
    </xf>
    <xf numFmtId="0" fontId="4" fillId="8" borderId="7" xfId="0" applyFont="1" applyFill="1" applyBorder="1" applyAlignment="1"/>
    <xf numFmtId="0" fontId="4" fillId="12" borderId="44" xfId="0" applyFont="1" applyFill="1" applyBorder="1" applyAlignment="1">
      <alignment horizontal="center" wrapText="1"/>
    </xf>
    <xf numFmtId="0" fontId="4" fillId="12" borderId="1" xfId="0" applyFont="1" applyFill="1" applyBorder="1" applyAlignment="1"/>
    <xf numFmtId="0" fontId="4" fillId="12" borderId="1" xfId="0" applyFont="1" applyFill="1" applyBorder="1" applyAlignment="1">
      <alignment horizontal="center" wrapText="1"/>
    </xf>
  </cellXfs>
  <cellStyles count="3">
    <cellStyle name="Currency" xfId="1" builtinId="4"/>
    <cellStyle name="Normal" xfId="0" builtinId="0"/>
    <cellStyle name="Percent" xfId="2" builtinId="5"/>
  </cellStyles>
  <dxfs count="17">
    <dxf>
      <fill>
        <patternFill>
          <bgColor indexed="51"/>
        </patternFill>
      </fill>
    </dxf>
    <dxf>
      <fill>
        <patternFill>
          <bgColor indexed="10"/>
        </patternFill>
      </fill>
    </dxf>
    <dxf>
      <fill>
        <patternFill>
          <bgColor indexed="1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
      <fill>
        <patternFill>
          <bgColor indexed="51"/>
        </patternFill>
      </fill>
    </dxf>
    <dxf>
      <fill>
        <patternFill>
          <bgColor indexed="10"/>
        </patternFill>
      </fill>
    </dxf>
    <dxf>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7"/>
  <sheetViews>
    <sheetView tabSelected="1" workbookViewId="0">
      <selection activeCell="E25" sqref="E25"/>
    </sheetView>
  </sheetViews>
  <sheetFormatPr defaultRowHeight="12.75" x14ac:dyDescent="0.35"/>
  <cols>
    <col min="1" max="1" width="31.265625" customWidth="1"/>
    <col min="2" max="3" width="12.73046875" customWidth="1"/>
    <col min="4" max="4" width="12.73046875" hidden="1" customWidth="1"/>
    <col min="5" max="6" width="12.73046875" customWidth="1"/>
    <col min="7" max="7" width="12.73046875" hidden="1" customWidth="1"/>
    <col min="8" max="8" width="14" customWidth="1"/>
    <col min="9" max="9" width="14.265625" customWidth="1"/>
    <col min="10" max="10" width="12.73046875" hidden="1" customWidth="1"/>
  </cols>
  <sheetData>
    <row r="1" spans="1:10" ht="17.649999999999999" x14ac:dyDescent="0.5">
      <c r="A1" s="6" t="s">
        <v>232</v>
      </c>
    </row>
    <row r="2" spans="1:10" ht="17.649999999999999" x14ac:dyDescent="0.5">
      <c r="A2" s="6" t="s">
        <v>248</v>
      </c>
    </row>
    <row r="3" spans="1:10" ht="17.649999999999999" x14ac:dyDescent="0.5">
      <c r="A3" s="6"/>
    </row>
    <row r="4" spans="1:10" x14ac:dyDescent="0.35">
      <c r="A4" s="172"/>
      <c r="B4" s="198" t="s">
        <v>235</v>
      </c>
      <c r="C4" s="198"/>
      <c r="D4" s="198"/>
      <c r="E4" s="198" t="s">
        <v>234</v>
      </c>
      <c r="F4" s="198"/>
      <c r="G4" s="198"/>
      <c r="H4" s="198" t="s">
        <v>371</v>
      </c>
      <c r="I4" s="198"/>
      <c r="J4" s="199"/>
    </row>
    <row r="5" spans="1:10" ht="26.25" x14ac:dyDescent="0.4">
      <c r="A5" s="173"/>
      <c r="B5" s="167" t="s">
        <v>249</v>
      </c>
      <c r="C5" s="167" t="s">
        <v>250</v>
      </c>
      <c r="D5" s="167" t="s">
        <v>251</v>
      </c>
      <c r="E5" s="167" t="s">
        <v>249</v>
      </c>
      <c r="F5" s="167" t="s">
        <v>250</v>
      </c>
      <c r="G5" s="167" t="s">
        <v>251</v>
      </c>
      <c r="H5" s="167" t="s">
        <v>249</v>
      </c>
      <c r="I5" s="167" t="s">
        <v>250</v>
      </c>
      <c r="J5" s="174" t="s">
        <v>251</v>
      </c>
    </row>
    <row r="6" spans="1:10" ht="13.15" x14ac:dyDescent="0.4">
      <c r="A6" s="175" t="s">
        <v>233</v>
      </c>
      <c r="B6" s="168">
        <v>850000</v>
      </c>
      <c r="C6" s="168">
        <f>'Comm Devt'!$N$85</f>
        <v>870647</v>
      </c>
      <c r="D6" s="168">
        <f t="shared" ref="D6:D11" si="0">B6-C6</f>
        <v>-20647</v>
      </c>
      <c r="E6" s="168">
        <v>900000</v>
      </c>
      <c r="F6" s="168">
        <f>'Comm Devt'!$O$85</f>
        <v>903228</v>
      </c>
      <c r="G6" s="168">
        <f t="shared" ref="G6:G11" si="1">E6-F6</f>
        <v>-3228</v>
      </c>
      <c r="H6" s="169">
        <f t="shared" ref="H6:J12" si="2">B6+E6</f>
        <v>1750000</v>
      </c>
      <c r="I6" s="169">
        <f t="shared" si="2"/>
        <v>1773875</v>
      </c>
      <c r="J6" s="176">
        <f t="shared" si="2"/>
        <v>-23875</v>
      </c>
    </row>
    <row r="7" spans="1:10" ht="13.15" x14ac:dyDescent="0.4">
      <c r="A7" s="175" t="s">
        <v>236</v>
      </c>
      <c r="B7" s="168">
        <v>1450000</v>
      </c>
      <c r="C7" s="168">
        <f>Crime!$N$126</f>
        <v>1448900</v>
      </c>
      <c r="D7" s="168">
        <f t="shared" si="0"/>
        <v>1100</v>
      </c>
      <c r="E7" s="168">
        <v>1900000</v>
      </c>
      <c r="F7" s="168">
        <f>Crime!$O$126</f>
        <v>1900000</v>
      </c>
      <c r="G7" s="168">
        <f t="shared" si="1"/>
        <v>0</v>
      </c>
      <c r="H7" s="169">
        <f t="shared" si="2"/>
        <v>3350000</v>
      </c>
      <c r="I7" s="169">
        <f t="shared" si="2"/>
        <v>3348900</v>
      </c>
      <c r="J7" s="176">
        <f t="shared" si="2"/>
        <v>1100</v>
      </c>
    </row>
    <row r="8" spans="1:10" ht="13.15" x14ac:dyDescent="0.4">
      <c r="A8" s="177" t="s">
        <v>237</v>
      </c>
      <c r="B8" s="170">
        <v>1350000</v>
      </c>
      <c r="C8" s="170">
        <f>ETE!$N$50</f>
        <v>1400338</v>
      </c>
      <c r="D8" s="170">
        <f t="shared" si="0"/>
        <v>-50338</v>
      </c>
      <c r="E8" s="170">
        <v>1450000</v>
      </c>
      <c r="F8" s="170">
        <f>ETE!$O$50</f>
        <v>1434161</v>
      </c>
      <c r="G8" s="170">
        <f t="shared" si="1"/>
        <v>15839</v>
      </c>
      <c r="H8" s="171">
        <f t="shared" si="2"/>
        <v>2800000</v>
      </c>
      <c r="I8" s="171">
        <f t="shared" si="2"/>
        <v>2834499</v>
      </c>
      <c r="J8" s="178">
        <f t="shared" si="2"/>
        <v>-34499</v>
      </c>
    </row>
    <row r="9" spans="1:10" ht="13.15" x14ac:dyDescent="0.4">
      <c r="A9" s="177" t="s">
        <v>239</v>
      </c>
      <c r="B9" s="170">
        <v>1050000</v>
      </c>
      <c r="C9" s="170">
        <f>Health!$N$110</f>
        <v>1050591</v>
      </c>
      <c r="D9" s="170">
        <f t="shared" si="0"/>
        <v>-591</v>
      </c>
      <c r="E9" s="170">
        <v>1100000</v>
      </c>
      <c r="F9" s="170">
        <f>Health!$O$110</f>
        <v>1075680</v>
      </c>
      <c r="G9" s="170">
        <f t="shared" si="1"/>
        <v>24320</v>
      </c>
      <c r="H9" s="171">
        <f t="shared" si="2"/>
        <v>2150000</v>
      </c>
      <c r="I9" s="171">
        <f t="shared" si="2"/>
        <v>2126271</v>
      </c>
      <c r="J9" s="178">
        <f t="shared" si="2"/>
        <v>23729</v>
      </c>
    </row>
    <row r="10" spans="1:10" ht="16.5" customHeight="1" x14ac:dyDescent="0.4">
      <c r="A10" s="175" t="s">
        <v>238</v>
      </c>
      <c r="B10" s="168">
        <v>800000</v>
      </c>
      <c r="C10" s="168">
        <f>Envt!$N$121</f>
        <v>843273</v>
      </c>
      <c r="D10" s="168">
        <f t="shared" si="0"/>
        <v>-43273</v>
      </c>
      <c r="E10" s="168">
        <v>1000000</v>
      </c>
      <c r="F10" s="168">
        <f>Envt!$O$121</f>
        <v>968260</v>
      </c>
      <c r="G10" s="168">
        <f t="shared" si="1"/>
        <v>31740</v>
      </c>
      <c r="H10" s="169">
        <f t="shared" si="2"/>
        <v>1800000</v>
      </c>
      <c r="I10" s="169">
        <f t="shared" si="2"/>
        <v>1811533</v>
      </c>
      <c r="J10" s="176">
        <f t="shared" si="2"/>
        <v>-11533</v>
      </c>
    </row>
    <row r="11" spans="1:10" ht="13.15" x14ac:dyDescent="0.4">
      <c r="A11" s="175" t="s">
        <v>362</v>
      </c>
      <c r="B11" s="168">
        <v>250000</v>
      </c>
      <c r="C11" s="168">
        <f>'Road Safety'!N2</f>
        <v>250000</v>
      </c>
      <c r="D11" s="168">
        <f t="shared" si="0"/>
        <v>0</v>
      </c>
      <c r="E11" s="168">
        <v>500000</v>
      </c>
      <c r="F11" s="168">
        <f>'Road Safety'!O2</f>
        <v>500000</v>
      </c>
      <c r="G11" s="168">
        <f t="shared" si="1"/>
        <v>0</v>
      </c>
      <c r="H11" s="169">
        <f t="shared" si="2"/>
        <v>750000</v>
      </c>
      <c r="I11" s="169">
        <f t="shared" si="2"/>
        <v>750000</v>
      </c>
      <c r="J11" s="176">
        <f t="shared" si="2"/>
        <v>0</v>
      </c>
    </row>
    <row r="12" spans="1:10" ht="13.15" x14ac:dyDescent="0.4">
      <c r="A12" s="179" t="s">
        <v>30</v>
      </c>
      <c r="B12" s="180">
        <f t="shared" ref="B12:G12" si="3">SUM(B6:B11)</f>
        <v>5750000</v>
      </c>
      <c r="C12" s="180">
        <f t="shared" si="3"/>
        <v>5863749</v>
      </c>
      <c r="D12" s="180">
        <f t="shared" si="3"/>
        <v>-113749</v>
      </c>
      <c r="E12" s="180">
        <f t="shared" si="3"/>
        <v>6850000</v>
      </c>
      <c r="F12" s="180">
        <f t="shared" si="3"/>
        <v>6781329</v>
      </c>
      <c r="G12" s="180">
        <f t="shared" si="3"/>
        <v>68671</v>
      </c>
      <c r="H12" s="181">
        <f t="shared" si="2"/>
        <v>12600000</v>
      </c>
      <c r="I12" s="181">
        <f t="shared" si="2"/>
        <v>12645078</v>
      </c>
      <c r="J12" s="182">
        <f t="shared" si="2"/>
        <v>-45078</v>
      </c>
    </row>
    <row r="13" spans="1:10" x14ac:dyDescent="0.35">
      <c r="B13" s="1"/>
      <c r="C13" s="1"/>
      <c r="D13" s="1"/>
      <c r="E13" s="1"/>
      <c r="F13" s="1"/>
      <c r="G13" s="1"/>
      <c r="H13" s="1"/>
      <c r="I13" s="1"/>
    </row>
    <row r="14" spans="1:10" ht="52.5" hidden="1" x14ac:dyDescent="0.4">
      <c r="A14" s="29" t="s">
        <v>363</v>
      </c>
      <c r="B14" s="33" t="s">
        <v>236</v>
      </c>
      <c r="C14" s="16" t="s">
        <v>233</v>
      </c>
      <c r="D14" s="16" t="s">
        <v>237</v>
      </c>
      <c r="E14" s="33" t="s">
        <v>238</v>
      </c>
      <c r="F14" s="16" t="s">
        <v>239</v>
      </c>
      <c r="G14" s="16" t="s">
        <v>362</v>
      </c>
      <c r="H14" s="16" t="s">
        <v>370</v>
      </c>
      <c r="I14" s="1"/>
    </row>
    <row r="15" spans="1:10" hidden="1" x14ac:dyDescent="0.35">
      <c r="A15" s="31" t="s">
        <v>296</v>
      </c>
      <c r="B15" s="30">
        <f>Crime!$F126</f>
        <v>24</v>
      </c>
      <c r="C15" s="30">
        <f>'Comm Devt'!$F85</f>
        <v>24</v>
      </c>
      <c r="D15" s="30">
        <f>ETE!$F50</f>
        <v>29</v>
      </c>
      <c r="E15" s="30">
        <f>Envt!$F121</f>
        <v>20</v>
      </c>
      <c r="F15" s="30">
        <f>Health!$F110</f>
        <v>26</v>
      </c>
      <c r="G15" s="30">
        <f>'Road Safety'!$F151</f>
        <v>0</v>
      </c>
      <c r="H15" s="30">
        <f>SUM(B15:G15)</f>
        <v>123</v>
      </c>
      <c r="I15" s="1"/>
    </row>
    <row r="16" spans="1:10" hidden="1" x14ac:dyDescent="0.35">
      <c r="A16" s="31" t="s">
        <v>242</v>
      </c>
      <c r="B16" s="30">
        <f>Crime!$F127</f>
        <v>0</v>
      </c>
      <c r="C16" s="30">
        <f>'Comm Devt'!$F86</f>
        <v>0</v>
      </c>
      <c r="D16" s="30">
        <f>ETE!$F51</f>
        <v>0</v>
      </c>
      <c r="E16" s="30">
        <f>Envt!$F122</f>
        <v>0</v>
      </c>
      <c r="F16" s="30">
        <f>Health!$F111</f>
        <v>0</v>
      </c>
      <c r="G16" s="30">
        <f>'Road Safety'!$F152</f>
        <v>0</v>
      </c>
      <c r="H16" s="30">
        <f>SUM(B16:G16)</f>
        <v>0</v>
      </c>
      <c r="I16" s="1"/>
    </row>
    <row r="17" spans="1:9" hidden="1" x14ac:dyDescent="0.35">
      <c r="A17" s="32" t="s">
        <v>364</v>
      </c>
      <c r="B17" s="15">
        <f>Crime!$F131</f>
        <v>3</v>
      </c>
      <c r="C17" s="15">
        <f>'Comm Devt'!$F90</f>
        <v>0</v>
      </c>
      <c r="D17" s="15">
        <f>ETE!$F55</f>
        <v>0</v>
      </c>
      <c r="E17" s="15">
        <f>Envt!$F126</f>
        <v>0</v>
      </c>
      <c r="F17" s="15">
        <f>Health!$F115</f>
        <v>0</v>
      </c>
      <c r="G17" s="15">
        <f>'Road Safety'!$F156</f>
        <v>0</v>
      </c>
      <c r="H17" s="15">
        <f>SUM(B17:G17)</f>
        <v>3</v>
      </c>
      <c r="I17" s="1"/>
    </row>
    <row r="18" spans="1:9" ht="13.5" hidden="1" thickBot="1" x14ac:dyDescent="0.45">
      <c r="A18" s="34" t="s">
        <v>370</v>
      </c>
      <c r="B18" s="35">
        <f t="shared" ref="B18:G18" si="4">SUM(B15:B17)</f>
        <v>27</v>
      </c>
      <c r="C18" s="35">
        <f t="shared" si="4"/>
        <v>24</v>
      </c>
      <c r="D18" s="35">
        <f t="shared" si="4"/>
        <v>29</v>
      </c>
      <c r="E18" s="35">
        <f t="shared" si="4"/>
        <v>20</v>
      </c>
      <c r="F18" s="35">
        <f t="shared" si="4"/>
        <v>26</v>
      </c>
      <c r="G18" s="35">
        <f t="shared" si="4"/>
        <v>0</v>
      </c>
      <c r="H18" s="35">
        <f>SUM(B18:G18)</f>
        <v>126</v>
      </c>
      <c r="I18" s="1"/>
    </row>
    <row r="19" spans="1:9" x14ac:dyDescent="0.35">
      <c r="A19" s="1"/>
      <c r="B19" s="1"/>
      <c r="C19" s="1"/>
      <c r="D19" s="1"/>
      <c r="E19" s="1"/>
      <c r="F19" s="1"/>
      <c r="G19" s="1"/>
      <c r="H19" s="1"/>
      <c r="I19" s="1"/>
    </row>
    <row r="20" spans="1:9" x14ac:dyDescent="0.35">
      <c r="A20" s="1"/>
    </row>
    <row r="21" spans="1:9" x14ac:dyDescent="0.35">
      <c r="A21" s="1"/>
    </row>
    <row r="22" spans="1:9" x14ac:dyDescent="0.35">
      <c r="A22" s="1"/>
    </row>
    <row r="23" spans="1:9" x14ac:dyDescent="0.35">
      <c r="A23" s="1"/>
    </row>
    <row r="24" spans="1:9" x14ac:dyDescent="0.35">
      <c r="A24" s="1"/>
    </row>
    <row r="25" spans="1:9" x14ac:dyDescent="0.35">
      <c r="A25" s="1"/>
    </row>
    <row r="26" spans="1:9" x14ac:dyDescent="0.35">
      <c r="A26" s="1"/>
    </row>
    <row r="27" spans="1:9" x14ac:dyDescent="0.35">
      <c r="A27" s="1"/>
    </row>
  </sheetData>
  <mergeCells count="3">
    <mergeCell ref="B4:D4"/>
    <mergeCell ref="E4:G4"/>
    <mergeCell ref="H4:J4"/>
  </mergeCells>
  <phoneticPr fontId="0" type="noConversion"/>
  <pageMargins left="0.75" right="0.75" top="1" bottom="1" header="0.5" footer="0.5"/>
  <pageSetup paperSize="9" scale="9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135"/>
  <sheetViews>
    <sheetView zoomScale="60" workbookViewId="0">
      <pane xSplit="1" ySplit="1" topLeftCell="B2" activePane="bottomRight" state="frozen"/>
      <selection pane="topRight" activeCell="B1" sqref="B1"/>
      <selection pane="bottomLeft" activeCell="A2" sqref="A2"/>
      <selection pane="bottomRight" activeCell="B2" sqref="B2"/>
    </sheetView>
  </sheetViews>
  <sheetFormatPr defaultColWidth="9.1328125" defaultRowHeight="12.75" x14ac:dyDescent="0.35"/>
  <cols>
    <col min="1" max="1" width="6" style="2" customWidth="1"/>
    <col min="2" max="2" width="8.1328125" style="2" customWidth="1"/>
    <col min="3" max="3" width="38.86328125" style="14" customWidth="1"/>
    <col min="4" max="4" width="44.73046875" style="14" customWidth="1"/>
    <col min="5" max="5" width="10.265625" style="2" hidden="1" customWidth="1"/>
    <col min="6" max="6" width="15.3984375" style="2" hidden="1" customWidth="1"/>
    <col min="7" max="7" width="9" style="2" customWidth="1"/>
    <col min="8" max="8" width="19.59765625" style="2" hidden="1" customWidth="1"/>
    <col min="9" max="9" width="19.1328125" style="9" hidden="1" customWidth="1"/>
    <col min="10" max="12" width="14.73046875" style="2" hidden="1" customWidth="1"/>
    <col min="13" max="13" width="11" style="9" hidden="1" customWidth="1"/>
    <col min="14" max="15" width="12.59765625" style="40" customWidth="1"/>
    <col min="16" max="16" width="13.265625" style="40" customWidth="1"/>
    <col min="17" max="17" width="11.3984375" style="2" hidden="1" customWidth="1"/>
    <col min="18" max="18" width="10.86328125" style="2" hidden="1" customWidth="1"/>
    <col min="19" max="19" width="8.265625" style="2" hidden="1" customWidth="1"/>
    <col min="20" max="20" width="9.265625" style="2" hidden="1" customWidth="1"/>
    <col min="21" max="21" width="36" style="2" hidden="1" customWidth="1"/>
    <col min="22" max="22" width="74.265625" style="14" customWidth="1"/>
    <col min="23" max="16384" width="9.1328125" style="2"/>
  </cols>
  <sheetData>
    <row r="1" spans="1:22" s="8" customFormat="1" ht="30.4" thickBot="1" x14ac:dyDescent="0.4">
      <c r="A1" s="136" t="s">
        <v>25</v>
      </c>
      <c r="B1" s="136" t="s">
        <v>32</v>
      </c>
      <c r="C1" s="137" t="s">
        <v>26</v>
      </c>
      <c r="D1" s="137" t="s">
        <v>27</v>
      </c>
      <c r="E1" s="137" t="s">
        <v>303</v>
      </c>
      <c r="F1" s="137" t="s">
        <v>304</v>
      </c>
      <c r="G1" s="137" t="s">
        <v>305</v>
      </c>
      <c r="H1" s="137" t="s">
        <v>356</v>
      </c>
      <c r="I1" s="138" t="s">
        <v>31</v>
      </c>
      <c r="J1" s="136" t="s">
        <v>28</v>
      </c>
      <c r="K1" s="136" t="s">
        <v>29</v>
      </c>
      <c r="L1" s="136" t="s">
        <v>30</v>
      </c>
      <c r="M1" s="138" t="s">
        <v>252</v>
      </c>
      <c r="N1" s="136" t="s">
        <v>245</v>
      </c>
      <c r="O1" s="136" t="s">
        <v>246</v>
      </c>
      <c r="P1" s="136" t="s">
        <v>271</v>
      </c>
      <c r="Q1" s="136" t="s">
        <v>357</v>
      </c>
      <c r="R1" s="136" t="s">
        <v>358</v>
      </c>
      <c r="S1" s="136" t="s">
        <v>359</v>
      </c>
      <c r="T1" s="136" t="s">
        <v>271</v>
      </c>
      <c r="U1" s="136" t="s">
        <v>247</v>
      </c>
      <c r="V1" s="137" t="s">
        <v>372</v>
      </c>
    </row>
    <row r="2" spans="1:22" s="8" customFormat="1" ht="38.65" thickBot="1" x14ac:dyDescent="0.4">
      <c r="A2" s="139">
        <v>2</v>
      </c>
      <c r="B2" s="139" t="s">
        <v>33</v>
      </c>
      <c r="C2" s="140" t="s">
        <v>230</v>
      </c>
      <c r="D2" s="140" t="s">
        <v>39</v>
      </c>
      <c r="E2" s="139" t="s">
        <v>296</v>
      </c>
      <c r="F2" s="139" t="s">
        <v>309</v>
      </c>
      <c r="G2" s="139" t="s">
        <v>313</v>
      </c>
      <c r="H2" s="139"/>
      <c r="I2" s="139" t="s">
        <v>36</v>
      </c>
      <c r="J2" s="139">
        <v>59600</v>
      </c>
      <c r="K2" s="139">
        <v>61388</v>
      </c>
      <c r="L2" s="139">
        <f>SUM(J2:K2)</f>
        <v>120988</v>
      </c>
      <c r="M2" s="139" t="s">
        <v>315</v>
      </c>
      <c r="N2" s="141">
        <v>59600</v>
      </c>
      <c r="O2" s="141">
        <v>40000</v>
      </c>
      <c r="P2" s="140">
        <f t="shared" ref="P2:P29" si="0">SUM(N2:O2)</f>
        <v>99600</v>
      </c>
      <c r="Q2" s="142">
        <f t="shared" ref="Q2:Q26" si="1">IF(J2=0,0,N2/J2)</f>
        <v>1</v>
      </c>
      <c r="R2" s="142">
        <f t="shared" ref="R2:R26" si="2">IF(K2=0,0,O2/K2)</f>
        <v>0.65159314524011203</v>
      </c>
      <c r="S2" s="142">
        <f t="shared" ref="S2:S26" si="3">IF(L2=0,0,P2/L2)</f>
        <v>0.82322213773266772</v>
      </c>
      <c r="T2" s="139"/>
      <c r="U2" s="143" t="s">
        <v>333</v>
      </c>
      <c r="V2" s="144" t="s">
        <v>388</v>
      </c>
    </row>
    <row r="3" spans="1:22" ht="38.65" thickBot="1" x14ac:dyDescent="0.4">
      <c r="A3" s="140">
        <v>6</v>
      </c>
      <c r="B3" s="140" t="s">
        <v>33</v>
      </c>
      <c r="C3" s="140" t="s">
        <v>57</v>
      </c>
      <c r="D3" s="140" t="s">
        <v>56</v>
      </c>
      <c r="E3" s="139" t="s">
        <v>296</v>
      </c>
      <c r="F3" s="139" t="s">
        <v>309</v>
      </c>
      <c r="G3" s="139" t="s">
        <v>312</v>
      </c>
      <c r="H3" s="139"/>
      <c r="I3" s="140"/>
      <c r="J3" s="140">
        <v>68007</v>
      </c>
      <c r="K3" s="140">
        <v>51843</v>
      </c>
      <c r="L3" s="140">
        <f>SUM(J3:K3)</f>
        <v>119850</v>
      </c>
      <c r="M3" s="140" t="s">
        <v>309</v>
      </c>
      <c r="N3" s="141">
        <v>68000</v>
      </c>
      <c r="O3" s="141">
        <v>52000</v>
      </c>
      <c r="P3" s="140">
        <f t="shared" si="0"/>
        <v>120000</v>
      </c>
      <c r="Q3" s="142">
        <f t="shared" si="1"/>
        <v>0.99989706941932444</v>
      </c>
      <c r="R3" s="142">
        <f t="shared" si="2"/>
        <v>1.0030283741295836</v>
      </c>
      <c r="S3" s="142">
        <f t="shared" si="3"/>
        <v>1.0012515644555695</v>
      </c>
      <c r="T3" s="139"/>
      <c r="U3" s="140" t="s">
        <v>334</v>
      </c>
      <c r="V3" s="144" t="s">
        <v>432</v>
      </c>
    </row>
    <row r="4" spans="1:22" ht="38.65" thickBot="1" x14ac:dyDescent="0.4">
      <c r="A4" s="140">
        <v>7</v>
      </c>
      <c r="B4" s="140" t="s">
        <v>33</v>
      </c>
      <c r="C4" s="140" t="s">
        <v>61</v>
      </c>
      <c r="D4" s="140" t="s">
        <v>62</v>
      </c>
      <c r="E4" s="139" t="s">
        <v>296</v>
      </c>
      <c r="F4" s="139" t="s">
        <v>309</v>
      </c>
      <c r="G4" s="139" t="s">
        <v>313</v>
      </c>
      <c r="H4" s="139"/>
      <c r="I4" s="140" t="s">
        <v>36</v>
      </c>
      <c r="J4" s="140">
        <v>108000</v>
      </c>
      <c r="K4" s="140">
        <v>133000</v>
      </c>
      <c r="L4" s="140">
        <f>SUM(J4:K4)</f>
        <v>241000</v>
      </c>
      <c r="M4" s="140" t="s">
        <v>309</v>
      </c>
      <c r="N4" s="141">
        <v>50000</v>
      </c>
      <c r="O4" s="141">
        <v>55000</v>
      </c>
      <c r="P4" s="140">
        <f t="shared" si="0"/>
        <v>105000</v>
      </c>
      <c r="Q4" s="142">
        <f t="shared" si="1"/>
        <v>0.46296296296296297</v>
      </c>
      <c r="R4" s="142">
        <f t="shared" si="2"/>
        <v>0.41353383458646614</v>
      </c>
      <c r="S4" s="142">
        <f t="shared" si="3"/>
        <v>0.43568464730290457</v>
      </c>
      <c r="T4" s="139"/>
      <c r="U4" s="140" t="s">
        <v>335</v>
      </c>
      <c r="V4" s="144" t="s">
        <v>389</v>
      </c>
    </row>
    <row r="5" spans="1:22" ht="38.65" thickBot="1" x14ac:dyDescent="0.4">
      <c r="A5" s="140">
        <v>8</v>
      </c>
      <c r="B5" s="140" t="s">
        <v>33</v>
      </c>
      <c r="C5" s="140" t="s">
        <v>368</v>
      </c>
      <c r="D5" s="140" t="s">
        <v>390</v>
      </c>
      <c r="E5" s="139" t="s">
        <v>296</v>
      </c>
      <c r="F5" s="139" t="s">
        <v>309</v>
      </c>
      <c r="G5" s="139" t="s">
        <v>312</v>
      </c>
      <c r="H5" s="139"/>
      <c r="I5" s="140"/>
      <c r="J5" s="140">
        <v>88775</v>
      </c>
      <c r="K5" s="140">
        <v>89138</v>
      </c>
      <c r="L5" s="140">
        <f>SUM(J5:K5)</f>
        <v>177913</v>
      </c>
      <c r="M5" s="140" t="s">
        <v>315</v>
      </c>
      <c r="N5" s="141">
        <v>200000</v>
      </c>
      <c r="O5" s="141">
        <v>200000</v>
      </c>
      <c r="P5" s="140">
        <f t="shared" si="0"/>
        <v>400000</v>
      </c>
      <c r="Q5" s="142">
        <f t="shared" si="1"/>
        <v>2.2528865108420164</v>
      </c>
      <c r="R5" s="142">
        <f t="shared" si="2"/>
        <v>2.2437119971280488</v>
      </c>
      <c r="S5" s="142">
        <f t="shared" si="3"/>
        <v>2.2482898944989969</v>
      </c>
      <c r="T5" s="139"/>
      <c r="U5" s="140" t="s">
        <v>336</v>
      </c>
      <c r="V5" s="144" t="s">
        <v>433</v>
      </c>
    </row>
    <row r="6" spans="1:22" ht="51.4" thickBot="1" x14ac:dyDescent="0.4">
      <c r="A6" s="139">
        <v>11</v>
      </c>
      <c r="B6" s="139" t="s">
        <v>33</v>
      </c>
      <c r="C6" s="140" t="s">
        <v>118</v>
      </c>
      <c r="D6" s="140" t="s">
        <v>119</v>
      </c>
      <c r="E6" s="139" t="s">
        <v>296</v>
      </c>
      <c r="F6" s="139" t="s">
        <v>309</v>
      </c>
      <c r="G6" s="139" t="s">
        <v>313</v>
      </c>
      <c r="H6" s="139"/>
      <c r="I6" s="139" t="s">
        <v>36</v>
      </c>
      <c r="J6" s="139">
        <v>220000</v>
      </c>
      <c r="K6" s="139">
        <v>250000</v>
      </c>
      <c r="L6" s="139">
        <f t="shared" ref="L6:L26" si="4">SUM(J6:K6)</f>
        <v>470000</v>
      </c>
      <c r="M6" s="139" t="s">
        <v>315</v>
      </c>
      <c r="N6" s="141">
        <v>50000</v>
      </c>
      <c r="O6" s="141">
        <v>52500</v>
      </c>
      <c r="P6" s="140">
        <f t="shared" si="0"/>
        <v>102500</v>
      </c>
      <c r="Q6" s="142">
        <f t="shared" si="1"/>
        <v>0.22727272727272727</v>
      </c>
      <c r="R6" s="142">
        <f t="shared" si="2"/>
        <v>0.21</v>
      </c>
      <c r="S6" s="142">
        <f t="shared" si="3"/>
        <v>0.21808510638297873</v>
      </c>
      <c r="T6" s="139"/>
      <c r="U6" s="143" t="s">
        <v>434</v>
      </c>
      <c r="V6" s="144" t="s">
        <v>435</v>
      </c>
    </row>
    <row r="7" spans="1:22" ht="39.75" customHeight="1" thickBot="1" x14ac:dyDescent="0.4">
      <c r="A7" s="139">
        <v>12</v>
      </c>
      <c r="B7" s="139" t="s">
        <v>33</v>
      </c>
      <c r="C7" s="140" t="s">
        <v>436</v>
      </c>
      <c r="D7" s="140" t="s">
        <v>120</v>
      </c>
      <c r="E7" s="139" t="s">
        <v>296</v>
      </c>
      <c r="F7" s="139" t="s">
        <v>309</v>
      </c>
      <c r="G7" s="139" t="s">
        <v>312</v>
      </c>
      <c r="H7" s="139"/>
      <c r="I7" s="139"/>
      <c r="J7" s="139">
        <v>37300</v>
      </c>
      <c r="K7" s="139">
        <v>20000</v>
      </c>
      <c r="L7" s="139">
        <f>SUM(J7:K7)</f>
        <v>57300</v>
      </c>
      <c r="M7" s="139" t="s">
        <v>315</v>
      </c>
      <c r="N7" s="141">
        <v>25300</v>
      </c>
      <c r="O7" s="141">
        <v>32000</v>
      </c>
      <c r="P7" s="140">
        <f t="shared" si="0"/>
        <v>57300</v>
      </c>
      <c r="Q7" s="142">
        <f t="shared" si="1"/>
        <v>0.67828418230563003</v>
      </c>
      <c r="R7" s="142">
        <f t="shared" si="2"/>
        <v>1.6</v>
      </c>
      <c r="S7" s="142">
        <f t="shared" si="3"/>
        <v>1</v>
      </c>
      <c r="T7" s="139"/>
      <c r="U7" s="143" t="s">
        <v>337</v>
      </c>
      <c r="V7" s="144" t="s">
        <v>391</v>
      </c>
    </row>
    <row r="8" spans="1:22" ht="38.65" thickBot="1" x14ac:dyDescent="0.4">
      <c r="A8" s="140">
        <v>14</v>
      </c>
      <c r="B8" s="140" t="s">
        <v>33</v>
      </c>
      <c r="C8" s="140" t="s">
        <v>125</v>
      </c>
      <c r="D8" s="140" t="s">
        <v>126</v>
      </c>
      <c r="E8" s="139" t="s">
        <v>364</v>
      </c>
      <c r="F8" s="139" t="s">
        <v>309</v>
      </c>
      <c r="G8" s="139" t="s">
        <v>313</v>
      </c>
      <c r="H8" s="139"/>
      <c r="I8" s="140" t="s">
        <v>36</v>
      </c>
      <c r="J8" s="140">
        <v>86775</v>
      </c>
      <c r="K8" s="140">
        <v>87898</v>
      </c>
      <c r="L8" s="140">
        <f t="shared" si="4"/>
        <v>174673</v>
      </c>
      <c r="M8" s="140" t="s">
        <v>315</v>
      </c>
      <c r="N8" s="145" t="s">
        <v>392</v>
      </c>
      <c r="O8" s="141"/>
      <c r="P8" s="140">
        <f t="shared" si="0"/>
        <v>0</v>
      </c>
      <c r="Q8" s="142" t="e">
        <f t="shared" si="1"/>
        <v>#VALUE!</v>
      </c>
      <c r="R8" s="142">
        <f t="shared" si="2"/>
        <v>0</v>
      </c>
      <c r="S8" s="142">
        <f t="shared" si="3"/>
        <v>0</v>
      </c>
      <c r="T8" s="139"/>
      <c r="U8" s="140" t="s">
        <v>243</v>
      </c>
      <c r="V8" s="144" t="s">
        <v>433</v>
      </c>
    </row>
    <row r="9" spans="1:22" ht="38.65" thickBot="1" x14ac:dyDescent="0.4">
      <c r="A9" s="139">
        <v>15</v>
      </c>
      <c r="B9" s="139" t="s">
        <v>33</v>
      </c>
      <c r="C9" s="140" t="s">
        <v>129</v>
      </c>
      <c r="D9" s="140" t="s">
        <v>130</v>
      </c>
      <c r="E9" s="139" t="s">
        <v>296</v>
      </c>
      <c r="F9" s="139" t="s">
        <v>309</v>
      </c>
      <c r="G9" s="139" t="s">
        <v>312</v>
      </c>
      <c r="H9" s="139"/>
      <c r="I9" s="139"/>
      <c r="J9" s="139">
        <v>71500</v>
      </c>
      <c r="K9" s="139">
        <v>62500</v>
      </c>
      <c r="L9" s="139">
        <f t="shared" si="4"/>
        <v>134000</v>
      </c>
      <c r="M9" s="139" t="s">
        <v>315</v>
      </c>
      <c r="N9" s="141">
        <v>30000</v>
      </c>
      <c r="O9" s="141">
        <v>14000</v>
      </c>
      <c r="P9" s="140">
        <f t="shared" si="0"/>
        <v>44000</v>
      </c>
      <c r="Q9" s="142">
        <f t="shared" si="1"/>
        <v>0.41958041958041958</v>
      </c>
      <c r="R9" s="142">
        <f t="shared" si="2"/>
        <v>0.224</v>
      </c>
      <c r="S9" s="142">
        <f t="shared" si="3"/>
        <v>0.32835820895522388</v>
      </c>
      <c r="T9" s="139"/>
      <c r="U9" s="143" t="s">
        <v>338</v>
      </c>
      <c r="V9" s="144" t="s">
        <v>395</v>
      </c>
    </row>
    <row r="10" spans="1:22" ht="43.5" customHeight="1" thickBot="1" x14ac:dyDescent="0.4">
      <c r="A10" s="140">
        <v>16</v>
      </c>
      <c r="B10" s="140" t="s">
        <v>33</v>
      </c>
      <c r="C10" s="140" t="s">
        <v>437</v>
      </c>
      <c r="D10" s="140" t="s">
        <v>131</v>
      </c>
      <c r="E10" s="139" t="s">
        <v>296</v>
      </c>
      <c r="F10" s="139" t="s">
        <v>309</v>
      </c>
      <c r="G10" s="139" t="s">
        <v>312</v>
      </c>
      <c r="H10" s="139"/>
      <c r="I10" s="140"/>
      <c r="J10" s="140">
        <v>25000</v>
      </c>
      <c r="K10" s="140">
        <v>25000</v>
      </c>
      <c r="L10" s="140">
        <f t="shared" si="4"/>
        <v>50000</v>
      </c>
      <c r="M10" s="140" t="s">
        <v>314</v>
      </c>
      <c r="N10" s="141">
        <v>25000</v>
      </c>
      <c r="O10" s="141">
        <v>25000</v>
      </c>
      <c r="P10" s="140">
        <v>50000</v>
      </c>
      <c r="Q10" s="142">
        <f t="shared" si="1"/>
        <v>1</v>
      </c>
      <c r="R10" s="142">
        <f t="shared" si="2"/>
        <v>1</v>
      </c>
      <c r="S10" s="142">
        <f t="shared" si="3"/>
        <v>1</v>
      </c>
      <c r="T10" s="139"/>
      <c r="U10" s="140" t="s">
        <v>339</v>
      </c>
      <c r="V10" s="144" t="s">
        <v>393</v>
      </c>
    </row>
    <row r="11" spans="1:22" ht="38.65" thickBot="1" x14ac:dyDescent="0.4">
      <c r="A11" s="140">
        <v>18</v>
      </c>
      <c r="B11" s="140" t="s">
        <v>33</v>
      </c>
      <c r="C11" s="140" t="s">
        <v>134</v>
      </c>
      <c r="D11" s="140" t="s">
        <v>134</v>
      </c>
      <c r="E11" s="139" t="s">
        <v>296</v>
      </c>
      <c r="F11" s="139" t="s">
        <v>309</v>
      </c>
      <c r="G11" s="139" t="s">
        <v>312</v>
      </c>
      <c r="H11" s="139"/>
      <c r="I11" s="140"/>
      <c r="J11" s="140">
        <v>240998</v>
      </c>
      <c r="K11" s="140">
        <v>237927</v>
      </c>
      <c r="L11" s="140">
        <f t="shared" si="4"/>
        <v>478925</v>
      </c>
      <c r="M11" s="140" t="s">
        <v>315</v>
      </c>
      <c r="N11" s="141">
        <v>120000</v>
      </c>
      <c r="O11" s="141">
        <v>120000</v>
      </c>
      <c r="P11" s="140">
        <f t="shared" si="0"/>
        <v>240000</v>
      </c>
      <c r="Q11" s="142">
        <f t="shared" si="1"/>
        <v>0.49792944339787054</v>
      </c>
      <c r="R11" s="142">
        <f t="shared" si="2"/>
        <v>0.50435637821684798</v>
      </c>
      <c r="S11" s="142">
        <f t="shared" si="3"/>
        <v>0.5011223051626037</v>
      </c>
      <c r="T11" s="139"/>
      <c r="U11" s="140" t="s">
        <v>340</v>
      </c>
      <c r="V11" s="144" t="s">
        <v>394</v>
      </c>
    </row>
    <row r="12" spans="1:22" ht="38.65" thickBot="1" x14ac:dyDescent="0.4">
      <c r="A12" s="139">
        <v>19</v>
      </c>
      <c r="B12" s="139" t="s">
        <v>33</v>
      </c>
      <c r="C12" s="140" t="s">
        <v>135</v>
      </c>
      <c r="D12" s="140" t="s">
        <v>136</v>
      </c>
      <c r="E12" s="139" t="s">
        <v>296</v>
      </c>
      <c r="F12" s="139" t="s">
        <v>309</v>
      </c>
      <c r="G12" s="139" t="s">
        <v>312</v>
      </c>
      <c r="H12" s="139"/>
      <c r="I12" s="139"/>
      <c r="J12" s="139">
        <v>440000</v>
      </c>
      <c r="K12" s="139">
        <v>421000</v>
      </c>
      <c r="L12" s="139">
        <f>SUM(J12:K12)</f>
        <v>861000</v>
      </c>
      <c r="M12" s="139" t="s">
        <v>315</v>
      </c>
      <c r="N12" s="141">
        <v>200000</v>
      </c>
      <c r="O12" s="141">
        <v>200000</v>
      </c>
      <c r="P12" s="140">
        <f t="shared" si="0"/>
        <v>400000</v>
      </c>
      <c r="Q12" s="142">
        <f t="shared" si="1"/>
        <v>0.45454545454545453</v>
      </c>
      <c r="R12" s="142">
        <f t="shared" si="2"/>
        <v>0.47505938242280282</v>
      </c>
      <c r="S12" s="142">
        <f t="shared" si="3"/>
        <v>0.46457607433217191</v>
      </c>
      <c r="T12" s="139"/>
      <c r="U12" s="143" t="s">
        <v>341</v>
      </c>
      <c r="V12" s="144" t="s">
        <v>438</v>
      </c>
    </row>
    <row r="13" spans="1:22" ht="42" customHeight="1" thickBot="1" x14ac:dyDescent="0.4">
      <c r="A13" s="139">
        <v>20</v>
      </c>
      <c r="B13" s="139" t="s">
        <v>33</v>
      </c>
      <c r="C13" s="140" t="s">
        <v>163</v>
      </c>
      <c r="D13" s="140" t="s">
        <v>133</v>
      </c>
      <c r="E13" s="139" t="s">
        <v>296</v>
      </c>
      <c r="F13" s="139" t="s">
        <v>309</v>
      </c>
      <c r="G13" s="139" t="s">
        <v>313</v>
      </c>
      <c r="H13" s="139"/>
      <c r="I13" s="139" t="s">
        <v>36</v>
      </c>
      <c r="J13" s="139">
        <v>75950</v>
      </c>
      <c r="K13" s="139">
        <v>79950</v>
      </c>
      <c r="L13" s="139">
        <f t="shared" si="4"/>
        <v>155900</v>
      </c>
      <c r="M13" s="139" t="s">
        <v>315</v>
      </c>
      <c r="N13" s="146">
        <v>50000</v>
      </c>
      <c r="O13" s="146">
        <v>52000</v>
      </c>
      <c r="P13" s="140">
        <f t="shared" si="0"/>
        <v>102000</v>
      </c>
      <c r="Q13" s="142">
        <f t="shared" si="1"/>
        <v>0.65832784726793947</v>
      </c>
      <c r="R13" s="142">
        <f t="shared" si="2"/>
        <v>0.65040650406504064</v>
      </c>
      <c r="S13" s="142">
        <f t="shared" si="3"/>
        <v>0.65426555484284799</v>
      </c>
      <c r="T13" s="139"/>
      <c r="U13" s="143" t="s">
        <v>342</v>
      </c>
      <c r="V13" s="144" t="s">
        <v>396</v>
      </c>
    </row>
    <row r="14" spans="1:22" ht="38.25" customHeight="1" thickBot="1" x14ac:dyDescent="0.4">
      <c r="A14" s="139">
        <v>24</v>
      </c>
      <c r="B14" s="139" t="s">
        <v>33</v>
      </c>
      <c r="C14" s="140" t="s">
        <v>175</v>
      </c>
      <c r="D14" s="140" t="s">
        <v>176</v>
      </c>
      <c r="E14" s="139" t="s">
        <v>296</v>
      </c>
      <c r="F14" s="139" t="s">
        <v>309</v>
      </c>
      <c r="G14" s="139" t="s">
        <v>313</v>
      </c>
      <c r="H14" s="139"/>
      <c r="I14" s="139" t="s">
        <v>36</v>
      </c>
      <c r="J14" s="139">
        <v>33000</v>
      </c>
      <c r="K14" s="139">
        <v>34000</v>
      </c>
      <c r="L14" s="139">
        <f t="shared" si="4"/>
        <v>67000</v>
      </c>
      <c r="M14" s="139" t="s">
        <v>314</v>
      </c>
      <c r="N14" s="139">
        <v>33000</v>
      </c>
      <c r="O14" s="139">
        <v>34000</v>
      </c>
      <c r="P14" s="140">
        <f t="shared" si="0"/>
        <v>67000</v>
      </c>
      <c r="Q14" s="142">
        <f t="shared" si="1"/>
        <v>1</v>
      </c>
      <c r="R14" s="142">
        <f t="shared" si="2"/>
        <v>1</v>
      </c>
      <c r="S14" s="142">
        <f t="shared" si="3"/>
        <v>1</v>
      </c>
      <c r="T14" s="139"/>
      <c r="U14" s="140" t="s">
        <v>343</v>
      </c>
      <c r="V14" s="144" t="s">
        <v>397</v>
      </c>
    </row>
    <row r="15" spans="1:22" ht="25.9" thickBot="1" x14ac:dyDescent="0.4">
      <c r="A15" s="139">
        <v>25</v>
      </c>
      <c r="B15" s="139" t="s">
        <v>33</v>
      </c>
      <c r="C15" s="140" t="s">
        <v>439</v>
      </c>
      <c r="D15" s="140" t="s">
        <v>177</v>
      </c>
      <c r="E15" s="139" t="s">
        <v>296</v>
      </c>
      <c r="F15" s="139" t="s">
        <v>309</v>
      </c>
      <c r="G15" s="139" t="s">
        <v>312</v>
      </c>
      <c r="H15" s="139"/>
      <c r="I15" s="139"/>
      <c r="J15" s="139">
        <v>198163</v>
      </c>
      <c r="K15" s="139">
        <v>51710</v>
      </c>
      <c r="L15" s="139">
        <f t="shared" si="4"/>
        <v>249873</v>
      </c>
      <c r="M15" s="139" t="s">
        <v>315</v>
      </c>
      <c r="N15" s="139">
        <v>50000</v>
      </c>
      <c r="O15" s="139">
        <v>200000</v>
      </c>
      <c r="P15" s="140">
        <f t="shared" si="0"/>
        <v>250000</v>
      </c>
      <c r="Q15" s="142">
        <f t="shared" si="1"/>
        <v>0.25231753657342693</v>
      </c>
      <c r="R15" s="142">
        <f t="shared" si="2"/>
        <v>3.8677238445175015</v>
      </c>
      <c r="S15" s="142">
        <f t="shared" si="3"/>
        <v>1.0005082581951632</v>
      </c>
      <c r="T15" s="139"/>
      <c r="U15" s="143" t="s">
        <v>344</v>
      </c>
      <c r="V15" s="144" t="s">
        <v>398</v>
      </c>
    </row>
    <row r="16" spans="1:22" ht="38.65" thickBot="1" x14ac:dyDescent="0.4">
      <c r="A16" s="139">
        <v>26</v>
      </c>
      <c r="B16" s="139" t="s">
        <v>33</v>
      </c>
      <c r="C16" s="140" t="s">
        <v>399</v>
      </c>
      <c r="D16" s="140" t="s">
        <v>178</v>
      </c>
      <c r="E16" s="139" t="s">
        <v>296</v>
      </c>
      <c r="F16" s="139" t="s">
        <v>309</v>
      </c>
      <c r="G16" s="139" t="s">
        <v>312</v>
      </c>
      <c r="H16" s="139"/>
      <c r="I16" s="139"/>
      <c r="J16" s="139">
        <v>75000</v>
      </c>
      <c r="K16" s="139">
        <v>65000</v>
      </c>
      <c r="L16" s="139">
        <f>SUM(L2:L15)</f>
        <v>3358422</v>
      </c>
      <c r="M16" s="139" t="s">
        <v>315</v>
      </c>
      <c r="N16" s="147">
        <v>40000</v>
      </c>
      <c r="O16" s="148">
        <v>42000</v>
      </c>
      <c r="P16" s="140">
        <f t="shared" si="0"/>
        <v>82000</v>
      </c>
      <c r="Q16" s="142">
        <f t="shared" si="1"/>
        <v>0.53333333333333333</v>
      </c>
      <c r="R16" s="142">
        <f t="shared" si="2"/>
        <v>0.64615384615384619</v>
      </c>
      <c r="S16" s="142">
        <f t="shared" si="3"/>
        <v>2.441622881222193E-2</v>
      </c>
      <c r="T16" s="139"/>
      <c r="U16" s="143" t="s">
        <v>345</v>
      </c>
      <c r="V16" s="144" t="s">
        <v>440</v>
      </c>
    </row>
    <row r="17" spans="1:22" ht="25.9" thickBot="1" x14ac:dyDescent="0.4">
      <c r="A17" s="139">
        <v>27</v>
      </c>
      <c r="B17" s="139" t="s">
        <v>33</v>
      </c>
      <c r="C17" s="140" t="s">
        <v>182</v>
      </c>
      <c r="D17" s="140" t="s">
        <v>228</v>
      </c>
      <c r="E17" s="139" t="s">
        <v>296</v>
      </c>
      <c r="F17" s="139" t="s">
        <v>309</v>
      </c>
      <c r="G17" s="139" t="s">
        <v>313</v>
      </c>
      <c r="H17" s="139"/>
      <c r="I17" s="139" t="s">
        <v>36</v>
      </c>
      <c r="J17" s="139">
        <v>16500</v>
      </c>
      <c r="K17" s="139">
        <v>0</v>
      </c>
      <c r="L17" s="139">
        <f t="shared" si="4"/>
        <v>16500</v>
      </c>
      <c r="M17" s="139" t="s">
        <v>314</v>
      </c>
      <c r="N17" s="147">
        <v>16500</v>
      </c>
      <c r="O17" s="148">
        <v>0</v>
      </c>
      <c r="P17" s="140">
        <f t="shared" si="0"/>
        <v>16500</v>
      </c>
      <c r="Q17" s="142">
        <f t="shared" si="1"/>
        <v>1</v>
      </c>
      <c r="R17" s="142">
        <f t="shared" si="2"/>
        <v>0</v>
      </c>
      <c r="S17" s="142">
        <f t="shared" si="3"/>
        <v>1</v>
      </c>
      <c r="T17" s="139"/>
      <c r="U17" s="140" t="s">
        <v>343</v>
      </c>
      <c r="V17" s="144" t="s">
        <v>400</v>
      </c>
    </row>
    <row r="18" spans="1:22" ht="38.65" thickBot="1" x14ac:dyDescent="0.4">
      <c r="A18" s="139">
        <v>28</v>
      </c>
      <c r="B18" s="139" t="s">
        <v>33</v>
      </c>
      <c r="C18" s="140" t="s">
        <v>183</v>
      </c>
      <c r="D18" s="140" t="s">
        <v>184</v>
      </c>
      <c r="E18" s="139" t="s">
        <v>296</v>
      </c>
      <c r="F18" s="139" t="s">
        <v>309</v>
      </c>
      <c r="G18" s="139" t="s">
        <v>312</v>
      </c>
      <c r="H18" s="139"/>
      <c r="I18" s="139"/>
      <c r="J18" s="139">
        <v>52500</v>
      </c>
      <c r="K18" s="139">
        <v>130000</v>
      </c>
      <c r="L18" s="139">
        <f t="shared" si="4"/>
        <v>182500</v>
      </c>
      <c r="M18" s="139" t="s">
        <v>314</v>
      </c>
      <c r="N18" s="139">
        <v>22500</v>
      </c>
      <c r="O18" s="139">
        <v>160000</v>
      </c>
      <c r="P18" s="140">
        <f t="shared" si="0"/>
        <v>182500</v>
      </c>
      <c r="Q18" s="142">
        <f t="shared" si="1"/>
        <v>0.42857142857142855</v>
      </c>
      <c r="R18" s="142">
        <f t="shared" si="2"/>
        <v>1.2307692307692308</v>
      </c>
      <c r="S18" s="142">
        <f t="shared" si="3"/>
        <v>1</v>
      </c>
      <c r="T18" s="139"/>
      <c r="U18" s="143" t="s">
        <v>346</v>
      </c>
      <c r="V18" s="144" t="s">
        <v>401</v>
      </c>
    </row>
    <row r="19" spans="1:22" ht="25.9" thickBot="1" x14ac:dyDescent="0.4">
      <c r="A19" s="139">
        <v>29</v>
      </c>
      <c r="B19" s="139" t="s">
        <v>33</v>
      </c>
      <c r="C19" s="140" t="s">
        <v>189</v>
      </c>
      <c r="D19" s="140" t="s">
        <v>190</v>
      </c>
      <c r="E19" s="139" t="s">
        <v>296</v>
      </c>
      <c r="F19" s="139" t="s">
        <v>309</v>
      </c>
      <c r="G19" s="139" t="s">
        <v>312</v>
      </c>
      <c r="H19" s="139"/>
      <c r="I19" s="139"/>
      <c r="J19" s="139">
        <v>29000</v>
      </c>
      <c r="K19" s="139">
        <v>29000</v>
      </c>
      <c r="L19" s="139">
        <f t="shared" si="4"/>
        <v>58000</v>
      </c>
      <c r="M19" s="139" t="s">
        <v>314</v>
      </c>
      <c r="N19" s="139">
        <v>29000</v>
      </c>
      <c r="O19" s="139">
        <v>29000</v>
      </c>
      <c r="P19" s="140">
        <f t="shared" si="0"/>
        <v>58000</v>
      </c>
      <c r="Q19" s="142">
        <f t="shared" si="1"/>
        <v>1</v>
      </c>
      <c r="R19" s="142">
        <f t="shared" si="2"/>
        <v>1</v>
      </c>
      <c r="S19" s="142">
        <f t="shared" si="3"/>
        <v>1</v>
      </c>
      <c r="T19" s="139"/>
      <c r="U19" s="140" t="s">
        <v>343</v>
      </c>
      <c r="V19" s="140" t="s">
        <v>402</v>
      </c>
    </row>
    <row r="20" spans="1:22" ht="38.65" thickBot="1" x14ac:dyDescent="0.4">
      <c r="A20" s="139">
        <v>32</v>
      </c>
      <c r="B20" s="139" t="s">
        <v>33</v>
      </c>
      <c r="C20" s="140" t="s">
        <v>203</v>
      </c>
      <c r="D20" s="140" t="s">
        <v>204</v>
      </c>
      <c r="E20" s="139" t="s">
        <v>296</v>
      </c>
      <c r="F20" s="139" t="s">
        <v>309</v>
      </c>
      <c r="G20" s="139" t="s">
        <v>313</v>
      </c>
      <c r="H20" s="139"/>
      <c r="I20" s="139" t="s">
        <v>36</v>
      </c>
      <c r="J20" s="139">
        <v>20000</v>
      </c>
      <c r="K20" s="139">
        <v>20000</v>
      </c>
      <c r="L20" s="139">
        <f t="shared" si="4"/>
        <v>40000</v>
      </c>
      <c r="M20" s="139" t="s">
        <v>314</v>
      </c>
      <c r="N20" s="139">
        <v>20000</v>
      </c>
      <c r="O20" s="139">
        <v>20000</v>
      </c>
      <c r="P20" s="140">
        <f t="shared" si="0"/>
        <v>40000</v>
      </c>
      <c r="Q20" s="142">
        <f t="shared" si="1"/>
        <v>1</v>
      </c>
      <c r="R20" s="142">
        <f t="shared" si="2"/>
        <v>1</v>
      </c>
      <c r="S20" s="142">
        <f t="shared" si="3"/>
        <v>1</v>
      </c>
      <c r="T20" s="139"/>
      <c r="U20" s="140" t="s">
        <v>343</v>
      </c>
      <c r="V20" s="144" t="s">
        <v>441</v>
      </c>
    </row>
    <row r="21" spans="1:22" s="12" customFormat="1" ht="38.65" thickBot="1" x14ac:dyDescent="0.45">
      <c r="A21" s="140">
        <v>33</v>
      </c>
      <c r="B21" s="140" t="s">
        <v>33</v>
      </c>
      <c r="C21" s="140" t="s">
        <v>442</v>
      </c>
      <c r="D21" s="140" t="s">
        <v>206</v>
      </c>
      <c r="E21" s="139" t="s">
        <v>369</v>
      </c>
      <c r="F21" s="139" t="s">
        <v>309</v>
      </c>
      <c r="G21" s="139" t="s">
        <v>313</v>
      </c>
      <c r="H21" s="139"/>
      <c r="I21" s="140" t="s">
        <v>36</v>
      </c>
      <c r="J21" s="140">
        <v>77560</v>
      </c>
      <c r="K21" s="140">
        <v>79930</v>
      </c>
      <c r="L21" s="140">
        <f t="shared" si="4"/>
        <v>157490</v>
      </c>
      <c r="M21" s="140" t="s">
        <v>315</v>
      </c>
      <c r="N21" s="145" t="s">
        <v>392</v>
      </c>
      <c r="O21" s="140"/>
      <c r="P21" s="140">
        <f t="shared" si="0"/>
        <v>0</v>
      </c>
      <c r="Q21" s="142" t="e">
        <f t="shared" si="1"/>
        <v>#VALUE!</v>
      </c>
      <c r="R21" s="142">
        <f t="shared" si="2"/>
        <v>0</v>
      </c>
      <c r="S21" s="142">
        <f t="shared" si="3"/>
        <v>0</v>
      </c>
      <c r="T21" s="139"/>
      <c r="U21" s="140" t="s">
        <v>243</v>
      </c>
      <c r="V21" s="144" t="s">
        <v>433</v>
      </c>
    </row>
    <row r="22" spans="1:22" ht="38.65" thickBot="1" x14ac:dyDescent="0.4">
      <c r="A22" s="140">
        <v>34</v>
      </c>
      <c r="B22" s="140" t="s">
        <v>33</v>
      </c>
      <c r="C22" s="140" t="s">
        <v>207</v>
      </c>
      <c r="D22" s="140" t="s">
        <v>208</v>
      </c>
      <c r="E22" s="139" t="s">
        <v>369</v>
      </c>
      <c r="F22" s="139" t="s">
        <v>309</v>
      </c>
      <c r="G22" s="139" t="s">
        <v>313</v>
      </c>
      <c r="H22" s="139"/>
      <c r="I22" s="140" t="s">
        <v>36</v>
      </c>
      <c r="J22" s="140">
        <v>80560</v>
      </c>
      <c r="K22" s="140">
        <v>82930</v>
      </c>
      <c r="L22" s="140">
        <f t="shared" si="4"/>
        <v>163490</v>
      </c>
      <c r="M22" s="140" t="s">
        <v>315</v>
      </c>
      <c r="N22" s="145" t="s">
        <v>392</v>
      </c>
      <c r="O22" s="140"/>
      <c r="P22" s="140">
        <f t="shared" si="0"/>
        <v>0</v>
      </c>
      <c r="Q22" s="142" t="e">
        <f t="shared" si="1"/>
        <v>#VALUE!</v>
      </c>
      <c r="R22" s="142">
        <f t="shared" si="2"/>
        <v>0</v>
      </c>
      <c r="S22" s="142">
        <f t="shared" si="3"/>
        <v>0</v>
      </c>
      <c r="T22" s="139"/>
      <c r="U22" s="140" t="s">
        <v>243</v>
      </c>
      <c r="V22" s="144" t="s">
        <v>433</v>
      </c>
    </row>
    <row r="23" spans="1:22" ht="13.15" thickBot="1" x14ac:dyDescent="0.4">
      <c r="A23" s="139">
        <v>37</v>
      </c>
      <c r="B23" s="139" t="s">
        <v>33</v>
      </c>
      <c r="C23" s="140" t="s">
        <v>209</v>
      </c>
      <c r="D23" s="140" t="s">
        <v>107</v>
      </c>
      <c r="E23" s="139" t="s">
        <v>296</v>
      </c>
      <c r="F23" s="139" t="s">
        <v>309</v>
      </c>
      <c r="G23" s="139" t="s">
        <v>312</v>
      </c>
      <c r="H23" s="139"/>
      <c r="I23" s="139"/>
      <c r="J23" s="139">
        <v>196000</v>
      </c>
      <c r="K23" s="139">
        <v>116000</v>
      </c>
      <c r="L23" s="139">
        <f t="shared" si="4"/>
        <v>312000</v>
      </c>
      <c r="M23" s="139" t="s">
        <v>315</v>
      </c>
      <c r="N23" s="139">
        <v>30000</v>
      </c>
      <c r="O23" s="139">
        <v>31500</v>
      </c>
      <c r="P23" s="140">
        <f t="shared" si="0"/>
        <v>61500</v>
      </c>
      <c r="Q23" s="142">
        <f t="shared" si="1"/>
        <v>0.15306122448979592</v>
      </c>
      <c r="R23" s="142">
        <f t="shared" si="2"/>
        <v>0.27155172413793105</v>
      </c>
      <c r="S23" s="142">
        <f t="shared" si="3"/>
        <v>0.19711538461538461</v>
      </c>
      <c r="T23" s="139"/>
      <c r="U23" s="143" t="s">
        <v>347</v>
      </c>
      <c r="V23" s="140" t="s">
        <v>403</v>
      </c>
    </row>
    <row r="24" spans="1:22" ht="38.65" thickBot="1" x14ac:dyDescent="0.4">
      <c r="A24" s="140">
        <v>39</v>
      </c>
      <c r="B24" s="140" t="s">
        <v>33</v>
      </c>
      <c r="C24" s="140" t="s">
        <v>218</v>
      </c>
      <c r="D24" s="140" t="s">
        <v>107</v>
      </c>
      <c r="E24" s="139" t="s">
        <v>296</v>
      </c>
      <c r="F24" s="139" t="s">
        <v>309</v>
      </c>
      <c r="G24" s="139" t="s">
        <v>313</v>
      </c>
      <c r="H24" s="139" t="s">
        <v>318</v>
      </c>
      <c r="I24" s="140" t="s">
        <v>36</v>
      </c>
      <c r="J24" s="140">
        <v>325500</v>
      </c>
      <c r="K24" s="140">
        <v>194500</v>
      </c>
      <c r="L24" s="140">
        <f t="shared" si="4"/>
        <v>520000</v>
      </c>
      <c r="M24" s="140" t="s">
        <v>315</v>
      </c>
      <c r="N24" s="140">
        <v>160000</v>
      </c>
      <c r="O24" s="140">
        <v>120000</v>
      </c>
      <c r="P24" s="140">
        <f t="shared" si="0"/>
        <v>280000</v>
      </c>
      <c r="Q24" s="142">
        <f t="shared" si="1"/>
        <v>0.49155145929339478</v>
      </c>
      <c r="R24" s="142">
        <f t="shared" si="2"/>
        <v>0.61696658097686374</v>
      </c>
      <c r="S24" s="142">
        <f t="shared" si="3"/>
        <v>0.53846153846153844</v>
      </c>
      <c r="T24" s="139"/>
      <c r="U24" s="140" t="s">
        <v>348</v>
      </c>
      <c r="V24" s="144" t="s">
        <v>404</v>
      </c>
    </row>
    <row r="25" spans="1:22" s="11" customFormat="1" ht="38.65" thickBot="1" x14ac:dyDescent="0.45">
      <c r="A25" s="140">
        <v>40</v>
      </c>
      <c r="B25" s="140" t="s">
        <v>33</v>
      </c>
      <c r="C25" s="140" t="s">
        <v>220</v>
      </c>
      <c r="D25" s="140" t="s">
        <v>221</v>
      </c>
      <c r="E25" s="139" t="s">
        <v>296</v>
      </c>
      <c r="F25" s="139" t="s">
        <v>309</v>
      </c>
      <c r="G25" s="139" t="s">
        <v>313</v>
      </c>
      <c r="H25" s="139"/>
      <c r="I25" s="140" t="s">
        <v>36</v>
      </c>
      <c r="J25" s="140">
        <v>155000</v>
      </c>
      <c r="K25" s="140">
        <v>155000</v>
      </c>
      <c r="L25" s="140">
        <f t="shared" si="4"/>
        <v>310000</v>
      </c>
      <c r="M25" s="140" t="s">
        <v>315</v>
      </c>
      <c r="N25" s="140">
        <v>125000</v>
      </c>
      <c r="O25" s="140">
        <v>75000</v>
      </c>
      <c r="P25" s="140">
        <f t="shared" si="0"/>
        <v>200000</v>
      </c>
      <c r="Q25" s="142">
        <f t="shared" si="1"/>
        <v>0.80645161290322576</v>
      </c>
      <c r="R25" s="142">
        <f t="shared" si="2"/>
        <v>0.4838709677419355</v>
      </c>
      <c r="S25" s="142">
        <f t="shared" si="3"/>
        <v>0.64516129032258063</v>
      </c>
      <c r="T25" s="139"/>
      <c r="U25" s="140" t="s">
        <v>349</v>
      </c>
      <c r="V25" s="144" t="s">
        <v>405</v>
      </c>
    </row>
    <row r="26" spans="1:22" ht="36" customHeight="1" thickBot="1" x14ac:dyDescent="0.4">
      <c r="A26" s="139">
        <v>16</v>
      </c>
      <c r="B26" s="139" t="s">
        <v>44</v>
      </c>
      <c r="C26" s="140" t="s">
        <v>123</v>
      </c>
      <c r="D26" s="140" t="s">
        <v>124</v>
      </c>
      <c r="E26" s="139" t="s">
        <v>296</v>
      </c>
      <c r="F26" s="139" t="s">
        <v>309</v>
      </c>
      <c r="G26" s="139" t="s">
        <v>313</v>
      </c>
      <c r="H26" s="139"/>
      <c r="I26" s="139" t="s">
        <v>36</v>
      </c>
      <c r="J26" s="139">
        <v>33000</v>
      </c>
      <c r="K26" s="139">
        <v>25000</v>
      </c>
      <c r="L26" s="139">
        <f t="shared" si="4"/>
        <v>58000</v>
      </c>
      <c r="M26" s="139" t="s">
        <v>314</v>
      </c>
      <c r="N26" s="139">
        <v>25000</v>
      </c>
      <c r="O26" s="139">
        <v>33000</v>
      </c>
      <c r="P26" s="140">
        <f t="shared" si="0"/>
        <v>58000</v>
      </c>
      <c r="Q26" s="142">
        <f t="shared" si="1"/>
        <v>0.75757575757575757</v>
      </c>
      <c r="R26" s="142">
        <f t="shared" si="2"/>
        <v>1.32</v>
      </c>
      <c r="S26" s="142">
        <f t="shared" si="3"/>
        <v>1</v>
      </c>
      <c r="T26" s="139"/>
      <c r="U26" s="143" t="s">
        <v>350</v>
      </c>
      <c r="V26" s="144" t="s">
        <v>406</v>
      </c>
    </row>
    <row r="27" spans="1:22" ht="28.5" customHeight="1" thickBot="1" x14ac:dyDescent="0.4">
      <c r="A27" s="139"/>
      <c r="B27" s="139" t="s">
        <v>295</v>
      </c>
      <c r="C27" s="140" t="s">
        <v>365</v>
      </c>
      <c r="D27" s="140" t="s">
        <v>178</v>
      </c>
      <c r="E27" s="139" t="s">
        <v>296</v>
      </c>
      <c r="F27" s="139" t="s">
        <v>309</v>
      </c>
      <c r="G27" s="139" t="s">
        <v>312</v>
      </c>
      <c r="H27" s="139"/>
      <c r="I27" s="139"/>
      <c r="J27" s="139"/>
      <c r="K27" s="139"/>
      <c r="L27" s="139"/>
      <c r="M27" s="139"/>
      <c r="N27" s="139">
        <v>20000</v>
      </c>
      <c r="O27" s="139">
        <v>200000</v>
      </c>
      <c r="P27" s="140">
        <f t="shared" si="0"/>
        <v>220000</v>
      </c>
      <c r="Q27" s="139"/>
      <c r="R27" s="139"/>
      <c r="S27" s="139"/>
      <c r="T27" s="139"/>
      <c r="U27" s="140" t="s">
        <v>366</v>
      </c>
      <c r="V27" s="144" t="s">
        <v>443</v>
      </c>
    </row>
    <row r="28" spans="1:22" ht="25.9" thickBot="1" x14ac:dyDescent="0.4">
      <c r="A28" s="149"/>
      <c r="B28" s="149" t="s">
        <v>295</v>
      </c>
      <c r="C28" s="140" t="s">
        <v>367</v>
      </c>
      <c r="D28" s="144" t="s">
        <v>178</v>
      </c>
      <c r="E28" s="139" t="s">
        <v>296</v>
      </c>
      <c r="F28" s="139" t="s">
        <v>309</v>
      </c>
      <c r="G28" s="139" t="s">
        <v>312</v>
      </c>
      <c r="H28" s="149"/>
      <c r="I28" s="149"/>
      <c r="J28" s="149"/>
      <c r="K28" s="149"/>
      <c r="L28" s="149"/>
      <c r="M28" s="149"/>
      <c r="N28" s="149">
        <v>0</v>
      </c>
      <c r="O28" s="149">
        <v>113000</v>
      </c>
      <c r="P28" s="144">
        <f t="shared" si="0"/>
        <v>113000</v>
      </c>
      <c r="Q28" s="149"/>
      <c r="R28" s="149"/>
      <c r="S28" s="149"/>
      <c r="T28" s="149"/>
      <c r="U28" s="149"/>
      <c r="V28" s="144" t="s">
        <v>444</v>
      </c>
    </row>
    <row r="29" spans="1:22" s="12" customFormat="1" ht="24" customHeight="1" thickBot="1" x14ac:dyDescent="0.45">
      <c r="A29" s="200" t="s">
        <v>30</v>
      </c>
      <c r="B29" s="201"/>
      <c r="C29" s="201"/>
      <c r="D29" s="201"/>
      <c r="E29" s="201"/>
      <c r="F29" s="201"/>
      <c r="G29" s="201"/>
      <c r="H29" s="151"/>
      <c r="I29" s="151"/>
      <c r="J29" s="151"/>
      <c r="K29" s="151"/>
      <c r="L29" s="151"/>
      <c r="M29" s="151" t="s">
        <v>30</v>
      </c>
      <c r="N29" s="152">
        <v>1448900</v>
      </c>
      <c r="O29" s="152">
        <v>1900000</v>
      </c>
      <c r="P29" s="151">
        <f t="shared" si="0"/>
        <v>3348900</v>
      </c>
      <c r="Q29" s="153"/>
      <c r="R29" s="153"/>
      <c r="S29" s="153"/>
      <c r="T29" s="153"/>
      <c r="U29" s="153"/>
      <c r="V29" s="154"/>
    </row>
    <row r="31" spans="1:22" s="65" customFormat="1" ht="13.5" x14ac:dyDescent="0.35"/>
    <row r="117" spans="5:19" hidden="1" x14ac:dyDescent="0.35"/>
    <row r="118" spans="5:19" hidden="1" x14ac:dyDescent="0.35"/>
    <row r="119" spans="5:19" hidden="1" x14ac:dyDescent="0.35"/>
    <row r="120" spans="5:19" hidden="1" x14ac:dyDescent="0.35"/>
    <row r="121" spans="5:19" hidden="1" x14ac:dyDescent="0.35"/>
    <row r="122" spans="5:19" hidden="1" x14ac:dyDescent="0.35"/>
    <row r="123" spans="5:19" hidden="1" x14ac:dyDescent="0.35"/>
    <row r="124" spans="5:19" ht="13.9" hidden="1" x14ac:dyDescent="0.4">
      <c r="E124" s="28" t="s">
        <v>295</v>
      </c>
      <c r="F124" s="28"/>
      <c r="G124" s="28"/>
    </row>
    <row r="125" spans="5:19" ht="27.75" hidden="1" customHeight="1" x14ac:dyDescent="0.4">
      <c r="E125" s="17" t="s">
        <v>303</v>
      </c>
      <c r="F125" s="17" t="s">
        <v>304</v>
      </c>
      <c r="G125" s="17" t="s">
        <v>305</v>
      </c>
      <c r="H125" s="17" t="s">
        <v>356</v>
      </c>
      <c r="I125" s="17" t="s">
        <v>31</v>
      </c>
      <c r="J125" s="17" t="s">
        <v>28</v>
      </c>
      <c r="K125" s="17" t="s">
        <v>29</v>
      </c>
      <c r="L125" s="17" t="s">
        <v>30</v>
      </c>
      <c r="M125" s="17" t="s">
        <v>252</v>
      </c>
      <c r="N125" s="41" t="s">
        <v>245</v>
      </c>
      <c r="O125" s="41" t="s">
        <v>246</v>
      </c>
      <c r="P125" s="41" t="s">
        <v>271</v>
      </c>
      <c r="Q125" s="17" t="s">
        <v>357</v>
      </c>
      <c r="R125" s="17" t="s">
        <v>358</v>
      </c>
      <c r="S125" s="17" t="s">
        <v>359</v>
      </c>
    </row>
    <row r="126" spans="5:19" ht="13.5" hidden="1" x14ac:dyDescent="0.35">
      <c r="E126" s="18" t="s">
        <v>296</v>
      </c>
      <c r="F126" s="18">
        <f t="shared" ref="F126:F131" si="5">COUNTIF($E$2:$E$123,E126)</f>
        <v>24</v>
      </c>
      <c r="G126" s="18" t="s">
        <v>312</v>
      </c>
      <c r="H126" s="18" t="s">
        <v>314</v>
      </c>
      <c r="I126" s="18"/>
      <c r="J126" s="25">
        <f t="shared" ref="J126:L131" si="6">SUMIF($E$2:$E$125,$E126,J$2:J$125)</f>
        <v>2568793</v>
      </c>
      <c r="K126" s="25">
        <f t="shared" si="6"/>
        <v>2251956</v>
      </c>
      <c r="L126" s="25">
        <f t="shared" si="6"/>
        <v>8039171</v>
      </c>
      <c r="M126" s="37"/>
      <c r="N126" s="42">
        <f t="shared" ref="N126:P131" si="7">SUMIF($E$2:$E$125,$E126,N$2:N$125)</f>
        <v>1448900</v>
      </c>
      <c r="O126" s="42">
        <f t="shared" si="7"/>
        <v>1900000</v>
      </c>
      <c r="P126" s="42">
        <f t="shared" si="7"/>
        <v>3348900</v>
      </c>
      <c r="Q126" s="19">
        <f t="shared" ref="Q126:S130" si="8">IF(J126=0,0,N126/J126)</f>
        <v>0.56403921997607431</v>
      </c>
      <c r="R126" s="19">
        <f t="shared" si="8"/>
        <v>0.84371097836725051</v>
      </c>
      <c r="S126" s="19">
        <f t="shared" si="8"/>
        <v>0.41657280334004587</v>
      </c>
    </row>
    <row r="127" spans="5:19" ht="13.5" hidden="1" x14ac:dyDescent="0.35">
      <c r="E127" s="18" t="s">
        <v>242</v>
      </c>
      <c r="F127" s="18">
        <f t="shared" si="5"/>
        <v>0</v>
      </c>
      <c r="G127" s="18" t="s">
        <v>313</v>
      </c>
      <c r="H127" s="18" t="s">
        <v>315</v>
      </c>
      <c r="I127" s="18"/>
      <c r="J127" s="25">
        <f t="shared" si="6"/>
        <v>0</v>
      </c>
      <c r="K127" s="25">
        <f t="shared" si="6"/>
        <v>0</v>
      </c>
      <c r="L127" s="25">
        <f t="shared" si="6"/>
        <v>0</v>
      </c>
      <c r="M127" s="37"/>
      <c r="N127" s="42">
        <f t="shared" si="7"/>
        <v>0</v>
      </c>
      <c r="O127" s="42">
        <f t="shared" si="7"/>
        <v>0</v>
      </c>
      <c r="P127" s="42">
        <f t="shared" si="7"/>
        <v>0</v>
      </c>
      <c r="Q127" s="19">
        <f t="shared" si="8"/>
        <v>0</v>
      </c>
      <c r="R127" s="19">
        <f t="shared" si="8"/>
        <v>0</v>
      </c>
      <c r="S127" s="19">
        <f t="shared" si="8"/>
        <v>0</v>
      </c>
    </row>
    <row r="128" spans="5:19" ht="13.5" hidden="1" x14ac:dyDescent="0.35">
      <c r="E128" s="20" t="s">
        <v>307</v>
      </c>
      <c r="F128" s="18">
        <f t="shared" si="5"/>
        <v>0</v>
      </c>
      <c r="G128" s="20"/>
      <c r="H128" s="20"/>
      <c r="I128" s="20"/>
      <c r="J128" s="26">
        <f t="shared" si="6"/>
        <v>0</v>
      </c>
      <c r="K128" s="26">
        <f t="shared" si="6"/>
        <v>0</v>
      </c>
      <c r="L128" s="26">
        <f t="shared" si="6"/>
        <v>0</v>
      </c>
      <c r="M128" s="38"/>
      <c r="N128" s="43">
        <f t="shared" si="7"/>
        <v>0</v>
      </c>
      <c r="O128" s="43">
        <f t="shared" si="7"/>
        <v>0</v>
      </c>
      <c r="P128" s="43">
        <f t="shared" si="7"/>
        <v>0</v>
      </c>
      <c r="Q128" s="21">
        <f t="shared" si="8"/>
        <v>0</v>
      </c>
      <c r="R128" s="21">
        <f t="shared" si="8"/>
        <v>0</v>
      </c>
      <c r="S128" s="21">
        <f t="shared" si="8"/>
        <v>0</v>
      </c>
    </row>
    <row r="129" spans="5:19" ht="13.5" hidden="1" x14ac:dyDescent="0.35">
      <c r="E129" s="20" t="s">
        <v>308</v>
      </c>
      <c r="F129" s="18">
        <f t="shared" si="5"/>
        <v>0</v>
      </c>
      <c r="G129" s="20"/>
      <c r="H129" s="20"/>
      <c r="I129" s="20"/>
      <c r="J129" s="26">
        <f t="shared" si="6"/>
        <v>0</v>
      </c>
      <c r="K129" s="26">
        <f t="shared" si="6"/>
        <v>0</v>
      </c>
      <c r="L129" s="26">
        <f t="shared" si="6"/>
        <v>0</v>
      </c>
      <c r="M129" s="38"/>
      <c r="N129" s="43">
        <f t="shared" si="7"/>
        <v>0</v>
      </c>
      <c r="O129" s="43">
        <f t="shared" si="7"/>
        <v>0</v>
      </c>
      <c r="P129" s="43">
        <f t="shared" si="7"/>
        <v>0</v>
      </c>
      <c r="Q129" s="21">
        <f t="shared" si="8"/>
        <v>0</v>
      </c>
      <c r="R129" s="21">
        <f t="shared" si="8"/>
        <v>0</v>
      </c>
      <c r="S129" s="21">
        <f t="shared" si="8"/>
        <v>0</v>
      </c>
    </row>
    <row r="130" spans="5:19" ht="13.5" hidden="1" x14ac:dyDescent="0.35">
      <c r="E130" s="18" t="s">
        <v>304</v>
      </c>
      <c r="F130" s="18">
        <f t="shared" si="5"/>
        <v>0</v>
      </c>
      <c r="G130" s="18"/>
      <c r="H130" s="18"/>
      <c r="I130" s="18"/>
      <c r="J130" s="25">
        <f t="shared" si="6"/>
        <v>0</v>
      </c>
      <c r="K130" s="25">
        <f t="shared" si="6"/>
        <v>0</v>
      </c>
      <c r="L130" s="25">
        <f t="shared" si="6"/>
        <v>0</v>
      </c>
      <c r="M130" s="37"/>
      <c r="N130" s="42">
        <f t="shared" si="7"/>
        <v>0</v>
      </c>
      <c r="O130" s="42">
        <f t="shared" si="7"/>
        <v>0</v>
      </c>
      <c r="P130" s="42">
        <f t="shared" si="7"/>
        <v>0</v>
      </c>
      <c r="Q130" s="19">
        <f t="shared" si="8"/>
        <v>0</v>
      </c>
      <c r="R130" s="19">
        <f t="shared" si="8"/>
        <v>0</v>
      </c>
      <c r="S130" s="19">
        <f t="shared" si="8"/>
        <v>0</v>
      </c>
    </row>
    <row r="131" spans="5:19" ht="13.9" hidden="1" thickBot="1" x14ac:dyDescent="0.4">
      <c r="E131" s="22" t="s">
        <v>364</v>
      </c>
      <c r="F131" s="18">
        <f t="shared" si="5"/>
        <v>3</v>
      </c>
      <c r="G131" s="22"/>
      <c r="H131" s="22"/>
      <c r="I131" s="22"/>
      <c r="J131" s="27">
        <f t="shared" si="6"/>
        <v>244895</v>
      </c>
      <c r="K131" s="27">
        <f t="shared" si="6"/>
        <v>250758</v>
      </c>
      <c r="L131" s="27">
        <f t="shared" si="6"/>
        <v>495653</v>
      </c>
      <c r="M131" s="39"/>
      <c r="N131" s="44">
        <f t="shared" si="7"/>
        <v>0</v>
      </c>
      <c r="O131" s="44">
        <f t="shared" si="7"/>
        <v>0</v>
      </c>
      <c r="P131" s="44">
        <f t="shared" si="7"/>
        <v>0</v>
      </c>
      <c r="Q131" s="22"/>
      <c r="R131" s="22"/>
      <c r="S131" s="22"/>
    </row>
    <row r="132" spans="5:19" ht="13.15" hidden="1" thickTop="1" x14ac:dyDescent="0.35">
      <c r="F132" s="2">
        <f>SUM(F126:F131)</f>
        <v>27</v>
      </c>
    </row>
    <row r="133" spans="5:19" hidden="1" x14ac:dyDescent="0.35"/>
    <row r="134" spans="5:19" hidden="1" x14ac:dyDescent="0.35"/>
    <row r="135" spans="5:19" hidden="1" x14ac:dyDescent="0.35"/>
  </sheetData>
  <mergeCells count="1">
    <mergeCell ref="A29:G29"/>
  </mergeCells>
  <phoneticPr fontId="0" type="noConversion"/>
  <conditionalFormatting sqref="E2:E28">
    <cfRule type="cellIs" dxfId="16" priority="1" stopIfTrue="1" operator="equal">
      <formula>"Approved"</formula>
    </cfRule>
    <cfRule type="cellIs" dxfId="15" priority="2" stopIfTrue="1" operator="equal">
      <formula>"Rejected"</formula>
    </cfRule>
    <cfRule type="expression" dxfId="14" priority="3" stopIfTrue="1">
      <formula>"$E3=or(""Referral"",""Query"")"</formula>
    </cfRule>
  </conditionalFormatting>
  <dataValidations disablePrompts="1" count="3">
    <dataValidation type="list" allowBlank="1" showInputMessage="1" showErrorMessage="1" sqref="E2:E26">
      <formula1>Decision</formula1>
    </dataValidation>
    <dataValidation type="list" allowBlank="1" showInputMessage="1" showErrorMessage="1" sqref="F2:F26">
      <formula1>Referral</formula1>
    </dataValidation>
    <dataValidation type="list" allowBlank="1" showInputMessage="1" showErrorMessage="1" sqref="G2:G26">
      <formula1>Type</formula1>
    </dataValidation>
  </dataValidations>
  <pageMargins left="0.35433070866141736" right="0.15748031496062992" top="0.43" bottom="0.36" header="0.18" footer="0.2"/>
  <pageSetup paperSize="9" scale="65" orientation="landscape" r:id="rId1"/>
  <headerFooter alignWithMargins="0">
    <oddHeader>&amp;L&amp;"Arial,Bold"&amp;14CRIME and  COMMUNITY SAFETY PANEL</oddHeader>
    <oddFooter>&amp;L&amp;"Comic Sans MS,Bold Italic"LSP Report-FINAL NRF APPROVALS 2004-06</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91"/>
  <sheetViews>
    <sheetView zoomScale="60" workbookViewId="0">
      <pane ySplit="3" topLeftCell="A18" activePane="bottomLeft" state="frozen"/>
      <selection activeCell="F157" sqref="F157"/>
      <selection pane="bottomLeft" activeCell="A26" sqref="A26:G26"/>
    </sheetView>
  </sheetViews>
  <sheetFormatPr defaultRowHeight="12.75" x14ac:dyDescent="0.35"/>
  <cols>
    <col min="1" max="1" width="5.265625" customWidth="1"/>
    <col min="2" max="2" width="10" customWidth="1"/>
    <col min="3" max="3" width="37.265625" style="1" customWidth="1"/>
    <col min="4" max="4" width="45.1328125" style="1" customWidth="1"/>
    <col min="5" max="5" width="8.73046875" style="1" hidden="1" customWidth="1"/>
    <col min="6" max="6" width="15.3984375" style="1" hidden="1" customWidth="1"/>
    <col min="7" max="7" width="10.59765625" style="1" customWidth="1"/>
    <col min="8" max="8" width="10.86328125" style="1" hidden="1" customWidth="1"/>
    <col min="9" max="9" width="8.86328125" style="5" hidden="1" customWidth="1"/>
    <col min="10" max="10" width="12" hidden="1" customWidth="1"/>
    <col min="11" max="12" width="14.73046875" hidden="1" customWidth="1"/>
    <col min="13" max="13" width="8.86328125" style="5" hidden="1" customWidth="1"/>
    <col min="14" max="14" width="13.86328125" customWidth="1"/>
    <col min="15" max="15" width="13.265625" customWidth="1"/>
    <col min="16" max="16" width="12.265625" customWidth="1"/>
    <col min="17" max="17" width="9.59765625" hidden="1" customWidth="1"/>
    <col min="18" max="18" width="9" hidden="1" customWidth="1"/>
    <col min="19" max="19" width="7" hidden="1" customWidth="1"/>
    <col min="20" max="20" width="38" hidden="1" customWidth="1"/>
    <col min="21" max="21" width="9.1328125" hidden="1" customWidth="1"/>
    <col min="22" max="22" width="9.265625" hidden="1" customWidth="1"/>
    <col min="23" max="23" width="11.1328125" hidden="1" customWidth="1"/>
    <col min="24" max="26" width="9.265625" hidden="1" customWidth="1"/>
    <col min="27" max="27" width="9.265625" style="1" hidden="1" customWidth="1"/>
    <col min="28" max="28" width="62.265625" style="1" customWidth="1"/>
  </cols>
  <sheetData>
    <row r="1" spans="1:28" s="85" customFormat="1" ht="41.25" customHeight="1" x14ac:dyDescent="0.35">
      <c r="A1" s="81" t="s">
        <v>25</v>
      </c>
      <c r="B1" s="81" t="s">
        <v>32</v>
      </c>
      <c r="C1" s="82" t="s">
        <v>26</v>
      </c>
      <c r="D1" s="82" t="s">
        <v>27</v>
      </c>
      <c r="E1" s="82" t="s">
        <v>303</v>
      </c>
      <c r="F1" s="82" t="s">
        <v>304</v>
      </c>
      <c r="G1" s="82" t="s">
        <v>305</v>
      </c>
      <c r="H1" s="82" t="s">
        <v>356</v>
      </c>
      <c r="I1" s="83" t="s">
        <v>31</v>
      </c>
      <c r="J1" s="84" t="s">
        <v>28</v>
      </c>
      <c r="K1" s="84" t="s">
        <v>29</v>
      </c>
      <c r="L1" s="84" t="s">
        <v>30</v>
      </c>
      <c r="M1" s="83" t="s">
        <v>252</v>
      </c>
      <c r="N1" s="84" t="s">
        <v>28</v>
      </c>
      <c r="O1" s="84" t="s">
        <v>29</v>
      </c>
      <c r="P1" s="83" t="s">
        <v>271</v>
      </c>
      <c r="Q1" s="84" t="s">
        <v>357</v>
      </c>
      <c r="R1" s="84" t="s">
        <v>358</v>
      </c>
      <c r="S1" s="84" t="s">
        <v>359</v>
      </c>
      <c r="T1" s="84" t="s">
        <v>247</v>
      </c>
      <c r="U1" s="84" t="s">
        <v>256</v>
      </c>
      <c r="V1" s="84" t="s">
        <v>258</v>
      </c>
      <c r="W1" s="84" t="s">
        <v>257</v>
      </c>
      <c r="X1" s="84" t="s">
        <v>260</v>
      </c>
      <c r="Y1" s="84" t="s">
        <v>259</v>
      </c>
      <c r="Z1" s="84" t="s">
        <v>261</v>
      </c>
      <c r="AA1" s="83"/>
      <c r="AB1" s="83" t="s">
        <v>373</v>
      </c>
    </row>
    <row r="2" spans="1:28" ht="25.9" x14ac:dyDescent="0.4">
      <c r="A2" s="66">
        <v>2</v>
      </c>
      <c r="B2" s="66" t="s">
        <v>44</v>
      </c>
      <c r="C2" s="67" t="s">
        <v>43</v>
      </c>
      <c r="D2" s="68" t="s">
        <v>45</v>
      </c>
      <c r="E2" s="67" t="s">
        <v>296</v>
      </c>
      <c r="F2" s="67" t="s">
        <v>309</v>
      </c>
      <c r="G2" s="67" t="s">
        <v>313</v>
      </c>
      <c r="H2" s="67"/>
      <c r="I2" s="69" t="s">
        <v>36</v>
      </c>
      <c r="J2" s="66">
        <v>14280</v>
      </c>
      <c r="K2" s="66">
        <v>14850</v>
      </c>
      <c r="L2" s="66">
        <f t="shared" ref="L2:L20" si="0">SUM(J2:K2)</f>
        <v>29130</v>
      </c>
      <c r="M2" s="69" t="s">
        <v>314</v>
      </c>
      <c r="N2" s="70">
        <v>14280</v>
      </c>
      <c r="O2" s="70">
        <v>14850</v>
      </c>
      <c r="P2" s="67">
        <f t="shared" ref="P2:P26" si="1">SUM(N2:O2)</f>
        <v>29130</v>
      </c>
      <c r="Q2" s="71">
        <f t="shared" ref="Q2:Q25" si="2">IF(J2=0,0,N2/J2)</f>
        <v>1</v>
      </c>
      <c r="R2" s="71">
        <f t="shared" ref="R2:R25" si="3">IF(K2=0,0,O2/K2)</f>
        <v>1</v>
      </c>
      <c r="S2" s="71">
        <f t="shared" ref="S2:S25" si="4">IF(L2=0,0,P2/L2)</f>
        <v>1</v>
      </c>
      <c r="T2" s="66" t="s">
        <v>319</v>
      </c>
      <c r="U2" s="66">
        <f t="shared" ref="U2:U21" si="5">L2/100*V2</f>
        <v>0</v>
      </c>
      <c r="V2" s="66">
        <v>0</v>
      </c>
      <c r="W2" s="66">
        <f t="shared" ref="W2:W21" si="6">J2/100*X2</f>
        <v>0</v>
      </c>
      <c r="X2" s="66">
        <v>0</v>
      </c>
      <c r="Y2" s="66">
        <v>0</v>
      </c>
      <c r="Z2" s="66">
        <v>0</v>
      </c>
      <c r="AA2" s="72"/>
      <c r="AB2" s="72" t="s">
        <v>407</v>
      </c>
    </row>
    <row r="3" spans="1:28" s="2" customFormat="1" ht="51.4" x14ac:dyDescent="0.4">
      <c r="A3" s="66">
        <v>4</v>
      </c>
      <c r="B3" s="66" t="s">
        <v>44</v>
      </c>
      <c r="C3" s="67" t="s">
        <v>49</v>
      </c>
      <c r="D3" s="68" t="s">
        <v>50</v>
      </c>
      <c r="E3" s="67" t="s">
        <v>296</v>
      </c>
      <c r="F3" s="67" t="s">
        <v>309</v>
      </c>
      <c r="G3" s="67" t="s">
        <v>313</v>
      </c>
      <c r="H3" s="67"/>
      <c r="I3" s="73" t="s">
        <v>36</v>
      </c>
      <c r="J3" s="66">
        <v>55203</v>
      </c>
      <c r="K3" s="66">
        <v>56859</v>
      </c>
      <c r="L3" s="66">
        <f t="shared" si="0"/>
        <v>112062</v>
      </c>
      <c r="M3" s="69" t="s">
        <v>314</v>
      </c>
      <c r="N3" s="70">
        <v>55203</v>
      </c>
      <c r="O3" s="70">
        <v>56859</v>
      </c>
      <c r="P3" s="67">
        <f t="shared" si="1"/>
        <v>112062</v>
      </c>
      <c r="Q3" s="71">
        <f t="shared" si="2"/>
        <v>1</v>
      </c>
      <c r="R3" s="71">
        <f t="shared" si="3"/>
        <v>1</v>
      </c>
      <c r="S3" s="71">
        <f t="shared" si="4"/>
        <v>1</v>
      </c>
      <c r="T3" s="66" t="s">
        <v>319</v>
      </c>
      <c r="U3" s="66">
        <f t="shared" si="5"/>
        <v>0</v>
      </c>
      <c r="V3" s="66">
        <v>0</v>
      </c>
      <c r="W3" s="66">
        <f t="shared" si="6"/>
        <v>0</v>
      </c>
      <c r="X3" s="66">
        <v>0</v>
      </c>
      <c r="Y3" s="66">
        <v>0</v>
      </c>
      <c r="Z3" s="66">
        <v>0</v>
      </c>
      <c r="AA3" s="72"/>
      <c r="AB3" s="72" t="s">
        <v>445</v>
      </c>
    </row>
    <row r="4" spans="1:28" s="2" customFormat="1" ht="38.65" x14ac:dyDescent="0.4">
      <c r="A4" s="66">
        <v>11</v>
      </c>
      <c r="B4" s="66" t="s">
        <v>44</v>
      </c>
      <c r="C4" s="67" t="s">
        <v>55</v>
      </c>
      <c r="D4" s="68" t="s">
        <v>55</v>
      </c>
      <c r="E4" s="67" t="s">
        <v>296</v>
      </c>
      <c r="F4" s="67" t="s">
        <v>309</v>
      </c>
      <c r="G4" s="67" t="s">
        <v>313</v>
      </c>
      <c r="H4" s="67"/>
      <c r="I4" s="73" t="s">
        <v>36</v>
      </c>
      <c r="J4" s="66">
        <v>76500</v>
      </c>
      <c r="K4" s="66">
        <v>83500</v>
      </c>
      <c r="L4" s="66">
        <f t="shared" si="0"/>
        <v>160000</v>
      </c>
      <c r="M4" s="69" t="s">
        <v>314</v>
      </c>
      <c r="N4" s="70">
        <v>71500</v>
      </c>
      <c r="O4" s="70">
        <v>78500</v>
      </c>
      <c r="P4" s="67">
        <f t="shared" si="1"/>
        <v>150000</v>
      </c>
      <c r="Q4" s="71">
        <f t="shared" si="2"/>
        <v>0.934640522875817</v>
      </c>
      <c r="R4" s="71">
        <f t="shared" si="3"/>
        <v>0.94011976047904189</v>
      </c>
      <c r="S4" s="71">
        <f t="shared" si="4"/>
        <v>0.9375</v>
      </c>
      <c r="T4" s="66" t="s">
        <v>320</v>
      </c>
      <c r="U4" s="66">
        <f t="shared" si="5"/>
        <v>0</v>
      </c>
      <c r="V4" s="66">
        <v>0</v>
      </c>
      <c r="W4" s="66">
        <f t="shared" si="6"/>
        <v>0</v>
      </c>
      <c r="X4" s="66">
        <v>0</v>
      </c>
      <c r="Y4" s="66">
        <v>0</v>
      </c>
      <c r="Z4" s="66">
        <v>0</v>
      </c>
      <c r="AA4" s="72"/>
      <c r="AB4" s="72" t="s">
        <v>408</v>
      </c>
    </row>
    <row r="5" spans="1:28" s="2" customFormat="1" ht="25.9" x14ac:dyDescent="0.4">
      <c r="A5" s="66">
        <v>17</v>
      </c>
      <c r="B5" s="66" t="s">
        <v>44</v>
      </c>
      <c r="C5" s="67" t="s">
        <v>127</v>
      </c>
      <c r="D5" s="68" t="s">
        <v>128</v>
      </c>
      <c r="E5" s="67" t="s">
        <v>296</v>
      </c>
      <c r="F5" s="67" t="s">
        <v>309</v>
      </c>
      <c r="G5" s="67" t="s">
        <v>313</v>
      </c>
      <c r="H5" s="67"/>
      <c r="I5" s="73" t="s">
        <v>36</v>
      </c>
      <c r="J5" s="66">
        <v>196500</v>
      </c>
      <c r="K5" s="66">
        <v>97350</v>
      </c>
      <c r="L5" s="66">
        <f t="shared" si="0"/>
        <v>293850</v>
      </c>
      <c r="M5" s="69" t="s">
        <v>315</v>
      </c>
      <c r="N5" s="70">
        <v>35000</v>
      </c>
      <c r="O5" s="70">
        <v>30000</v>
      </c>
      <c r="P5" s="67">
        <f t="shared" si="1"/>
        <v>65000</v>
      </c>
      <c r="Q5" s="71">
        <f t="shared" si="2"/>
        <v>0.17811704834605599</v>
      </c>
      <c r="R5" s="71">
        <f t="shared" si="3"/>
        <v>0.3081664098613251</v>
      </c>
      <c r="S5" s="71">
        <f t="shared" si="4"/>
        <v>0.22120129317679088</v>
      </c>
      <c r="T5" s="66" t="s">
        <v>266</v>
      </c>
      <c r="U5" s="66">
        <f t="shared" si="5"/>
        <v>293850</v>
      </c>
      <c r="V5" s="66">
        <v>100</v>
      </c>
      <c r="W5" s="66">
        <f t="shared" si="6"/>
        <v>196500</v>
      </c>
      <c r="X5" s="66">
        <v>100</v>
      </c>
      <c r="Y5" s="66">
        <v>0</v>
      </c>
      <c r="Z5" s="66">
        <v>100</v>
      </c>
      <c r="AA5" s="72"/>
      <c r="AB5" s="72" t="s">
        <v>507</v>
      </c>
    </row>
    <row r="6" spans="1:28" s="2" customFormat="1" ht="51.4" x14ac:dyDescent="0.4">
      <c r="A6" s="66">
        <v>24</v>
      </c>
      <c r="B6" s="66" t="s">
        <v>44</v>
      </c>
      <c r="C6" s="67" t="s">
        <v>132</v>
      </c>
      <c r="D6" s="68" t="s">
        <v>133</v>
      </c>
      <c r="E6" s="67" t="s">
        <v>296</v>
      </c>
      <c r="F6" s="67" t="s">
        <v>309</v>
      </c>
      <c r="G6" s="67" t="s">
        <v>313</v>
      </c>
      <c r="H6" s="67"/>
      <c r="I6" s="73" t="s">
        <v>36</v>
      </c>
      <c r="J6" s="74">
        <v>37765</v>
      </c>
      <c r="K6" s="75">
        <v>44205</v>
      </c>
      <c r="L6" s="75">
        <f t="shared" si="0"/>
        <v>81970</v>
      </c>
      <c r="M6" s="76" t="s">
        <v>314</v>
      </c>
      <c r="N6" s="70">
        <v>37765</v>
      </c>
      <c r="O6" s="70">
        <v>44205</v>
      </c>
      <c r="P6" s="67">
        <f t="shared" si="1"/>
        <v>81970</v>
      </c>
      <c r="Q6" s="71">
        <f t="shared" si="2"/>
        <v>1</v>
      </c>
      <c r="R6" s="71">
        <f t="shared" si="3"/>
        <v>1</v>
      </c>
      <c r="S6" s="71">
        <f t="shared" si="4"/>
        <v>1</v>
      </c>
      <c r="T6" s="66"/>
      <c r="U6" s="66">
        <f t="shared" si="5"/>
        <v>0</v>
      </c>
      <c r="V6" s="66">
        <v>0</v>
      </c>
      <c r="W6" s="66">
        <f t="shared" si="6"/>
        <v>0</v>
      </c>
      <c r="X6" s="66">
        <v>0</v>
      </c>
      <c r="Y6" s="66">
        <v>0</v>
      </c>
      <c r="Z6" s="66">
        <v>0</v>
      </c>
      <c r="AA6" s="72"/>
      <c r="AB6" s="72" t="s">
        <v>446</v>
      </c>
    </row>
    <row r="7" spans="1:28" s="2" customFormat="1" ht="25.9" x14ac:dyDescent="0.4">
      <c r="A7" s="66">
        <v>29</v>
      </c>
      <c r="B7" s="66" t="s">
        <v>44</v>
      </c>
      <c r="C7" s="67" t="s">
        <v>159</v>
      </c>
      <c r="D7" s="68" t="s">
        <v>160</v>
      </c>
      <c r="E7" s="67" t="s">
        <v>296</v>
      </c>
      <c r="F7" s="67" t="s">
        <v>309</v>
      </c>
      <c r="G7" s="67" t="s">
        <v>313</v>
      </c>
      <c r="H7" s="67"/>
      <c r="I7" s="73" t="s">
        <v>36</v>
      </c>
      <c r="J7" s="66">
        <v>36650</v>
      </c>
      <c r="K7" s="66">
        <v>35688</v>
      </c>
      <c r="L7" s="66">
        <f t="shared" si="0"/>
        <v>72338</v>
      </c>
      <c r="M7" s="69" t="s">
        <v>314</v>
      </c>
      <c r="N7" s="70">
        <v>36650</v>
      </c>
      <c r="O7" s="70">
        <v>35688</v>
      </c>
      <c r="P7" s="67">
        <f t="shared" si="1"/>
        <v>72338</v>
      </c>
      <c r="Q7" s="71">
        <f t="shared" si="2"/>
        <v>1</v>
      </c>
      <c r="R7" s="71">
        <f t="shared" si="3"/>
        <v>1</v>
      </c>
      <c r="S7" s="71">
        <f t="shared" si="4"/>
        <v>1</v>
      </c>
      <c r="T7" s="66" t="s">
        <v>273</v>
      </c>
      <c r="U7" s="66">
        <f t="shared" si="5"/>
        <v>72338</v>
      </c>
      <c r="V7" s="66">
        <v>100</v>
      </c>
      <c r="W7" s="66">
        <f t="shared" si="6"/>
        <v>36650</v>
      </c>
      <c r="X7" s="66">
        <v>100</v>
      </c>
      <c r="Y7" s="66">
        <v>0</v>
      </c>
      <c r="Z7" s="66">
        <v>100</v>
      </c>
      <c r="AA7" s="72"/>
      <c r="AB7" s="72" t="s">
        <v>447</v>
      </c>
    </row>
    <row r="8" spans="1:28" s="2" customFormat="1" ht="37.5" customHeight="1" x14ac:dyDescent="0.4">
      <c r="A8" s="66">
        <v>38</v>
      </c>
      <c r="B8" s="66" t="s">
        <v>44</v>
      </c>
      <c r="C8" s="67" t="s">
        <v>171</v>
      </c>
      <c r="D8" s="68" t="s">
        <v>169</v>
      </c>
      <c r="E8" s="67" t="s">
        <v>296</v>
      </c>
      <c r="F8" s="67" t="s">
        <v>309</v>
      </c>
      <c r="G8" s="67" t="s">
        <v>313</v>
      </c>
      <c r="H8" s="67"/>
      <c r="I8" s="73" t="s">
        <v>36</v>
      </c>
      <c r="J8" s="66">
        <v>30866</v>
      </c>
      <c r="K8" s="66">
        <v>31781</v>
      </c>
      <c r="L8" s="66">
        <f t="shared" si="0"/>
        <v>62647</v>
      </c>
      <c r="M8" s="69" t="s">
        <v>314</v>
      </c>
      <c r="N8" s="70">
        <v>30866</v>
      </c>
      <c r="O8" s="70">
        <v>31781</v>
      </c>
      <c r="P8" s="67">
        <f t="shared" si="1"/>
        <v>62647</v>
      </c>
      <c r="Q8" s="71">
        <f t="shared" si="2"/>
        <v>1</v>
      </c>
      <c r="R8" s="71">
        <f t="shared" si="3"/>
        <v>1</v>
      </c>
      <c r="S8" s="71">
        <f t="shared" si="4"/>
        <v>1</v>
      </c>
      <c r="T8" s="66" t="s">
        <v>263</v>
      </c>
      <c r="U8" s="66">
        <f t="shared" si="5"/>
        <v>0</v>
      </c>
      <c r="V8" s="66">
        <v>0</v>
      </c>
      <c r="W8" s="66">
        <f t="shared" si="6"/>
        <v>0</v>
      </c>
      <c r="X8" s="66">
        <v>0</v>
      </c>
      <c r="Y8" s="66">
        <v>0</v>
      </c>
      <c r="Z8" s="66">
        <v>0</v>
      </c>
      <c r="AA8" s="72"/>
      <c r="AB8" s="72" t="s">
        <v>409</v>
      </c>
    </row>
    <row r="9" spans="1:28" s="2" customFormat="1" ht="25.9" x14ac:dyDescent="0.4">
      <c r="A9" s="66">
        <v>40</v>
      </c>
      <c r="B9" s="66" t="s">
        <v>44</v>
      </c>
      <c r="C9" s="67" t="s">
        <v>173</v>
      </c>
      <c r="D9" s="68" t="s">
        <v>174</v>
      </c>
      <c r="E9" s="67" t="s">
        <v>296</v>
      </c>
      <c r="F9" s="67" t="s">
        <v>309</v>
      </c>
      <c r="G9" s="67" t="s">
        <v>313</v>
      </c>
      <c r="H9" s="67"/>
      <c r="I9" s="73" t="s">
        <v>36</v>
      </c>
      <c r="J9" s="66">
        <v>97866</v>
      </c>
      <c r="K9" s="66">
        <v>96380</v>
      </c>
      <c r="L9" s="66">
        <f t="shared" si="0"/>
        <v>194246</v>
      </c>
      <c r="M9" s="69" t="s">
        <v>315</v>
      </c>
      <c r="N9" s="70">
        <v>40000</v>
      </c>
      <c r="O9" s="70">
        <v>40000</v>
      </c>
      <c r="P9" s="67">
        <f t="shared" si="1"/>
        <v>80000</v>
      </c>
      <c r="Q9" s="71">
        <f t="shared" si="2"/>
        <v>0.40872213025974291</v>
      </c>
      <c r="R9" s="71">
        <f t="shared" si="3"/>
        <v>0.41502386387217266</v>
      </c>
      <c r="S9" s="71">
        <f t="shared" si="4"/>
        <v>0.41184889264128993</v>
      </c>
      <c r="T9" s="66" t="s">
        <v>265</v>
      </c>
      <c r="U9" s="66">
        <f t="shared" si="5"/>
        <v>0</v>
      </c>
      <c r="V9" s="66">
        <v>0</v>
      </c>
      <c r="W9" s="66">
        <f t="shared" si="6"/>
        <v>0</v>
      </c>
      <c r="X9" s="66">
        <v>0</v>
      </c>
      <c r="Y9" s="66">
        <v>0</v>
      </c>
      <c r="Z9" s="66">
        <v>0</v>
      </c>
      <c r="AA9" s="72"/>
      <c r="AB9" s="72" t="s">
        <v>410</v>
      </c>
    </row>
    <row r="10" spans="1:28" s="2" customFormat="1" ht="38.65" x14ac:dyDescent="0.4">
      <c r="A10" s="66">
        <v>44</v>
      </c>
      <c r="B10" s="66" t="s">
        <v>44</v>
      </c>
      <c r="C10" s="67" t="s">
        <v>179</v>
      </c>
      <c r="D10" s="68" t="s">
        <v>180</v>
      </c>
      <c r="E10" s="67" t="s">
        <v>296</v>
      </c>
      <c r="F10" s="67" t="s">
        <v>309</v>
      </c>
      <c r="G10" s="67" t="s">
        <v>313</v>
      </c>
      <c r="H10" s="67"/>
      <c r="I10" s="73" t="s">
        <v>36</v>
      </c>
      <c r="J10" s="66">
        <v>70905</v>
      </c>
      <c r="K10" s="66">
        <v>74035</v>
      </c>
      <c r="L10" s="66">
        <f t="shared" si="0"/>
        <v>144940</v>
      </c>
      <c r="M10" s="69" t="s">
        <v>315</v>
      </c>
      <c r="N10" s="70">
        <v>48000</v>
      </c>
      <c r="O10" s="70">
        <v>50000</v>
      </c>
      <c r="P10" s="67">
        <f t="shared" si="1"/>
        <v>98000</v>
      </c>
      <c r="Q10" s="71">
        <f t="shared" si="2"/>
        <v>0.67696213243071712</v>
      </c>
      <c r="R10" s="71">
        <f t="shared" si="3"/>
        <v>0.67535625042209768</v>
      </c>
      <c r="S10" s="71">
        <f t="shared" si="4"/>
        <v>0.67614185180074515</v>
      </c>
      <c r="T10" s="66" t="s">
        <v>321</v>
      </c>
      <c r="U10" s="66">
        <f t="shared" si="5"/>
        <v>0</v>
      </c>
      <c r="V10" s="66">
        <v>0</v>
      </c>
      <c r="W10" s="66">
        <f t="shared" si="6"/>
        <v>0</v>
      </c>
      <c r="X10" s="66">
        <v>0</v>
      </c>
      <c r="Y10" s="66">
        <v>0</v>
      </c>
      <c r="Z10" s="66">
        <v>0</v>
      </c>
      <c r="AA10" s="72"/>
      <c r="AB10" s="72" t="s">
        <v>411</v>
      </c>
    </row>
    <row r="11" spans="1:28" s="2" customFormat="1" ht="38.65" x14ac:dyDescent="0.4">
      <c r="A11" s="66">
        <v>50</v>
      </c>
      <c r="B11" s="66" t="s">
        <v>44</v>
      </c>
      <c r="C11" s="67" t="s">
        <v>197</v>
      </c>
      <c r="D11" s="68" t="s">
        <v>198</v>
      </c>
      <c r="E11" s="72" t="s">
        <v>296</v>
      </c>
      <c r="F11" s="72" t="s">
        <v>309</v>
      </c>
      <c r="G11" s="72" t="s">
        <v>313</v>
      </c>
      <c r="H11" s="72"/>
      <c r="I11" s="73" t="s">
        <v>36</v>
      </c>
      <c r="J11" s="66">
        <v>141200</v>
      </c>
      <c r="K11" s="66">
        <v>143700</v>
      </c>
      <c r="L11" s="66">
        <f t="shared" si="0"/>
        <v>284900</v>
      </c>
      <c r="M11" s="69" t="s">
        <v>315</v>
      </c>
      <c r="N11" s="70">
        <v>127000</v>
      </c>
      <c r="O11" s="70">
        <v>129000</v>
      </c>
      <c r="P11" s="67">
        <f t="shared" si="1"/>
        <v>256000</v>
      </c>
      <c r="Q11" s="71">
        <f t="shared" si="2"/>
        <v>0.89943342776203961</v>
      </c>
      <c r="R11" s="71">
        <f t="shared" si="3"/>
        <v>0.89770354906054284</v>
      </c>
      <c r="S11" s="71">
        <f t="shared" si="4"/>
        <v>0.8985608985608986</v>
      </c>
      <c r="T11" s="66" t="s">
        <v>322</v>
      </c>
      <c r="U11" s="66">
        <f t="shared" si="5"/>
        <v>0</v>
      </c>
      <c r="V11" s="66">
        <v>0</v>
      </c>
      <c r="W11" s="66">
        <f t="shared" si="6"/>
        <v>0</v>
      </c>
      <c r="X11" s="66">
        <v>0</v>
      </c>
      <c r="Y11" s="66">
        <v>0</v>
      </c>
      <c r="Z11" s="66">
        <v>0</v>
      </c>
      <c r="AA11" s="72"/>
      <c r="AB11" s="72" t="s">
        <v>412</v>
      </c>
    </row>
    <row r="12" spans="1:28" s="2" customFormat="1" ht="38.65" x14ac:dyDescent="0.4">
      <c r="A12" s="66">
        <v>66</v>
      </c>
      <c r="B12" s="66" t="s">
        <v>44</v>
      </c>
      <c r="C12" s="67" t="s">
        <v>214</v>
      </c>
      <c r="D12" s="72" t="s">
        <v>68</v>
      </c>
      <c r="E12" s="66" t="s">
        <v>296</v>
      </c>
      <c r="F12" s="66" t="s">
        <v>309</v>
      </c>
      <c r="G12" s="66" t="s">
        <v>313</v>
      </c>
      <c r="H12" s="66"/>
      <c r="I12" s="73" t="s">
        <v>36</v>
      </c>
      <c r="J12" s="66">
        <v>45229</v>
      </c>
      <c r="K12" s="66">
        <v>47415</v>
      </c>
      <c r="L12" s="66">
        <f t="shared" si="0"/>
        <v>92644</v>
      </c>
      <c r="M12" s="69" t="s">
        <v>315</v>
      </c>
      <c r="N12" s="70">
        <v>35000</v>
      </c>
      <c r="O12" s="70">
        <v>36000</v>
      </c>
      <c r="P12" s="67">
        <f t="shared" si="1"/>
        <v>71000</v>
      </c>
      <c r="Q12" s="71">
        <f t="shared" si="2"/>
        <v>0.77383979305312967</v>
      </c>
      <c r="R12" s="71">
        <f t="shared" si="3"/>
        <v>0.75925340082252457</v>
      </c>
      <c r="S12" s="71">
        <f t="shared" si="4"/>
        <v>0.76637450887267389</v>
      </c>
      <c r="T12" s="66" t="s">
        <v>267</v>
      </c>
      <c r="U12" s="66">
        <f t="shared" si="5"/>
        <v>0</v>
      </c>
      <c r="V12" s="66">
        <v>0</v>
      </c>
      <c r="W12" s="66">
        <f t="shared" si="6"/>
        <v>0</v>
      </c>
      <c r="X12" s="66">
        <v>0</v>
      </c>
      <c r="Y12" s="66">
        <v>0</v>
      </c>
      <c r="Z12" s="66">
        <v>0</v>
      </c>
      <c r="AA12" s="72"/>
      <c r="AB12" s="72" t="s">
        <v>413</v>
      </c>
    </row>
    <row r="13" spans="1:28" s="2" customFormat="1" ht="25.9" x14ac:dyDescent="0.4">
      <c r="A13" s="66">
        <v>5</v>
      </c>
      <c r="B13" s="66" t="s">
        <v>44</v>
      </c>
      <c r="C13" s="66" t="s">
        <v>448</v>
      </c>
      <c r="D13" s="72" t="s">
        <v>51</v>
      </c>
      <c r="E13" s="67" t="s">
        <v>296</v>
      </c>
      <c r="F13" s="67" t="s">
        <v>309</v>
      </c>
      <c r="G13" s="67" t="s">
        <v>312</v>
      </c>
      <c r="H13" s="67"/>
      <c r="I13" s="69" t="s">
        <v>34</v>
      </c>
      <c r="J13" s="66">
        <v>50000</v>
      </c>
      <c r="K13" s="66">
        <v>10000</v>
      </c>
      <c r="L13" s="66">
        <f>SUM(J13:K13)</f>
        <v>60000</v>
      </c>
      <c r="M13" s="69" t="s">
        <v>315</v>
      </c>
      <c r="N13" s="70">
        <v>25000</v>
      </c>
      <c r="O13" s="70">
        <v>10000</v>
      </c>
      <c r="P13" s="67">
        <f t="shared" si="1"/>
        <v>35000</v>
      </c>
      <c r="Q13" s="71">
        <f t="shared" si="2"/>
        <v>0.5</v>
      </c>
      <c r="R13" s="71">
        <f t="shared" si="3"/>
        <v>1</v>
      </c>
      <c r="S13" s="71">
        <f t="shared" si="4"/>
        <v>0.58333333333333337</v>
      </c>
      <c r="T13" s="66" t="s">
        <v>323</v>
      </c>
      <c r="U13" s="66">
        <f t="shared" si="5"/>
        <v>0</v>
      </c>
      <c r="V13" s="66">
        <v>0</v>
      </c>
      <c r="W13" s="66">
        <f t="shared" si="6"/>
        <v>0</v>
      </c>
      <c r="X13" s="66">
        <v>0</v>
      </c>
      <c r="Y13" s="66">
        <v>0</v>
      </c>
      <c r="Z13" s="66">
        <v>0</v>
      </c>
      <c r="AA13" s="72"/>
      <c r="AB13" s="72" t="s">
        <v>414</v>
      </c>
    </row>
    <row r="14" spans="1:28" s="2" customFormat="1" ht="25.9" x14ac:dyDescent="0.4">
      <c r="A14" s="66">
        <v>9</v>
      </c>
      <c r="B14" s="66" t="s">
        <v>44</v>
      </c>
      <c r="C14" s="67" t="s">
        <v>58</v>
      </c>
      <c r="D14" s="68" t="s">
        <v>59</v>
      </c>
      <c r="E14" s="67" t="s">
        <v>296</v>
      </c>
      <c r="F14" s="67" t="s">
        <v>309</v>
      </c>
      <c r="G14" s="67" t="s">
        <v>312</v>
      </c>
      <c r="H14" s="67"/>
      <c r="I14" s="73" t="s">
        <v>34</v>
      </c>
      <c r="J14" s="66">
        <v>155000</v>
      </c>
      <c r="K14" s="66">
        <v>141500</v>
      </c>
      <c r="L14" s="66">
        <f t="shared" si="0"/>
        <v>296500</v>
      </c>
      <c r="M14" s="69" t="s">
        <v>315</v>
      </c>
      <c r="N14" s="70">
        <v>20000</v>
      </c>
      <c r="O14" s="70">
        <v>30000</v>
      </c>
      <c r="P14" s="67">
        <f t="shared" si="1"/>
        <v>50000</v>
      </c>
      <c r="Q14" s="71">
        <f t="shared" si="2"/>
        <v>0.12903225806451613</v>
      </c>
      <c r="R14" s="71">
        <f t="shared" si="3"/>
        <v>0.21201413427561838</v>
      </c>
      <c r="S14" s="71">
        <f t="shared" si="4"/>
        <v>0.16863406408094436</v>
      </c>
      <c r="T14" s="66" t="s">
        <v>324</v>
      </c>
      <c r="U14" s="66">
        <f t="shared" si="5"/>
        <v>0</v>
      </c>
      <c r="V14" s="66">
        <v>0</v>
      </c>
      <c r="W14" s="66">
        <f t="shared" si="6"/>
        <v>0</v>
      </c>
      <c r="X14" s="66">
        <v>0</v>
      </c>
      <c r="Y14" s="66">
        <v>0</v>
      </c>
      <c r="Z14" s="66">
        <v>0</v>
      </c>
      <c r="AA14" s="72"/>
      <c r="AB14" s="72" t="s">
        <v>415</v>
      </c>
    </row>
    <row r="15" spans="1:28" s="2" customFormat="1" ht="25.9" x14ac:dyDescent="0.4">
      <c r="A15" s="66">
        <v>37</v>
      </c>
      <c r="B15" s="66" t="s">
        <v>44</v>
      </c>
      <c r="C15" s="67" t="s">
        <v>164</v>
      </c>
      <c r="D15" s="68" t="s">
        <v>165</v>
      </c>
      <c r="E15" s="67" t="s">
        <v>296</v>
      </c>
      <c r="F15" s="67" t="s">
        <v>309</v>
      </c>
      <c r="G15" s="67" t="s">
        <v>312</v>
      </c>
      <c r="H15" s="67"/>
      <c r="I15" s="73" t="s">
        <v>34</v>
      </c>
      <c r="J15" s="66">
        <v>98675</v>
      </c>
      <c r="K15" s="66">
        <v>94237</v>
      </c>
      <c r="L15" s="66">
        <f t="shared" si="0"/>
        <v>192912</v>
      </c>
      <c r="M15" s="69" t="s">
        <v>315</v>
      </c>
      <c r="N15" s="70">
        <v>35000</v>
      </c>
      <c r="O15" s="70">
        <v>70000</v>
      </c>
      <c r="P15" s="67">
        <f t="shared" si="1"/>
        <v>105000</v>
      </c>
      <c r="Q15" s="71">
        <f t="shared" si="2"/>
        <v>0.35469977197871799</v>
      </c>
      <c r="R15" s="71">
        <f t="shared" si="3"/>
        <v>0.74280802657130429</v>
      </c>
      <c r="S15" s="71">
        <f t="shared" si="4"/>
        <v>0.54428962428464789</v>
      </c>
      <c r="T15" s="66" t="s">
        <v>325</v>
      </c>
      <c r="U15" s="66">
        <f t="shared" si="5"/>
        <v>192912</v>
      </c>
      <c r="V15" s="66">
        <v>100</v>
      </c>
      <c r="W15" s="66">
        <f t="shared" si="6"/>
        <v>0</v>
      </c>
      <c r="X15" s="66">
        <v>0</v>
      </c>
      <c r="Y15" s="66">
        <v>0</v>
      </c>
      <c r="Z15" s="66">
        <v>0</v>
      </c>
      <c r="AA15" s="72"/>
      <c r="AB15" s="72" t="s">
        <v>416</v>
      </c>
    </row>
    <row r="16" spans="1:28" s="2" customFormat="1" ht="38.65" x14ac:dyDescent="0.4">
      <c r="A16" s="66">
        <v>45</v>
      </c>
      <c r="B16" s="66" t="s">
        <v>44</v>
      </c>
      <c r="C16" s="67" t="s">
        <v>186</v>
      </c>
      <c r="D16" s="68" t="s">
        <v>185</v>
      </c>
      <c r="E16" s="67" t="s">
        <v>296</v>
      </c>
      <c r="F16" s="67" t="s">
        <v>309</v>
      </c>
      <c r="G16" s="67" t="s">
        <v>312</v>
      </c>
      <c r="H16" s="67"/>
      <c r="I16" s="73" t="s">
        <v>34</v>
      </c>
      <c r="J16" s="66">
        <v>118500</v>
      </c>
      <c r="K16" s="66">
        <v>109300</v>
      </c>
      <c r="L16" s="66">
        <f t="shared" si="0"/>
        <v>227800</v>
      </c>
      <c r="M16" s="69" t="s">
        <v>315</v>
      </c>
      <c r="N16" s="70">
        <v>20000</v>
      </c>
      <c r="O16" s="70">
        <v>30000</v>
      </c>
      <c r="P16" s="67">
        <f t="shared" si="1"/>
        <v>50000</v>
      </c>
      <c r="Q16" s="71">
        <f t="shared" si="2"/>
        <v>0.16877637130801687</v>
      </c>
      <c r="R16" s="71">
        <f t="shared" si="3"/>
        <v>0.27447392497712719</v>
      </c>
      <c r="S16" s="71">
        <f t="shared" si="4"/>
        <v>0.21949078138718173</v>
      </c>
      <c r="T16" s="66" t="s">
        <v>326</v>
      </c>
      <c r="U16" s="66">
        <f t="shared" si="5"/>
        <v>0</v>
      </c>
      <c r="V16" s="66">
        <v>0</v>
      </c>
      <c r="W16" s="66">
        <f t="shared" si="6"/>
        <v>0</v>
      </c>
      <c r="X16" s="66">
        <v>0</v>
      </c>
      <c r="Y16" s="66">
        <v>0</v>
      </c>
      <c r="Z16" s="66">
        <v>0</v>
      </c>
      <c r="AA16" s="72"/>
      <c r="AB16" s="72" t="s">
        <v>449</v>
      </c>
    </row>
    <row r="17" spans="1:28" s="2" customFormat="1" ht="25.9" x14ac:dyDescent="0.4">
      <c r="A17" s="66">
        <v>46</v>
      </c>
      <c r="B17" s="66" t="s">
        <v>44</v>
      </c>
      <c r="C17" s="67" t="s">
        <v>450</v>
      </c>
      <c r="D17" s="68" t="s">
        <v>187</v>
      </c>
      <c r="E17" s="67" t="s">
        <v>296</v>
      </c>
      <c r="F17" s="67" t="s">
        <v>309</v>
      </c>
      <c r="G17" s="67" t="s">
        <v>312</v>
      </c>
      <c r="H17" s="67"/>
      <c r="I17" s="73" t="s">
        <v>34</v>
      </c>
      <c r="J17" s="66">
        <v>69360</v>
      </c>
      <c r="K17" s="66">
        <v>0</v>
      </c>
      <c r="L17" s="66">
        <f t="shared" si="0"/>
        <v>69360</v>
      </c>
      <c r="M17" s="69" t="s">
        <v>315</v>
      </c>
      <c r="N17" s="70">
        <v>10000</v>
      </c>
      <c r="O17" s="70">
        <v>0</v>
      </c>
      <c r="P17" s="67">
        <f t="shared" si="1"/>
        <v>10000</v>
      </c>
      <c r="Q17" s="71">
        <f t="shared" si="2"/>
        <v>0.14417531718569782</v>
      </c>
      <c r="R17" s="71">
        <f t="shared" si="3"/>
        <v>0</v>
      </c>
      <c r="S17" s="71">
        <f t="shared" si="4"/>
        <v>0.14417531718569782</v>
      </c>
      <c r="T17" s="66" t="s">
        <v>451</v>
      </c>
      <c r="U17" s="66">
        <f t="shared" si="5"/>
        <v>0</v>
      </c>
      <c r="V17" s="66">
        <v>0</v>
      </c>
      <c r="W17" s="66">
        <f t="shared" si="6"/>
        <v>0</v>
      </c>
      <c r="X17" s="66">
        <v>0</v>
      </c>
      <c r="Y17" s="66">
        <v>0</v>
      </c>
      <c r="Z17" s="66">
        <v>0</v>
      </c>
      <c r="AA17" s="72"/>
      <c r="AB17" s="72" t="s">
        <v>417</v>
      </c>
    </row>
    <row r="18" spans="1:28" s="2" customFormat="1" ht="25.9" x14ac:dyDescent="0.4">
      <c r="A18" s="66">
        <v>51</v>
      </c>
      <c r="B18" s="66" t="s">
        <v>44</v>
      </c>
      <c r="C18" s="67" t="s">
        <v>200</v>
      </c>
      <c r="D18" s="68" t="s">
        <v>199</v>
      </c>
      <c r="E18" s="67" t="s">
        <v>296</v>
      </c>
      <c r="F18" s="67" t="s">
        <v>309</v>
      </c>
      <c r="G18" s="67" t="s">
        <v>312</v>
      </c>
      <c r="H18" s="67"/>
      <c r="I18" s="73" t="s">
        <v>34</v>
      </c>
      <c r="J18" s="66">
        <v>48255</v>
      </c>
      <c r="K18" s="66">
        <v>49705</v>
      </c>
      <c r="L18" s="66">
        <f t="shared" si="0"/>
        <v>97960</v>
      </c>
      <c r="M18" s="69" t="s">
        <v>314</v>
      </c>
      <c r="N18" s="70">
        <v>48255</v>
      </c>
      <c r="O18" s="70">
        <v>49705</v>
      </c>
      <c r="P18" s="67">
        <f t="shared" si="1"/>
        <v>97960</v>
      </c>
      <c r="Q18" s="71">
        <f t="shared" si="2"/>
        <v>1</v>
      </c>
      <c r="R18" s="71">
        <f t="shared" si="3"/>
        <v>1</v>
      </c>
      <c r="S18" s="71">
        <f t="shared" si="4"/>
        <v>1</v>
      </c>
      <c r="T18" s="66" t="s">
        <v>273</v>
      </c>
      <c r="U18" s="66">
        <f t="shared" si="5"/>
        <v>0</v>
      </c>
      <c r="V18" s="66">
        <v>0</v>
      </c>
      <c r="W18" s="66">
        <f t="shared" si="6"/>
        <v>0</v>
      </c>
      <c r="X18" s="66">
        <v>0</v>
      </c>
      <c r="Y18" s="66">
        <v>0</v>
      </c>
      <c r="Z18" s="66">
        <v>0</v>
      </c>
      <c r="AA18" s="72"/>
      <c r="AB18" s="72" t="s">
        <v>423</v>
      </c>
    </row>
    <row r="19" spans="1:28" s="2" customFormat="1" ht="25.9" x14ac:dyDescent="0.4">
      <c r="A19" s="66">
        <v>54</v>
      </c>
      <c r="B19" s="66" t="s">
        <v>44</v>
      </c>
      <c r="C19" s="67" t="s">
        <v>201</v>
      </c>
      <c r="D19" s="72" t="s">
        <v>202</v>
      </c>
      <c r="E19" s="72" t="s">
        <v>296</v>
      </c>
      <c r="F19" s="67" t="s">
        <v>309</v>
      </c>
      <c r="G19" s="72" t="s">
        <v>312</v>
      </c>
      <c r="H19" s="72"/>
      <c r="I19" s="73" t="s">
        <v>34</v>
      </c>
      <c r="J19" s="66">
        <v>49753</v>
      </c>
      <c r="K19" s="66">
        <v>55754</v>
      </c>
      <c r="L19" s="66">
        <f t="shared" si="0"/>
        <v>105507</v>
      </c>
      <c r="M19" s="69" t="s">
        <v>315</v>
      </c>
      <c r="N19" s="70">
        <v>30000</v>
      </c>
      <c r="O19" s="70">
        <v>35000</v>
      </c>
      <c r="P19" s="67">
        <f t="shared" si="1"/>
        <v>65000</v>
      </c>
      <c r="Q19" s="71">
        <f t="shared" si="2"/>
        <v>0.60297871485136578</v>
      </c>
      <c r="R19" s="71">
        <f t="shared" si="3"/>
        <v>0.62775764967535963</v>
      </c>
      <c r="S19" s="71">
        <f t="shared" si="4"/>
        <v>0.61607286720312393</v>
      </c>
      <c r="T19" s="66" t="s">
        <v>327</v>
      </c>
      <c r="U19" s="66">
        <f t="shared" si="5"/>
        <v>105507</v>
      </c>
      <c r="V19" s="66">
        <v>100</v>
      </c>
      <c r="W19" s="66">
        <f t="shared" si="6"/>
        <v>0</v>
      </c>
      <c r="X19" s="66">
        <v>0</v>
      </c>
      <c r="Y19" s="66">
        <v>0</v>
      </c>
      <c r="Z19" s="66">
        <v>0</v>
      </c>
      <c r="AA19" s="72"/>
      <c r="AB19" s="72" t="s">
        <v>418</v>
      </c>
    </row>
    <row r="20" spans="1:28" s="2" customFormat="1" ht="25.9" x14ac:dyDescent="0.4">
      <c r="A20" s="66">
        <v>57</v>
      </c>
      <c r="B20" s="66" t="s">
        <v>44</v>
      </c>
      <c r="C20" s="67" t="s">
        <v>212</v>
      </c>
      <c r="D20" s="72" t="s">
        <v>205</v>
      </c>
      <c r="E20" s="72" t="s">
        <v>296</v>
      </c>
      <c r="F20" s="67" t="s">
        <v>309</v>
      </c>
      <c r="G20" s="72" t="s">
        <v>312</v>
      </c>
      <c r="H20" s="72"/>
      <c r="I20" s="73" t="s">
        <v>34</v>
      </c>
      <c r="J20" s="66">
        <v>31128</v>
      </c>
      <c r="K20" s="66">
        <v>31640</v>
      </c>
      <c r="L20" s="66">
        <f t="shared" si="0"/>
        <v>62768</v>
      </c>
      <c r="M20" s="69" t="s">
        <v>314</v>
      </c>
      <c r="N20" s="77">
        <v>31128</v>
      </c>
      <c r="O20" s="77">
        <v>31640</v>
      </c>
      <c r="P20" s="67">
        <f t="shared" si="1"/>
        <v>62768</v>
      </c>
      <c r="Q20" s="71">
        <f t="shared" si="2"/>
        <v>1</v>
      </c>
      <c r="R20" s="71">
        <f t="shared" si="3"/>
        <v>1</v>
      </c>
      <c r="S20" s="71">
        <f t="shared" si="4"/>
        <v>1</v>
      </c>
      <c r="T20" s="66" t="s">
        <v>273</v>
      </c>
      <c r="U20" s="66">
        <f t="shared" si="5"/>
        <v>62767.999999999993</v>
      </c>
      <c r="V20" s="66">
        <v>100</v>
      </c>
      <c r="W20" s="66">
        <f t="shared" si="6"/>
        <v>0</v>
      </c>
      <c r="X20" s="66">
        <v>0</v>
      </c>
      <c r="Y20" s="66">
        <v>0</v>
      </c>
      <c r="Z20" s="66">
        <v>0</v>
      </c>
      <c r="AA20" s="72"/>
      <c r="AB20" s="72" t="s">
        <v>419</v>
      </c>
    </row>
    <row r="21" spans="1:28" s="2" customFormat="1" ht="25.9" x14ac:dyDescent="0.4">
      <c r="A21" s="66">
        <v>63</v>
      </c>
      <c r="B21" s="66" t="s">
        <v>44</v>
      </c>
      <c r="C21" s="67" t="s">
        <v>213</v>
      </c>
      <c r="D21" s="72" t="s">
        <v>68</v>
      </c>
      <c r="E21" s="72" t="s">
        <v>296</v>
      </c>
      <c r="F21" s="67" t="s">
        <v>309</v>
      </c>
      <c r="G21" s="72" t="s">
        <v>313</v>
      </c>
      <c r="H21" s="72"/>
      <c r="I21" s="73" t="s">
        <v>36</v>
      </c>
      <c r="J21" s="66">
        <v>10000</v>
      </c>
      <c r="K21" s="66">
        <v>10000</v>
      </c>
      <c r="L21" s="66">
        <f>SUM(J21:K21)</f>
        <v>20000</v>
      </c>
      <c r="M21" s="69" t="s">
        <v>314</v>
      </c>
      <c r="N21" s="67">
        <v>10000</v>
      </c>
      <c r="O21" s="67">
        <v>10000</v>
      </c>
      <c r="P21" s="67">
        <f t="shared" si="1"/>
        <v>20000</v>
      </c>
      <c r="Q21" s="71">
        <f t="shared" si="2"/>
        <v>1</v>
      </c>
      <c r="R21" s="71">
        <f t="shared" si="3"/>
        <v>1</v>
      </c>
      <c r="S21" s="71">
        <f t="shared" si="4"/>
        <v>1</v>
      </c>
      <c r="T21" s="66" t="s">
        <v>328</v>
      </c>
      <c r="U21" s="66">
        <f t="shared" si="5"/>
        <v>0</v>
      </c>
      <c r="V21" s="66">
        <v>0</v>
      </c>
      <c r="W21" s="66">
        <f t="shared" si="6"/>
        <v>0</v>
      </c>
      <c r="X21" s="66">
        <v>0</v>
      </c>
      <c r="Y21" s="66">
        <v>0</v>
      </c>
      <c r="Z21" s="66">
        <v>0</v>
      </c>
      <c r="AA21" s="72"/>
      <c r="AB21" s="72" t="s">
        <v>420</v>
      </c>
    </row>
    <row r="22" spans="1:28" s="2" customFormat="1" ht="38.65" x14ac:dyDescent="0.4">
      <c r="A22" s="66">
        <v>49</v>
      </c>
      <c r="B22" s="66" t="s">
        <v>44</v>
      </c>
      <c r="C22" s="67" t="s">
        <v>195</v>
      </c>
      <c r="D22" s="68" t="s">
        <v>196</v>
      </c>
      <c r="E22" s="67" t="s">
        <v>296</v>
      </c>
      <c r="F22" s="67" t="s">
        <v>309</v>
      </c>
      <c r="G22" s="67" t="s">
        <v>312</v>
      </c>
      <c r="H22" s="67"/>
      <c r="I22" s="73" t="s">
        <v>34</v>
      </c>
      <c r="J22" s="66">
        <v>185000</v>
      </c>
      <c r="K22" s="66">
        <v>54200</v>
      </c>
      <c r="L22" s="66">
        <f>SUM(J22:K22)</f>
        <v>239200</v>
      </c>
      <c r="M22" s="69" t="s">
        <v>315</v>
      </c>
      <c r="N22" s="67">
        <v>30000</v>
      </c>
      <c r="O22" s="67">
        <v>30000</v>
      </c>
      <c r="P22" s="67">
        <f t="shared" si="1"/>
        <v>60000</v>
      </c>
      <c r="Q22" s="71">
        <f t="shared" si="2"/>
        <v>0.16216216216216217</v>
      </c>
      <c r="R22" s="71">
        <f t="shared" si="3"/>
        <v>0.55350553505535061</v>
      </c>
      <c r="S22" s="71">
        <f t="shared" si="4"/>
        <v>0.25083612040133779</v>
      </c>
      <c r="T22" s="66" t="s">
        <v>328</v>
      </c>
      <c r="U22" s="66"/>
      <c r="V22" s="66"/>
      <c r="W22" s="66"/>
      <c r="X22" s="66"/>
      <c r="Y22" s="66"/>
      <c r="Z22" s="66"/>
      <c r="AA22" s="72"/>
      <c r="AB22" s="72" t="s">
        <v>421</v>
      </c>
    </row>
    <row r="23" spans="1:28" s="2" customFormat="1" ht="38.65" x14ac:dyDescent="0.4">
      <c r="A23" s="66">
        <v>1</v>
      </c>
      <c r="B23" s="66" t="s">
        <v>44</v>
      </c>
      <c r="C23" s="67" t="s">
        <v>37</v>
      </c>
      <c r="D23" s="68" t="s">
        <v>38</v>
      </c>
      <c r="E23" s="72" t="s">
        <v>296</v>
      </c>
      <c r="F23" s="67" t="s">
        <v>309</v>
      </c>
      <c r="G23" s="72" t="s">
        <v>313</v>
      </c>
      <c r="H23" s="72"/>
      <c r="I23" s="69" t="s">
        <v>36</v>
      </c>
      <c r="J23" s="66">
        <v>38780</v>
      </c>
      <c r="K23" s="66">
        <v>38780</v>
      </c>
      <c r="L23" s="66">
        <f>SUM(J23:K23)</f>
        <v>77560</v>
      </c>
      <c r="M23" s="69" t="s">
        <v>315</v>
      </c>
      <c r="N23" s="67">
        <v>40000</v>
      </c>
      <c r="O23" s="67">
        <v>40000</v>
      </c>
      <c r="P23" s="67">
        <f t="shared" si="1"/>
        <v>80000</v>
      </c>
      <c r="Q23" s="71">
        <f t="shared" si="2"/>
        <v>1.0314595152140278</v>
      </c>
      <c r="R23" s="71">
        <f t="shared" si="3"/>
        <v>1.0314595152140278</v>
      </c>
      <c r="S23" s="71">
        <f t="shared" si="4"/>
        <v>1.0314595152140278</v>
      </c>
      <c r="T23" s="66" t="s">
        <v>329</v>
      </c>
      <c r="U23" s="66"/>
      <c r="V23" s="66"/>
      <c r="W23" s="66"/>
      <c r="X23" s="66"/>
      <c r="Y23" s="66"/>
      <c r="Z23" s="66"/>
      <c r="AA23" s="72"/>
      <c r="AB23" s="72" t="s">
        <v>452</v>
      </c>
    </row>
    <row r="24" spans="1:28" s="2" customFormat="1" ht="38.65" x14ac:dyDescent="0.4">
      <c r="A24" s="66">
        <v>34</v>
      </c>
      <c r="B24" s="66" t="s">
        <v>44</v>
      </c>
      <c r="C24" s="67" t="s">
        <v>453</v>
      </c>
      <c r="D24" s="68" t="s">
        <v>150</v>
      </c>
      <c r="E24" s="72" t="s">
        <v>296</v>
      </c>
      <c r="F24" s="67" t="s">
        <v>309</v>
      </c>
      <c r="G24" s="72" t="s">
        <v>313</v>
      </c>
      <c r="H24" s="72"/>
      <c r="I24" s="73" t="s">
        <v>36</v>
      </c>
      <c r="J24" s="66">
        <v>33759</v>
      </c>
      <c r="K24" s="66">
        <v>31723</v>
      </c>
      <c r="L24" s="66">
        <f>SUM(J24:K24)</f>
        <v>65482</v>
      </c>
      <c r="M24" s="69" t="s">
        <v>315</v>
      </c>
      <c r="N24" s="67">
        <v>20000</v>
      </c>
      <c r="O24" s="67">
        <v>20000</v>
      </c>
      <c r="P24" s="67">
        <f t="shared" si="1"/>
        <v>40000</v>
      </c>
      <c r="Q24" s="71">
        <f t="shared" si="2"/>
        <v>0.59243461002991793</v>
      </c>
      <c r="R24" s="71">
        <f t="shared" si="3"/>
        <v>0.63045739684140845</v>
      </c>
      <c r="S24" s="71">
        <f t="shared" si="4"/>
        <v>0.61085489142054306</v>
      </c>
      <c r="T24" s="78" t="s">
        <v>330</v>
      </c>
      <c r="U24" s="79">
        <f>SUM(U2:U21)</f>
        <v>727375</v>
      </c>
      <c r="V24" s="79" t="s">
        <v>255</v>
      </c>
      <c r="W24" s="79">
        <f>SUM(W2:W21)</f>
        <v>233150</v>
      </c>
      <c r="X24" s="78">
        <v>0</v>
      </c>
      <c r="Y24" s="79">
        <f>SUM(Y2:Y21)</f>
        <v>0</v>
      </c>
      <c r="Z24" s="66"/>
      <c r="AA24" s="72"/>
      <c r="AB24" s="80" t="s">
        <v>454</v>
      </c>
    </row>
    <row r="25" spans="1:28" s="2" customFormat="1" ht="13.15" x14ac:dyDescent="0.4">
      <c r="A25" s="66">
        <v>11</v>
      </c>
      <c r="B25" s="66" t="s">
        <v>41</v>
      </c>
      <c r="C25" s="67" t="s">
        <v>54</v>
      </c>
      <c r="D25" s="68" t="s">
        <v>55</v>
      </c>
      <c r="E25" s="72" t="s">
        <v>296</v>
      </c>
      <c r="F25" s="67" t="s">
        <v>309</v>
      </c>
      <c r="G25" s="72" t="s">
        <v>312</v>
      </c>
      <c r="H25" s="72"/>
      <c r="I25" s="73" t="s">
        <v>34</v>
      </c>
      <c r="J25" s="66">
        <v>49100</v>
      </c>
      <c r="K25" s="66">
        <v>46100</v>
      </c>
      <c r="L25" s="66">
        <f>SUM(J25:K25)</f>
        <v>95200</v>
      </c>
      <c r="M25" s="69" t="s">
        <v>315</v>
      </c>
      <c r="N25" s="67">
        <v>20000</v>
      </c>
      <c r="O25" s="67">
        <v>0</v>
      </c>
      <c r="P25" s="67">
        <f t="shared" si="1"/>
        <v>20000</v>
      </c>
      <c r="Q25" s="71">
        <f t="shared" si="2"/>
        <v>0.40733197556008149</v>
      </c>
      <c r="R25" s="71">
        <f t="shared" si="3"/>
        <v>0</v>
      </c>
      <c r="S25" s="71">
        <f t="shared" si="4"/>
        <v>0.21008403361344538</v>
      </c>
      <c r="T25" s="78" t="s">
        <v>331</v>
      </c>
      <c r="U25" s="79"/>
      <c r="V25" s="79"/>
      <c r="W25" s="79"/>
      <c r="X25" s="78"/>
      <c r="Y25" s="79"/>
      <c r="Z25" s="66"/>
      <c r="AA25" s="72"/>
      <c r="AB25" s="80" t="s">
        <v>422</v>
      </c>
    </row>
    <row r="26" spans="1:28" s="92" customFormat="1" ht="15" x14ac:dyDescent="0.4">
      <c r="A26" s="202" t="s">
        <v>30</v>
      </c>
      <c r="B26" s="203"/>
      <c r="C26" s="203"/>
      <c r="D26" s="203"/>
      <c r="E26" s="203"/>
      <c r="F26" s="203"/>
      <c r="G26" s="203"/>
      <c r="H26" s="86"/>
      <c r="I26" s="87"/>
      <c r="J26" s="88"/>
      <c r="K26" s="88"/>
      <c r="L26" s="88"/>
      <c r="M26" s="87" t="s">
        <v>30</v>
      </c>
      <c r="N26" s="89">
        <v>870647</v>
      </c>
      <c r="O26" s="89">
        <v>903228</v>
      </c>
      <c r="P26" s="88">
        <f t="shared" si="1"/>
        <v>1773875</v>
      </c>
      <c r="Q26" s="90"/>
      <c r="R26" s="90"/>
      <c r="S26" s="90"/>
      <c r="T26" s="90"/>
      <c r="U26" s="90"/>
      <c r="V26" s="90"/>
      <c r="W26" s="90"/>
      <c r="X26" s="90"/>
      <c r="Y26" s="90"/>
      <c r="Z26" s="90"/>
      <c r="AA26" s="91"/>
      <c r="AB26" s="91"/>
    </row>
    <row r="29" spans="1:28" x14ac:dyDescent="0.35">
      <c r="B29" s="2"/>
      <c r="C29" s="14"/>
    </row>
    <row r="30" spans="1:28" hidden="1" x14ac:dyDescent="0.35">
      <c r="B30" s="2"/>
      <c r="C30" s="14"/>
      <c r="N30" s="13" t="e">
        <f>+#REF!+#REF!+#REF!+N24</f>
        <v>#REF!</v>
      </c>
      <c r="O30" s="13" t="e">
        <f>+#REF!+#REF!+#REF!+O24</f>
        <v>#REF!</v>
      </c>
      <c r="P30" s="13"/>
      <c r="Q30" s="13"/>
      <c r="R30" s="13"/>
      <c r="S30" s="13"/>
    </row>
    <row r="81" spans="5:19" hidden="1" x14ac:dyDescent="0.35"/>
    <row r="82" spans="5:19" hidden="1" x14ac:dyDescent="0.35"/>
    <row r="83" spans="5:19" ht="12.75" hidden="1" customHeight="1" x14ac:dyDescent="0.4">
      <c r="E83" s="28" t="s">
        <v>360</v>
      </c>
      <c r="F83" s="28"/>
      <c r="G83" s="28"/>
    </row>
    <row r="84" spans="5:19" ht="27.75" hidden="1" customHeight="1" x14ac:dyDescent="0.4">
      <c r="E84" s="17" t="s">
        <v>303</v>
      </c>
      <c r="F84" s="17" t="s">
        <v>304</v>
      </c>
      <c r="G84" s="17" t="s">
        <v>305</v>
      </c>
      <c r="H84" s="17" t="s">
        <v>356</v>
      </c>
      <c r="I84" s="17" t="s">
        <v>31</v>
      </c>
      <c r="J84" s="17" t="s">
        <v>28</v>
      </c>
      <c r="K84" s="17" t="s">
        <v>29</v>
      </c>
      <c r="L84" s="17" t="s">
        <v>30</v>
      </c>
      <c r="M84" s="17" t="s">
        <v>252</v>
      </c>
      <c r="N84" s="17" t="s">
        <v>28</v>
      </c>
      <c r="O84" s="17" t="s">
        <v>29</v>
      </c>
      <c r="P84" s="17" t="s">
        <v>271</v>
      </c>
      <c r="Q84" s="17" t="s">
        <v>357</v>
      </c>
      <c r="R84" s="17" t="s">
        <v>358</v>
      </c>
      <c r="S84" s="17" t="s">
        <v>359</v>
      </c>
    </row>
    <row r="85" spans="5:19" ht="13.5" hidden="1" x14ac:dyDescent="0.35">
      <c r="E85" s="18" t="s">
        <v>296</v>
      </c>
      <c r="F85" s="18">
        <f t="shared" ref="F85:F90" si="7">COUNTIF($E$2:$E$82,E85)</f>
        <v>24</v>
      </c>
      <c r="G85" s="18" t="s">
        <v>312</v>
      </c>
      <c r="H85" s="18" t="s">
        <v>314</v>
      </c>
      <c r="I85" s="18"/>
      <c r="J85" s="25">
        <f t="shared" ref="J85:L90" si="8">SUMIF($E$2:$E$84,$E85,J$2:J$84)</f>
        <v>1740274</v>
      </c>
      <c r="K85" s="25">
        <f t="shared" si="8"/>
        <v>1398702</v>
      </c>
      <c r="L85" s="25">
        <f t="shared" si="8"/>
        <v>3138976</v>
      </c>
      <c r="M85" s="37"/>
      <c r="N85" s="25">
        <f t="shared" ref="N85:P90" si="9">SUMIF($E$2:$E$84,$E85,N$2:N$84)</f>
        <v>870647</v>
      </c>
      <c r="O85" s="25">
        <f t="shared" si="9"/>
        <v>903228</v>
      </c>
      <c r="P85" s="25">
        <f t="shared" si="9"/>
        <v>1773875</v>
      </c>
      <c r="Q85" s="23">
        <f t="shared" ref="Q85:S89" si="10">IF(J85=0,0,N85/J85)</f>
        <v>0.50029305730017226</v>
      </c>
      <c r="R85" s="23">
        <f t="shared" si="10"/>
        <v>0.64576157037024329</v>
      </c>
      <c r="S85" s="23">
        <f t="shared" si="10"/>
        <v>0.56511263545818768</v>
      </c>
    </row>
    <row r="86" spans="5:19" ht="13.5" hidden="1" x14ac:dyDescent="0.35">
      <c r="E86" s="18" t="s">
        <v>242</v>
      </c>
      <c r="F86" s="18">
        <f t="shared" si="7"/>
        <v>0</v>
      </c>
      <c r="G86" s="18" t="s">
        <v>313</v>
      </c>
      <c r="H86" s="18" t="s">
        <v>315</v>
      </c>
      <c r="I86" s="18"/>
      <c r="J86" s="25">
        <f t="shared" si="8"/>
        <v>0</v>
      </c>
      <c r="K86" s="25">
        <f t="shared" si="8"/>
        <v>0</v>
      </c>
      <c r="L86" s="25">
        <f t="shared" si="8"/>
        <v>0</v>
      </c>
      <c r="M86" s="37"/>
      <c r="N86" s="25">
        <f t="shared" si="9"/>
        <v>0</v>
      </c>
      <c r="O86" s="25">
        <f t="shared" si="9"/>
        <v>0</v>
      </c>
      <c r="P86" s="25">
        <f t="shared" si="9"/>
        <v>0</v>
      </c>
      <c r="Q86" s="23">
        <f t="shared" si="10"/>
        <v>0</v>
      </c>
      <c r="R86" s="23">
        <f t="shared" si="10"/>
        <v>0</v>
      </c>
      <c r="S86" s="23">
        <f t="shared" si="10"/>
        <v>0</v>
      </c>
    </row>
    <row r="87" spans="5:19" ht="13.5" hidden="1" x14ac:dyDescent="0.35">
      <c r="E87" s="20" t="s">
        <v>307</v>
      </c>
      <c r="F87" s="18">
        <f t="shared" si="7"/>
        <v>0</v>
      </c>
      <c r="G87" s="20"/>
      <c r="H87" s="20"/>
      <c r="I87" s="20"/>
      <c r="J87" s="26">
        <f t="shared" si="8"/>
        <v>0</v>
      </c>
      <c r="K87" s="26">
        <f t="shared" si="8"/>
        <v>0</v>
      </c>
      <c r="L87" s="26">
        <f t="shared" si="8"/>
        <v>0</v>
      </c>
      <c r="M87" s="38"/>
      <c r="N87" s="26">
        <f t="shared" si="9"/>
        <v>0</v>
      </c>
      <c r="O87" s="26">
        <f t="shared" si="9"/>
        <v>0</v>
      </c>
      <c r="P87" s="26">
        <f t="shared" si="9"/>
        <v>0</v>
      </c>
      <c r="Q87" s="24">
        <f t="shared" si="10"/>
        <v>0</v>
      </c>
      <c r="R87" s="24">
        <f t="shared" si="10"/>
        <v>0</v>
      </c>
      <c r="S87" s="24">
        <f t="shared" si="10"/>
        <v>0</v>
      </c>
    </row>
    <row r="88" spans="5:19" ht="13.5" hidden="1" x14ac:dyDescent="0.35">
      <c r="E88" s="20" t="s">
        <v>308</v>
      </c>
      <c r="F88" s="18">
        <f t="shared" si="7"/>
        <v>0</v>
      </c>
      <c r="G88" s="20"/>
      <c r="H88" s="20"/>
      <c r="I88" s="20"/>
      <c r="J88" s="26">
        <f t="shared" si="8"/>
        <v>0</v>
      </c>
      <c r="K88" s="26">
        <f t="shared" si="8"/>
        <v>0</v>
      </c>
      <c r="L88" s="26">
        <f t="shared" si="8"/>
        <v>0</v>
      </c>
      <c r="M88" s="38"/>
      <c r="N88" s="26">
        <f t="shared" si="9"/>
        <v>0</v>
      </c>
      <c r="O88" s="26">
        <f t="shared" si="9"/>
        <v>0</v>
      </c>
      <c r="P88" s="26">
        <f t="shared" si="9"/>
        <v>0</v>
      </c>
      <c r="Q88" s="24">
        <f t="shared" si="10"/>
        <v>0</v>
      </c>
      <c r="R88" s="24">
        <f t="shared" si="10"/>
        <v>0</v>
      </c>
      <c r="S88" s="24">
        <f t="shared" si="10"/>
        <v>0</v>
      </c>
    </row>
    <row r="89" spans="5:19" ht="13.5" hidden="1" x14ac:dyDescent="0.35">
      <c r="E89" s="18" t="s">
        <v>304</v>
      </c>
      <c r="F89" s="18">
        <f t="shared" si="7"/>
        <v>0</v>
      </c>
      <c r="G89" s="18"/>
      <c r="H89" s="18"/>
      <c r="I89" s="18"/>
      <c r="J89" s="25">
        <f t="shared" si="8"/>
        <v>0</v>
      </c>
      <c r="K89" s="25">
        <f t="shared" si="8"/>
        <v>0</v>
      </c>
      <c r="L89" s="25">
        <f t="shared" si="8"/>
        <v>0</v>
      </c>
      <c r="M89" s="37"/>
      <c r="N89" s="25">
        <f t="shared" si="9"/>
        <v>0</v>
      </c>
      <c r="O89" s="25">
        <f t="shared" si="9"/>
        <v>0</v>
      </c>
      <c r="P89" s="25">
        <f t="shared" si="9"/>
        <v>0</v>
      </c>
      <c r="Q89" s="23">
        <f t="shared" si="10"/>
        <v>0</v>
      </c>
      <c r="R89" s="23">
        <f t="shared" si="10"/>
        <v>0</v>
      </c>
      <c r="S89" s="23">
        <f t="shared" si="10"/>
        <v>0</v>
      </c>
    </row>
    <row r="90" spans="5:19" ht="13.9" hidden="1" thickBot="1" x14ac:dyDescent="0.4">
      <c r="E90" s="22" t="s">
        <v>353</v>
      </c>
      <c r="F90" s="18">
        <f t="shared" si="7"/>
        <v>0</v>
      </c>
      <c r="G90" s="22"/>
      <c r="H90" s="22"/>
      <c r="I90" s="22"/>
      <c r="J90" s="27">
        <f t="shared" si="8"/>
        <v>0</v>
      </c>
      <c r="K90" s="27">
        <f t="shared" si="8"/>
        <v>0</v>
      </c>
      <c r="L90" s="27">
        <f t="shared" si="8"/>
        <v>0</v>
      </c>
      <c r="M90" s="39"/>
      <c r="N90" s="27">
        <f t="shared" si="9"/>
        <v>0</v>
      </c>
      <c r="O90" s="27">
        <f t="shared" si="9"/>
        <v>0</v>
      </c>
      <c r="P90" s="27">
        <f t="shared" si="9"/>
        <v>0</v>
      </c>
      <c r="Q90" s="22"/>
      <c r="R90" s="22"/>
      <c r="S90" s="22"/>
    </row>
    <row r="91" spans="5:19" hidden="1" x14ac:dyDescent="0.35">
      <c r="F91" s="1">
        <f>SUM(F85:F90)</f>
        <v>24</v>
      </c>
    </row>
  </sheetData>
  <mergeCells count="1">
    <mergeCell ref="A26:G26"/>
  </mergeCells>
  <phoneticPr fontId="0" type="noConversion"/>
  <conditionalFormatting sqref="E2:E25">
    <cfRule type="cellIs" dxfId="13" priority="1" stopIfTrue="1" operator="equal">
      <formula>"Approved"</formula>
    </cfRule>
    <cfRule type="cellIs" dxfId="12" priority="2" stopIfTrue="1" operator="equal">
      <formula>"Rejected"</formula>
    </cfRule>
    <cfRule type="cellIs" dxfId="11" priority="3" stopIfTrue="1" operator="equal">
      <formula>""""""</formula>
    </cfRule>
  </conditionalFormatting>
  <dataValidations count="3">
    <dataValidation type="list" allowBlank="1" showInputMessage="1" showErrorMessage="1" sqref="E2:E25">
      <formula1>Decision</formula1>
    </dataValidation>
    <dataValidation type="list" allowBlank="1" showInputMessage="1" showErrorMessage="1" sqref="F2:F25">
      <formula1>Referral</formula1>
    </dataValidation>
    <dataValidation type="list" allowBlank="1" showInputMessage="1" showErrorMessage="1" sqref="G2:G25">
      <formula1>Type</formula1>
    </dataValidation>
  </dataValidations>
  <pageMargins left="0.15748031496062992" right="0.19685039370078741" top="0.45" bottom="0.35" header="0.17" footer="0.2"/>
  <pageSetup paperSize="9" scale="70" orientation="landscape" r:id="rId1"/>
  <headerFooter alignWithMargins="0">
    <oddHeader>&amp;L&amp;"Arial,Bold"&amp;14COMMUNITY DEVELOPMENT PANEL</oddHeader>
    <oddFooter>&amp;L&amp;"Comic Sans MS,Bold Italic"LSP REPORT- FINAL NRF APPROVALS 2004-06</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56"/>
  <sheetViews>
    <sheetView zoomScale="65" workbookViewId="0">
      <pane xSplit="1" ySplit="1" topLeftCell="B23" activePane="bottomRight" state="frozen"/>
      <selection pane="topRight" activeCell="B1" sqref="B1"/>
      <selection pane="bottomLeft" activeCell="A2" sqref="A2"/>
      <selection pane="bottomRight" activeCell="N31" sqref="N31"/>
    </sheetView>
  </sheetViews>
  <sheetFormatPr defaultColWidth="9.1328125" defaultRowHeight="12.75" x14ac:dyDescent="0.35"/>
  <cols>
    <col min="1" max="1" width="6" style="2" customWidth="1"/>
    <col min="2" max="2" width="9.1328125" style="2"/>
    <col min="3" max="3" width="40.59765625" style="14" customWidth="1"/>
    <col min="4" max="4" width="42.1328125" style="14" customWidth="1"/>
    <col min="5" max="5" width="10.265625" style="2" hidden="1" customWidth="1"/>
    <col min="6" max="6" width="15.3984375" style="2" hidden="1" customWidth="1"/>
    <col min="7" max="7" width="9.265625" style="2" customWidth="1"/>
    <col min="8" max="8" width="19.59765625" style="2" hidden="1" customWidth="1"/>
    <col min="9" max="9" width="19.1328125" style="9" hidden="1" customWidth="1"/>
    <col min="10" max="12" width="14.73046875" style="2" hidden="1" customWidth="1"/>
    <col min="13" max="13" width="16.73046875" style="2" hidden="1" customWidth="1"/>
    <col min="14" max="14" width="12.3984375" style="2" customWidth="1"/>
    <col min="15" max="15" width="11.3984375" style="2" customWidth="1"/>
    <col min="16" max="16" width="11.265625" style="2" customWidth="1"/>
    <col min="17" max="17" width="11.3984375" style="2" hidden="1" customWidth="1"/>
    <col min="18" max="18" width="10.86328125" style="2" hidden="1" customWidth="1"/>
    <col min="19" max="19" width="8.265625" style="2" hidden="1" customWidth="1"/>
    <col min="20" max="20" width="48.265625" style="2" hidden="1" customWidth="1"/>
    <col min="21" max="21" width="15.1328125" style="2" hidden="1" customWidth="1"/>
    <col min="22" max="22" width="0" style="2" hidden="1" customWidth="1"/>
    <col min="23" max="23" width="14.73046875" style="2" hidden="1" customWidth="1"/>
    <col min="24" max="24" width="8" style="2" hidden="1" customWidth="1"/>
    <col min="25" max="25" width="12.73046875" style="2" hidden="1" customWidth="1"/>
    <col min="26" max="26" width="0.1328125" style="2" hidden="1" customWidth="1"/>
    <col min="27" max="27" width="52.86328125" style="14" customWidth="1"/>
    <col min="28" max="16384" width="9.1328125" style="2"/>
  </cols>
  <sheetData>
    <row r="1" spans="1:27" ht="30" x14ac:dyDescent="0.35">
      <c r="A1" s="81" t="s">
        <v>25</v>
      </c>
      <c r="B1" s="81" t="s">
        <v>32</v>
      </c>
      <c r="C1" s="82" t="s">
        <v>26</v>
      </c>
      <c r="D1" s="82" t="s">
        <v>352</v>
      </c>
      <c r="E1" s="82" t="s">
        <v>303</v>
      </c>
      <c r="F1" s="82" t="s">
        <v>304</v>
      </c>
      <c r="G1" s="82" t="s">
        <v>305</v>
      </c>
      <c r="H1" s="82" t="s">
        <v>356</v>
      </c>
      <c r="I1" s="93" t="s">
        <v>31</v>
      </c>
      <c r="J1" s="81" t="s">
        <v>28</v>
      </c>
      <c r="K1" s="81" t="s">
        <v>29</v>
      </c>
      <c r="L1" s="81" t="s">
        <v>30</v>
      </c>
      <c r="M1" s="93" t="s">
        <v>252</v>
      </c>
      <c r="N1" s="94" t="s">
        <v>28</v>
      </c>
      <c r="O1" s="94" t="s">
        <v>29</v>
      </c>
      <c r="P1" s="93" t="s">
        <v>271</v>
      </c>
      <c r="Q1" s="94" t="s">
        <v>357</v>
      </c>
      <c r="R1" s="94" t="s">
        <v>358</v>
      </c>
      <c r="S1" s="94" t="s">
        <v>359</v>
      </c>
      <c r="T1" s="81" t="s">
        <v>275</v>
      </c>
      <c r="U1" s="95"/>
      <c r="V1" s="95"/>
      <c r="W1" s="95"/>
      <c r="X1" s="95"/>
      <c r="Y1" s="95"/>
      <c r="Z1" s="95"/>
      <c r="AA1" s="93" t="s">
        <v>373</v>
      </c>
    </row>
    <row r="2" spans="1:27" ht="38.25" x14ac:dyDescent="0.35">
      <c r="A2" s="96">
        <v>1</v>
      </c>
      <c r="B2" s="96" t="s">
        <v>41</v>
      </c>
      <c r="C2" s="97" t="s">
        <v>455</v>
      </c>
      <c r="D2" s="97" t="s">
        <v>35</v>
      </c>
      <c r="E2" s="98" t="s">
        <v>296</v>
      </c>
      <c r="F2" s="98" t="s">
        <v>309</v>
      </c>
      <c r="G2" s="98" t="s">
        <v>313</v>
      </c>
      <c r="H2" s="98"/>
      <c r="I2" s="96" t="s">
        <v>36</v>
      </c>
      <c r="J2" s="96">
        <v>78000</v>
      </c>
      <c r="K2" s="96">
        <v>76000</v>
      </c>
      <c r="L2" s="96">
        <f t="shared" ref="L2:L28" si="0">SUM(J2:K2)</f>
        <v>154000</v>
      </c>
      <c r="M2" s="96" t="s">
        <v>254</v>
      </c>
      <c r="N2" s="99">
        <v>68000</v>
      </c>
      <c r="O2" s="99">
        <v>66000</v>
      </c>
      <c r="P2" s="98">
        <f t="shared" ref="P2:P31" si="1">SUM(N2:O2)</f>
        <v>134000</v>
      </c>
      <c r="Q2" s="100">
        <f t="shared" ref="Q2:Q30" si="2">IF(J2=0,0,N2/J2)</f>
        <v>0.87179487179487181</v>
      </c>
      <c r="R2" s="100">
        <f t="shared" ref="R2:R30" si="3">IF(K2=0,0,O2/K2)</f>
        <v>0.86842105263157898</v>
      </c>
      <c r="S2" s="100">
        <f t="shared" ref="S2:S30" si="4">IF(L2=0,0,P2/L2)</f>
        <v>0.87012987012987009</v>
      </c>
      <c r="T2" s="96" t="s">
        <v>262</v>
      </c>
      <c r="U2" s="96">
        <f t="shared" ref="U2:U12" si="5">L2/100*V2</f>
        <v>0</v>
      </c>
      <c r="V2" s="96">
        <v>0</v>
      </c>
      <c r="W2" s="96">
        <f t="shared" ref="W2:W12" si="6">J2/100*X2</f>
        <v>78000</v>
      </c>
      <c r="X2" s="96">
        <v>100</v>
      </c>
      <c r="Y2" s="96">
        <f t="shared" ref="Y2:Y12" si="7">K2/100*Z2</f>
        <v>0</v>
      </c>
      <c r="Z2" s="96">
        <v>0</v>
      </c>
      <c r="AA2" s="101" t="s">
        <v>456</v>
      </c>
    </row>
    <row r="3" spans="1:27" ht="25.5" x14ac:dyDescent="0.35">
      <c r="A3" s="96">
        <v>7</v>
      </c>
      <c r="B3" s="96" t="s">
        <v>41</v>
      </c>
      <c r="C3" s="97" t="s">
        <v>46</v>
      </c>
      <c r="D3" s="97" t="s">
        <v>47</v>
      </c>
      <c r="E3" s="98" t="s">
        <v>296</v>
      </c>
      <c r="F3" s="98" t="s">
        <v>309</v>
      </c>
      <c r="G3" s="98" t="s">
        <v>313</v>
      </c>
      <c r="H3" s="98"/>
      <c r="I3" s="98" t="s">
        <v>36</v>
      </c>
      <c r="J3" s="96">
        <v>76230</v>
      </c>
      <c r="K3" s="96">
        <v>78517</v>
      </c>
      <c r="L3" s="96">
        <f t="shared" si="0"/>
        <v>154747</v>
      </c>
      <c r="M3" s="96"/>
      <c r="N3" s="99">
        <v>71230</v>
      </c>
      <c r="O3" s="99">
        <v>0</v>
      </c>
      <c r="P3" s="98">
        <f t="shared" si="1"/>
        <v>71230</v>
      </c>
      <c r="Q3" s="100">
        <f t="shared" si="2"/>
        <v>0.9344090253181162</v>
      </c>
      <c r="R3" s="100">
        <f t="shared" si="3"/>
        <v>0</v>
      </c>
      <c r="S3" s="100">
        <f t="shared" si="4"/>
        <v>0.46029971501870798</v>
      </c>
      <c r="T3" s="96" t="s">
        <v>262</v>
      </c>
      <c r="U3" s="96">
        <f t="shared" si="5"/>
        <v>0</v>
      </c>
      <c r="V3" s="96">
        <v>0</v>
      </c>
      <c r="W3" s="96">
        <f t="shared" si="6"/>
        <v>76230</v>
      </c>
      <c r="X3" s="96">
        <v>100</v>
      </c>
      <c r="Y3" s="96">
        <f t="shared" si="7"/>
        <v>0</v>
      </c>
      <c r="Z3" s="96"/>
      <c r="AA3" s="101" t="s">
        <v>424</v>
      </c>
    </row>
    <row r="4" spans="1:27" ht="38.25" x14ac:dyDescent="0.35">
      <c r="A4" s="96">
        <v>9</v>
      </c>
      <c r="B4" s="96" t="s">
        <v>41</v>
      </c>
      <c r="C4" s="97" t="s">
        <v>53</v>
      </c>
      <c r="D4" s="97" t="s">
        <v>52</v>
      </c>
      <c r="E4" s="98" t="s">
        <v>296</v>
      </c>
      <c r="F4" s="98" t="s">
        <v>309</v>
      </c>
      <c r="G4" s="98" t="s">
        <v>313</v>
      </c>
      <c r="H4" s="98"/>
      <c r="I4" s="98" t="s">
        <v>36</v>
      </c>
      <c r="J4" s="96">
        <v>52792</v>
      </c>
      <c r="K4" s="96">
        <v>54262</v>
      </c>
      <c r="L4" s="96">
        <f t="shared" si="0"/>
        <v>107054</v>
      </c>
      <c r="M4" s="96"/>
      <c r="N4" s="99">
        <v>47792</v>
      </c>
      <c r="O4" s="99">
        <v>0</v>
      </c>
      <c r="P4" s="98">
        <f t="shared" si="1"/>
        <v>47792</v>
      </c>
      <c r="Q4" s="100">
        <f t="shared" si="2"/>
        <v>0.90528868010304586</v>
      </c>
      <c r="R4" s="100">
        <f t="shared" si="3"/>
        <v>0</v>
      </c>
      <c r="S4" s="100">
        <f t="shared" si="4"/>
        <v>0.44642890503857868</v>
      </c>
      <c r="T4" s="96" t="s">
        <v>263</v>
      </c>
      <c r="U4" s="96">
        <f t="shared" si="5"/>
        <v>107054</v>
      </c>
      <c r="V4" s="96">
        <v>100</v>
      </c>
      <c r="W4" s="96">
        <f t="shared" si="6"/>
        <v>52791.999999999993</v>
      </c>
      <c r="X4" s="96">
        <v>100</v>
      </c>
      <c r="Y4" s="96">
        <f t="shared" si="7"/>
        <v>54262</v>
      </c>
      <c r="Z4" s="96">
        <v>100</v>
      </c>
      <c r="AA4" s="101" t="s">
        <v>425</v>
      </c>
    </row>
    <row r="5" spans="1:27" ht="38.25" x14ac:dyDescent="0.35">
      <c r="A5" s="96">
        <v>40</v>
      </c>
      <c r="B5" s="96" t="s">
        <v>41</v>
      </c>
      <c r="C5" s="97" t="s">
        <v>145</v>
      </c>
      <c r="D5" s="97" t="s">
        <v>146</v>
      </c>
      <c r="E5" s="98" t="s">
        <v>296</v>
      </c>
      <c r="F5" s="98" t="s">
        <v>309</v>
      </c>
      <c r="G5" s="98" t="s">
        <v>313</v>
      </c>
      <c r="H5" s="98"/>
      <c r="I5" s="98" t="s">
        <v>36</v>
      </c>
      <c r="J5" s="96">
        <v>48656</v>
      </c>
      <c r="K5" s="96">
        <v>49608</v>
      </c>
      <c r="L5" s="96">
        <f t="shared" si="0"/>
        <v>98264</v>
      </c>
      <c r="M5" s="96" t="s">
        <v>254</v>
      </c>
      <c r="N5" s="99">
        <v>46156</v>
      </c>
      <c r="O5" s="99">
        <v>47108</v>
      </c>
      <c r="P5" s="98">
        <f t="shared" si="1"/>
        <v>93264</v>
      </c>
      <c r="Q5" s="100">
        <f t="shared" si="2"/>
        <v>0.94861887536994405</v>
      </c>
      <c r="R5" s="100">
        <f t="shared" si="3"/>
        <v>0.9496049024350911</v>
      </c>
      <c r="S5" s="100">
        <f t="shared" si="4"/>
        <v>0.94911666530977778</v>
      </c>
      <c r="T5" s="96" t="s">
        <v>263</v>
      </c>
      <c r="U5" s="96">
        <f t="shared" si="5"/>
        <v>98264</v>
      </c>
      <c r="V5" s="96">
        <v>100</v>
      </c>
      <c r="W5" s="96">
        <f t="shared" si="6"/>
        <v>48656</v>
      </c>
      <c r="X5" s="96">
        <v>100</v>
      </c>
      <c r="Y5" s="96">
        <f t="shared" si="7"/>
        <v>49608</v>
      </c>
      <c r="Z5" s="96">
        <v>100</v>
      </c>
      <c r="AA5" s="101" t="s">
        <v>457</v>
      </c>
    </row>
    <row r="6" spans="1:27" ht="51" x14ac:dyDescent="0.35">
      <c r="A6" s="96">
        <v>74</v>
      </c>
      <c r="B6" s="96" t="s">
        <v>41</v>
      </c>
      <c r="C6" s="97" t="s">
        <v>172</v>
      </c>
      <c r="D6" s="97" t="s">
        <v>113</v>
      </c>
      <c r="E6" s="98" t="s">
        <v>296</v>
      </c>
      <c r="F6" s="98" t="s">
        <v>309</v>
      </c>
      <c r="G6" s="98" t="s">
        <v>313</v>
      </c>
      <c r="H6" s="98"/>
      <c r="I6" s="98" t="s">
        <v>36</v>
      </c>
      <c r="J6" s="96">
        <v>39724</v>
      </c>
      <c r="K6" s="96">
        <v>39724</v>
      </c>
      <c r="L6" s="96">
        <f t="shared" si="0"/>
        <v>79448</v>
      </c>
      <c r="M6" s="96" t="s">
        <v>254</v>
      </c>
      <c r="N6" s="99">
        <v>35000</v>
      </c>
      <c r="O6" s="99">
        <v>35000</v>
      </c>
      <c r="P6" s="98">
        <f t="shared" si="1"/>
        <v>70000</v>
      </c>
      <c r="Q6" s="100">
        <f t="shared" si="2"/>
        <v>0.88107944819252848</v>
      </c>
      <c r="R6" s="100">
        <f t="shared" si="3"/>
        <v>0.88107944819252848</v>
      </c>
      <c r="S6" s="100">
        <f t="shared" si="4"/>
        <v>0.88107944819252848</v>
      </c>
      <c r="T6" s="96" t="s">
        <v>263</v>
      </c>
      <c r="U6" s="96">
        <f t="shared" si="5"/>
        <v>79448</v>
      </c>
      <c r="V6" s="96">
        <v>100</v>
      </c>
      <c r="W6" s="96">
        <f t="shared" si="6"/>
        <v>39724</v>
      </c>
      <c r="X6" s="96">
        <v>100</v>
      </c>
      <c r="Y6" s="96">
        <f t="shared" si="7"/>
        <v>39724</v>
      </c>
      <c r="Z6" s="96">
        <v>100</v>
      </c>
      <c r="AA6" s="101" t="s">
        <v>458</v>
      </c>
    </row>
    <row r="7" spans="1:27" ht="38.25" x14ac:dyDescent="0.35">
      <c r="A7" s="96">
        <v>83</v>
      </c>
      <c r="B7" s="96" t="s">
        <v>41</v>
      </c>
      <c r="C7" s="97" t="s">
        <v>191</v>
      </c>
      <c r="D7" s="97" t="s">
        <v>107</v>
      </c>
      <c r="E7" s="98" t="s">
        <v>296</v>
      </c>
      <c r="F7" s="98" t="s">
        <v>309</v>
      </c>
      <c r="G7" s="98" t="s">
        <v>313</v>
      </c>
      <c r="H7" s="98"/>
      <c r="I7" s="98" t="s">
        <v>36</v>
      </c>
      <c r="J7" s="96">
        <v>16500</v>
      </c>
      <c r="K7" s="96">
        <v>0</v>
      </c>
      <c r="L7" s="96">
        <f t="shared" si="0"/>
        <v>16500</v>
      </c>
      <c r="M7" s="96" t="s">
        <v>254</v>
      </c>
      <c r="N7" s="99">
        <v>16500</v>
      </c>
      <c r="O7" s="99">
        <v>0</v>
      </c>
      <c r="P7" s="98">
        <f t="shared" si="1"/>
        <v>16500</v>
      </c>
      <c r="Q7" s="100">
        <f t="shared" si="2"/>
        <v>1</v>
      </c>
      <c r="R7" s="100">
        <f t="shared" si="3"/>
        <v>0</v>
      </c>
      <c r="S7" s="100">
        <f t="shared" si="4"/>
        <v>1</v>
      </c>
      <c r="T7" s="96" t="s">
        <v>274</v>
      </c>
      <c r="U7" s="96">
        <f t="shared" si="5"/>
        <v>15015</v>
      </c>
      <c r="V7" s="96">
        <v>91</v>
      </c>
      <c r="W7" s="96">
        <f t="shared" si="6"/>
        <v>0</v>
      </c>
      <c r="X7" s="96">
        <v>0</v>
      </c>
      <c r="Y7" s="96">
        <f t="shared" si="7"/>
        <v>0</v>
      </c>
      <c r="Z7" s="96"/>
      <c r="AA7" s="101" t="s">
        <v>426</v>
      </c>
    </row>
    <row r="8" spans="1:27" ht="38.25" x14ac:dyDescent="0.35">
      <c r="A8" s="96">
        <v>89</v>
      </c>
      <c r="B8" s="96" t="s">
        <v>41</v>
      </c>
      <c r="C8" s="97" t="s">
        <v>225</v>
      </c>
      <c r="D8" s="97" t="s">
        <v>107</v>
      </c>
      <c r="E8" s="98" t="s">
        <v>296</v>
      </c>
      <c r="F8" s="98" t="s">
        <v>309</v>
      </c>
      <c r="G8" s="98" t="s">
        <v>313</v>
      </c>
      <c r="H8" s="98"/>
      <c r="I8" s="98" t="s">
        <v>36</v>
      </c>
      <c r="J8" s="96">
        <v>63000</v>
      </c>
      <c r="K8" s="96">
        <v>105000</v>
      </c>
      <c r="L8" s="96">
        <f t="shared" si="0"/>
        <v>168000</v>
      </c>
      <c r="M8" s="96"/>
      <c r="N8" s="99">
        <v>54950</v>
      </c>
      <c r="O8" s="99">
        <v>93050</v>
      </c>
      <c r="P8" s="98">
        <f t="shared" si="1"/>
        <v>148000</v>
      </c>
      <c r="Q8" s="100">
        <f t="shared" si="2"/>
        <v>0.87222222222222223</v>
      </c>
      <c r="R8" s="100">
        <f t="shared" si="3"/>
        <v>0.8861904761904762</v>
      </c>
      <c r="S8" s="100">
        <f t="shared" si="4"/>
        <v>0.88095238095238093</v>
      </c>
      <c r="T8" s="96" t="s">
        <v>276</v>
      </c>
      <c r="U8" s="96">
        <f t="shared" si="5"/>
        <v>0</v>
      </c>
      <c r="V8" s="96"/>
      <c r="W8" s="96">
        <f t="shared" si="6"/>
        <v>0</v>
      </c>
      <c r="X8" s="96"/>
      <c r="Y8" s="96">
        <f t="shared" si="7"/>
        <v>0</v>
      </c>
      <c r="Z8" s="96"/>
      <c r="AA8" s="101" t="s">
        <v>459</v>
      </c>
    </row>
    <row r="9" spans="1:27" ht="38.25" x14ac:dyDescent="0.35">
      <c r="A9" s="96">
        <v>45</v>
      </c>
      <c r="B9" s="96" t="s">
        <v>41</v>
      </c>
      <c r="C9" s="97" t="s">
        <v>149</v>
      </c>
      <c r="D9" s="97" t="s">
        <v>146</v>
      </c>
      <c r="E9" s="98" t="s">
        <v>296</v>
      </c>
      <c r="F9" s="98" t="s">
        <v>309</v>
      </c>
      <c r="G9" s="98" t="s">
        <v>313</v>
      </c>
      <c r="H9" s="98"/>
      <c r="I9" s="98" t="s">
        <v>36</v>
      </c>
      <c r="J9" s="96">
        <v>143249</v>
      </c>
      <c r="K9" s="96">
        <v>146061</v>
      </c>
      <c r="L9" s="96">
        <f>SUM(J9:K9)</f>
        <v>289310</v>
      </c>
      <c r="M9" s="96"/>
      <c r="N9" s="99">
        <v>60000</v>
      </c>
      <c r="O9" s="99">
        <v>60000</v>
      </c>
      <c r="P9" s="98">
        <f t="shared" si="1"/>
        <v>120000</v>
      </c>
      <c r="Q9" s="100">
        <f t="shared" si="2"/>
        <v>0.4188510914561358</v>
      </c>
      <c r="R9" s="100">
        <f t="shared" si="3"/>
        <v>0.41078727381025737</v>
      </c>
      <c r="S9" s="100">
        <f t="shared" si="4"/>
        <v>0.4147799937783001</v>
      </c>
      <c r="T9" s="96" t="s">
        <v>276</v>
      </c>
      <c r="U9" s="96">
        <f t="shared" si="5"/>
        <v>0</v>
      </c>
      <c r="V9" s="96"/>
      <c r="W9" s="96">
        <f t="shared" si="6"/>
        <v>0</v>
      </c>
      <c r="X9" s="96">
        <v>0</v>
      </c>
      <c r="Y9" s="96">
        <f t="shared" si="7"/>
        <v>0</v>
      </c>
      <c r="Z9" s="96"/>
      <c r="AA9" s="101" t="s">
        <v>460</v>
      </c>
    </row>
    <row r="10" spans="1:27" ht="38.25" x14ac:dyDescent="0.35">
      <c r="A10" s="96">
        <v>14</v>
      </c>
      <c r="B10" s="96" t="s">
        <v>33</v>
      </c>
      <c r="C10" s="97" t="s">
        <v>351</v>
      </c>
      <c r="D10" s="97" t="s">
        <v>126</v>
      </c>
      <c r="E10" s="98" t="s">
        <v>296</v>
      </c>
      <c r="F10" s="98" t="s">
        <v>309</v>
      </c>
      <c r="G10" s="98" t="s">
        <v>313</v>
      </c>
      <c r="H10" s="98" t="s">
        <v>318</v>
      </c>
      <c r="I10" s="98" t="s">
        <v>240</v>
      </c>
      <c r="J10" s="96">
        <v>86775</v>
      </c>
      <c r="K10" s="96">
        <v>87898</v>
      </c>
      <c r="L10" s="96">
        <f>SUM(J10:K10)</f>
        <v>174673</v>
      </c>
      <c r="M10" s="96"/>
      <c r="N10" s="99">
        <v>50000</v>
      </c>
      <c r="O10" s="99">
        <v>50000</v>
      </c>
      <c r="P10" s="98">
        <f t="shared" si="1"/>
        <v>100000</v>
      </c>
      <c r="Q10" s="100">
        <f t="shared" si="2"/>
        <v>0.57620282339383466</v>
      </c>
      <c r="R10" s="100">
        <f t="shared" si="3"/>
        <v>0.5688411567953765</v>
      </c>
      <c r="S10" s="100">
        <f t="shared" si="4"/>
        <v>0.57249832544239809</v>
      </c>
      <c r="T10" s="96" t="s">
        <v>263</v>
      </c>
      <c r="U10" s="96">
        <f t="shared" si="5"/>
        <v>0</v>
      </c>
      <c r="V10" s="96"/>
      <c r="W10" s="96">
        <f t="shared" si="6"/>
        <v>86775</v>
      </c>
      <c r="X10" s="96">
        <v>100</v>
      </c>
      <c r="Y10" s="96">
        <f t="shared" si="7"/>
        <v>87898</v>
      </c>
      <c r="Z10" s="96">
        <v>100</v>
      </c>
      <c r="AA10" s="101" t="s">
        <v>433</v>
      </c>
    </row>
    <row r="11" spans="1:27" ht="38.25" x14ac:dyDescent="0.35">
      <c r="A11" s="96">
        <v>2</v>
      </c>
      <c r="B11" s="96" t="s">
        <v>41</v>
      </c>
      <c r="C11" s="97" t="s">
        <v>40</v>
      </c>
      <c r="D11" s="97" t="s">
        <v>42</v>
      </c>
      <c r="E11" s="98" t="s">
        <v>296</v>
      </c>
      <c r="F11" s="98" t="s">
        <v>309</v>
      </c>
      <c r="G11" s="98" t="s">
        <v>312</v>
      </c>
      <c r="H11" s="98"/>
      <c r="I11" s="96" t="s">
        <v>34</v>
      </c>
      <c r="J11" s="96">
        <v>16160</v>
      </c>
      <c r="K11" s="96">
        <v>30400</v>
      </c>
      <c r="L11" s="96">
        <f t="shared" si="0"/>
        <v>46560</v>
      </c>
      <c r="M11" s="96" t="s">
        <v>254</v>
      </c>
      <c r="N11" s="99">
        <v>12160</v>
      </c>
      <c r="O11" s="99">
        <v>26400</v>
      </c>
      <c r="P11" s="98">
        <f t="shared" si="1"/>
        <v>38560</v>
      </c>
      <c r="Q11" s="100">
        <f t="shared" si="2"/>
        <v>0.75247524752475248</v>
      </c>
      <c r="R11" s="100">
        <f t="shared" si="3"/>
        <v>0.86842105263157898</v>
      </c>
      <c r="S11" s="100">
        <f t="shared" si="4"/>
        <v>0.82817869415807566</v>
      </c>
      <c r="T11" s="96" t="s">
        <v>276</v>
      </c>
      <c r="U11" s="96">
        <f t="shared" si="5"/>
        <v>0</v>
      </c>
      <c r="V11" s="96"/>
      <c r="W11" s="96">
        <f t="shared" si="6"/>
        <v>0</v>
      </c>
      <c r="X11" s="96"/>
      <c r="Y11" s="96">
        <f t="shared" si="7"/>
        <v>0</v>
      </c>
      <c r="Z11" s="96"/>
      <c r="AA11" s="101" t="s">
        <v>461</v>
      </c>
    </row>
    <row r="12" spans="1:27" ht="25.5" x14ac:dyDescent="0.35">
      <c r="A12" s="96">
        <v>8</v>
      </c>
      <c r="B12" s="96" t="s">
        <v>41</v>
      </c>
      <c r="C12" s="97" t="s">
        <v>219</v>
      </c>
      <c r="D12" s="97" t="s">
        <v>196</v>
      </c>
      <c r="E12" s="98" t="s">
        <v>296</v>
      </c>
      <c r="F12" s="98" t="s">
        <v>309</v>
      </c>
      <c r="G12" s="98" t="s">
        <v>312</v>
      </c>
      <c r="H12" s="98"/>
      <c r="I12" s="98" t="s">
        <v>34</v>
      </c>
      <c r="J12" s="96">
        <v>121750</v>
      </c>
      <c r="K12" s="96">
        <v>128500</v>
      </c>
      <c r="L12" s="96">
        <f t="shared" si="0"/>
        <v>250250</v>
      </c>
      <c r="M12" s="96"/>
      <c r="N12" s="99">
        <v>87812</v>
      </c>
      <c r="O12" s="99">
        <v>92875</v>
      </c>
      <c r="P12" s="98">
        <f t="shared" si="1"/>
        <v>180687</v>
      </c>
      <c r="Q12" s="100">
        <f t="shared" si="2"/>
        <v>0.72124845995893228</v>
      </c>
      <c r="R12" s="100">
        <f t="shared" si="3"/>
        <v>0.72276264591439687</v>
      </c>
      <c r="S12" s="100">
        <f t="shared" si="4"/>
        <v>0.72202597402597402</v>
      </c>
      <c r="T12" s="96" t="s">
        <v>263</v>
      </c>
      <c r="U12" s="96">
        <f t="shared" si="5"/>
        <v>0</v>
      </c>
      <c r="V12" s="96"/>
      <c r="W12" s="96">
        <f t="shared" si="6"/>
        <v>121750</v>
      </c>
      <c r="X12" s="96">
        <v>100</v>
      </c>
      <c r="Y12" s="96">
        <f t="shared" si="7"/>
        <v>128500</v>
      </c>
      <c r="Z12" s="96">
        <v>100</v>
      </c>
      <c r="AA12" s="101" t="s">
        <v>427</v>
      </c>
    </row>
    <row r="13" spans="1:27" ht="25.5" x14ac:dyDescent="0.35">
      <c r="A13" s="96">
        <v>33</v>
      </c>
      <c r="B13" s="96" t="s">
        <v>41</v>
      </c>
      <c r="C13" s="97" t="s">
        <v>137</v>
      </c>
      <c r="D13" s="97" t="s">
        <v>107</v>
      </c>
      <c r="E13" s="98" t="s">
        <v>296</v>
      </c>
      <c r="F13" s="98" t="s">
        <v>309</v>
      </c>
      <c r="G13" s="98" t="s">
        <v>312</v>
      </c>
      <c r="H13" s="98"/>
      <c r="I13" s="98" t="s">
        <v>34</v>
      </c>
      <c r="J13" s="96">
        <v>57500</v>
      </c>
      <c r="K13" s="96">
        <v>52000</v>
      </c>
      <c r="L13" s="96">
        <f t="shared" si="0"/>
        <v>109500</v>
      </c>
      <c r="M13" s="96" t="s">
        <v>254</v>
      </c>
      <c r="N13" s="99">
        <v>52500</v>
      </c>
      <c r="O13" s="99">
        <v>47000</v>
      </c>
      <c r="P13" s="98">
        <f t="shared" si="1"/>
        <v>99500</v>
      </c>
      <c r="Q13" s="100">
        <f t="shared" si="2"/>
        <v>0.91304347826086951</v>
      </c>
      <c r="R13" s="100">
        <f t="shared" si="3"/>
        <v>0.90384615384615385</v>
      </c>
      <c r="S13" s="100">
        <f t="shared" si="4"/>
        <v>0.908675799086758</v>
      </c>
      <c r="T13" s="96" t="s">
        <v>462</v>
      </c>
      <c r="U13" s="96">
        <v>120000</v>
      </c>
      <c r="V13" s="96"/>
      <c r="W13" s="96">
        <v>60000</v>
      </c>
      <c r="X13" s="96"/>
      <c r="Y13" s="96">
        <v>60000</v>
      </c>
      <c r="Z13" s="96"/>
      <c r="AA13" s="101" t="s">
        <v>428</v>
      </c>
    </row>
    <row r="14" spans="1:27" ht="25.5" x14ac:dyDescent="0.35">
      <c r="A14" s="96">
        <v>56</v>
      </c>
      <c r="B14" s="96" t="s">
        <v>41</v>
      </c>
      <c r="C14" s="97" t="s">
        <v>154</v>
      </c>
      <c r="D14" s="97" t="s">
        <v>155</v>
      </c>
      <c r="E14" s="98" t="s">
        <v>296</v>
      </c>
      <c r="F14" s="98" t="s">
        <v>309</v>
      </c>
      <c r="G14" s="98" t="s">
        <v>312</v>
      </c>
      <c r="H14" s="98"/>
      <c r="I14" s="98" t="s">
        <v>34</v>
      </c>
      <c r="J14" s="96">
        <v>61500</v>
      </c>
      <c r="K14" s="96">
        <v>63500</v>
      </c>
      <c r="L14" s="96">
        <f t="shared" si="0"/>
        <v>125000</v>
      </c>
      <c r="M14" s="96" t="s">
        <v>254</v>
      </c>
      <c r="N14" s="99">
        <v>59000</v>
      </c>
      <c r="O14" s="99">
        <v>61000</v>
      </c>
      <c r="P14" s="98">
        <f t="shared" si="1"/>
        <v>120000</v>
      </c>
      <c r="Q14" s="100">
        <f t="shared" si="2"/>
        <v>0.95934959349593496</v>
      </c>
      <c r="R14" s="100">
        <f t="shared" si="3"/>
        <v>0.96062992125984248</v>
      </c>
      <c r="S14" s="100">
        <f t="shared" si="4"/>
        <v>0.96</v>
      </c>
      <c r="T14" s="96" t="s">
        <v>263</v>
      </c>
      <c r="U14" s="96">
        <f>L14/100*V14</f>
        <v>125000</v>
      </c>
      <c r="V14" s="96">
        <v>100</v>
      </c>
      <c r="W14" s="96">
        <f>J14/100*X14</f>
        <v>61500</v>
      </c>
      <c r="X14" s="96">
        <v>100</v>
      </c>
      <c r="Y14" s="96">
        <f>K14/100*Z14</f>
        <v>63500</v>
      </c>
      <c r="Z14" s="96">
        <v>100</v>
      </c>
      <c r="AA14" s="101" t="s">
        <v>429</v>
      </c>
    </row>
    <row r="15" spans="1:27" ht="25.5" x14ac:dyDescent="0.35">
      <c r="A15" s="96">
        <v>63</v>
      </c>
      <c r="B15" s="96" t="s">
        <v>41</v>
      </c>
      <c r="C15" s="97" t="s">
        <v>463</v>
      </c>
      <c r="D15" s="97" t="s">
        <v>157</v>
      </c>
      <c r="E15" s="98" t="s">
        <v>296</v>
      </c>
      <c r="F15" s="98" t="s">
        <v>309</v>
      </c>
      <c r="G15" s="98" t="s">
        <v>312</v>
      </c>
      <c r="H15" s="98"/>
      <c r="I15" s="98" t="s">
        <v>34</v>
      </c>
      <c r="J15" s="96">
        <v>4030</v>
      </c>
      <c r="K15" s="96">
        <v>7176</v>
      </c>
      <c r="L15" s="96">
        <f t="shared" si="0"/>
        <v>11206</v>
      </c>
      <c r="M15" s="96" t="s">
        <v>254</v>
      </c>
      <c r="N15" s="99">
        <v>4030</v>
      </c>
      <c r="O15" s="99">
        <v>7176</v>
      </c>
      <c r="P15" s="98">
        <f t="shared" si="1"/>
        <v>11206</v>
      </c>
      <c r="Q15" s="100">
        <f t="shared" si="2"/>
        <v>1</v>
      </c>
      <c r="R15" s="100">
        <f t="shared" si="3"/>
        <v>1</v>
      </c>
      <c r="S15" s="100">
        <f t="shared" si="4"/>
        <v>1</v>
      </c>
      <c r="T15" s="96" t="s">
        <v>263</v>
      </c>
      <c r="U15" s="96">
        <f>L15/100*V15</f>
        <v>11206</v>
      </c>
      <c r="V15" s="96">
        <v>100</v>
      </c>
      <c r="W15" s="96">
        <f>J15/100*X15</f>
        <v>4029.9999999999995</v>
      </c>
      <c r="X15" s="96">
        <v>100</v>
      </c>
      <c r="Y15" s="96">
        <f>K15/100*Z15</f>
        <v>7176.0000000000009</v>
      </c>
      <c r="Z15" s="96">
        <v>100</v>
      </c>
      <c r="AA15" s="101" t="s">
        <v>430</v>
      </c>
    </row>
    <row r="16" spans="1:27" ht="25.5" x14ac:dyDescent="0.35">
      <c r="A16" s="96">
        <v>65</v>
      </c>
      <c r="B16" s="96" t="s">
        <v>41</v>
      </c>
      <c r="C16" s="97" t="s">
        <v>158</v>
      </c>
      <c r="D16" s="97" t="s">
        <v>90</v>
      </c>
      <c r="E16" s="98" t="s">
        <v>296</v>
      </c>
      <c r="F16" s="98" t="s">
        <v>309</v>
      </c>
      <c r="G16" s="98" t="s">
        <v>312</v>
      </c>
      <c r="H16" s="98"/>
      <c r="I16" s="98" t="s">
        <v>34</v>
      </c>
      <c r="J16" s="98">
        <v>43300</v>
      </c>
      <c r="K16" s="96">
        <v>43700</v>
      </c>
      <c r="L16" s="96">
        <f t="shared" si="0"/>
        <v>87000</v>
      </c>
      <c r="M16" s="96" t="s">
        <v>254</v>
      </c>
      <c r="N16" s="102">
        <v>40800</v>
      </c>
      <c r="O16" s="102">
        <v>41200</v>
      </c>
      <c r="P16" s="98">
        <f t="shared" si="1"/>
        <v>82000</v>
      </c>
      <c r="Q16" s="100">
        <f t="shared" si="2"/>
        <v>0.94226327944572752</v>
      </c>
      <c r="R16" s="100">
        <f t="shared" si="3"/>
        <v>0.94279176201372994</v>
      </c>
      <c r="S16" s="100">
        <f t="shared" si="4"/>
        <v>0.94252873563218387</v>
      </c>
      <c r="T16" s="96" t="s">
        <v>279</v>
      </c>
      <c r="U16" s="96">
        <f>L16/100*V16</f>
        <v>87000</v>
      </c>
      <c r="V16" s="96">
        <v>100</v>
      </c>
      <c r="W16" s="96">
        <f>J16/100*X16</f>
        <v>43300</v>
      </c>
      <c r="X16" s="96">
        <v>100</v>
      </c>
      <c r="Y16" s="96">
        <f>K16/100*Z16</f>
        <v>43700</v>
      </c>
      <c r="Z16" s="96">
        <v>100</v>
      </c>
      <c r="AA16" s="101" t="s">
        <v>431</v>
      </c>
    </row>
    <row r="17" spans="1:27" ht="38.25" x14ac:dyDescent="0.35">
      <c r="A17" s="96">
        <v>69</v>
      </c>
      <c r="B17" s="96" t="s">
        <v>41</v>
      </c>
      <c r="C17" s="97" t="s">
        <v>226</v>
      </c>
      <c r="D17" s="97" t="s">
        <v>166</v>
      </c>
      <c r="E17" s="98" t="s">
        <v>296</v>
      </c>
      <c r="F17" s="98" t="s">
        <v>309</v>
      </c>
      <c r="G17" s="98" t="s">
        <v>312</v>
      </c>
      <c r="H17" s="98"/>
      <c r="I17" s="98" t="s">
        <v>34</v>
      </c>
      <c r="J17" s="96">
        <v>5742</v>
      </c>
      <c r="K17" s="96">
        <v>6000</v>
      </c>
      <c r="L17" s="96">
        <f t="shared" si="0"/>
        <v>11742</v>
      </c>
      <c r="M17" s="96" t="s">
        <v>254</v>
      </c>
      <c r="N17" s="98">
        <v>5742</v>
      </c>
      <c r="O17" s="98">
        <v>6000</v>
      </c>
      <c r="P17" s="98">
        <f t="shared" si="1"/>
        <v>11742</v>
      </c>
      <c r="Q17" s="100">
        <f t="shared" si="2"/>
        <v>1</v>
      </c>
      <c r="R17" s="100">
        <f t="shared" si="3"/>
        <v>1</v>
      </c>
      <c r="S17" s="100">
        <f t="shared" si="4"/>
        <v>1</v>
      </c>
      <c r="T17" s="96" t="s">
        <v>280</v>
      </c>
      <c r="U17" s="96">
        <f>L17/100*V17</f>
        <v>0</v>
      </c>
      <c r="V17" s="96"/>
      <c r="W17" s="96">
        <f>J17/100*X17</f>
        <v>0</v>
      </c>
      <c r="X17" s="96"/>
      <c r="Y17" s="96">
        <f>K17/100*Z17</f>
        <v>0</v>
      </c>
      <c r="Z17" s="96"/>
      <c r="AA17" s="101" t="s">
        <v>491</v>
      </c>
    </row>
    <row r="18" spans="1:27" ht="38.25" x14ac:dyDescent="0.35">
      <c r="A18" s="96">
        <v>86</v>
      </c>
      <c r="B18" s="96" t="s">
        <v>41</v>
      </c>
      <c r="C18" s="97" t="s">
        <v>210</v>
      </c>
      <c r="D18" s="97" t="s">
        <v>211</v>
      </c>
      <c r="E18" s="98" t="s">
        <v>296</v>
      </c>
      <c r="F18" s="98" t="s">
        <v>309</v>
      </c>
      <c r="G18" s="98" t="s">
        <v>312</v>
      </c>
      <c r="H18" s="103"/>
      <c r="I18" s="98" t="s">
        <v>34</v>
      </c>
      <c r="J18" s="96">
        <v>33902</v>
      </c>
      <c r="K18" s="96">
        <v>34769</v>
      </c>
      <c r="L18" s="96">
        <f t="shared" si="0"/>
        <v>68671</v>
      </c>
      <c r="M18" s="96" t="s">
        <v>254</v>
      </c>
      <c r="N18" s="98">
        <v>33902</v>
      </c>
      <c r="O18" s="98">
        <v>34769</v>
      </c>
      <c r="P18" s="98">
        <f t="shared" si="1"/>
        <v>68671</v>
      </c>
      <c r="Q18" s="100">
        <f t="shared" si="2"/>
        <v>1</v>
      </c>
      <c r="R18" s="100">
        <f t="shared" si="3"/>
        <v>1</v>
      </c>
      <c r="S18" s="100">
        <f t="shared" si="4"/>
        <v>1</v>
      </c>
      <c r="T18" s="103"/>
      <c r="U18" s="104">
        <f>SUM(U2:U12)</f>
        <v>299781</v>
      </c>
      <c r="V18" s="103"/>
      <c r="W18" s="104">
        <f>SUM(W2:W12)</f>
        <v>503927</v>
      </c>
      <c r="X18" s="103"/>
      <c r="Y18" s="104">
        <f>SUM(Y2:Y12)</f>
        <v>359992</v>
      </c>
      <c r="Z18" s="103"/>
      <c r="AA18" s="97" t="s">
        <v>492</v>
      </c>
    </row>
    <row r="19" spans="1:27" ht="25.5" x14ac:dyDescent="0.35">
      <c r="A19" s="96">
        <v>90</v>
      </c>
      <c r="B19" s="96" t="s">
        <v>41</v>
      </c>
      <c r="C19" s="97" t="s">
        <v>215</v>
      </c>
      <c r="D19" s="97" t="s">
        <v>216</v>
      </c>
      <c r="E19" s="98" t="s">
        <v>296</v>
      </c>
      <c r="F19" s="98" t="s">
        <v>309</v>
      </c>
      <c r="G19" s="98" t="s">
        <v>312</v>
      </c>
      <c r="H19" s="98"/>
      <c r="I19" s="98" t="s">
        <v>34</v>
      </c>
      <c r="J19" s="96">
        <v>30000</v>
      </c>
      <c r="K19" s="96">
        <v>30000</v>
      </c>
      <c r="L19" s="96">
        <f t="shared" si="0"/>
        <v>60000</v>
      </c>
      <c r="M19" s="96" t="s">
        <v>254</v>
      </c>
      <c r="N19" s="98">
        <v>25000</v>
      </c>
      <c r="O19" s="98">
        <v>25000</v>
      </c>
      <c r="P19" s="98">
        <f t="shared" si="1"/>
        <v>50000</v>
      </c>
      <c r="Q19" s="100">
        <f t="shared" si="2"/>
        <v>0.83333333333333337</v>
      </c>
      <c r="R19" s="100">
        <f t="shared" si="3"/>
        <v>0.83333333333333337</v>
      </c>
      <c r="S19" s="100">
        <f t="shared" si="4"/>
        <v>0.83333333333333337</v>
      </c>
      <c r="T19" s="96"/>
      <c r="U19" s="96"/>
      <c r="V19" s="96"/>
      <c r="W19" s="96"/>
      <c r="X19" s="96"/>
      <c r="Y19" s="96"/>
      <c r="Z19" s="96"/>
      <c r="AA19" s="101" t="s">
        <v>12</v>
      </c>
    </row>
    <row r="20" spans="1:27" s="10" customFormat="1" ht="63.75" x14ac:dyDescent="0.4">
      <c r="A20" s="96">
        <v>96</v>
      </c>
      <c r="B20" s="96" t="s">
        <v>277</v>
      </c>
      <c r="C20" s="97" t="s">
        <v>464</v>
      </c>
      <c r="D20" s="97" t="s">
        <v>278</v>
      </c>
      <c r="E20" s="98" t="s">
        <v>296</v>
      </c>
      <c r="F20" s="98" t="s">
        <v>309</v>
      </c>
      <c r="G20" s="98" t="s">
        <v>312</v>
      </c>
      <c r="H20" s="98"/>
      <c r="I20" s="98" t="s">
        <v>34</v>
      </c>
      <c r="J20" s="96">
        <v>74500</v>
      </c>
      <c r="K20" s="96">
        <v>106500</v>
      </c>
      <c r="L20" s="96">
        <f t="shared" si="0"/>
        <v>181000</v>
      </c>
      <c r="M20" s="96" t="s">
        <v>255</v>
      </c>
      <c r="N20" s="98">
        <v>48150</v>
      </c>
      <c r="O20" s="98">
        <v>70550</v>
      </c>
      <c r="P20" s="98">
        <f t="shared" si="1"/>
        <v>118700</v>
      </c>
      <c r="Q20" s="100">
        <f t="shared" si="2"/>
        <v>0.6463087248322148</v>
      </c>
      <c r="R20" s="100">
        <f t="shared" si="3"/>
        <v>0.66244131455399058</v>
      </c>
      <c r="S20" s="100">
        <f t="shared" si="4"/>
        <v>0.65580110497237565</v>
      </c>
      <c r="T20" s="96"/>
      <c r="U20" s="96">
        <f t="shared" ref="U20:U30" si="8">L20/100*V20</f>
        <v>0</v>
      </c>
      <c r="V20" s="96"/>
      <c r="W20" s="96">
        <f t="shared" ref="W20:W30" si="9">J20/100*X20</f>
        <v>0</v>
      </c>
      <c r="X20" s="96"/>
      <c r="Y20" s="96">
        <f t="shared" ref="Y20:Y30" si="10">K20/100*Z20</f>
        <v>0</v>
      </c>
      <c r="Z20" s="96"/>
      <c r="AA20" s="101" t="s">
        <v>465</v>
      </c>
    </row>
    <row r="21" spans="1:27" ht="38.25" x14ac:dyDescent="0.35">
      <c r="A21" s="96">
        <v>35</v>
      </c>
      <c r="B21" s="96" t="s">
        <v>41</v>
      </c>
      <c r="C21" s="97" t="s">
        <v>140</v>
      </c>
      <c r="D21" s="97" t="s">
        <v>68</v>
      </c>
      <c r="E21" s="98" t="s">
        <v>296</v>
      </c>
      <c r="F21" s="98" t="s">
        <v>309</v>
      </c>
      <c r="G21" s="98" t="s">
        <v>312</v>
      </c>
      <c r="H21" s="98"/>
      <c r="I21" s="98" t="s">
        <v>34</v>
      </c>
      <c r="J21" s="96">
        <v>41744</v>
      </c>
      <c r="K21" s="96">
        <v>42977</v>
      </c>
      <c r="L21" s="96">
        <f t="shared" si="0"/>
        <v>84721</v>
      </c>
      <c r="M21" s="96" t="s">
        <v>254</v>
      </c>
      <c r="N21" s="98">
        <v>36744</v>
      </c>
      <c r="O21" s="98">
        <v>37977</v>
      </c>
      <c r="P21" s="98">
        <f t="shared" si="1"/>
        <v>74721</v>
      </c>
      <c r="Q21" s="100">
        <f t="shared" si="2"/>
        <v>0.88022230739747032</v>
      </c>
      <c r="R21" s="100">
        <f t="shared" si="3"/>
        <v>0.88365870116573986</v>
      </c>
      <c r="S21" s="100">
        <f t="shared" si="4"/>
        <v>0.88196551032211612</v>
      </c>
      <c r="T21" s="96"/>
      <c r="U21" s="96">
        <f t="shared" si="8"/>
        <v>0</v>
      </c>
      <c r="V21" s="96"/>
      <c r="W21" s="96">
        <f t="shared" si="9"/>
        <v>0</v>
      </c>
      <c r="X21" s="96"/>
      <c r="Y21" s="96">
        <f t="shared" si="10"/>
        <v>0</v>
      </c>
      <c r="Z21" s="96"/>
      <c r="AA21" s="101" t="s">
        <v>493</v>
      </c>
    </row>
    <row r="22" spans="1:27" ht="25.5" x14ac:dyDescent="0.35">
      <c r="A22" s="96">
        <v>38</v>
      </c>
      <c r="B22" s="96" t="s">
        <v>41</v>
      </c>
      <c r="C22" s="97" t="s">
        <v>143</v>
      </c>
      <c r="D22" s="97" t="s">
        <v>144</v>
      </c>
      <c r="E22" s="98" t="s">
        <v>296</v>
      </c>
      <c r="F22" s="98" t="s">
        <v>309</v>
      </c>
      <c r="G22" s="98" t="s">
        <v>312</v>
      </c>
      <c r="H22" s="98"/>
      <c r="I22" s="98" t="s">
        <v>34</v>
      </c>
      <c r="J22" s="96">
        <v>88444</v>
      </c>
      <c r="K22" s="96">
        <v>121627</v>
      </c>
      <c r="L22" s="96">
        <f>SUM(L2:L21)</f>
        <v>2277646</v>
      </c>
      <c r="M22" s="96"/>
      <c r="N22" s="97">
        <v>84000</v>
      </c>
      <c r="O22" s="98">
        <v>86000</v>
      </c>
      <c r="P22" s="98">
        <f t="shared" si="1"/>
        <v>170000</v>
      </c>
      <c r="Q22" s="100">
        <f t="shared" si="2"/>
        <v>0.94975351634932836</v>
      </c>
      <c r="R22" s="100">
        <f t="shared" si="3"/>
        <v>0.70707984246918854</v>
      </c>
      <c r="S22" s="100">
        <f t="shared" si="4"/>
        <v>7.4638464449699377E-2</v>
      </c>
      <c r="T22" s="96" t="s">
        <v>466</v>
      </c>
      <c r="U22" s="96">
        <f t="shared" si="8"/>
        <v>0</v>
      </c>
      <c r="V22" s="96"/>
      <c r="W22" s="96">
        <f t="shared" si="9"/>
        <v>0</v>
      </c>
      <c r="X22" s="96"/>
      <c r="Y22" s="96">
        <f t="shared" si="10"/>
        <v>0</v>
      </c>
      <c r="Z22" s="96"/>
      <c r="AA22" s="101" t="s">
        <v>494</v>
      </c>
    </row>
    <row r="23" spans="1:27" ht="38.25" x14ac:dyDescent="0.35">
      <c r="A23" s="96">
        <v>19</v>
      </c>
      <c r="B23" s="96" t="s">
        <v>41</v>
      </c>
      <c r="C23" s="97" t="s">
        <v>63</v>
      </c>
      <c r="D23" s="97" t="s">
        <v>60</v>
      </c>
      <c r="E23" s="98" t="s">
        <v>296</v>
      </c>
      <c r="F23" s="98" t="s">
        <v>309</v>
      </c>
      <c r="G23" s="98" t="s">
        <v>312</v>
      </c>
      <c r="H23" s="98"/>
      <c r="I23" s="98" t="s">
        <v>34</v>
      </c>
      <c r="J23" s="96">
        <v>50000</v>
      </c>
      <c r="K23" s="96">
        <v>50000</v>
      </c>
      <c r="L23" s="96">
        <f t="shared" si="0"/>
        <v>100000</v>
      </c>
      <c r="M23" s="96"/>
      <c r="N23" s="97">
        <v>25000</v>
      </c>
      <c r="O23" s="98">
        <v>25000</v>
      </c>
      <c r="P23" s="98">
        <f t="shared" si="1"/>
        <v>50000</v>
      </c>
      <c r="Q23" s="100">
        <f t="shared" si="2"/>
        <v>0.5</v>
      </c>
      <c r="R23" s="100">
        <f t="shared" si="3"/>
        <v>0.5</v>
      </c>
      <c r="S23" s="100">
        <f t="shared" si="4"/>
        <v>0.5</v>
      </c>
      <c r="T23" s="96" t="s">
        <v>268</v>
      </c>
      <c r="U23" s="96">
        <f t="shared" si="8"/>
        <v>0</v>
      </c>
      <c r="V23" s="96"/>
      <c r="W23" s="96">
        <f t="shared" si="9"/>
        <v>0</v>
      </c>
      <c r="X23" s="96"/>
      <c r="Y23" s="96">
        <f t="shared" si="10"/>
        <v>0</v>
      </c>
      <c r="Z23" s="96"/>
      <c r="AA23" s="101" t="s">
        <v>467</v>
      </c>
    </row>
    <row r="24" spans="1:27" ht="25.5" x14ac:dyDescent="0.35">
      <c r="A24" s="96">
        <v>34</v>
      </c>
      <c r="B24" s="96" t="s">
        <v>41</v>
      </c>
      <c r="C24" s="97" t="s">
        <v>138</v>
      </c>
      <c r="D24" s="97" t="s">
        <v>139</v>
      </c>
      <c r="E24" s="98" t="s">
        <v>296</v>
      </c>
      <c r="F24" s="98" t="s">
        <v>309</v>
      </c>
      <c r="G24" s="98" t="s">
        <v>312</v>
      </c>
      <c r="H24" s="98"/>
      <c r="I24" s="98" t="s">
        <v>34</v>
      </c>
      <c r="J24" s="96">
        <v>72160</v>
      </c>
      <c r="K24" s="96">
        <v>70035</v>
      </c>
      <c r="L24" s="96">
        <f t="shared" si="0"/>
        <v>142195</v>
      </c>
      <c r="M24" s="96"/>
      <c r="N24" s="98">
        <v>33580</v>
      </c>
      <c r="O24" s="98">
        <v>32518</v>
      </c>
      <c r="P24" s="98">
        <f t="shared" si="1"/>
        <v>66098</v>
      </c>
      <c r="Q24" s="100">
        <f t="shared" si="2"/>
        <v>0.46535476718403546</v>
      </c>
      <c r="R24" s="100">
        <f t="shared" si="3"/>
        <v>0.46431070179196116</v>
      </c>
      <c r="S24" s="100">
        <f t="shared" si="4"/>
        <v>0.46484053588382152</v>
      </c>
      <c r="T24" s="96"/>
      <c r="U24" s="96">
        <f t="shared" si="8"/>
        <v>0</v>
      </c>
      <c r="V24" s="96"/>
      <c r="W24" s="96">
        <f t="shared" si="9"/>
        <v>0</v>
      </c>
      <c r="X24" s="96"/>
      <c r="Y24" s="96">
        <f t="shared" si="10"/>
        <v>0</v>
      </c>
      <c r="Z24" s="96"/>
      <c r="AA24" s="101" t="s">
        <v>495</v>
      </c>
    </row>
    <row r="25" spans="1:27" ht="38.25" x14ac:dyDescent="0.35">
      <c r="A25" s="96">
        <v>52</v>
      </c>
      <c r="B25" s="96" t="s">
        <v>41</v>
      </c>
      <c r="C25" s="97" t="s">
        <v>151</v>
      </c>
      <c r="D25" s="97" t="s">
        <v>152</v>
      </c>
      <c r="E25" s="98" t="s">
        <v>296</v>
      </c>
      <c r="F25" s="98" t="s">
        <v>309</v>
      </c>
      <c r="G25" s="98" t="s">
        <v>312</v>
      </c>
      <c r="H25" s="98"/>
      <c r="I25" s="98" t="s">
        <v>34</v>
      </c>
      <c r="J25" s="96">
        <v>104100</v>
      </c>
      <c r="K25" s="96">
        <v>172600</v>
      </c>
      <c r="L25" s="96">
        <f t="shared" si="0"/>
        <v>276700</v>
      </c>
      <c r="M25" s="96"/>
      <c r="N25" s="98">
        <v>75000</v>
      </c>
      <c r="O25" s="98">
        <v>125000</v>
      </c>
      <c r="P25" s="98">
        <f t="shared" si="1"/>
        <v>200000</v>
      </c>
      <c r="Q25" s="100">
        <f t="shared" si="2"/>
        <v>0.72046109510086453</v>
      </c>
      <c r="R25" s="100">
        <f t="shared" si="3"/>
        <v>0.72421784472769413</v>
      </c>
      <c r="S25" s="100">
        <f t="shared" si="4"/>
        <v>0.72280448138778464</v>
      </c>
      <c r="T25" s="96" t="s">
        <v>264</v>
      </c>
      <c r="U25" s="96">
        <f t="shared" si="8"/>
        <v>0</v>
      </c>
      <c r="V25" s="96"/>
      <c r="W25" s="96">
        <f t="shared" si="9"/>
        <v>0</v>
      </c>
      <c r="X25" s="96"/>
      <c r="Y25" s="96">
        <f t="shared" si="10"/>
        <v>0</v>
      </c>
      <c r="Z25" s="96"/>
      <c r="AA25" s="101" t="s">
        <v>496</v>
      </c>
    </row>
    <row r="26" spans="1:27" ht="25.5" x14ac:dyDescent="0.35">
      <c r="A26" s="96">
        <v>41</v>
      </c>
      <c r="B26" s="96" t="s">
        <v>41</v>
      </c>
      <c r="C26" s="97" t="s">
        <v>147</v>
      </c>
      <c r="D26" s="97" t="s">
        <v>148</v>
      </c>
      <c r="E26" s="98" t="s">
        <v>296</v>
      </c>
      <c r="F26" s="98" t="s">
        <v>309</v>
      </c>
      <c r="G26" s="98" t="s">
        <v>312</v>
      </c>
      <c r="H26" s="98"/>
      <c r="I26" s="98" t="s">
        <v>34</v>
      </c>
      <c r="J26" s="98">
        <v>510200</v>
      </c>
      <c r="K26" s="98">
        <v>525252</v>
      </c>
      <c r="L26" s="96">
        <f t="shared" si="0"/>
        <v>1035452</v>
      </c>
      <c r="M26" s="96"/>
      <c r="N26" s="98">
        <v>51020</v>
      </c>
      <c r="O26" s="98">
        <v>52525</v>
      </c>
      <c r="P26" s="98">
        <f t="shared" si="1"/>
        <v>103545</v>
      </c>
      <c r="Q26" s="100">
        <f t="shared" si="2"/>
        <v>0.1</v>
      </c>
      <c r="R26" s="100">
        <f t="shared" si="3"/>
        <v>9.9999619230388456E-2</v>
      </c>
      <c r="S26" s="100">
        <f t="shared" si="4"/>
        <v>9.9999806847637554E-2</v>
      </c>
      <c r="T26" s="96"/>
      <c r="U26" s="96">
        <f t="shared" si="8"/>
        <v>0</v>
      </c>
      <c r="V26" s="96"/>
      <c r="W26" s="96">
        <f t="shared" si="9"/>
        <v>0</v>
      </c>
      <c r="X26" s="96"/>
      <c r="Y26" s="96">
        <f t="shared" si="10"/>
        <v>0</v>
      </c>
      <c r="Z26" s="96"/>
      <c r="AA26" s="101" t="s">
        <v>468</v>
      </c>
    </row>
    <row r="27" spans="1:27" ht="25.5" x14ac:dyDescent="0.35">
      <c r="A27" s="96">
        <v>60</v>
      </c>
      <c r="B27" s="96" t="s">
        <v>41</v>
      </c>
      <c r="C27" s="97" t="s">
        <v>156</v>
      </c>
      <c r="D27" s="97" t="s">
        <v>157</v>
      </c>
      <c r="E27" s="98" t="s">
        <v>296</v>
      </c>
      <c r="F27" s="98" t="s">
        <v>309</v>
      </c>
      <c r="G27" s="98" t="s">
        <v>312</v>
      </c>
      <c r="H27" s="98"/>
      <c r="I27" s="98" t="s">
        <v>34</v>
      </c>
      <c r="J27" s="96">
        <v>89089</v>
      </c>
      <c r="K27" s="96">
        <v>88275</v>
      </c>
      <c r="L27" s="96">
        <f t="shared" si="0"/>
        <v>177364</v>
      </c>
      <c r="M27" s="96"/>
      <c r="N27" s="98">
        <v>66816</v>
      </c>
      <c r="O27" s="98">
        <v>66206</v>
      </c>
      <c r="P27" s="98">
        <f t="shared" si="1"/>
        <v>133022</v>
      </c>
      <c r="Q27" s="100">
        <f t="shared" si="2"/>
        <v>0.74999158145225564</v>
      </c>
      <c r="R27" s="100">
        <f t="shared" si="3"/>
        <v>0.74999716794109317</v>
      </c>
      <c r="S27" s="100">
        <f t="shared" si="4"/>
        <v>0.74999436187726931</v>
      </c>
      <c r="T27" s="96"/>
      <c r="U27" s="96">
        <f t="shared" si="8"/>
        <v>0</v>
      </c>
      <c r="V27" s="96"/>
      <c r="W27" s="96">
        <f t="shared" si="9"/>
        <v>0</v>
      </c>
      <c r="X27" s="96"/>
      <c r="Y27" s="96">
        <f t="shared" si="10"/>
        <v>0</v>
      </c>
      <c r="Z27" s="96"/>
      <c r="AA27" s="101" t="s">
        <v>497</v>
      </c>
    </row>
    <row r="28" spans="1:27" ht="25.5" x14ac:dyDescent="0.35">
      <c r="A28" s="96">
        <v>70</v>
      </c>
      <c r="B28" s="96" t="s">
        <v>41</v>
      </c>
      <c r="C28" s="97" t="s">
        <v>167</v>
      </c>
      <c r="D28" s="97" t="s">
        <v>168</v>
      </c>
      <c r="E28" s="98" t="s">
        <v>296</v>
      </c>
      <c r="F28" s="98" t="s">
        <v>309</v>
      </c>
      <c r="G28" s="98" t="s">
        <v>312</v>
      </c>
      <c r="H28" s="98"/>
      <c r="I28" s="98" t="s">
        <v>34</v>
      </c>
      <c r="J28" s="96">
        <v>104736</v>
      </c>
      <c r="K28" s="96">
        <v>144892</v>
      </c>
      <c r="L28" s="96">
        <f t="shared" si="0"/>
        <v>249628</v>
      </c>
      <c r="M28" s="96"/>
      <c r="N28" s="98">
        <v>78552</v>
      </c>
      <c r="O28" s="98">
        <v>108669</v>
      </c>
      <c r="P28" s="98">
        <f t="shared" si="1"/>
        <v>187221</v>
      </c>
      <c r="Q28" s="100">
        <f t="shared" si="2"/>
        <v>0.75</v>
      </c>
      <c r="R28" s="100">
        <f t="shared" si="3"/>
        <v>0.75</v>
      </c>
      <c r="S28" s="100">
        <f t="shared" si="4"/>
        <v>0.75</v>
      </c>
      <c r="T28" s="96"/>
      <c r="U28" s="96">
        <f t="shared" si="8"/>
        <v>0</v>
      </c>
      <c r="V28" s="96"/>
      <c r="W28" s="96">
        <f t="shared" si="9"/>
        <v>0</v>
      </c>
      <c r="X28" s="96"/>
      <c r="Y28" s="96">
        <f t="shared" si="10"/>
        <v>0</v>
      </c>
      <c r="Z28" s="96"/>
      <c r="AA28" s="101" t="s">
        <v>469</v>
      </c>
    </row>
    <row r="29" spans="1:27" ht="38.25" x14ac:dyDescent="0.35">
      <c r="A29" s="96">
        <v>37</v>
      </c>
      <c r="B29" s="96" t="s">
        <v>41</v>
      </c>
      <c r="C29" s="97" t="s">
        <v>141</v>
      </c>
      <c r="D29" s="97" t="s">
        <v>142</v>
      </c>
      <c r="E29" s="98" t="s">
        <v>296</v>
      </c>
      <c r="F29" s="98" t="s">
        <v>309</v>
      </c>
      <c r="G29" s="98" t="s">
        <v>312</v>
      </c>
      <c r="H29" s="98" t="s">
        <v>318</v>
      </c>
      <c r="I29" s="98" t="s">
        <v>34</v>
      </c>
      <c r="J29" s="96">
        <v>71500</v>
      </c>
      <c r="K29" s="96">
        <v>68500</v>
      </c>
      <c r="L29" s="96">
        <f>SUM(J29:K29)</f>
        <v>140000</v>
      </c>
      <c r="M29" s="96" t="s">
        <v>254</v>
      </c>
      <c r="N29" s="98">
        <v>69000</v>
      </c>
      <c r="O29" s="98">
        <v>66000</v>
      </c>
      <c r="P29" s="98">
        <f t="shared" si="1"/>
        <v>135000</v>
      </c>
      <c r="Q29" s="100">
        <f t="shared" si="2"/>
        <v>0.965034965034965</v>
      </c>
      <c r="R29" s="100">
        <f t="shared" si="3"/>
        <v>0.96350364963503654</v>
      </c>
      <c r="S29" s="100">
        <f t="shared" si="4"/>
        <v>0.9642857142857143</v>
      </c>
      <c r="T29" s="96"/>
      <c r="U29" s="96">
        <f t="shared" si="8"/>
        <v>0</v>
      </c>
      <c r="V29" s="96"/>
      <c r="W29" s="96">
        <f t="shared" si="9"/>
        <v>0</v>
      </c>
      <c r="X29" s="96"/>
      <c r="Y29" s="96">
        <f t="shared" si="10"/>
        <v>0</v>
      </c>
      <c r="Z29" s="96"/>
      <c r="AA29" s="101" t="s">
        <v>498</v>
      </c>
    </row>
    <row r="30" spans="1:27" ht="51" x14ac:dyDescent="0.35">
      <c r="A30" s="96">
        <v>23</v>
      </c>
      <c r="B30" s="96" t="s">
        <v>41</v>
      </c>
      <c r="C30" s="97" t="s">
        <v>64</v>
      </c>
      <c r="D30" s="97" t="s">
        <v>65</v>
      </c>
      <c r="E30" s="98" t="s">
        <v>296</v>
      </c>
      <c r="F30" s="98" t="s">
        <v>309</v>
      </c>
      <c r="G30" s="98" t="s">
        <v>312</v>
      </c>
      <c r="H30" s="98" t="s">
        <v>318</v>
      </c>
      <c r="I30" s="98" t="s">
        <v>34</v>
      </c>
      <c r="J30" s="96">
        <v>129463</v>
      </c>
      <c r="K30" s="96">
        <v>123957</v>
      </c>
      <c r="L30" s="96">
        <f>SUM(J30:K30)</f>
        <v>253420</v>
      </c>
      <c r="M30" s="96"/>
      <c r="N30" s="98">
        <v>61902</v>
      </c>
      <c r="O30" s="98">
        <v>71138</v>
      </c>
      <c r="P30" s="98">
        <f t="shared" si="1"/>
        <v>133040</v>
      </c>
      <c r="Q30" s="100">
        <f t="shared" si="2"/>
        <v>0.47814433467477196</v>
      </c>
      <c r="R30" s="100">
        <f t="shared" si="3"/>
        <v>0.57389255951660656</v>
      </c>
      <c r="S30" s="100">
        <f t="shared" si="4"/>
        <v>0.52497829689842945</v>
      </c>
      <c r="T30" s="96"/>
      <c r="U30" s="96">
        <f t="shared" si="8"/>
        <v>0</v>
      </c>
      <c r="V30" s="96"/>
      <c r="W30" s="96">
        <f t="shared" si="9"/>
        <v>0</v>
      </c>
      <c r="X30" s="96"/>
      <c r="Y30" s="96">
        <f t="shared" si="10"/>
        <v>0</v>
      </c>
      <c r="Z30" s="96"/>
      <c r="AA30" s="101" t="s">
        <v>470</v>
      </c>
    </row>
    <row r="31" spans="1:27" s="12" customFormat="1" ht="18" customHeight="1" x14ac:dyDescent="0.4">
      <c r="A31" s="204" t="s">
        <v>30</v>
      </c>
      <c r="B31" s="205"/>
      <c r="C31" s="205"/>
      <c r="D31" s="205"/>
      <c r="E31" s="205"/>
      <c r="F31" s="205"/>
      <c r="G31" s="205"/>
      <c r="H31" s="105"/>
      <c r="I31" s="105"/>
      <c r="J31" s="105"/>
      <c r="K31" s="105"/>
      <c r="L31" s="105"/>
      <c r="M31" s="105"/>
      <c r="N31" s="107">
        <v>1400338</v>
      </c>
      <c r="O31" s="107">
        <v>1434161</v>
      </c>
      <c r="P31" s="105">
        <f t="shared" si="1"/>
        <v>2834499</v>
      </c>
      <c r="Q31" s="108"/>
      <c r="R31" s="108"/>
      <c r="S31" s="108"/>
      <c r="T31" s="108"/>
      <c r="U31" s="108"/>
      <c r="V31" s="108"/>
      <c r="W31" s="108"/>
      <c r="X31" s="108"/>
      <c r="Y31" s="108"/>
      <c r="Z31" s="108"/>
      <c r="AA31" s="109"/>
    </row>
    <row r="47" spans="5:7" hidden="1" x14ac:dyDescent="0.35"/>
    <row r="48" spans="5:7" ht="13.9" hidden="1" x14ac:dyDescent="0.4">
      <c r="E48" s="28" t="s">
        <v>41</v>
      </c>
      <c r="F48" s="28"/>
      <c r="G48" s="28"/>
    </row>
    <row r="49" spans="5:19" ht="27.75" hidden="1" customHeight="1" x14ac:dyDescent="0.4">
      <c r="E49" s="17" t="s">
        <v>303</v>
      </c>
      <c r="F49" s="17" t="s">
        <v>304</v>
      </c>
      <c r="G49" s="17" t="s">
        <v>305</v>
      </c>
      <c r="H49" s="17" t="s">
        <v>356</v>
      </c>
      <c r="I49" s="17" t="s">
        <v>31</v>
      </c>
      <c r="J49" s="17" t="s">
        <v>28</v>
      </c>
      <c r="K49" s="17" t="s">
        <v>29</v>
      </c>
      <c r="L49" s="17" t="s">
        <v>30</v>
      </c>
      <c r="M49" s="17" t="s">
        <v>252</v>
      </c>
      <c r="N49" s="17" t="s">
        <v>28</v>
      </c>
      <c r="O49" s="17" t="s">
        <v>29</v>
      </c>
      <c r="P49" s="17" t="s">
        <v>271</v>
      </c>
      <c r="Q49" s="17" t="s">
        <v>357</v>
      </c>
      <c r="R49" s="17" t="s">
        <v>358</v>
      </c>
      <c r="S49" s="17" t="s">
        <v>359</v>
      </c>
    </row>
    <row r="50" spans="5:19" ht="13.5" hidden="1" x14ac:dyDescent="0.35">
      <c r="E50" s="18" t="s">
        <v>296</v>
      </c>
      <c r="F50" s="18">
        <f t="shared" ref="F50:F55" si="11">COUNTIF($E$2:$E$47,E50)</f>
        <v>29</v>
      </c>
      <c r="G50" s="18" t="s">
        <v>312</v>
      </c>
      <c r="H50" s="18" t="s">
        <v>314</v>
      </c>
      <c r="I50" s="18"/>
      <c r="J50" s="25">
        <f t="shared" ref="J50:L55" si="12">SUMIF($E$2:$E$49,$E50,J$2:J$49)</f>
        <v>2314746</v>
      </c>
      <c r="K50" s="25">
        <f t="shared" si="12"/>
        <v>2547730</v>
      </c>
      <c r="L50" s="25">
        <f t="shared" si="12"/>
        <v>6930051</v>
      </c>
      <c r="M50" s="18"/>
      <c r="N50" s="25">
        <f t="shared" ref="N50:P55" si="13">SUMIF($E$2:$E$49,$E50,N$2:N$49)</f>
        <v>1400338</v>
      </c>
      <c r="O50" s="25">
        <f t="shared" si="13"/>
        <v>1434161</v>
      </c>
      <c r="P50" s="25">
        <f t="shared" si="13"/>
        <v>2834499</v>
      </c>
      <c r="Q50" s="23">
        <f t="shared" ref="Q50:S54" si="14">IF(J50=0,0,N50/J50)</f>
        <v>0.60496400036980302</v>
      </c>
      <c r="R50" s="23">
        <f t="shared" si="14"/>
        <v>0.56291718510203204</v>
      </c>
      <c r="S50" s="23">
        <f t="shared" si="14"/>
        <v>0.40901560464706538</v>
      </c>
    </row>
    <row r="51" spans="5:19" ht="13.5" hidden="1" x14ac:dyDescent="0.35">
      <c r="E51" s="18" t="s">
        <v>242</v>
      </c>
      <c r="F51" s="18">
        <f t="shared" si="11"/>
        <v>0</v>
      </c>
      <c r="G51" s="18" t="s">
        <v>313</v>
      </c>
      <c r="H51" s="18" t="s">
        <v>315</v>
      </c>
      <c r="I51" s="18"/>
      <c r="J51" s="25">
        <f t="shared" si="12"/>
        <v>0</v>
      </c>
      <c r="K51" s="25">
        <f t="shared" si="12"/>
        <v>0</v>
      </c>
      <c r="L51" s="25">
        <f t="shared" si="12"/>
        <v>0</v>
      </c>
      <c r="M51" s="18"/>
      <c r="N51" s="25">
        <f t="shared" si="13"/>
        <v>0</v>
      </c>
      <c r="O51" s="25">
        <f t="shared" si="13"/>
        <v>0</v>
      </c>
      <c r="P51" s="25">
        <f t="shared" si="13"/>
        <v>0</v>
      </c>
      <c r="Q51" s="23">
        <f t="shared" si="14"/>
        <v>0</v>
      </c>
      <c r="R51" s="23">
        <f t="shared" si="14"/>
        <v>0</v>
      </c>
      <c r="S51" s="23">
        <f t="shared" si="14"/>
        <v>0</v>
      </c>
    </row>
    <row r="52" spans="5:19" ht="13.5" hidden="1" x14ac:dyDescent="0.35">
      <c r="E52" s="20" t="s">
        <v>307</v>
      </c>
      <c r="F52" s="18">
        <f t="shared" si="11"/>
        <v>0</v>
      </c>
      <c r="G52" s="20"/>
      <c r="H52" s="20"/>
      <c r="I52" s="20"/>
      <c r="J52" s="26">
        <f t="shared" si="12"/>
        <v>0</v>
      </c>
      <c r="K52" s="26">
        <f t="shared" si="12"/>
        <v>0</v>
      </c>
      <c r="L52" s="26">
        <f t="shared" si="12"/>
        <v>0</v>
      </c>
      <c r="M52" s="20"/>
      <c r="N52" s="26">
        <f t="shared" si="13"/>
        <v>0</v>
      </c>
      <c r="O52" s="26">
        <f t="shared" si="13"/>
        <v>0</v>
      </c>
      <c r="P52" s="26">
        <f t="shared" si="13"/>
        <v>0</v>
      </c>
      <c r="Q52" s="24">
        <f t="shared" si="14"/>
        <v>0</v>
      </c>
      <c r="R52" s="24">
        <f t="shared" si="14"/>
        <v>0</v>
      </c>
      <c r="S52" s="24">
        <f t="shared" si="14"/>
        <v>0</v>
      </c>
    </row>
    <row r="53" spans="5:19" ht="13.5" hidden="1" x14ac:dyDescent="0.35">
      <c r="E53" s="20" t="s">
        <v>308</v>
      </c>
      <c r="F53" s="18">
        <f t="shared" si="11"/>
        <v>0</v>
      </c>
      <c r="G53" s="20"/>
      <c r="H53" s="20"/>
      <c r="I53" s="20"/>
      <c r="J53" s="26">
        <f t="shared" si="12"/>
        <v>0</v>
      </c>
      <c r="K53" s="26">
        <f t="shared" si="12"/>
        <v>0</v>
      </c>
      <c r="L53" s="26">
        <f t="shared" si="12"/>
        <v>0</v>
      </c>
      <c r="M53" s="20"/>
      <c r="N53" s="26">
        <f t="shared" si="13"/>
        <v>0</v>
      </c>
      <c r="O53" s="26">
        <f t="shared" si="13"/>
        <v>0</v>
      </c>
      <c r="P53" s="26">
        <f t="shared" si="13"/>
        <v>0</v>
      </c>
      <c r="Q53" s="24">
        <f t="shared" si="14"/>
        <v>0</v>
      </c>
      <c r="R53" s="24">
        <f t="shared" si="14"/>
        <v>0</v>
      </c>
      <c r="S53" s="24">
        <f t="shared" si="14"/>
        <v>0</v>
      </c>
    </row>
    <row r="54" spans="5:19" ht="13.5" hidden="1" x14ac:dyDescent="0.35">
      <c r="E54" s="18" t="s">
        <v>304</v>
      </c>
      <c r="F54" s="18">
        <f t="shared" si="11"/>
        <v>0</v>
      </c>
      <c r="G54" s="18"/>
      <c r="H54" s="18"/>
      <c r="I54" s="18"/>
      <c r="J54" s="25">
        <f t="shared" si="12"/>
        <v>0</v>
      </c>
      <c r="K54" s="25">
        <f t="shared" si="12"/>
        <v>0</v>
      </c>
      <c r="L54" s="25">
        <f t="shared" si="12"/>
        <v>0</v>
      </c>
      <c r="M54" s="18"/>
      <c r="N54" s="25">
        <f t="shared" si="13"/>
        <v>0</v>
      </c>
      <c r="O54" s="25">
        <f t="shared" si="13"/>
        <v>0</v>
      </c>
      <c r="P54" s="25">
        <f t="shared" si="13"/>
        <v>0</v>
      </c>
      <c r="Q54" s="23">
        <f t="shared" si="14"/>
        <v>0</v>
      </c>
      <c r="R54" s="23">
        <f t="shared" si="14"/>
        <v>0</v>
      </c>
      <c r="S54" s="23">
        <f t="shared" si="14"/>
        <v>0</v>
      </c>
    </row>
    <row r="55" spans="5:19" ht="13.9" hidden="1" thickBot="1" x14ac:dyDescent="0.4">
      <c r="E55" s="22" t="s">
        <v>353</v>
      </c>
      <c r="F55" s="18">
        <f t="shared" si="11"/>
        <v>0</v>
      </c>
      <c r="G55" s="22"/>
      <c r="H55" s="22"/>
      <c r="I55" s="22"/>
      <c r="J55" s="27">
        <f t="shared" si="12"/>
        <v>0</v>
      </c>
      <c r="K55" s="27">
        <f t="shared" si="12"/>
        <v>0</v>
      </c>
      <c r="L55" s="27">
        <f t="shared" si="12"/>
        <v>0</v>
      </c>
      <c r="M55" s="22"/>
      <c r="N55" s="27">
        <f t="shared" si="13"/>
        <v>0</v>
      </c>
      <c r="O55" s="27">
        <f t="shared" si="13"/>
        <v>0</v>
      </c>
      <c r="P55" s="27">
        <f t="shared" si="13"/>
        <v>0</v>
      </c>
      <c r="Q55" s="22"/>
      <c r="R55" s="22"/>
      <c r="S55" s="22"/>
    </row>
    <row r="56" spans="5:19" hidden="1" x14ac:dyDescent="0.35">
      <c r="F56" s="2">
        <f>SUM(F50:F55)</f>
        <v>29</v>
      </c>
    </row>
  </sheetData>
  <mergeCells count="1">
    <mergeCell ref="A31:G31"/>
  </mergeCells>
  <phoneticPr fontId="0" type="noConversion"/>
  <conditionalFormatting sqref="E2:E30">
    <cfRule type="cellIs" dxfId="10" priority="1" stopIfTrue="1" operator="equal">
      <formula>"approved"</formula>
    </cfRule>
    <cfRule type="cellIs" dxfId="9" priority="2" stopIfTrue="1" operator="equal">
      <formula>"rejected"</formula>
    </cfRule>
    <cfRule type="cellIs" dxfId="8" priority="3" stopIfTrue="1" operator="equal">
      <formula>"possible"</formula>
    </cfRule>
  </conditionalFormatting>
  <dataValidations count="1">
    <dataValidation type="list" allowBlank="1" showInputMessage="1" showErrorMessage="1" sqref="E2:E30">
      <formula1>Decision</formula1>
    </dataValidation>
  </dataValidations>
  <pageMargins left="0.15748031496062992" right="0.15748031496062992" top="0.44" bottom="0.38" header="0.17" footer="0.2"/>
  <pageSetup paperSize="9" scale="75" orientation="landscape" r:id="rId1"/>
  <headerFooter alignWithMargins="0">
    <oddHeader>&amp;L&amp;"Arial,Bold"&amp;14EDUCATION, TRAINING and  EMPLOYMENT PANEL</oddHeader>
    <oddFooter>&amp;L&amp;"Comic Sans MS,Bold Italic"LSP REPORT- FINAL NRF APPROVALS 2004-06</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indexed="53"/>
  </sheetPr>
  <dimension ref="A1:AW129"/>
  <sheetViews>
    <sheetView zoomScale="65" workbookViewId="0">
      <pane xSplit="1" ySplit="1" topLeftCell="B7" activePane="bottomRight" state="frozen"/>
      <selection pane="topRight" activeCell="B1" sqref="B1"/>
      <selection pane="bottomLeft" activeCell="A2" sqref="A2"/>
      <selection pane="bottomRight" activeCell="B2" sqref="B2"/>
    </sheetView>
  </sheetViews>
  <sheetFormatPr defaultColWidth="9.1328125" defaultRowHeight="12.75" x14ac:dyDescent="0.35"/>
  <cols>
    <col min="1" max="1" width="3.86328125" style="2" customWidth="1"/>
    <col min="2" max="2" width="9.86328125" style="2" customWidth="1"/>
    <col min="3" max="3" width="42.265625" style="2" customWidth="1"/>
    <col min="4" max="4" width="40.3984375" style="14" customWidth="1"/>
    <col min="5" max="5" width="11.86328125" style="2" hidden="1" customWidth="1"/>
    <col min="6" max="6" width="15.3984375" style="2" hidden="1" customWidth="1"/>
    <col min="7" max="7" width="9.265625" style="2" customWidth="1"/>
    <col min="8" max="8" width="19.59765625" style="2" hidden="1" customWidth="1"/>
    <col min="9" max="9" width="11.1328125" style="2" hidden="1" customWidth="1"/>
    <col min="10" max="12" width="14.73046875" style="2" hidden="1" customWidth="1"/>
    <col min="13" max="13" width="16.73046875" style="2" hidden="1" customWidth="1"/>
    <col min="14" max="14" width="13.1328125" style="2" customWidth="1"/>
    <col min="15" max="15" width="13" style="2" customWidth="1"/>
    <col min="16" max="16" width="11.1328125" style="2" customWidth="1"/>
    <col min="17" max="17" width="11.3984375" style="2" hidden="1" customWidth="1"/>
    <col min="18" max="18" width="10.86328125" style="2" hidden="1" customWidth="1"/>
    <col min="19" max="19" width="8.265625" style="2" hidden="1" customWidth="1"/>
    <col min="20" max="20" width="14.86328125" style="2" hidden="1" customWidth="1"/>
    <col min="21" max="21" width="27.59765625" style="2" hidden="1" customWidth="1"/>
    <col min="22" max="23" width="10.265625" style="2" hidden="1" customWidth="1"/>
    <col min="24" max="24" width="63.73046875" style="14" customWidth="1"/>
    <col min="25" max="16384" width="9.1328125" style="2"/>
  </cols>
  <sheetData>
    <row r="1" spans="1:49" ht="45" x14ac:dyDescent="0.35">
      <c r="A1" s="110" t="s">
        <v>25</v>
      </c>
      <c r="B1" s="111" t="s">
        <v>32</v>
      </c>
      <c r="C1" s="112" t="s">
        <v>26</v>
      </c>
      <c r="D1" s="112" t="s">
        <v>27</v>
      </c>
      <c r="E1" s="112" t="s">
        <v>303</v>
      </c>
      <c r="F1" s="112" t="s">
        <v>304</v>
      </c>
      <c r="G1" s="112" t="s">
        <v>305</v>
      </c>
      <c r="H1" s="112" t="s">
        <v>356</v>
      </c>
      <c r="I1" s="112" t="s">
        <v>31</v>
      </c>
      <c r="J1" s="111" t="s">
        <v>28</v>
      </c>
      <c r="K1" s="111" t="s">
        <v>29</v>
      </c>
      <c r="L1" s="111" t="s">
        <v>30</v>
      </c>
      <c r="M1" s="112" t="s">
        <v>252</v>
      </c>
      <c r="N1" s="111" t="s">
        <v>28</v>
      </c>
      <c r="O1" s="111" t="s">
        <v>29</v>
      </c>
      <c r="P1" s="112" t="s">
        <v>271</v>
      </c>
      <c r="Q1" s="111" t="s">
        <v>357</v>
      </c>
      <c r="R1" s="111" t="s">
        <v>358</v>
      </c>
      <c r="S1" s="111" t="s">
        <v>359</v>
      </c>
      <c r="T1" s="111" t="s">
        <v>271</v>
      </c>
      <c r="U1" s="111" t="s">
        <v>286</v>
      </c>
      <c r="V1" s="112" t="s">
        <v>269</v>
      </c>
      <c r="W1" s="112" t="s">
        <v>270</v>
      </c>
      <c r="X1" s="113" t="s">
        <v>373</v>
      </c>
    </row>
    <row r="2" spans="1:49" ht="76.5" x14ac:dyDescent="0.35">
      <c r="A2" s="114">
        <v>1</v>
      </c>
      <c r="B2" s="115" t="s">
        <v>96</v>
      </c>
      <c r="C2" s="116" t="s">
        <v>97</v>
      </c>
      <c r="D2" s="117" t="s">
        <v>98</v>
      </c>
      <c r="E2" s="116" t="s">
        <v>296</v>
      </c>
      <c r="F2" s="116" t="s">
        <v>309</v>
      </c>
      <c r="G2" s="116" t="s">
        <v>313</v>
      </c>
      <c r="H2" s="116"/>
      <c r="I2" s="116" t="s">
        <v>36</v>
      </c>
      <c r="J2" s="116">
        <v>25617</v>
      </c>
      <c r="K2" s="116">
        <v>25617</v>
      </c>
      <c r="L2" s="116">
        <f t="shared" ref="L2:L12" si="0">SUM(J2:K2)</f>
        <v>51234</v>
      </c>
      <c r="M2" s="116" t="s">
        <v>314</v>
      </c>
      <c r="N2" s="118">
        <v>25617</v>
      </c>
      <c r="O2" s="118">
        <v>25617</v>
      </c>
      <c r="P2" s="118">
        <f t="shared" ref="P2:P12" si="1">SUM(N2:O2)</f>
        <v>51234</v>
      </c>
      <c r="Q2" s="119">
        <f t="shared" ref="Q2:Q12" si="2">IF(J2=0,0,N2/J2)</f>
        <v>1</v>
      </c>
      <c r="R2" s="119">
        <f t="shared" ref="R2:R12" si="3">IF(K2=0,0,O2/K2)</f>
        <v>1</v>
      </c>
      <c r="S2" s="119">
        <f t="shared" ref="S2:S12" si="4">IF(L2=0,0,P2/L2)</f>
        <v>1</v>
      </c>
      <c r="T2" s="118">
        <f t="shared" ref="T2:T12" si="5">SUM(N2:O2)</f>
        <v>51234</v>
      </c>
      <c r="U2" s="116" t="s">
        <v>273</v>
      </c>
      <c r="V2" s="120">
        <v>1</v>
      </c>
      <c r="W2" s="120">
        <v>1</v>
      </c>
      <c r="X2" s="121" t="s">
        <v>505</v>
      </c>
    </row>
    <row r="3" spans="1:49" ht="38.25" x14ac:dyDescent="0.35">
      <c r="A3" s="114">
        <v>2</v>
      </c>
      <c r="B3" s="115" t="s">
        <v>96</v>
      </c>
      <c r="C3" s="116" t="s">
        <v>99</v>
      </c>
      <c r="D3" s="117" t="s">
        <v>100</v>
      </c>
      <c r="E3" s="116" t="s">
        <v>296</v>
      </c>
      <c r="F3" s="116" t="s">
        <v>309</v>
      </c>
      <c r="G3" s="116" t="s">
        <v>313</v>
      </c>
      <c r="H3" s="116"/>
      <c r="I3" s="116" t="s">
        <v>36</v>
      </c>
      <c r="J3" s="116">
        <v>40000</v>
      </c>
      <c r="K3" s="116">
        <v>0</v>
      </c>
      <c r="L3" s="116">
        <f t="shared" si="0"/>
        <v>40000</v>
      </c>
      <c r="M3" s="116" t="s">
        <v>315</v>
      </c>
      <c r="N3" s="118">
        <v>40000</v>
      </c>
      <c r="O3" s="118">
        <v>0</v>
      </c>
      <c r="P3" s="118">
        <f t="shared" si="1"/>
        <v>40000</v>
      </c>
      <c r="Q3" s="119">
        <f t="shared" si="2"/>
        <v>1</v>
      </c>
      <c r="R3" s="119">
        <f t="shared" si="3"/>
        <v>0</v>
      </c>
      <c r="S3" s="119">
        <f t="shared" si="4"/>
        <v>1</v>
      </c>
      <c r="T3" s="118">
        <f t="shared" si="5"/>
        <v>40000</v>
      </c>
      <c r="U3" s="116" t="s">
        <v>273</v>
      </c>
      <c r="V3" s="116">
        <v>100</v>
      </c>
      <c r="W3" s="116"/>
      <c r="X3" s="121" t="s">
        <v>506</v>
      </c>
      <c r="Y3" s="36"/>
      <c r="Z3" s="36"/>
      <c r="AA3" s="36"/>
      <c r="AB3" s="36"/>
      <c r="AC3" s="36"/>
      <c r="AD3" s="36"/>
      <c r="AE3" s="36"/>
      <c r="AF3" s="36"/>
      <c r="AG3" s="36"/>
      <c r="AH3" s="36"/>
      <c r="AI3" s="36"/>
      <c r="AJ3" s="36"/>
      <c r="AK3" s="36"/>
      <c r="AL3" s="36"/>
      <c r="AM3" s="36"/>
      <c r="AN3" s="36"/>
      <c r="AO3" s="36"/>
      <c r="AP3" s="36"/>
      <c r="AQ3" s="36"/>
      <c r="AR3" s="36"/>
      <c r="AS3" s="36"/>
      <c r="AT3" s="36"/>
      <c r="AU3" s="36"/>
      <c r="AV3" s="36"/>
      <c r="AW3" s="36"/>
    </row>
    <row r="4" spans="1:49" ht="63.75" x14ac:dyDescent="0.35">
      <c r="A4" s="114">
        <v>4</v>
      </c>
      <c r="B4" s="115" t="s">
        <v>96</v>
      </c>
      <c r="C4" s="116" t="s">
        <v>102</v>
      </c>
      <c r="D4" s="117" t="s">
        <v>227</v>
      </c>
      <c r="E4" s="116" t="s">
        <v>296</v>
      </c>
      <c r="F4" s="116" t="s">
        <v>309</v>
      </c>
      <c r="G4" s="116" t="s">
        <v>313</v>
      </c>
      <c r="H4" s="116"/>
      <c r="I4" s="116" t="s">
        <v>36</v>
      </c>
      <c r="J4" s="116">
        <v>40112</v>
      </c>
      <c r="K4" s="116">
        <v>47477</v>
      </c>
      <c r="L4" s="116">
        <f t="shared" si="0"/>
        <v>87589</v>
      </c>
      <c r="M4" s="116" t="s">
        <v>314</v>
      </c>
      <c r="N4" s="118">
        <v>40112</v>
      </c>
      <c r="O4" s="118">
        <v>47477</v>
      </c>
      <c r="P4" s="118">
        <f t="shared" si="1"/>
        <v>87589</v>
      </c>
      <c r="Q4" s="119">
        <f t="shared" si="2"/>
        <v>1</v>
      </c>
      <c r="R4" s="119">
        <f t="shared" si="3"/>
        <v>1</v>
      </c>
      <c r="S4" s="119">
        <f t="shared" si="4"/>
        <v>1</v>
      </c>
      <c r="T4" s="118">
        <f t="shared" si="5"/>
        <v>87589</v>
      </c>
      <c r="U4" s="116" t="s">
        <v>273</v>
      </c>
      <c r="V4" s="116">
        <v>100</v>
      </c>
      <c r="W4" s="116">
        <v>100</v>
      </c>
      <c r="X4" s="121" t="s">
        <v>471</v>
      </c>
      <c r="Y4" s="36"/>
      <c r="Z4" s="36"/>
      <c r="AA4" s="36"/>
      <c r="AB4" s="36"/>
      <c r="AC4" s="36"/>
      <c r="AD4" s="36"/>
      <c r="AE4" s="36"/>
      <c r="AF4" s="36"/>
      <c r="AG4" s="36"/>
      <c r="AH4" s="36"/>
      <c r="AI4" s="36"/>
      <c r="AJ4" s="36"/>
      <c r="AK4" s="36"/>
      <c r="AL4" s="36"/>
      <c r="AM4" s="36"/>
      <c r="AN4" s="36"/>
      <c r="AO4" s="36"/>
      <c r="AP4" s="36"/>
      <c r="AQ4" s="36"/>
      <c r="AR4" s="36"/>
      <c r="AS4" s="36"/>
      <c r="AT4" s="36"/>
      <c r="AU4" s="36"/>
      <c r="AV4" s="36"/>
      <c r="AW4" s="36"/>
    </row>
    <row r="5" spans="1:49" ht="63.75" x14ac:dyDescent="0.35">
      <c r="A5" s="114">
        <v>11</v>
      </c>
      <c r="B5" s="115" t="s">
        <v>96</v>
      </c>
      <c r="C5" s="116" t="s">
        <v>110</v>
      </c>
      <c r="D5" s="117" t="s">
        <v>111</v>
      </c>
      <c r="E5" s="116" t="s">
        <v>296</v>
      </c>
      <c r="F5" s="116" t="s">
        <v>309</v>
      </c>
      <c r="G5" s="116" t="s">
        <v>313</v>
      </c>
      <c r="H5" s="116"/>
      <c r="I5" s="116" t="s">
        <v>36</v>
      </c>
      <c r="J5" s="116">
        <v>35073</v>
      </c>
      <c r="K5" s="116">
        <v>36142</v>
      </c>
      <c r="L5" s="116">
        <f t="shared" si="0"/>
        <v>71215</v>
      </c>
      <c r="M5" s="116" t="s">
        <v>315</v>
      </c>
      <c r="N5" s="118">
        <v>35073</v>
      </c>
      <c r="O5" s="118">
        <v>0</v>
      </c>
      <c r="P5" s="118">
        <f t="shared" si="1"/>
        <v>35073</v>
      </c>
      <c r="Q5" s="119">
        <f t="shared" si="2"/>
        <v>1</v>
      </c>
      <c r="R5" s="119">
        <f t="shared" si="3"/>
        <v>0</v>
      </c>
      <c r="S5" s="119">
        <f t="shared" si="4"/>
        <v>0.49249455873060449</v>
      </c>
      <c r="T5" s="118">
        <f t="shared" si="5"/>
        <v>35073</v>
      </c>
      <c r="U5" s="116" t="s">
        <v>287</v>
      </c>
      <c r="V5" s="116">
        <v>35073</v>
      </c>
      <c r="W5" s="116"/>
      <c r="X5" s="121" t="s">
        <v>472</v>
      </c>
      <c r="Y5" s="36"/>
      <c r="Z5" s="36"/>
      <c r="AA5" s="36"/>
      <c r="AB5" s="36"/>
      <c r="AC5" s="36"/>
      <c r="AD5" s="36"/>
      <c r="AE5" s="36"/>
      <c r="AF5" s="36"/>
      <c r="AG5" s="36"/>
      <c r="AH5" s="36"/>
      <c r="AI5" s="36"/>
      <c r="AJ5" s="36"/>
      <c r="AK5" s="36"/>
      <c r="AL5" s="36"/>
      <c r="AM5" s="36"/>
      <c r="AN5" s="36"/>
      <c r="AO5" s="36"/>
      <c r="AP5" s="36"/>
      <c r="AQ5" s="36"/>
      <c r="AR5" s="36"/>
      <c r="AS5" s="36"/>
      <c r="AT5" s="36"/>
      <c r="AU5" s="36"/>
      <c r="AV5" s="36"/>
      <c r="AW5" s="36"/>
    </row>
    <row r="6" spans="1:49" ht="38.25" x14ac:dyDescent="0.35">
      <c r="A6" s="114">
        <v>13</v>
      </c>
      <c r="B6" s="115" t="s">
        <v>96</v>
      </c>
      <c r="C6" s="116" t="s">
        <v>114</v>
      </c>
      <c r="D6" s="117" t="s">
        <v>113</v>
      </c>
      <c r="E6" s="116" t="s">
        <v>296</v>
      </c>
      <c r="F6" s="116" t="s">
        <v>309</v>
      </c>
      <c r="G6" s="116" t="s">
        <v>313</v>
      </c>
      <c r="H6" s="116"/>
      <c r="I6" s="116" t="s">
        <v>36</v>
      </c>
      <c r="J6" s="116">
        <v>28414</v>
      </c>
      <c r="K6" s="116">
        <v>14950</v>
      </c>
      <c r="L6" s="116">
        <f t="shared" si="0"/>
        <v>43364</v>
      </c>
      <c r="M6" s="116" t="s">
        <v>315</v>
      </c>
      <c r="N6" s="118">
        <v>28414</v>
      </c>
      <c r="O6" s="118">
        <v>0</v>
      </c>
      <c r="P6" s="118">
        <f t="shared" si="1"/>
        <v>28414</v>
      </c>
      <c r="Q6" s="119">
        <f t="shared" si="2"/>
        <v>1</v>
      </c>
      <c r="R6" s="119">
        <f t="shared" si="3"/>
        <v>0</v>
      </c>
      <c r="S6" s="119">
        <f t="shared" si="4"/>
        <v>0.65524398118254779</v>
      </c>
      <c r="T6" s="118">
        <f t="shared" si="5"/>
        <v>28414</v>
      </c>
      <c r="U6" s="116" t="s">
        <v>283</v>
      </c>
      <c r="V6" s="116"/>
      <c r="W6" s="116"/>
      <c r="X6" s="121" t="s">
        <v>0</v>
      </c>
      <c r="Y6" s="36"/>
      <c r="Z6" s="36"/>
      <c r="AA6" s="36"/>
      <c r="AB6" s="36"/>
      <c r="AC6" s="36"/>
      <c r="AD6" s="36"/>
      <c r="AE6" s="36"/>
      <c r="AF6" s="36"/>
      <c r="AG6" s="36"/>
      <c r="AH6" s="36"/>
      <c r="AI6" s="36"/>
      <c r="AJ6" s="36"/>
      <c r="AK6" s="36"/>
      <c r="AL6" s="36"/>
      <c r="AM6" s="36"/>
      <c r="AN6" s="36"/>
      <c r="AO6" s="36"/>
      <c r="AP6" s="36"/>
      <c r="AQ6" s="36"/>
      <c r="AR6" s="36"/>
      <c r="AS6" s="36"/>
      <c r="AT6" s="36"/>
      <c r="AU6" s="36"/>
      <c r="AV6" s="36"/>
      <c r="AW6" s="36"/>
    </row>
    <row r="7" spans="1:49" ht="51" x14ac:dyDescent="0.35">
      <c r="A7" s="114">
        <v>3</v>
      </c>
      <c r="B7" s="115" t="s">
        <v>96</v>
      </c>
      <c r="C7" s="116" t="s">
        <v>117</v>
      </c>
      <c r="D7" s="117" t="s">
        <v>101</v>
      </c>
      <c r="E7" s="116" t="s">
        <v>296</v>
      </c>
      <c r="F7" s="116" t="s">
        <v>309</v>
      </c>
      <c r="G7" s="116" t="s">
        <v>312</v>
      </c>
      <c r="H7" s="116"/>
      <c r="I7" s="116" t="s">
        <v>34</v>
      </c>
      <c r="J7" s="116">
        <v>64639</v>
      </c>
      <c r="K7" s="116">
        <v>55899</v>
      </c>
      <c r="L7" s="116">
        <f t="shared" si="0"/>
        <v>120538</v>
      </c>
      <c r="M7" s="116" t="s">
        <v>315</v>
      </c>
      <c r="N7" s="118">
        <v>32319</v>
      </c>
      <c r="O7" s="118">
        <v>27949</v>
      </c>
      <c r="P7" s="118">
        <f t="shared" si="1"/>
        <v>60268</v>
      </c>
      <c r="Q7" s="119">
        <f t="shared" si="2"/>
        <v>0.49999226473181824</v>
      </c>
      <c r="R7" s="119">
        <f t="shared" si="3"/>
        <v>0.49999105529615917</v>
      </c>
      <c r="S7" s="119">
        <f t="shared" si="4"/>
        <v>0.4999917038610231</v>
      </c>
      <c r="T7" s="118">
        <f t="shared" si="5"/>
        <v>60268</v>
      </c>
      <c r="U7" s="116" t="s">
        <v>297</v>
      </c>
      <c r="V7" s="116"/>
      <c r="W7" s="116"/>
      <c r="X7" s="121" t="s">
        <v>1</v>
      </c>
      <c r="Y7" s="36"/>
      <c r="Z7" s="36"/>
      <c r="AA7" s="36"/>
      <c r="AB7" s="36"/>
      <c r="AC7" s="36"/>
      <c r="AD7" s="36"/>
      <c r="AE7" s="36"/>
      <c r="AF7" s="36"/>
      <c r="AG7" s="36"/>
      <c r="AH7" s="36"/>
      <c r="AI7" s="36"/>
      <c r="AJ7" s="36"/>
      <c r="AK7" s="36"/>
      <c r="AL7" s="36"/>
      <c r="AM7" s="36"/>
      <c r="AN7" s="36"/>
      <c r="AO7" s="36"/>
      <c r="AP7" s="36"/>
      <c r="AQ7" s="36"/>
      <c r="AR7" s="36"/>
      <c r="AS7" s="36"/>
      <c r="AT7" s="36"/>
      <c r="AU7" s="36"/>
      <c r="AV7" s="36"/>
      <c r="AW7" s="36"/>
    </row>
    <row r="8" spans="1:49" ht="63.75" x14ac:dyDescent="0.35">
      <c r="A8" s="114">
        <v>5</v>
      </c>
      <c r="B8" s="115" t="s">
        <v>96</v>
      </c>
      <c r="C8" s="116" t="s">
        <v>103</v>
      </c>
      <c r="D8" s="117" t="s">
        <v>104</v>
      </c>
      <c r="E8" s="116" t="s">
        <v>296</v>
      </c>
      <c r="F8" s="116" t="s">
        <v>309</v>
      </c>
      <c r="G8" s="116" t="s">
        <v>312</v>
      </c>
      <c r="H8" s="116"/>
      <c r="I8" s="116" t="s">
        <v>34</v>
      </c>
      <c r="J8" s="116">
        <v>48000</v>
      </c>
      <c r="K8" s="116">
        <v>67000</v>
      </c>
      <c r="L8" s="116">
        <f t="shared" si="0"/>
        <v>115000</v>
      </c>
      <c r="M8" s="116" t="s">
        <v>314</v>
      </c>
      <c r="N8" s="118">
        <v>48000</v>
      </c>
      <c r="O8" s="118">
        <v>67000</v>
      </c>
      <c r="P8" s="118">
        <f t="shared" si="1"/>
        <v>115000</v>
      </c>
      <c r="Q8" s="119">
        <f t="shared" si="2"/>
        <v>1</v>
      </c>
      <c r="R8" s="119">
        <f t="shared" si="3"/>
        <v>1</v>
      </c>
      <c r="S8" s="119">
        <f t="shared" si="4"/>
        <v>1</v>
      </c>
      <c r="T8" s="118">
        <f t="shared" si="5"/>
        <v>115000</v>
      </c>
      <c r="U8" s="116" t="s">
        <v>272</v>
      </c>
      <c r="V8" s="116">
        <v>100</v>
      </c>
      <c r="W8" s="116">
        <v>100</v>
      </c>
      <c r="X8" s="121" t="s">
        <v>473</v>
      </c>
      <c r="Y8" s="36"/>
      <c r="Z8" s="36"/>
      <c r="AA8" s="36"/>
      <c r="AB8" s="36"/>
      <c r="AC8" s="36"/>
      <c r="AD8" s="36"/>
      <c r="AE8" s="36"/>
      <c r="AF8" s="36"/>
      <c r="AG8" s="36"/>
      <c r="AH8" s="36"/>
      <c r="AI8" s="36"/>
      <c r="AJ8" s="36"/>
      <c r="AK8" s="36"/>
      <c r="AL8" s="36"/>
      <c r="AM8" s="36"/>
      <c r="AN8" s="36"/>
      <c r="AO8" s="36"/>
      <c r="AP8" s="36"/>
      <c r="AQ8" s="36"/>
      <c r="AR8" s="36"/>
      <c r="AS8" s="36"/>
      <c r="AT8" s="36"/>
      <c r="AU8" s="36"/>
      <c r="AV8" s="36"/>
      <c r="AW8" s="36"/>
    </row>
    <row r="9" spans="1:49" ht="51" x14ac:dyDescent="0.35">
      <c r="A9" s="114">
        <v>6</v>
      </c>
      <c r="B9" s="115" t="s">
        <v>96</v>
      </c>
      <c r="C9" s="116" t="s">
        <v>105</v>
      </c>
      <c r="D9" s="117" t="s">
        <v>106</v>
      </c>
      <c r="E9" s="116" t="s">
        <v>296</v>
      </c>
      <c r="F9" s="116" t="s">
        <v>309</v>
      </c>
      <c r="G9" s="116" t="s">
        <v>312</v>
      </c>
      <c r="H9" s="116"/>
      <c r="I9" s="116" t="s">
        <v>34</v>
      </c>
      <c r="J9" s="116">
        <v>69155</v>
      </c>
      <c r="K9" s="116">
        <v>0</v>
      </c>
      <c r="L9" s="116">
        <f t="shared" si="0"/>
        <v>69155</v>
      </c>
      <c r="M9" s="116" t="s">
        <v>314</v>
      </c>
      <c r="N9" s="118">
        <v>69155</v>
      </c>
      <c r="O9" s="118">
        <v>0</v>
      </c>
      <c r="P9" s="118">
        <f t="shared" si="1"/>
        <v>69155</v>
      </c>
      <c r="Q9" s="119">
        <f t="shared" si="2"/>
        <v>1</v>
      </c>
      <c r="R9" s="119">
        <f t="shared" si="3"/>
        <v>0</v>
      </c>
      <c r="S9" s="119">
        <f t="shared" si="4"/>
        <v>1</v>
      </c>
      <c r="T9" s="118">
        <f t="shared" si="5"/>
        <v>69155</v>
      </c>
      <c r="U9" s="116" t="s">
        <v>284</v>
      </c>
      <c r="V9" s="116"/>
      <c r="W9" s="116"/>
      <c r="X9" s="121" t="s">
        <v>2</v>
      </c>
      <c r="Y9" s="36"/>
      <c r="Z9" s="36"/>
      <c r="AA9" s="36"/>
      <c r="AB9" s="36"/>
      <c r="AC9" s="36"/>
      <c r="AD9" s="36"/>
      <c r="AE9" s="36"/>
      <c r="AF9" s="36"/>
      <c r="AG9" s="36"/>
      <c r="AH9" s="36"/>
      <c r="AI9" s="36"/>
      <c r="AJ9" s="36"/>
      <c r="AK9" s="36"/>
      <c r="AL9" s="36"/>
      <c r="AM9" s="36"/>
      <c r="AN9" s="36"/>
      <c r="AO9" s="36"/>
      <c r="AP9" s="36"/>
      <c r="AQ9" s="36"/>
      <c r="AR9" s="36"/>
      <c r="AS9" s="36"/>
      <c r="AT9" s="36"/>
      <c r="AU9" s="36"/>
      <c r="AV9" s="36"/>
      <c r="AW9" s="36"/>
    </row>
    <row r="10" spans="1:49" ht="76.5" x14ac:dyDescent="0.35">
      <c r="A10" s="114">
        <v>10</v>
      </c>
      <c r="B10" s="115" t="s">
        <v>96</v>
      </c>
      <c r="C10" s="116" t="s">
        <v>108</v>
      </c>
      <c r="D10" s="117" t="s">
        <v>109</v>
      </c>
      <c r="E10" s="116" t="s">
        <v>296</v>
      </c>
      <c r="F10" s="116" t="s">
        <v>309</v>
      </c>
      <c r="G10" s="116" t="s">
        <v>312</v>
      </c>
      <c r="H10" s="116"/>
      <c r="I10" s="116" t="s">
        <v>34</v>
      </c>
      <c r="J10" s="116">
        <v>0</v>
      </c>
      <c r="K10" s="116">
        <v>100000</v>
      </c>
      <c r="L10" s="116">
        <f t="shared" si="0"/>
        <v>100000</v>
      </c>
      <c r="M10" s="116" t="s">
        <v>314</v>
      </c>
      <c r="N10" s="118">
        <v>0</v>
      </c>
      <c r="O10" s="118">
        <v>100000</v>
      </c>
      <c r="P10" s="118">
        <f t="shared" si="1"/>
        <v>100000</v>
      </c>
      <c r="Q10" s="119">
        <f t="shared" si="2"/>
        <v>0</v>
      </c>
      <c r="R10" s="119">
        <f t="shared" si="3"/>
        <v>1</v>
      </c>
      <c r="S10" s="119">
        <f t="shared" si="4"/>
        <v>1</v>
      </c>
      <c r="T10" s="118">
        <f t="shared" si="5"/>
        <v>100000</v>
      </c>
      <c r="U10" s="116" t="s">
        <v>285</v>
      </c>
      <c r="V10" s="116"/>
      <c r="W10" s="116">
        <v>100</v>
      </c>
      <c r="X10" s="121" t="s">
        <v>474</v>
      </c>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row>
    <row r="11" spans="1:49" ht="38.25" x14ac:dyDescent="0.35">
      <c r="A11" s="114">
        <v>12</v>
      </c>
      <c r="B11" s="115" t="s">
        <v>96</v>
      </c>
      <c r="C11" s="116" t="s">
        <v>112</v>
      </c>
      <c r="D11" s="117" t="s">
        <v>113</v>
      </c>
      <c r="E11" s="116" t="s">
        <v>296</v>
      </c>
      <c r="F11" s="116" t="s">
        <v>309</v>
      </c>
      <c r="G11" s="116" t="s">
        <v>312</v>
      </c>
      <c r="H11" s="116"/>
      <c r="I11" s="116" t="s">
        <v>34</v>
      </c>
      <c r="J11" s="116">
        <v>18463</v>
      </c>
      <c r="K11" s="116">
        <v>19349</v>
      </c>
      <c r="L11" s="116">
        <f t="shared" si="0"/>
        <v>37812</v>
      </c>
      <c r="M11" s="116" t="s">
        <v>314</v>
      </c>
      <c r="N11" s="118">
        <v>18463</v>
      </c>
      <c r="O11" s="118">
        <v>19349</v>
      </c>
      <c r="P11" s="118">
        <f t="shared" si="1"/>
        <v>37812</v>
      </c>
      <c r="Q11" s="119">
        <f t="shared" si="2"/>
        <v>1</v>
      </c>
      <c r="R11" s="119">
        <f t="shared" si="3"/>
        <v>1</v>
      </c>
      <c r="S11" s="119">
        <f t="shared" si="4"/>
        <v>1</v>
      </c>
      <c r="T11" s="118">
        <f t="shared" si="5"/>
        <v>37812</v>
      </c>
      <c r="U11" s="116" t="s">
        <v>296</v>
      </c>
      <c r="V11" s="116">
        <v>100</v>
      </c>
      <c r="W11" s="116">
        <v>100</v>
      </c>
      <c r="X11" s="121" t="s">
        <v>3</v>
      </c>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row>
    <row r="12" spans="1:49" ht="51" x14ac:dyDescent="0.35">
      <c r="A12" s="114">
        <v>15</v>
      </c>
      <c r="B12" s="115" t="s">
        <v>96</v>
      </c>
      <c r="C12" s="116" t="s">
        <v>115</v>
      </c>
      <c r="D12" s="117" t="s">
        <v>116</v>
      </c>
      <c r="E12" s="116" t="s">
        <v>296</v>
      </c>
      <c r="F12" s="116" t="s">
        <v>309</v>
      </c>
      <c r="G12" s="116" t="s">
        <v>312</v>
      </c>
      <c r="H12" s="116"/>
      <c r="I12" s="116" t="s">
        <v>34</v>
      </c>
      <c r="J12" s="116">
        <v>100000</v>
      </c>
      <c r="K12" s="116">
        <v>0</v>
      </c>
      <c r="L12" s="116">
        <f t="shared" si="0"/>
        <v>100000</v>
      </c>
      <c r="M12" s="116" t="s">
        <v>314</v>
      </c>
      <c r="N12" s="118">
        <v>0</v>
      </c>
      <c r="O12" s="118">
        <v>100000</v>
      </c>
      <c r="P12" s="118">
        <f t="shared" si="1"/>
        <v>100000</v>
      </c>
      <c r="Q12" s="119">
        <f t="shared" si="2"/>
        <v>0</v>
      </c>
      <c r="R12" s="119">
        <f t="shared" si="3"/>
        <v>0</v>
      </c>
      <c r="S12" s="119">
        <f t="shared" si="4"/>
        <v>1</v>
      </c>
      <c r="T12" s="118">
        <f t="shared" si="5"/>
        <v>100000</v>
      </c>
      <c r="U12" s="116" t="s">
        <v>288</v>
      </c>
      <c r="V12" s="116">
        <v>0</v>
      </c>
      <c r="W12" s="116">
        <v>100</v>
      </c>
      <c r="X12" s="121" t="s">
        <v>4</v>
      </c>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row>
    <row r="13" spans="1:49" ht="38.25" x14ac:dyDescent="0.35">
      <c r="A13" s="114">
        <v>20</v>
      </c>
      <c r="B13" s="115" t="s">
        <v>96</v>
      </c>
      <c r="C13" s="116" t="s">
        <v>302</v>
      </c>
      <c r="D13" s="117" t="s">
        <v>193</v>
      </c>
      <c r="E13" s="116" t="s">
        <v>296</v>
      </c>
      <c r="F13" s="116" t="s">
        <v>309</v>
      </c>
      <c r="G13" s="116" t="s">
        <v>312</v>
      </c>
      <c r="H13" s="116"/>
      <c r="I13" s="116" t="s">
        <v>34</v>
      </c>
      <c r="J13" s="116">
        <v>72540</v>
      </c>
      <c r="K13" s="116">
        <v>0</v>
      </c>
      <c r="L13" s="116">
        <f>SUM(J13:K13)</f>
        <v>72540</v>
      </c>
      <c r="M13" s="116" t="s">
        <v>314</v>
      </c>
      <c r="N13" s="118">
        <v>72540</v>
      </c>
      <c r="O13" s="118">
        <v>0</v>
      </c>
      <c r="P13" s="118">
        <f t="shared" ref="P13:P22" si="6">SUM(N13:O13)</f>
        <v>72540</v>
      </c>
      <c r="Q13" s="119">
        <f t="shared" ref="Q13:Q21" si="7">IF(J13=0,0,N13/J13)</f>
        <v>1</v>
      </c>
      <c r="R13" s="119">
        <f t="shared" ref="R13:R21" si="8">IF(K13=0,0,O13/K13)</f>
        <v>0</v>
      </c>
      <c r="S13" s="119">
        <f t="shared" ref="S13:S21" si="9">IF(L13=0,0,P13/L13)</f>
        <v>1</v>
      </c>
      <c r="T13" s="118">
        <f t="shared" ref="T13:T18" si="10">SUM(N13:O13)</f>
        <v>72540</v>
      </c>
      <c r="U13" s="116" t="s">
        <v>282</v>
      </c>
      <c r="V13" s="116">
        <v>100</v>
      </c>
      <c r="W13" s="116">
        <v>0</v>
      </c>
      <c r="X13" s="121" t="s">
        <v>5</v>
      </c>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row>
    <row r="14" spans="1:49" ht="51" x14ac:dyDescent="0.35">
      <c r="A14" s="114">
        <v>21</v>
      </c>
      <c r="B14" s="115" t="s">
        <v>96</v>
      </c>
      <c r="C14" s="116" t="s">
        <v>229</v>
      </c>
      <c r="D14" s="117" t="s">
        <v>107</v>
      </c>
      <c r="E14" s="116" t="s">
        <v>296</v>
      </c>
      <c r="F14" s="116" t="s">
        <v>309</v>
      </c>
      <c r="G14" s="116" t="s">
        <v>312</v>
      </c>
      <c r="H14" s="116"/>
      <c r="I14" s="116" t="s">
        <v>34</v>
      </c>
      <c r="J14" s="116">
        <v>95000</v>
      </c>
      <c r="K14" s="116">
        <v>95000</v>
      </c>
      <c r="L14" s="116">
        <f>SUM(J14:K14)</f>
        <v>190000</v>
      </c>
      <c r="M14" s="116" t="s">
        <v>314</v>
      </c>
      <c r="N14" s="118">
        <v>95000</v>
      </c>
      <c r="O14" s="118">
        <v>95000</v>
      </c>
      <c r="P14" s="118">
        <f t="shared" si="6"/>
        <v>190000</v>
      </c>
      <c r="Q14" s="119">
        <f t="shared" si="7"/>
        <v>1</v>
      </c>
      <c r="R14" s="119">
        <f t="shared" si="8"/>
        <v>1</v>
      </c>
      <c r="S14" s="119">
        <f t="shared" si="9"/>
        <v>1</v>
      </c>
      <c r="T14" s="118">
        <f t="shared" si="10"/>
        <v>190000</v>
      </c>
      <c r="U14" s="116" t="s">
        <v>273</v>
      </c>
      <c r="V14" s="116">
        <v>100</v>
      </c>
      <c r="W14" s="116">
        <v>100</v>
      </c>
      <c r="X14" s="121" t="s">
        <v>6</v>
      </c>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row>
    <row r="15" spans="1:49" ht="51" x14ac:dyDescent="0.35">
      <c r="A15" s="114">
        <v>22</v>
      </c>
      <c r="B15" s="115" t="s">
        <v>96</v>
      </c>
      <c r="C15" s="116" t="s">
        <v>217</v>
      </c>
      <c r="D15" s="117" t="s">
        <v>109</v>
      </c>
      <c r="E15" s="116" t="s">
        <v>296</v>
      </c>
      <c r="F15" s="116" t="s">
        <v>309</v>
      </c>
      <c r="G15" s="116" t="s">
        <v>312</v>
      </c>
      <c r="H15" s="116"/>
      <c r="I15" s="116" t="s">
        <v>34</v>
      </c>
      <c r="J15" s="116">
        <v>0</v>
      </c>
      <c r="K15" s="116">
        <v>80000</v>
      </c>
      <c r="L15" s="116">
        <f>SUM(J15:K15)</f>
        <v>80000</v>
      </c>
      <c r="M15" s="116" t="s">
        <v>314</v>
      </c>
      <c r="N15" s="122">
        <v>0</v>
      </c>
      <c r="O15" s="122">
        <v>80000</v>
      </c>
      <c r="P15" s="118">
        <f t="shared" si="6"/>
        <v>80000</v>
      </c>
      <c r="Q15" s="119">
        <f t="shared" si="7"/>
        <v>0</v>
      </c>
      <c r="R15" s="119">
        <f t="shared" si="8"/>
        <v>1</v>
      </c>
      <c r="S15" s="119">
        <f t="shared" si="9"/>
        <v>1</v>
      </c>
      <c r="T15" s="118">
        <f t="shared" si="10"/>
        <v>80000</v>
      </c>
      <c r="U15" s="116" t="s">
        <v>273</v>
      </c>
      <c r="V15" s="116">
        <v>0</v>
      </c>
      <c r="W15" s="116">
        <v>100</v>
      </c>
      <c r="X15" s="121" t="s">
        <v>7</v>
      </c>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row>
    <row r="16" spans="1:49" ht="38.25" x14ac:dyDescent="0.35">
      <c r="A16" s="114">
        <v>24</v>
      </c>
      <c r="B16" s="115" t="s">
        <v>96</v>
      </c>
      <c r="C16" s="116" t="s">
        <v>290</v>
      </c>
      <c r="D16" s="117" t="s">
        <v>299</v>
      </c>
      <c r="E16" s="116" t="s">
        <v>296</v>
      </c>
      <c r="F16" s="116" t="s">
        <v>309</v>
      </c>
      <c r="G16" s="116" t="s">
        <v>313</v>
      </c>
      <c r="H16" s="116"/>
      <c r="I16" s="116" t="s">
        <v>291</v>
      </c>
      <c r="J16" s="116"/>
      <c r="K16" s="116"/>
      <c r="L16" s="116">
        <v>0</v>
      </c>
      <c r="M16" s="116" t="s">
        <v>315</v>
      </c>
      <c r="N16" s="116">
        <v>40000</v>
      </c>
      <c r="O16" s="116">
        <v>40000</v>
      </c>
      <c r="P16" s="118">
        <f t="shared" si="6"/>
        <v>80000</v>
      </c>
      <c r="Q16" s="119">
        <f t="shared" si="7"/>
        <v>0</v>
      </c>
      <c r="R16" s="119">
        <f t="shared" si="8"/>
        <v>0</v>
      </c>
      <c r="S16" s="119">
        <f t="shared" si="9"/>
        <v>0</v>
      </c>
      <c r="T16" s="118">
        <f t="shared" si="10"/>
        <v>80000</v>
      </c>
      <c r="U16" s="116" t="s">
        <v>292</v>
      </c>
      <c r="V16" s="116"/>
      <c r="W16" s="116"/>
      <c r="X16" s="123" t="s">
        <v>433</v>
      </c>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row>
    <row r="17" spans="1:49" ht="38.25" x14ac:dyDescent="0.35">
      <c r="A17" s="114">
        <v>25</v>
      </c>
      <c r="B17" s="115" t="s">
        <v>96</v>
      </c>
      <c r="C17" s="116" t="s">
        <v>300</v>
      </c>
      <c r="D17" s="117" t="s">
        <v>301</v>
      </c>
      <c r="E17" s="116" t="s">
        <v>296</v>
      </c>
      <c r="F17" s="116" t="s">
        <v>309</v>
      </c>
      <c r="G17" s="116" t="s">
        <v>312</v>
      </c>
      <c r="H17" s="116"/>
      <c r="I17" s="116" t="s">
        <v>34</v>
      </c>
      <c r="J17" s="116">
        <f>-K17</f>
        <v>0</v>
      </c>
      <c r="K17" s="116"/>
      <c r="L17" s="116"/>
      <c r="M17" s="116" t="s">
        <v>314</v>
      </c>
      <c r="N17" s="116">
        <v>25000</v>
      </c>
      <c r="O17" s="116">
        <v>75000</v>
      </c>
      <c r="P17" s="118">
        <f t="shared" si="6"/>
        <v>100000</v>
      </c>
      <c r="Q17" s="119">
        <f t="shared" si="7"/>
        <v>0</v>
      </c>
      <c r="R17" s="119">
        <f t="shared" si="8"/>
        <v>0</v>
      </c>
      <c r="S17" s="119">
        <f t="shared" si="9"/>
        <v>0</v>
      </c>
      <c r="T17" s="116">
        <f t="shared" si="10"/>
        <v>100000</v>
      </c>
      <c r="U17" s="116" t="s">
        <v>475</v>
      </c>
      <c r="V17" s="116"/>
      <c r="W17" s="116"/>
      <c r="X17" s="123" t="s">
        <v>476</v>
      </c>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row>
    <row r="18" spans="1:49" ht="38.25" x14ac:dyDescent="0.35">
      <c r="A18" s="114">
        <v>39</v>
      </c>
      <c r="B18" s="115" t="s">
        <v>33</v>
      </c>
      <c r="C18" s="116" t="s">
        <v>218</v>
      </c>
      <c r="D18" s="117" t="s">
        <v>107</v>
      </c>
      <c r="E18" s="116" t="s">
        <v>296</v>
      </c>
      <c r="F18" s="116" t="s">
        <v>309</v>
      </c>
      <c r="G18" s="116" t="s">
        <v>313</v>
      </c>
      <c r="H18" s="116" t="s">
        <v>318</v>
      </c>
      <c r="I18" s="116" t="s">
        <v>241</v>
      </c>
      <c r="J18" s="116">
        <v>325500</v>
      </c>
      <c r="K18" s="116">
        <v>194500</v>
      </c>
      <c r="L18" s="116">
        <f>SUM(J18:K18)</f>
        <v>520000</v>
      </c>
      <c r="M18" s="116" t="s">
        <v>315</v>
      </c>
      <c r="N18" s="116">
        <v>97500</v>
      </c>
      <c r="O18" s="116">
        <v>55850</v>
      </c>
      <c r="P18" s="118">
        <f t="shared" si="6"/>
        <v>153350</v>
      </c>
      <c r="Q18" s="119">
        <f t="shared" si="7"/>
        <v>0.29953917050691242</v>
      </c>
      <c r="R18" s="119">
        <f t="shared" si="8"/>
        <v>0.28714652956298198</v>
      </c>
      <c r="S18" s="119">
        <f t="shared" si="9"/>
        <v>0.29490384615384613</v>
      </c>
      <c r="T18" s="116">
        <f t="shared" si="10"/>
        <v>153350</v>
      </c>
      <c r="U18" s="116" t="s">
        <v>244</v>
      </c>
      <c r="V18" s="116"/>
      <c r="W18" s="116"/>
      <c r="X18" s="123" t="s">
        <v>404</v>
      </c>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row>
    <row r="19" spans="1:49" ht="25.5" x14ac:dyDescent="0.35">
      <c r="A19" s="114">
        <v>30</v>
      </c>
      <c r="B19" s="115" t="s">
        <v>33</v>
      </c>
      <c r="C19" s="116" t="s">
        <v>194</v>
      </c>
      <c r="D19" s="117" t="s">
        <v>190</v>
      </c>
      <c r="E19" s="116" t="s">
        <v>296</v>
      </c>
      <c r="F19" s="116" t="s">
        <v>309</v>
      </c>
      <c r="G19" s="116" t="s">
        <v>312</v>
      </c>
      <c r="H19" s="116"/>
      <c r="I19" s="116" t="s">
        <v>34</v>
      </c>
      <c r="J19" s="116">
        <v>270000</v>
      </c>
      <c r="K19" s="116">
        <v>320000</v>
      </c>
      <c r="L19" s="116">
        <f>SUM(J19:K19)</f>
        <v>590000</v>
      </c>
      <c r="M19" s="116" t="s">
        <v>315</v>
      </c>
      <c r="N19" s="116">
        <v>90000</v>
      </c>
      <c r="O19" s="116">
        <v>150000</v>
      </c>
      <c r="P19" s="118">
        <f t="shared" si="6"/>
        <v>240000</v>
      </c>
      <c r="Q19" s="119">
        <f t="shared" si="7"/>
        <v>0.33333333333333331</v>
      </c>
      <c r="R19" s="119">
        <f t="shared" si="8"/>
        <v>0.46875</v>
      </c>
      <c r="S19" s="119">
        <f t="shared" si="9"/>
        <v>0.40677966101694918</v>
      </c>
      <c r="T19" s="116">
        <v>240000</v>
      </c>
      <c r="U19" s="116" t="s">
        <v>289</v>
      </c>
      <c r="V19" s="116"/>
      <c r="W19" s="116"/>
      <c r="X19" s="124" t="s">
        <v>8</v>
      </c>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row>
    <row r="20" spans="1:49" ht="25.5" x14ac:dyDescent="0.35">
      <c r="A20" s="125">
        <v>34</v>
      </c>
      <c r="B20" s="126" t="s">
        <v>41</v>
      </c>
      <c r="C20" s="117" t="s">
        <v>138</v>
      </c>
      <c r="D20" s="117" t="s">
        <v>139</v>
      </c>
      <c r="E20" s="117" t="s">
        <v>296</v>
      </c>
      <c r="F20" s="117" t="s">
        <v>309</v>
      </c>
      <c r="G20" s="117" t="s">
        <v>312</v>
      </c>
      <c r="H20" s="117"/>
      <c r="I20" s="117"/>
      <c r="J20" s="117">
        <v>72160</v>
      </c>
      <c r="K20" s="117">
        <v>70035</v>
      </c>
      <c r="L20" s="117">
        <f>SUM(L3:L19)</f>
        <v>2237213</v>
      </c>
      <c r="M20" s="117" t="s">
        <v>315</v>
      </c>
      <c r="N20" s="117">
        <v>36080</v>
      </c>
      <c r="O20" s="116">
        <v>35018</v>
      </c>
      <c r="P20" s="118">
        <f t="shared" si="6"/>
        <v>71098</v>
      </c>
      <c r="Q20" s="119">
        <f t="shared" si="7"/>
        <v>0.5</v>
      </c>
      <c r="R20" s="119">
        <f t="shared" si="8"/>
        <v>0.50000713928749907</v>
      </c>
      <c r="S20" s="119">
        <f t="shared" si="9"/>
        <v>3.1779718784040678E-2</v>
      </c>
      <c r="T20" s="116">
        <v>71098</v>
      </c>
      <c r="U20" s="116" t="s">
        <v>298</v>
      </c>
      <c r="V20" s="117"/>
      <c r="W20" s="117"/>
      <c r="X20" s="123" t="s">
        <v>495</v>
      </c>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row>
    <row r="21" spans="1:49" s="36" customFormat="1" ht="38.25" x14ac:dyDescent="0.35">
      <c r="A21" s="125">
        <v>23</v>
      </c>
      <c r="B21" s="126" t="s">
        <v>41</v>
      </c>
      <c r="C21" s="117" t="s">
        <v>293</v>
      </c>
      <c r="D21" s="117" t="s">
        <v>294</v>
      </c>
      <c r="E21" s="117" t="s">
        <v>296</v>
      </c>
      <c r="F21" s="117" t="s">
        <v>309</v>
      </c>
      <c r="G21" s="117" t="s">
        <v>312</v>
      </c>
      <c r="H21" s="117"/>
      <c r="I21" s="117" t="s">
        <v>34</v>
      </c>
      <c r="J21" s="117">
        <v>111902</v>
      </c>
      <c r="K21" s="117">
        <v>121138</v>
      </c>
      <c r="L21" s="117">
        <f>SUM(J21:K21)</f>
        <v>233040</v>
      </c>
      <c r="M21" s="117" t="s">
        <v>315</v>
      </c>
      <c r="N21" s="117">
        <v>50000</v>
      </c>
      <c r="O21" s="116">
        <v>50000</v>
      </c>
      <c r="P21" s="118">
        <f t="shared" si="6"/>
        <v>100000</v>
      </c>
      <c r="Q21" s="119">
        <f t="shared" si="7"/>
        <v>0.44681953852478062</v>
      </c>
      <c r="R21" s="119">
        <f t="shared" si="8"/>
        <v>0.41275239809143294</v>
      </c>
      <c r="S21" s="119">
        <f t="shared" si="9"/>
        <v>0.42911088225197391</v>
      </c>
      <c r="T21" s="116">
        <v>100000</v>
      </c>
      <c r="U21" s="116" t="s">
        <v>477</v>
      </c>
      <c r="V21" s="117"/>
      <c r="W21" s="117"/>
      <c r="X21" s="123" t="s">
        <v>470</v>
      </c>
    </row>
    <row r="22" spans="1:49" s="12" customFormat="1" ht="21" customHeight="1" thickBot="1" x14ac:dyDescent="0.45">
      <c r="A22" s="206" t="s">
        <v>30</v>
      </c>
      <c r="B22" s="207"/>
      <c r="C22" s="207"/>
      <c r="D22" s="207"/>
      <c r="E22" s="207"/>
      <c r="F22" s="207"/>
      <c r="G22" s="208"/>
      <c r="H22" s="155"/>
      <c r="I22" s="155"/>
      <c r="J22" s="155"/>
      <c r="K22" s="155"/>
      <c r="L22" s="155"/>
      <c r="M22" s="155"/>
      <c r="N22" s="156">
        <v>843273</v>
      </c>
      <c r="O22" s="156">
        <v>968260</v>
      </c>
      <c r="P22" s="157">
        <f t="shared" si="6"/>
        <v>1811533</v>
      </c>
      <c r="Q22" s="158"/>
      <c r="R22" s="158"/>
      <c r="S22" s="158"/>
      <c r="T22" s="159"/>
      <c r="U22" s="159"/>
      <c r="V22" s="159"/>
      <c r="W22" s="159"/>
      <c r="X22" s="160"/>
    </row>
    <row r="111" hidden="1" x14ac:dyDescent="0.35"/>
    <row r="112" hidden="1" x14ac:dyDescent="0.35"/>
    <row r="113" spans="5:19" hidden="1" x14ac:dyDescent="0.35"/>
    <row r="114" spans="5:19" ht="33.75" hidden="1" customHeight="1" x14ac:dyDescent="0.35"/>
    <row r="115" spans="5:19" hidden="1" x14ac:dyDescent="0.35"/>
    <row r="116" spans="5:19" ht="3.75" hidden="1" customHeight="1" x14ac:dyDescent="0.35"/>
    <row r="117" spans="5:19" hidden="1" x14ac:dyDescent="0.35"/>
    <row r="118" spans="5:19" hidden="1" x14ac:dyDescent="0.35"/>
    <row r="119" spans="5:19" ht="13.9" hidden="1" x14ac:dyDescent="0.4">
      <c r="E119" s="28" t="s">
        <v>361</v>
      </c>
      <c r="F119" s="28"/>
      <c r="G119" s="28"/>
    </row>
    <row r="120" spans="5:19" ht="27.75" hidden="1" customHeight="1" x14ac:dyDescent="0.4">
      <c r="E120" s="17" t="s">
        <v>303</v>
      </c>
      <c r="F120" s="17" t="s">
        <v>304</v>
      </c>
      <c r="G120" s="17" t="s">
        <v>305</v>
      </c>
      <c r="H120" s="17" t="s">
        <v>356</v>
      </c>
      <c r="I120" s="17" t="s">
        <v>31</v>
      </c>
      <c r="J120" s="17" t="s">
        <v>28</v>
      </c>
      <c r="K120" s="17" t="s">
        <v>29</v>
      </c>
      <c r="L120" s="17" t="s">
        <v>30</v>
      </c>
      <c r="M120" s="17" t="s">
        <v>252</v>
      </c>
      <c r="N120" s="17" t="s">
        <v>28</v>
      </c>
      <c r="O120" s="17" t="s">
        <v>29</v>
      </c>
      <c r="P120" s="17" t="s">
        <v>271</v>
      </c>
      <c r="Q120" s="17" t="s">
        <v>357</v>
      </c>
      <c r="R120" s="17" t="s">
        <v>358</v>
      </c>
      <c r="S120" s="17" t="s">
        <v>359</v>
      </c>
    </row>
    <row r="121" spans="5:19" ht="13.5" hidden="1" x14ac:dyDescent="0.35">
      <c r="E121" s="18" t="s">
        <v>296</v>
      </c>
      <c r="F121" s="18">
        <f t="shared" ref="F121:F126" si="11">COUNTIF($E$2:$E$118,E121)</f>
        <v>20</v>
      </c>
      <c r="G121" s="18" t="s">
        <v>312</v>
      </c>
      <c r="H121" s="18" t="s">
        <v>314</v>
      </c>
      <c r="I121" s="18"/>
      <c r="J121" s="25">
        <f t="shared" ref="J121:L126" si="12">SUMIF($E$2:$E$120,$E121,J$2:J$120)</f>
        <v>1416575</v>
      </c>
      <c r="K121" s="25">
        <f t="shared" si="12"/>
        <v>1247107</v>
      </c>
      <c r="L121" s="25">
        <f t="shared" si="12"/>
        <v>4758700</v>
      </c>
      <c r="M121" s="18"/>
      <c r="N121" s="25">
        <f t="shared" ref="N121:P126" si="13">SUMIF($E$2:$E$120,$E121,N$2:N$120)</f>
        <v>843273</v>
      </c>
      <c r="O121" s="25">
        <f t="shared" si="13"/>
        <v>968260</v>
      </c>
      <c r="P121" s="25">
        <f t="shared" si="13"/>
        <v>1811533</v>
      </c>
      <c r="Q121" s="23">
        <f t="shared" ref="Q121:S125" si="14">IF(J121=0,0,N121/J121)</f>
        <v>0.59529004817958808</v>
      </c>
      <c r="R121" s="23">
        <f t="shared" si="14"/>
        <v>0.77640491152723867</v>
      </c>
      <c r="S121" s="23">
        <f t="shared" si="14"/>
        <v>0.38067812637905313</v>
      </c>
    </row>
    <row r="122" spans="5:19" ht="13.5" hidden="1" x14ac:dyDescent="0.35">
      <c r="E122" s="18" t="s">
        <v>242</v>
      </c>
      <c r="F122" s="18">
        <f t="shared" si="11"/>
        <v>0</v>
      </c>
      <c r="G122" s="18" t="s">
        <v>313</v>
      </c>
      <c r="H122" s="18" t="s">
        <v>315</v>
      </c>
      <c r="I122" s="18"/>
      <c r="J122" s="25">
        <f t="shared" si="12"/>
        <v>0</v>
      </c>
      <c r="K122" s="25">
        <f t="shared" si="12"/>
        <v>0</v>
      </c>
      <c r="L122" s="25">
        <f t="shared" si="12"/>
        <v>0</v>
      </c>
      <c r="M122" s="18"/>
      <c r="N122" s="25">
        <f t="shared" si="13"/>
        <v>0</v>
      </c>
      <c r="O122" s="25">
        <f t="shared" si="13"/>
        <v>0</v>
      </c>
      <c r="P122" s="25">
        <f t="shared" si="13"/>
        <v>0</v>
      </c>
      <c r="Q122" s="23">
        <f t="shared" si="14"/>
        <v>0</v>
      </c>
      <c r="R122" s="23">
        <f t="shared" si="14"/>
        <v>0</v>
      </c>
      <c r="S122" s="23">
        <f t="shared" si="14"/>
        <v>0</v>
      </c>
    </row>
    <row r="123" spans="5:19" ht="13.5" hidden="1" x14ac:dyDescent="0.35">
      <c r="E123" s="20" t="s">
        <v>307</v>
      </c>
      <c r="F123" s="18">
        <f t="shared" si="11"/>
        <v>0</v>
      </c>
      <c r="G123" s="20"/>
      <c r="H123" s="20"/>
      <c r="I123" s="20"/>
      <c r="J123" s="26">
        <f t="shared" si="12"/>
        <v>0</v>
      </c>
      <c r="K123" s="26">
        <f t="shared" si="12"/>
        <v>0</v>
      </c>
      <c r="L123" s="26">
        <f t="shared" si="12"/>
        <v>0</v>
      </c>
      <c r="M123" s="20"/>
      <c r="N123" s="26">
        <f t="shared" si="13"/>
        <v>0</v>
      </c>
      <c r="O123" s="26">
        <f t="shared" si="13"/>
        <v>0</v>
      </c>
      <c r="P123" s="26">
        <f t="shared" si="13"/>
        <v>0</v>
      </c>
      <c r="Q123" s="24">
        <f t="shared" si="14"/>
        <v>0</v>
      </c>
      <c r="R123" s="24">
        <f t="shared" si="14"/>
        <v>0</v>
      </c>
      <c r="S123" s="24">
        <f t="shared" si="14"/>
        <v>0</v>
      </c>
    </row>
    <row r="124" spans="5:19" ht="13.5" hidden="1" x14ac:dyDescent="0.35">
      <c r="E124" s="20" t="s">
        <v>308</v>
      </c>
      <c r="F124" s="18">
        <f t="shared" si="11"/>
        <v>0</v>
      </c>
      <c r="G124" s="20"/>
      <c r="H124" s="20"/>
      <c r="I124" s="20"/>
      <c r="J124" s="26">
        <f t="shared" si="12"/>
        <v>0</v>
      </c>
      <c r="K124" s="26">
        <f t="shared" si="12"/>
        <v>0</v>
      </c>
      <c r="L124" s="26">
        <f t="shared" si="12"/>
        <v>0</v>
      </c>
      <c r="M124" s="20"/>
      <c r="N124" s="26">
        <f t="shared" si="13"/>
        <v>0</v>
      </c>
      <c r="O124" s="26">
        <f t="shared" si="13"/>
        <v>0</v>
      </c>
      <c r="P124" s="26">
        <f t="shared" si="13"/>
        <v>0</v>
      </c>
      <c r="Q124" s="24">
        <f t="shared" si="14"/>
        <v>0</v>
      </c>
      <c r="R124" s="24">
        <f t="shared" si="14"/>
        <v>0</v>
      </c>
      <c r="S124" s="24">
        <f t="shared" si="14"/>
        <v>0</v>
      </c>
    </row>
    <row r="125" spans="5:19" ht="13.5" hidden="1" x14ac:dyDescent="0.35">
      <c r="E125" s="18" t="s">
        <v>304</v>
      </c>
      <c r="F125" s="18">
        <f t="shared" si="11"/>
        <v>0</v>
      </c>
      <c r="G125" s="18"/>
      <c r="H125" s="18"/>
      <c r="I125" s="18"/>
      <c r="J125" s="25">
        <f t="shared" si="12"/>
        <v>0</v>
      </c>
      <c r="K125" s="25">
        <f t="shared" si="12"/>
        <v>0</v>
      </c>
      <c r="L125" s="25">
        <f t="shared" si="12"/>
        <v>0</v>
      </c>
      <c r="M125" s="18"/>
      <c r="N125" s="25">
        <f t="shared" si="13"/>
        <v>0</v>
      </c>
      <c r="O125" s="25">
        <f t="shared" si="13"/>
        <v>0</v>
      </c>
      <c r="P125" s="25">
        <f t="shared" si="13"/>
        <v>0</v>
      </c>
      <c r="Q125" s="23">
        <f t="shared" si="14"/>
        <v>0</v>
      </c>
      <c r="R125" s="23">
        <f t="shared" si="14"/>
        <v>0</v>
      </c>
      <c r="S125" s="23">
        <f t="shared" si="14"/>
        <v>0</v>
      </c>
    </row>
    <row r="126" spans="5:19" ht="13.9" hidden="1" thickBot="1" x14ac:dyDescent="0.4">
      <c r="E126" s="22" t="s">
        <v>353</v>
      </c>
      <c r="F126" s="18">
        <f t="shared" si="11"/>
        <v>0</v>
      </c>
      <c r="G126" s="22"/>
      <c r="H126" s="22"/>
      <c r="I126" s="22"/>
      <c r="J126" s="27">
        <f t="shared" si="12"/>
        <v>0</v>
      </c>
      <c r="K126" s="27">
        <f t="shared" si="12"/>
        <v>0</v>
      </c>
      <c r="L126" s="27">
        <f t="shared" si="12"/>
        <v>0</v>
      </c>
      <c r="M126" s="22"/>
      <c r="N126" s="27">
        <f t="shared" si="13"/>
        <v>0</v>
      </c>
      <c r="O126" s="27">
        <f t="shared" si="13"/>
        <v>0</v>
      </c>
      <c r="P126" s="27">
        <f t="shared" si="13"/>
        <v>0</v>
      </c>
      <c r="Q126" s="22"/>
      <c r="R126" s="22"/>
      <c r="S126" s="22"/>
    </row>
    <row r="127" spans="5:19" hidden="1" x14ac:dyDescent="0.35">
      <c r="F127" s="2">
        <f>SUM(F121:F126)</f>
        <v>20</v>
      </c>
    </row>
    <row r="128" spans="5:19" hidden="1" x14ac:dyDescent="0.35"/>
    <row r="129" hidden="1" x14ac:dyDescent="0.35"/>
  </sheetData>
  <mergeCells count="1">
    <mergeCell ref="A22:G22"/>
  </mergeCells>
  <phoneticPr fontId="0" type="noConversion"/>
  <conditionalFormatting sqref="E2:E21">
    <cfRule type="cellIs" dxfId="7" priority="1" stopIfTrue="1" operator="equal">
      <formula>"Approved"</formula>
    </cfRule>
    <cfRule type="cellIs" dxfId="6" priority="2" stopIfTrue="1" operator="equal">
      <formula>"Rejected"</formula>
    </cfRule>
    <cfRule type="cellIs" dxfId="5" priority="3" stopIfTrue="1" operator="equal">
      <formula>"Pending"</formula>
    </cfRule>
  </conditionalFormatting>
  <dataValidations count="4">
    <dataValidation type="list" allowBlank="1" showInputMessage="1" showErrorMessage="1" sqref="E2:E21">
      <formula1>Decision</formula1>
    </dataValidation>
    <dataValidation type="list" allowBlank="1" showInputMessage="1" showErrorMessage="1" sqref="F2:F12 F13:F21">
      <formula1>Referral</formula1>
    </dataValidation>
    <dataValidation type="list" allowBlank="1" showInputMessage="1" showErrorMessage="1" sqref="G2:G21">
      <formula1>Type</formula1>
    </dataValidation>
    <dataValidation type="list" allowBlank="1" showInputMessage="1" showErrorMessage="1" sqref="M2:M12 M13:M21">
      <formula1>Funding</formula1>
    </dataValidation>
  </dataValidations>
  <pageMargins left="0.27559055118110237" right="0.19685039370078741" top="0.39370078740157483" bottom="0.41" header="0.15748031496062992" footer="0"/>
  <pageSetup paperSize="9" scale="70" orientation="landscape" r:id="rId1"/>
  <headerFooter alignWithMargins="0">
    <oddHeader>&amp;L&amp;"Arial,Bold"&amp;14HOUSING &amp; ENVIRONMENT INEQUALITIES</oddHeader>
    <oddFooter>&amp;L&amp;"Comic Sans MS,Bold Italic"LSP REPORT- FINAL NRF APPROVALS 2004-06</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U116"/>
  <sheetViews>
    <sheetView zoomScale="60" workbookViewId="0">
      <pane xSplit="1" ySplit="1" topLeftCell="B21" activePane="bottomRight" state="frozen"/>
      <selection pane="topRight" activeCell="B1" sqref="B1"/>
      <selection pane="bottomLeft" activeCell="A2" sqref="A2"/>
      <selection pane="bottomRight" activeCell="B2" sqref="B2"/>
    </sheetView>
  </sheetViews>
  <sheetFormatPr defaultRowHeight="12.75" x14ac:dyDescent="0.35"/>
  <cols>
    <col min="1" max="1" width="5.265625" customWidth="1"/>
    <col min="3" max="3" width="40.73046875" customWidth="1"/>
    <col min="4" max="4" width="40.73046875" style="1" customWidth="1"/>
    <col min="5" max="5" width="9.73046875" hidden="1" customWidth="1"/>
    <col min="6" max="6" width="15.3984375" hidden="1" customWidth="1"/>
    <col min="7" max="7" width="9" customWidth="1"/>
    <col min="8" max="8" width="17.265625" hidden="1" customWidth="1"/>
    <col min="9" max="9" width="6.3984375" style="5" hidden="1" customWidth="1"/>
    <col min="10" max="12" width="14.73046875" hidden="1" customWidth="1"/>
    <col min="13" max="13" width="5.59765625" hidden="1" customWidth="1"/>
    <col min="14" max="14" width="11.86328125" customWidth="1"/>
    <col min="15" max="15" width="13.1328125" customWidth="1"/>
    <col min="16" max="16" width="12.265625" customWidth="1"/>
    <col min="17" max="17" width="9.59765625" hidden="1" customWidth="1"/>
    <col min="18" max="18" width="9" hidden="1" customWidth="1"/>
    <col min="19" max="19" width="7" hidden="1" customWidth="1"/>
    <col min="20" max="20" width="29.265625" hidden="1" customWidth="1"/>
    <col min="21" max="21" width="80.59765625" style="1" customWidth="1"/>
  </cols>
  <sheetData>
    <row r="1" spans="1:21" ht="55.5" x14ac:dyDescent="0.35">
      <c r="A1" s="81" t="s">
        <v>25</v>
      </c>
      <c r="B1" s="81" t="s">
        <v>32</v>
      </c>
      <c r="C1" s="82" t="s">
        <v>26</v>
      </c>
      <c r="D1" s="82" t="s">
        <v>27</v>
      </c>
      <c r="E1" s="81" t="s">
        <v>303</v>
      </c>
      <c r="F1" s="81" t="s">
        <v>304</v>
      </c>
      <c r="G1" s="84" t="s">
        <v>305</v>
      </c>
      <c r="H1" s="84"/>
      <c r="I1" s="83" t="s">
        <v>31</v>
      </c>
      <c r="J1" s="84" t="s">
        <v>28</v>
      </c>
      <c r="K1" s="84" t="s">
        <v>29</v>
      </c>
      <c r="L1" s="84" t="s">
        <v>30</v>
      </c>
      <c r="M1" s="83" t="s">
        <v>252</v>
      </c>
      <c r="N1" s="84" t="s">
        <v>28</v>
      </c>
      <c r="O1" s="84" t="s">
        <v>29</v>
      </c>
      <c r="P1" s="83" t="s">
        <v>271</v>
      </c>
      <c r="Q1" s="84"/>
      <c r="R1" s="84"/>
      <c r="S1" s="84"/>
      <c r="T1" s="83" t="s">
        <v>247</v>
      </c>
      <c r="U1" s="83" t="s">
        <v>373</v>
      </c>
    </row>
    <row r="2" spans="1:21" s="2" customFormat="1" ht="25.5" x14ac:dyDescent="0.35">
      <c r="A2" s="98">
        <v>2</v>
      </c>
      <c r="B2" s="98" t="s">
        <v>48</v>
      </c>
      <c r="C2" s="98" t="s">
        <v>121</v>
      </c>
      <c r="D2" s="97" t="s">
        <v>122</v>
      </c>
      <c r="E2" s="98" t="s">
        <v>296</v>
      </c>
      <c r="F2" s="98"/>
      <c r="G2" s="98" t="s">
        <v>313</v>
      </c>
      <c r="H2" s="103" t="s">
        <v>356</v>
      </c>
      <c r="I2" s="98" t="s">
        <v>36</v>
      </c>
      <c r="J2" s="98">
        <v>49474</v>
      </c>
      <c r="K2" s="98">
        <v>50959</v>
      </c>
      <c r="L2" s="98">
        <f t="shared" ref="L2:L19" si="0">SUM(J2:K2)</f>
        <v>100433</v>
      </c>
      <c r="M2" s="98" t="s">
        <v>254</v>
      </c>
      <c r="N2" s="98">
        <v>49474</v>
      </c>
      <c r="O2" s="98">
        <v>50959</v>
      </c>
      <c r="P2" s="98">
        <v>100433</v>
      </c>
      <c r="Q2" s="98" t="s">
        <v>357</v>
      </c>
      <c r="R2" s="98" t="s">
        <v>358</v>
      </c>
      <c r="S2" s="98" t="s">
        <v>359</v>
      </c>
      <c r="T2" s="98"/>
      <c r="U2" s="97" t="s">
        <v>499</v>
      </c>
    </row>
    <row r="3" spans="1:21" s="36" customFormat="1" ht="25.5" x14ac:dyDescent="0.35">
      <c r="A3" s="98">
        <v>7</v>
      </c>
      <c r="B3" s="98" t="s">
        <v>48</v>
      </c>
      <c r="C3" s="98" t="s">
        <v>224</v>
      </c>
      <c r="D3" s="97" t="s">
        <v>69</v>
      </c>
      <c r="E3" s="98" t="s">
        <v>296</v>
      </c>
      <c r="F3" s="98"/>
      <c r="G3" s="98" t="s">
        <v>313</v>
      </c>
      <c r="H3" s="98"/>
      <c r="I3" s="98" t="s">
        <v>36</v>
      </c>
      <c r="J3" s="98">
        <v>119900</v>
      </c>
      <c r="K3" s="98">
        <v>90600</v>
      </c>
      <c r="L3" s="98">
        <f t="shared" si="0"/>
        <v>210500</v>
      </c>
      <c r="M3" s="127">
        <v>0.5</v>
      </c>
      <c r="N3" s="99">
        <v>59950</v>
      </c>
      <c r="O3" s="99">
        <v>45300</v>
      </c>
      <c r="P3" s="98">
        <f>SUM(N3:O3)</f>
        <v>105250</v>
      </c>
      <c r="Q3" s="128">
        <f>IF(J3=0,0,N3/J3)</f>
        <v>0.5</v>
      </c>
      <c r="R3" s="128">
        <f>IF(K3=0,0,O3/K3)</f>
        <v>0.5</v>
      </c>
      <c r="S3" s="128">
        <f>IF(L3=0,0,P3/L3)</f>
        <v>0.5</v>
      </c>
      <c r="T3" s="98"/>
      <c r="U3" s="97" t="s">
        <v>478</v>
      </c>
    </row>
    <row r="4" spans="1:21" s="36" customFormat="1" ht="38.25" x14ac:dyDescent="0.35">
      <c r="A4" s="98">
        <v>9</v>
      </c>
      <c r="B4" s="98" t="s">
        <v>48</v>
      </c>
      <c r="C4" s="98" t="s">
        <v>70</v>
      </c>
      <c r="D4" s="97" t="s">
        <v>71</v>
      </c>
      <c r="E4" s="98" t="s">
        <v>296</v>
      </c>
      <c r="F4" s="98"/>
      <c r="G4" s="98" t="s">
        <v>313</v>
      </c>
      <c r="H4" s="98"/>
      <c r="I4" s="98" t="s">
        <v>36</v>
      </c>
      <c r="J4" s="98">
        <v>53248</v>
      </c>
      <c r="K4" s="98">
        <v>54840</v>
      </c>
      <c r="L4" s="98">
        <f t="shared" si="0"/>
        <v>108088</v>
      </c>
      <c r="M4" s="127">
        <v>0.75</v>
      </c>
      <c r="N4" s="99">
        <v>39936</v>
      </c>
      <c r="O4" s="99">
        <v>41130</v>
      </c>
      <c r="P4" s="98">
        <f t="shared" ref="P4:P28" si="1">SUM(N4:O4)</f>
        <v>81066</v>
      </c>
      <c r="Q4" s="128">
        <f t="shared" ref="Q4:Q28" si="2">IF(J4=0,0,N4/J4)</f>
        <v>0.75</v>
      </c>
      <c r="R4" s="128">
        <f t="shared" ref="R4:R28" si="3">IF(K4=0,0,O4/K4)</f>
        <v>0.75</v>
      </c>
      <c r="S4" s="128">
        <f t="shared" ref="S4:S28" si="4">IF(L4=0,0,P4/L4)</f>
        <v>0.75</v>
      </c>
      <c r="T4" s="98"/>
      <c r="U4" s="129" t="s">
        <v>500</v>
      </c>
    </row>
    <row r="5" spans="1:21" s="36" customFormat="1" ht="51" x14ac:dyDescent="0.35">
      <c r="A5" s="98">
        <v>11</v>
      </c>
      <c r="B5" s="98" t="s">
        <v>48</v>
      </c>
      <c r="C5" s="98" t="s">
        <v>72</v>
      </c>
      <c r="D5" s="97" t="s">
        <v>66</v>
      </c>
      <c r="E5" s="98" t="s">
        <v>296</v>
      </c>
      <c r="F5" s="98"/>
      <c r="G5" s="98" t="s">
        <v>313</v>
      </c>
      <c r="H5" s="98"/>
      <c r="I5" s="98" t="s">
        <v>36</v>
      </c>
      <c r="J5" s="98">
        <v>107730</v>
      </c>
      <c r="K5" s="98">
        <v>107750</v>
      </c>
      <c r="L5" s="98">
        <f t="shared" si="0"/>
        <v>215480</v>
      </c>
      <c r="M5" s="127">
        <v>0.5</v>
      </c>
      <c r="N5" s="99">
        <v>53865</v>
      </c>
      <c r="O5" s="99">
        <v>53875</v>
      </c>
      <c r="P5" s="98">
        <f t="shared" si="1"/>
        <v>107740</v>
      </c>
      <c r="Q5" s="128">
        <f t="shared" si="2"/>
        <v>0.5</v>
      </c>
      <c r="R5" s="128">
        <f t="shared" si="3"/>
        <v>0.5</v>
      </c>
      <c r="S5" s="128">
        <f t="shared" si="4"/>
        <v>0.5</v>
      </c>
      <c r="T5" s="98"/>
      <c r="U5" s="129" t="s">
        <v>479</v>
      </c>
    </row>
    <row r="6" spans="1:21" s="36" customFormat="1" ht="38.25" x14ac:dyDescent="0.35">
      <c r="A6" s="98">
        <v>21</v>
      </c>
      <c r="B6" s="98" t="s">
        <v>48</v>
      </c>
      <c r="C6" s="98" t="s">
        <v>480</v>
      </c>
      <c r="D6" s="97" t="s">
        <v>79</v>
      </c>
      <c r="E6" s="98" t="s">
        <v>296</v>
      </c>
      <c r="F6" s="98"/>
      <c r="G6" s="98" t="s">
        <v>313</v>
      </c>
      <c r="H6" s="98"/>
      <c r="I6" s="98" t="s">
        <v>36</v>
      </c>
      <c r="J6" s="98">
        <v>50000</v>
      </c>
      <c r="K6" s="98">
        <v>50000</v>
      </c>
      <c r="L6" s="98">
        <f t="shared" si="0"/>
        <v>100000</v>
      </c>
      <c r="M6" s="98" t="s">
        <v>253</v>
      </c>
      <c r="N6" s="99">
        <v>50000</v>
      </c>
      <c r="O6" s="99">
        <v>50000</v>
      </c>
      <c r="P6" s="98">
        <f t="shared" si="1"/>
        <v>100000</v>
      </c>
      <c r="Q6" s="128">
        <f t="shared" si="2"/>
        <v>1</v>
      </c>
      <c r="R6" s="128">
        <f t="shared" si="3"/>
        <v>1</v>
      </c>
      <c r="S6" s="128">
        <f t="shared" si="4"/>
        <v>1</v>
      </c>
      <c r="T6" s="98"/>
      <c r="U6" s="129" t="s">
        <v>501</v>
      </c>
    </row>
    <row r="7" spans="1:21" s="36" customFormat="1" ht="38.25" x14ac:dyDescent="0.35">
      <c r="A7" s="98">
        <v>26</v>
      </c>
      <c r="B7" s="98" t="s">
        <v>48</v>
      </c>
      <c r="C7" s="98" t="s">
        <v>481</v>
      </c>
      <c r="D7" s="97" t="s">
        <v>80</v>
      </c>
      <c r="E7" s="98" t="s">
        <v>296</v>
      </c>
      <c r="F7" s="98"/>
      <c r="G7" s="98" t="s">
        <v>313</v>
      </c>
      <c r="H7" s="98"/>
      <c r="I7" s="98" t="s">
        <v>36</v>
      </c>
      <c r="J7" s="98">
        <v>61891</v>
      </c>
      <c r="K7" s="98">
        <v>64058</v>
      </c>
      <c r="L7" s="98">
        <f t="shared" si="0"/>
        <v>125949</v>
      </c>
      <c r="M7" s="127">
        <v>0.75</v>
      </c>
      <c r="N7" s="99">
        <v>46418</v>
      </c>
      <c r="O7" s="99">
        <v>48043</v>
      </c>
      <c r="P7" s="98">
        <f t="shared" si="1"/>
        <v>94461</v>
      </c>
      <c r="Q7" s="128">
        <f t="shared" si="2"/>
        <v>0.7499959606404808</v>
      </c>
      <c r="R7" s="128">
        <f t="shared" si="3"/>
        <v>0.74999219457366761</v>
      </c>
      <c r="S7" s="128">
        <f t="shared" si="4"/>
        <v>0.749994045208775</v>
      </c>
      <c r="T7" s="98"/>
      <c r="U7" s="129" t="s">
        <v>482</v>
      </c>
    </row>
    <row r="8" spans="1:21" s="36" customFormat="1" ht="51" x14ac:dyDescent="0.35">
      <c r="A8" s="98">
        <v>28</v>
      </c>
      <c r="B8" s="98" t="s">
        <v>48</v>
      </c>
      <c r="C8" s="98" t="s">
        <v>83</v>
      </c>
      <c r="D8" s="97" t="s">
        <v>84</v>
      </c>
      <c r="E8" s="98" t="s">
        <v>296</v>
      </c>
      <c r="F8" s="98"/>
      <c r="G8" s="98" t="s">
        <v>313</v>
      </c>
      <c r="H8" s="98"/>
      <c r="I8" s="98" t="s">
        <v>36</v>
      </c>
      <c r="J8" s="98">
        <v>73143</v>
      </c>
      <c r="K8" s="98">
        <v>82225</v>
      </c>
      <c r="L8" s="98">
        <f t="shared" si="0"/>
        <v>155368</v>
      </c>
      <c r="M8" s="127">
        <v>0.75</v>
      </c>
      <c r="N8" s="99">
        <v>54857</v>
      </c>
      <c r="O8" s="99">
        <v>61668</v>
      </c>
      <c r="P8" s="98">
        <f t="shared" si="1"/>
        <v>116525</v>
      </c>
      <c r="Q8" s="128">
        <f t="shared" si="2"/>
        <v>0.74999658203792574</v>
      </c>
      <c r="R8" s="128">
        <f t="shared" si="3"/>
        <v>0.74999087868653092</v>
      </c>
      <c r="S8" s="128">
        <f t="shared" si="4"/>
        <v>0.74999356366819425</v>
      </c>
      <c r="T8" s="98"/>
      <c r="U8" s="97" t="s">
        <v>502</v>
      </c>
    </row>
    <row r="9" spans="1:21" s="36" customFormat="1" ht="51" x14ac:dyDescent="0.35">
      <c r="A9" s="98">
        <v>38</v>
      </c>
      <c r="B9" s="98" t="s">
        <v>48</v>
      </c>
      <c r="C9" s="98" t="s">
        <v>94</v>
      </c>
      <c r="D9" s="97" t="s">
        <v>95</v>
      </c>
      <c r="E9" s="98" t="s">
        <v>296</v>
      </c>
      <c r="F9" s="98"/>
      <c r="G9" s="98" t="s">
        <v>313</v>
      </c>
      <c r="H9" s="98"/>
      <c r="I9" s="98" t="s">
        <v>36</v>
      </c>
      <c r="J9" s="98">
        <v>20890</v>
      </c>
      <c r="K9" s="98">
        <v>10175</v>
      </c>
      <c r="L9" s="98">
        <f t="shared" si="0"/>
        <v>31065</v>
      </c>
      <c r="M9" s="98" t="s">
        <v>254</v>
      </c>
      <c r="N9" s="99">
        <v>20890</v>
      </c>
      <c r="O9" s="99">
        <v>10175</v>
      </c>
      <c r="P9" s="98">
        <f t="shared" si="1"/>
        <v>31065</v>
      </c>
      <c r="Q9" s="128">
        <f t="shared" si="2"/>
        <v>1</v>
      </c>
      <c r="R9" s="128">
        <f t="shared" si="3"/>
        <v>1</v>
      </c>
      <c r="S9" s="128">
        <f t="shared" si="4"/>
        <v>1</v>
      </c>
      <c r="T9" s="98"/>
      <c r="U9" s="129" t="s">
        <v>503</v>
      </c>
    </row>
    <row r="10" spans="1:21" s="36" customFormat="1" ht="38.25" x14ac:dyDescent="0.35">
      <c r="A10" s="98">
        <v>42</v>
      </c>
      <c r="B10" s="98" t="s">
        <v>48</v>
      </c>
      <c r="C10" s="98" t="s">
        <v>181</v>
      </c>
      <c r="D10" s="97" t="s">
        <v>180</v>
      </c>
      <c r="E10" s="98" t="s">
        <v>296</v>
      </c>
      <c r="F10" s="98"/>
      <c r="G10" s="98" t="s">
        <v>313</v>
      </c>
      <c r="H10" s="98"/>
      <c r="I10" s="98" t="s">
        <v>36</v>
      </c>
      <c r="J10" s="98">
        <v>64700</v>
      </c>
      <c r="K10" s="98">
        <v>67800</v>
      </c>
      <c r="L10" s="98">
        <f t="shared" si="0"/>
        <v>132500</v>
      </c>
      <c r="M10" s="127">
        <v>0.75</v>
      </c>
      <c r="N10" s="99">
        <v>48525</v>
      </c>
      <c r="O10" s="99">
        <v>50850</v>
      </c>
      <c r="P10" s="98">
        <f t="shared" si="1"/>
        <v>99375</v>
      </c>
      <c r="Q10" s="128">
        <f t="shared" si="2"/>
        <v>0.75</v>
      </c>
      <c r="R10" s="128">
        <f t="shared" si="3"/>
        <v>0.75</v>
      </c>
      <c r="S10" s="128">
        <f t="shared" si="4"/>
        <v>0.75</v>
      </c>
      <c r="T10" s="98"/>
      <c r="U10" s="129" t="s">
        <v>483</v>
      </c>
    </row>
    <row r="11" spans="1:21" s="36" customFormat="1" ht="51" x14ac:dyDescent="0.35">
      <c r="A11" s="98">
        <v>5</v>
      </c>
      <c r="B11" s="98" t="s">
        <v>48</v>
      </c>
      <c r="C11" s="98" t="s">
        <v>231</v>
      </c>
      <c r="D11" s="97" t="s">
        <v>67</v>
      </c>
      <c r="E11" s="98" t="s">
        <v>296</v>
      </c>
      <c r="F11" s="98"/>
      <c r="G11" s="98" t="s">
        <v>312</v>
      </c>
      <c r="H11" s="98"/>
      <c r="I11" s="98" t="s">
        <v>34</v>
      </c>
      <c r="J11" s="98">
        <v>21000</v>
      </c>
      <c r="K11" s="98">
        <v>80375</v>
      </c>
      <c r="L11" s="98">
        <f t="shared" si="0"/>
        <v>101375</v>
      </c>
      <c r="M11" s="127" t="s">
        <v>332</v>
      </c>
      <c r="N11" s="99">
        <v>21000</v>
      </c>
      <c r="O11" s="99">
        <v>30000</v>
      </c>
      <c r="P11" s="98">
        <f t="shared" si="1"/>
        <v>51000</v>
      </c>
      <c r="Q11" s="128">
        <f t="shared" si="2"/>
        <v>1</v>
      </c>
      <c r="R11" s="128">
        <f t="shared" si="3"/>
        <v>0.37325038880248834</v>
      </c>
      <c r="S11" s="128">
        <f t="shared" si="4"/>
        <v>0.50308261405672006</v>
      </c>
      <c r="T11" s="98"/>
      <c r="U11" s="129" t="s">
        <v>504</v>
      </c>
    </row>
    <row r="12" spans="1:21" s="36" customFormat="1" ht="51" x14ac:dyDescent="0.35">
      <c r="A12" s="98">
        <v>12</v>
      </c>
      <c r="B12" s="98" t="s">
        <v>48</v>
      </c>
      <c r="C12" s="98" t="s">
        <v>484</v>
      </c>
      <c r="D12" s="97" t="s">
        <v>73</v>
      </c>
      <c r="E12" s="98" t="s">
        <v>296</v>
      </c>
      <c r="F12" s="98"/>
      <c r="G12" s="98" t="s">
        <v>312</v>
      </c>
      <c r="H12" s="98"/>
      <c r="I12" s="98" t="s">
        <v>34</v>
      </c>
      <c r="J12" s="98">
        <v>40497</v>
      </c>
      <c r="K12" s="98">
        <v>39503</v>
      </c>
      <c r="L12" s="98">
        <f t="shared" si="0"/>
        <v>80000</v>
      </c>
      <c r="M12" s="98" t="s">
        <v>332</v>
      </c>
      <c r="N12" s="99">
        <v>36497</v>
      </c>
      <c r="O12" s="99">
        <v>35503</v>
      </c>
      <c r="P12" s="98">
        <f t="shared" si="1"/>
        <v>72000</v>
      </c>
      <c r="Q12" s="128">
        <f t="shared" si="2"/>
        <v>0.90122725140133841</v>
      </c>
      <c r="R12" s="128">
        <f t="shared" si="3"/>
        <v>0.8987418677062502</v>
      </c>
      <c r="S12" s="128">
        <f t="shared" si="4"/>
        <v>0.9</v>
      </c>
      <c r="T12" s="98"/>
      <c r="U12" s="129" t="s">
        <v>485</v>
      </c>
    </row>
    <row r="13" spans="1:21" s="36" customFormat="1" ht="51" x14ac:dyDescent="0.35">
      <c r="A13" s="98">
        <v>13</v>
      </c>
      <c r="B13" s="98" t="s">
        <v>48</v>
      </c>
      <c r="C13" s="98" t="s">
        <v>74</v>
      </c>
      <c r="D13" s="97" t="s">
        <v>66</v>
      </c>
      <c r="E13" s="98" t="s">
        <v>296</v>
      </c>
      <c r="F13" s="98"/>
      <c r="G13" s="98" t="s">
        <v>312</v>
      </c>
      <c r="H13" s="98"/>
      <c r="I13" s="98" t="s">
        <v>34</v>
      </c>
      <c r="J13" s="98">
        <v>88126</v>
      </c>
      <c r="K13" s="98">
        <v>85620</v>
      </c>
      <c r="L13" s="98">
        <f t="shared" si="0"/>
        <v>173746</v>
      </c>
      <c r="M13" s="98" t="s">
        <v>332</v>
      </c>
      <c r="N13" s="99">
        <v>80126</v>
      </c>
      <c r="O13" s="99">
        <v>73620</v>
      </c>
      <c r="P13" s="98">
        <f t="shared" si="1"/>
        <v>153746</v>
      </c>
      <c r="Q13" s="128">
        <f t="shared" si="2"/>
        <v>0.90922088827360825</v>
      </c>
      <c r="R13" s="128">
        <f t="shared" si="3"/>
        <v>0.85984583041345475</v>
      </c>
      <c r="S13" s="128">
        <f t="shared" si="4"/>
        <v>0.88488943630356953</v>
      </c>
      <c r="T13" s="98"/>
      <c r="U13" s="129" t="s">
        <v>13</v>
      </c>
    </row>
    <row r="14" spans="1:21" s="36" customFormat="1" ht="63.75" x14ac:dyDescent="0.35">
      <c r="A14" s="98">
        <v>18</v>
      </c>
      <c r="B14" s="98" t="s">
        <v>48</v>
      </c>
      <c r="C14" s="98" t="s">
        <v>75</v>
      </c>
      <c r="D14" s="97" t="s">
        <v>76</v>
      </c>
      <c r="E14" s="98" t="s">
        <v>296</v>
      </c>
      <c r="F14" s="98"/>
      <c r="G14" s="98" t="s">
        <v>312</v>
      </c>
      <c r="H14" s="98"/>
      <c r="I14" s="98" t="s">
        <v>34</v>
      </c>
      <c r="J14" s="98">
        <v>41221</v>
      </c>
      <c r="K14" s="98">
        <v>43228</v>
      </c>
      <c r="L14" s="98">
        <f t="shared" si="0"/>
        <v>84449</v>
      </c>
      <c r="M14" s="98" t="s">
        <v>332</v>
      </c>
      <c r="N14" s="99">
        <v>36221</v>
      </c>
      <c r="O14" s="99">
        <v>38228</v>
      </c>
      <c r="P14" s="98">
        <f t="shared" si="1"/>
        <v>74449</v>
      </c>
      <c r="Q14" s="128">
        <f t="shared" si="2"/>
        <v>0.87870260304213876</v>
      </c>
      <c r="R14" s="128">
        <f t="shared" si="3"/>
        <v>0.88433422781530491</v>
      </c>
      <c r="S14" s="128">
        <f t="shared" si="4"/>
        <v>0.88158533552795182</v>
      </c>
      <c r="T14" s="98"/>
      <c r="U14" s="129" t="s">
        <v>14</v>
      </c>
    </row>
    <row r="15" spans="1:21" s="36" customFormat="1" ht="38.25" x14ac:dyDescent="0.35">
      <c r="A15" s="98">
        <v>20</v>
      </c>
      <c r="B15" s="98" t="s">
        <v>48</v>
      </c>
      <c r="C15" s="98" t="s">
        <v>77</v>
      </c>
      <c r="D15" s="97" t="s">
        <v>78</v>
      </c>
      <c r="E15" s="98" t="s">
        <v>296</v>
      </c>
      <c r="F15" s="98"/>
      <c r="G15" s="98" t="s">
        <v>312</v>
      </c>
      <c r="H15" s="98"/>
      <c r="I15" s="98" t="s">
        <v>34</v>
      </c>
      <c r="J15" s="130">
        <v>100500</v>
      </c>
      <c r="K15" s="98">
        <v>95538</v>
      </c>
      <c r="L15" s="98">
        <f t="shared" si="0"/>
        <v>196038</v>
      </c>
      <c r="M15" s="98" t="s">
        <v>332</v>
      </c>
      <c r="N15" s="99">
        <v>70500</v>
      </c>
      <c r="O15" s="99">
        <v>65538</v>
      </c>
      <c r="P15" s="98">
        <f t="shared" si="1"/>
        <v>136038</v>
      </c>
      <c r="Q15" s="128">
        <f t="shared" si="2"/>
        <v>0.70149253731343286</v>
      </c>
      <c r="R15" s="128">
        <f t="shared" si="3"/>
        <v>0.68598882120203475</v>
      </c>
      <c r="S15" s="128">
        <f t="shared" si="4"/>
        <v>0.693936889786674</v>
      </c>
      <c r="T15" s="98"/>
      <c r="U15" s="129" t="s">
        <v>15</v>
      </c>
    </row>
    <row r="16" spans="1:21" s="36" customFormat="1" ht="51" x14ac:dyDescent="0.35">
      <c r="A16" s="98">
        <v>27</v>
      </c>
      <c r="B16" s="98" t="s">
        <v>48</v>
      </c>
      <c r="C16" s="98" t="s">
        <v>81</v>
      </c>
      <c r="D16" s="97" t="s">
        <v>82</v>
      </c>
      <c r="E16" s="98" t="s">
        <v>296</v>
      </c>
      <c r="F16" s="98"/>
      <c r="G16" s="98" t="s">
        <v>312</v>
      </c>
      <c r="H16" s="98"/>
      <c r="I16" s="98" t="s">
        <v>34</v>
      </c>
      <c r="J16" s="98">
        <v>38771</v>
      </c>
      <c r="K16" s="98">
        <v>44921</v>
      </c>
      <c r="L16" s="98">
        <f t="shared" si="0"/>
        <v>83692</v>
      </c>
      <c r="M16" s="98" t="s">
        <v>332</v>
      </c>
      <c r="N16" s="102">
        <v>38777</v>
      </c>
      <c r="O16" s="102">
        <v>41921</v>
      </c>
      <c r="P16" s="98">
        <f t="shared" si="1"/>
        <v>80698</v>
      </c>
      <c r="Q16" s="128">
        <f t="shared" si="2"/>
        <v>1.0001547548425369</v>
      </c>
      <c r="R16" s="128">
        <f t="shared" si="3"/>
        <v>0.93321609046993614</v>
      </c>
      <c r="S16" s="128">
        <f t="shared" si="4"/>
        <v>0.96422597141901256</v>
      </c>
      <c r="T16" s="98"/>
      <c r="U16" s="129" t="s">
        <v>16</v>
      </c>
    </row>
    <row r="17" spans="1:21" s="36" customFormat="1" ht="38.25" x14ac:dyDescent="0.35">
      <c r="A17" s="98">
        <v>29</v>
      </c>
      <c r="B17" s="98" t="s">
        <v>48</v>
      </c>
      <c r="C17" s="98" t="s">
        <v>85</v>
      </c>
      <c r="D17" s="97" t="s">
        <v>86</v>
      </c>
      <c r="E17" s="98" t="s">
        <v>296</v>
      </c>
      <c r="F17" s="98"/>
      <c r="G17" s="98" t="s">
        <v>312</v>
      </c>
      <c r="H17" s="98"/>
      <c r="I17" s="98" t="s">
        <v>34</v>
      </c>
      <c r="J17" s="98">
        <v>62250</v>
      </c>
      <c r="K17" s="98">
        <v>65467</v>
      </c>
      <c r="L17" s="98">
        <f t="shared" si="0"/>
        <v>127717</v>
      </c>
      <c r="M17" s="98" t="s">
        <v>332</v>
      </c>
      <c r="N17" s="98">
        <v>25300</v>
      </c>
      <c r="O17" s="98">
        <v>51700</v>
      </c>
      <c r="P17" s="98">
        <f t="shared" si="1"/>
        <v>77000</v>
      </c>
      <c r="Q17" s="128">
        <f t="shared" si="2"/>
        <v>0.40642570281124496</v>
      </c>
      <c r="R17" s="128">
        <f t="shared" si="3"/>
        <v>0.78971084668611669</v>
      </c>
      <c r="S17" s="128">
        <f t="shared" si="4"/>
        <v>0.60289546419035833</v>
      </c>
      <c r="T17" s="98"/>
      <c r="U17" s="129" t="s">
        <v>486</v>
      </c>
    </row>
    <row r="18" spans="1:21" s="36" customFormat="1" ht="51" x14ac:dyDescent="0.35">
      <c r="A18" s="98">
        <v>30</v>
      </c>
      <c r="B18" s="98" t="s">
        <v>48</v>
      </c>
      <c r="C18" s="98" t="s">
        <v>87</v>
      </c>
      <c r="D18" s="97" t="s">
        <v>88</v>
      </c>
      <c r="E18" s="98" t="s">
        <v>296</v>
      </c>
      <c r="F18" s="98"/>
      <c r="G18" s="98" t="s">
        <v>312</v>
      </c>
      <c r="H18" s="98"/>
      <c r="I18" s="98" t="s">
        <v>34</v>
      </c>
      <c r="J18" s="98">
        <v>28736</v>
      </c>
      <c r="K18" s="98">
        <v>28224</v>
      </c>
      <c r="L18" s="98">
        <f t="shared" si="0"/>
        <v>56960</v>
      </c>
      <c r="M18" s="98" t="s">
        <v>332</v>
      </c>
      <c r="N18" s="98">
        <v>17662</v>
      </c>
      <c r="O18" s="98">
        <v>16854</v>
      </c>
      <c r="P18" s="98">
        <f t="shared" si="1"/>
        <v>34516</v>
      </c>
      <c r="Q18" s="128">
        <f t="shared" si="2"/>
        <v>0.6146297327394209</v>
      </c>
      <c r="R18" s="128">
        <f t="shared" si="3"/>
        <v>0.59715136054421769</v>
      </c>
      <c r="S18" s="128">
        <f t="shared" si="4"/>
        <v>0.60596910112359548</v>
      </c>
      <c r="T18" s="98"/>
      <c r="U18" s="129" t="s">
        <v>17</v>
      </c>
    </row>
    <row r="19" spans="1:21" s="36" customFormat="1" ht="38.25" x14ac:dyDescent="0.35">
      <c r="A19" s="98">
        <v>31</v>
      </c>
      <c r="B19" s="98" t="s">
        <v>48</v>
      </c>
      <c r="C19" s="98" t="s">
        <v>89</v>
      </c>
      <c r="D19" s="97" t="s">
        <v>90</v>
      </c>
      <c r="E19" s="98" t="s">
        <v>296</v>
      </c>
      <c r="F19" s="98"/>
      <c r="G19" s="98" t="s">
        <v>312</v>
      </c>
      <c r="H19" s="98"/>
      <c r="I19" s="98" t="s">
        <v>34</v>
      </c>
      <c r="J19" s="98">
        <v>49100</v>
      </c>
      <c r="K19" s="98">
        <v>28400</v>
      </c>
      <c r="L19" s="98">
        <f t="shared" si="0"/>
        <v>77500</v>
      </c>
      <c r="M19" s="98" t="s">
        <v>332</v>
      </c>
      <c r="N19" s="98">
        <v>39100</v>
      </c>
      <c r="O19" s="98">
        <v>28400</v>
      </c>
      <c r="P19" s="98">
        <f t="shared" si="1"/>
        <v>67500</v>
      </c>
      <c r="Q19" s="128">
        <f t="shared" si="2"/>
        <v>0.79633401221995925</v>
      </c>
      <c r="R19" s="128">
        <f t="shared" si="3"/>
        <v>1</v>
      </c>
      <c r="S19" s="128">
        <f t="shared" si="4"/>
        <v>0.87096774193548387</v>
      </c>
      <c r="T19" s="98"/>
      <c r="U19" s="129" t="s">
        <v>18</v>
      </c>
    </row>
    <row r="20" spans="1:21" s="36" customFormat="1" ht="51" x14ac:dyDescent="0.35">
      <c r="A20" s="98">
        <v>34</v>
      </c>
      <c r="B20" s="98" t="s">
        <v>48</v>
      </c>
      <c r="C20" s="98" t="s">
        <v>487</v>
      </c>
      <c r="D20" s="97" t="s">
        <v>91</v>
      </c>
      <c r="E20" s="98" t="s">
        <v>296</v>
      </c>
      <c r="F20" s="98"/>
      <c r="G20" s="98" t="s">
        <v>312</v>
      </c>
      <c r="H20" s="98"/>
      <c r="I20" s="98" t="s">
        <v>34</v>
      </c>
      <c r="J20" s="98">
        <v>40000</v>
      </c>
      <c r="K20" s="98">
        <v>40000</v>
      </c>
      <c r="L20" s="98">
        <f t="shared" ref="L20:L27" si="5">SUM(J20:K20)</f>
        <v>80000</v>
      </c>
      <c r="M20" s="98" t="s">
        <v>332</v>
      </c>
      <c r="N20" s="98">
        <v>32500</v>
      </c>
      <c r="O20" s="98">
        <v>32500</v>
      </c>
      <c r="P20" s="98">
        <f t="shared" si="1"/>
        <v>65000</v>
      </c>
      <c r="Q20" s="128">
        <f t="shared" si="2"/>
        <v>0.8125</v>
      </c>
      <c r="R20" s="128">
        <f t="shared" si="3"/>
        <v>0.8125</v>
      </c>
      <c r="S20" s="128">
        <f t="shared" si="4"/>
        <v>0.8125</v>
      </c>
      <c r="T20" s="98"/>
      <c r="U20" s="129" t="s">
        <v>19</v>
      </c>
    </row>
    <row r="21" spans="1:21" s="36" customFormat="1" ht="38.25" x14ac:dyDescent="0.35">
      <c r="A21" s="98">
        <v>36</v>
      </c>
      <c r="B21" s="98" t="s">
        <v>48</v>
      </c>
      <c r="C21" s="98" t="s">
        <v>92</v>
      </c>
      <c r="D21" s="97" t="s">
        <v>93</v>
      </c>
      <c r="E21" s="98" t="s">
        <v>296</v>
      </c>
      <c r="F21" s="98"/>
      <c r="G21" s="98" t="s">
        <v>312</v>
      </c>
      <c r="H21" s="98"/>
      <c r="I21" s="98" t="s">
        <v>34</v>
      </c>
      <c r="J21" s="98">
        <v>84072</v>
      </c>
      <c r="K21" s="98">
        <v>79532</v>
      </c>
      <c r="L21" s="98">
        <f t="shared" si="5"/>
        <v>163604</v>
      </c>
      <c r="M21" s="98" t="s">
        <v>332</v>
      </c>
      <c r="N21" s="97">
        <v>45000</v>
      </c>
      <c r="O21" s="98">
        <v>79532</v>
      </c>
      <c r="P21" s="98">
        <f t="shared" si="1"/>
        <v>124532</v>
      </c>
      <c r="Q21" s="128">
        <f t="shared" si="2"/>
        <v>0.53525549528975169</v>
      </c>
      <c r="R21" s="128">
        <f t="shared" si="3"/>
        <v>1</v>
      </c>
      <c r="S21" s="128">
        <f t="shared" si="4"/>
        <v>0.76117943326569037</v>
      </c>
      <c r="T21" s="98"/>
      <c r="U21" s="129" t="s">
        <v>488</v>
      </c>
    </row>
    <row r="22" spans="1:21" s="36" customFormat="1" ht="38.25" x14ac:dyDescent="0.35">
      <c r="A22" s="98">
        <v>39</v>
      </c>
      <c r="B22" s="98" t="s">
        <v>48</v>
      </c>
      <c r="C22" s="98" t="s">
        <v>161</v>
      </c>
      <c r="D22" s="97" t="s">
        <v>162</v>
      </c>
      <c r="E22" s="98" t="s">
        <v>296</v>
      </c>
      <c r="F22" s="98"/>
      <c r="G22" s="98" t="s">
        <v>312</v>
      </c>
      <c r="H22" s="98"/>
      <c r="I22" s="98" t="s">
        <v>34</v>
      </c>
      <c r="J22" s="98">
        <v>14200</v>
      </c>
      <c r="K22" s="98">
        <v>13500</v>
      </c>
      <c r="L22" s="98">
        <f t="shared" si="5"/>
        <v>27700</v>
      </c>
      <c r="M22" s="98" t="s">
        <v>254</v>
      </c>
      <c r="N22" s="98">
        <v>14200</v>
      </c>
      <c r="O22" s="98">
        <v>13500</v>
      </c>
      <c r="P22" s="98">
        <f t="shared" si="1"/>
        <v>27700</v>
      </c>
      <c r="Q22" s="128">
        <f t="shared" si="2"/>
        <v>1</v>
      </c>
      <c r="R22" s="128">
        <f t="shared" si="3"/>
        <v>1</v>
      </c>
      <c r="S22" s="128">
        <f t="shared" si="4"/>
        <v>1</v>
      </c>
      <c r="T22" s="98"/>
      <c r="U22" s="97" t="s">
        <v>20</v>
      </c>
    </row>
    <row r="23" spans="1:21" s="36" customFormat="1" ht="38.25" x14ac:dyDescent="0.35">
      <c r="A23" s="98">
        <v>40</v>
      </c>
      <c r="B23" s="98" t="s">
        <v>48</v>
      </c>
      <c r="C23" s="98" t="s">
        <v>170</v>
      </c>
      <c r="D23" s="97" t="s">
        <v>169</v>
      </c>
      <c r="E23" s="98" t="s">
        <v>296</v>
      </c>
      <c r="F23" s="98"/>
      <c r="G23" s="98" t="s">
        <v>312</v>
      </c>
      <c r="H23" s="98"/>
      <c r="I23" s="98" t="s">
        <v>34</v>
      </c>
      <c r="J23" s="98">
        <v>32611</v>
      </c>
      <c r="K23" s="98">
        <v>33671</v>
      </c>
      <c r="L23" s="98">
        <f t="shared" si="5"/>
        <v>66282</v>
      </c>
      <c r="M23" s="98" t="s">
        <v>332</v>
      </c>
      <c r="N23" s="98">
        <v>30861</v>
      </c>
      <c r="O23" s="98">
        <v>31921</v>
      </c>
      <c r="P23" s="98">
        <f t="shared" si="1"/>
        <v>62782</v>
      </c>
      <c r="Q23" s="128">
        <f t="shared" si="2"/>
        <v>0.94633712550979732</v>
      </c>
      <c r="R23" s="128">
        <f t="shared" si="3"/>
        <v>0.94802649163968999</v>
      </c>
      <c r="S23" s="128">
        <f t="shared" si="4"/>
        <v>0.94719531697896864</v>
      </c>
      <c r="T23" s="98"/>
      <c r="U23" s="97" t="s">
        <v>21</v>
      </c>
    </row>
    <row r="24" spans="1:21" s="36" customFormat="1" ht="38.25" x14ac:dyDescent="0.35">
      <c r="A24" s="98">
        <v>43</v>
      </c>
      <c r="B24" s="98" t="s">
        <v>48</v>
      </c>
      <c r="C24" s="98" t="s">
        <v>188</v>
      </c>
      <c r="D24" s="97" t="s">
        <v>153</v>
      </c>
      <c r="E24" s="98" t="s">
        <v>296</v>
      </c>
      <c r="F24" s="98"/>
      <c r="G24" s="98" t="s">
        <v>312</v>
      </c>
      <c r="H24" s="98"/>
      <c r="I24" s="98" t="s">
        <v>34</v>
      </c>
      <c r="J24" s="98">
        <v>41432</v>
      </c>
      <c r="K24" s="98">
        <v>39013</v>
      </c>
      <c r="L24" s="98">
        <f t="shared" si="5"/>
        <v>80445</v>
      </c>
      <c r="M24" s="98" t="s">
        <v>332</v>
      </c>
      <c r="N24" s="98">
        <v>36432</v>
      </c>
      <c r="O24" s="98">
        <v>34013</v>
      </c>
      <c r="P24" s="98">
        <f t="shared" si="1"/>
        <v>70445</v>
      </c>
      <c r="Q24" s="128">
        <f t="shared" si="2"/>
        <v>0.87932033211044602</v>
      </c>
      <c r="R24" s="128">
        <f t="shared" si="3"/>
        <v>0.87183759259733939</v>
      </c>
      <c r="S24" s="128">
        <f t="shared" si="4"/>
        <v>0.87569146621915595</v>
      </c>
      <c r="T24" s="98"/>
      <c r="U24" s="129" t="s">
        <v>22</v>
      </c>
    </row>
    <row r="25" spans="1:21" s="36" customFormat="1" ht="38.25" x14ac:dyDescent="0.35">
      <c r="A25" s="98">
        <v>47</v>
      </c>
      <c r="B25" s="98" t="s">
        <v>48</v>
      </c>
      <c r="C25" s="98" t="s">
        <v>222</v>
      </c>
      <c r="D25" s="97" t="s">
        <v>223</v>
      </c>
      <c r="E25" s="98" t="s">
        <v>296</v>
      </c>
      <c r="F25" s="98"/>
      <c r="G25" s="98" t="s">
        <v>312</v>
      </c>
      <c r="H25" s="98"/>
      <c r="I25" s="98" t="s">
        <v>34</v>
      </c>
      <c r="J25" s="98">
        <v>100000</v>
      </c>
      <c r="K25" s="98">
        <v>102700</v>
      </c>
      <c r="L25" s="98">
        <f t="shared" si="5"/>
        <v>202700</v>
      </c>
      <c r="M25" s="98" t="s">
        <v>332</v>
      </c>
      <c r="N25" s="98">
        <v>50000</v>
      </c>
      <c r="O25" s="98">
        <v>51350</v>
      </c>
      <c r="P25" s="98">
        <f t="shared" si="1"/>
        <v>101350</v>
      </c>
      <c r="Q25" s="128">
        <f t="shared" si="2"/>
        <v>0.5</v>
      </c>
      <c r="R25" s="128">
        <f t="shared" si="3"/>
        <v>0.5</v>
      </c>
      <c r="S25" s="128">
        <f t="shared" si="4"/>
        <v>0.5</v>
      </c>
      <c r="T25" s="98"/>
      <c r="U25" s="129" t="s">
        <v>23</v>
      </c>
    </row>
    <row r="26" spans="1:21" s="36" customFormat="1" ht="38.25" x14ac:dyDescent="0.35">
      <c r="A26" s="98">
        <v>3</v>
      </c>
      <c r="B26" s="98" t="s">
        <v>44</v>
      </c>
      <c r="C26" s="98" t="s">
        <v>354</v>
      </c>
      <c r="D26" s="97" t="s">
        <v>374</v>
      </c>
      <c r="E26" s="98" t="s">
        <v>296</v>
      </c>
      <c r="F26" s="98" t="s">
        <v>355</v>
      </c>
      <c r="G26" s="98" t="s">
        <v>312</v>
      </c>
      <c r="H26" s="98"/>
      <c r="I26" s="98" t="s">
        <v>304</v>
      </c>
      <c r="J26" s="98">
        <v>20000</v>
      </c>
      <c r="K26" s="98">
        <v>20000</v>
      </c>
      <c r="L26" s="98">
        <f t="shared" si="5"/>
        <v>40000</v>
      </c>
      <c r="M26" s="98" t="s">
        <v>254</v>
      </c>
      <c r="N26" s="98">
        <v>20000</v>
      </c>
      <c r="O26" s="98">
        <v>20000</v>
      </c>
      <c r="P26" s="98">
        <f t="shared" si="1"/>
        <v>40000</v>
      </c>
      <c r="Q26" s="128">
        <f t="shared" si="2"/>
        <v>1</v>
      </c>
      <c r="R26" s="128">
        <f t="shared" si="3"/>
        <v>1</v>
      </c>
      <c r="S26" s="128">
        <f t="shared" si="4"/>
        <v>1</v>
      </c>
      <c r="T26" s="98"/>
      <c r="U26" s="129" t="s">
        <v>24</v>
      </c>
    </row>
    <row r="27" spans="1:21" s="36" customFormat="1" ht="38.25" x14ac:dyDescent="0.35">
      <c r="A27" s="98">
        <v>39</v>
      </c>
      <c r="B27" s="98" t="s">
        <v>33</v>
      </c>
      <c r="C27" s="98" t="s">
        <v>218</v>
      </c>
      <c r="D27" s="97" t="s">
        <v>107</v>
      </c>
      <c r="E27" s="98" t="s">
        <v>296</v>
      </c>
      <c r="F27" s="98" t="s">
        <v>355</v>
      </c>
      <c r="G27" s="98" t="s">
        <v>313</v>
      </c>
      <c r="H27" s="98"/>
      <c r="I27" s="98" t="s">
        <v>304</v>
      </c>
      <c r="J27" s="98">
        <v>97650</v>
      </c>
      <c r="K27" s="98">
        <v>58350</v>
      </c>
      <c r="L27" s="98">
        <f t="shared" si="5"/>
        <v>156000</v>
      </c>
      <c r="M27" s="98" t="s">
        <v>332</v>
      </c>
      <c r="N27" s="98">
        <v>32500</v>
      </c>
      <c r="O27" s="98">
        <v>19100</v>
      </c>
      <c r="P27" s="98">
        <f t="shared" si="1"/>
        <v>51600</v>
      </c>
      <c r="Q27" s="128">
        <f t="shared" si="2"/>
        <v>0.33282130056323606</v>
      </c>
      <c r="R27" s="128">
        <f t="shared" si="3"/>
        <v>0.3273350471293916</v>
      </c>
      <c r="S27" s="128">
        <f t="shared" si="4"/>
        <v>0.33076923076923076</v>
      </c>
      <c r="T27" s="98"/>
      <c r="U27" s="101" t="s">
        <v>404</v>
      </c>
    </row>
    <row r="28" spans="1:21" s="12" customFormat="1" ht="15" x14ac:dyDescent="0.4">
      <c r="A28" s="209" t="s">
        <v>30</v>
      </c>
      <c r="B28" s="210"/>
      <c r="C28" s="210"/>
      <c r="D28" s="210"/>
      <c r="E28" s="210"/>
      <c r="F28" s="210"/>
      <c r="G28" s="211"/>
      <c r="H28" s="131"/>
      <c r="I28" s="131"/>
      <c r="J28" s="131">
        <f>SUM(J2:J27)</f>
        <v>1501142</v>
      </c>
      <c r="K28" s="131">
        <f>SUM(K2:K27)</f>
        <v>1476449</v>
      </c>
      <c r="L28" s="131">
        <f>SUM(L2:L27)</f>
        <v>2977591</v>
      </c>
      <c r="M28" s="131"/>
      <c r="N28" s="132">
        <v>1050591</v>
      </c>
      <c r="O28" s="132">
        <v>1075680</v>
      </c>
      <c r="P28" s="105">
        <f t="shared" si="1"/>
        <v>2126271</v>
      </c>
      <c r="Q28" s="133">
        <f t="shared" si="2"/>
        <v>0.69986117236077594</v>
      </c>
      <c r="R28" s="133">
        <f t="shared" si="3"/>
        <v>0.72855885980484258</v>
      </c>
      <c r="S28" s="133">
        <f t="shared" si="4"/>
        <v>0.71409102190327689</v>
      </c>
      <c r="T28" s="106"/>
      <c r="U28" s="134"/>
    </row>
    <row r="29" spans="1:21" s="47" customFormat="1" x14ac:dyDescent="0.35"/>
    <row r="108" spans="5:19" ht="13.9" hidden="1" x14ac:dyDescent="0.4">
      <c r="E108" s="28" t="s">
        <v>239</v>
      </c>
      <c r="F108" s="28"/>
      <c r="G108" s="28"/>
    </row>
    <row r="109" spans="5:19" ht="27.75" hidden="1" customHeight="1" x14ac:dyDescent="0.4">
      <c r="E109" s="17" t="s">
        <v>296</v>
      </c>
      <c r="F109" s="17"/>
      <c r="G109" s="17" t="s">
        <v>313</v>
      </c>
      <c r="H109" s="17" t="s">
        <v>356</v>
      </c>
      <c r="I109" s="17" t="s">
        <v>36</v>
      </c>
      <c r="J109" s="17">
        <v>49474</v>
      </c>
      <c r="K109" s="17">
        <v>50959</v>
      </c>
      <c r="L109" s="17">
        <v>100433</v>
      </c>
      <c r="M109" s="17" t="s">
        <v>254</v>
      </c>
      <c r="N109" s="17">
        <v>49474</v>
      </c>
      <c r="O109" s="17">
        <v>50959</v>
      </c>
      <c r="P109" s="17" t="s">
        <v>271</v>
      </c>
      <c r="Q109" s="17" t="s">
        <v>357</v>
      </c>
      <c r="R109" s="17" t="s">
        <v>358</v>
      </c>
      <c r="S109" s="17" t="s">
        <v>359</v>
      </c>
    </row>
    <row r="110" spans="5:19" ht="13.5" hidden="1" x14ac:dyDescent="0.35">
      <c r="E110" s="18" t="s">
        <v>296</v>
      </c>
      <c r="F110" s="18">
        <f>COUNTIF($E$2:$E$107,E110)</f>
        <v>26</v>
      </c>
      <c r="G110" s="18" t="s">
        <v>312</v>
      </c>
      <c r="H110" s="18" t="s">
        <v>314</v>
      </c>
      <c r="I110" s="18"/>
      <c r="J110" s="25">
        <f t="shared" ref="J110:L115" si="6">SUMIF($E$3:$E$109,$E110,J$3:J$109)</f>
        <v>1501142</v>
      </c>
      <c r="K110" s="25">
        <f t="shared" si="6"/>
        <v>1476449</v>
      </c>
      <c r="L110" s="25">
        <f t="shared" si="6"/>
        <v>2977591</v>
      </c>
      <c r="M110" s="18"/>
      <c r="N110" s="25">
        <f t="shared" ref="N110:P115" si="7">SUMIF($E$3:$E$109,$E110,N$3:N$109)</f>
        <v>1050591</v>
      </c>
      <c r="O110" s="25">
        <f t="shared" si="7"/>
        <v>1075680</v>
      </c>
      <c r="P110" s="25">
        <f t="shared" si="7"/>
        <v>2025838</v>
      </c>
      <c r="Q110" s="23">
        <f t="shared" ref="Q110:S114" si="8">IF(J110=0,0,N110/J110)</f>
        <v>0.69986117236077594</v>
      </c>
      <c r="R110" s="23">
        <f t="shared" si="8"/>
        <v>0.72855885980484258</v>
      </c>
      <c r="S110" s="23">
        <f t="shared" si="8"/>
        <v>0.68036140625089203</v>
      </c>
    </row>
    <row r="111" spans="5:19" ht="13.5" hidden="1" x14ac:dyDescent="0.35">
      <c r="E111" s="18" t="s">
        <v>242</v>
      </c>
      <c r="F111" s="18">
        <f>COUNTIF($E$2:$E$107,E111)</f>
        <v>0</v>
      </c>
      <c r="G111" s="18" t="s">
        <v>313</v>
      </c>
      <c r="H111" s="18" t="s">
        <v>315</v>
      </c>
      <c r="I111" s="18"/>
      <c r="J111" s="25">
        <f t="shared" si="6"/>
        <v>0</v>
      </c>
      <c r="K111" s="25">
        <f t="shared" si="6"/>
        <v>0</v>
      </c>
      <c r="L111" s="25">
        <f t="shared" si="6"/>
        <v>0</v>
      </c>
      <c r="M111" s="18"/>
      <c r="N111" s="25">
        <f t="shared" si="7"/>
        <v>0</v>
      </c>
      <c r="O111" s="25">
        <f t="shared" si="7"/>
        <v>0</v>
      </c>
      <c r="P111" s="25">
        <f t="shared" si="7"/>
        <v>0</v>
      </c>
      <c r="Q111" s="23">
        <f t="shared" si="8"/>
        <v>0</v>
      </c>
      <c r="R111" s="23">
        <f t="shared" si="8"/>
        <v>0</v>
      </c>
      <c r="S111" s="23">
        <f t="shared" si="8"/>
        <v>0</v>
      </c>
    </row>
    <row r="112" spans="5:19" ht="13.5" hidden="1" x14ac:dyDescent="0.35">
      <c r="E112" s="20" t="s">
        <v>307</v>
      </c>
      <c r="F112" s="18">
        <f>COUNTIF($E$3:$E$107,E112)</f>
        <v>0</v>
      </c>
      <c r="G112" s="20"/>
      <c r="H112" s="20"/>
      <c r="I112" s="20"/>
      <c r="J112" s="26">
        <f t="shared" si="6"/>
        <v>0</v>
      </c>
      <c r="K112" s="26">
        <f t="shared" si="6"/>
        <v>0</v>
      </c>
      <c r="L112" s="26">
        <f t="shared" si="6"/>
        <v>0</v>
      </c>
      <c r="M112" s="20"/>
      <c r="N112" s="26">
        <f t="shared" si="7"/>
        <v>0</v>
      </c>
      <c r="O112" s="26">
        <f t="shared" si="7"/>
        <v>0</v>
      </c>
      <c r="P112" s="26">
        <f t="shared" si="7"/>
        <v>0</v>
      </c>
      <c r="Q112" s="24">
        <f t="shared" si="8"/>
        <v>0</v>
      </c>
      <c r="R112" s="24">
        <f t="shared" si="8"/>
        <v>0</v>
      </c>
      <c r="S112" s="24">
        <f t="shared" si="8"/>
        <v>0</v>
      </c>
    </row>
    <row r="113" spans="5:19" ht="13.5" hidden="1" x14ac:dyDescent="0.35">
      <c r="E113" s="20" t="s">
        <v>308</v>
      </c>
      <c r="F113" s="18">
        <f>COUNTIF($E$3:$E$107,E113)</f>
        <v>0</v>
      </c>
      <c r="G113" s="20"/>
      <c r="H113" s="20"/>
      <c r="I113" s="20"/>
      <c r="J113" s="26">
        <f t="shared" si="6"/>
        <v>0</v>
      </c>
      <c r="K113" s="26">
        <f t="shared" si="6"/>
        <v>0</v>
      </c>
      <c r="L113" s="26">
        <f t="shared" si="6"/>
        <v>0</v>
      </c>
      <c r="M113" s="20"/>
      <c r="N113" s="26">
        <f t="shared" si="7"/>
        <v>0</v>
      </c>
      <c r="O113" s="26">
        <f t="shared" si="7"/>
        <v>0</v>
      </c>
      <c r="P113" s="26">
        <f t="shared" si="7"/>
        <v>0</v>
      </c>
      <c r="Q113" s="24">
        <f t="shared" si="8"/>
        <v>0</v>
      </c>
      <c r="R113" s="24">
        <f t="shared" si="8"/>
        <v>0</v>
      </c>
      <c r="S113" s="24">
        <f t="shared" si="8"/>
        <v>0</v>
      </c>
    </row>
    <row r="114" spans="5:19" ht="13.5" hidden="1" x14ac:dyDescent="0.35">
      <c r="E114" s="18" t="s">
        <v>304</v>
      </c>
      <c r="F114" s="18">
        <f>COUNTIF($E$3:$E$107,E114)</f>
        <v>0</v>
      </c>
      <c r="G114" s="18"/>
      <c r="H114" s="18"/>
      <c r="I114" s="18"/>
      <c r="J114" s="25">
        <f t="shared" si="6"/>
        <v>0</v>
      </c>
      <c r="K114" s="25">
        <f t="shared" si="6"/>
        <v>0</v>
      </c>
      <c r="L114" s="25">
        <f t="shared" si="6"/>
        <v>0</v>
      </c>
      <c r="M114" s="18"/>
      <c r="N114" s="25">
        <f t="shared" si="7"/>
        <v>0</v>
      </c>
      <c r="O114" s="25">
        <f t="shared" si="7"/>
        <v>0</v>
      </c>
      <c r="P114" s="25">
        <f t="shared" si="7"/>
        <v>0</v>
      </c>
      <c r="Q114" s="23">
        <f t="shared" si="8"/>
        <v>0</v>
      </c>
      <c r="R114" s="23">
        <f t="shared" si="8"/>
        <v>0</v>
      </c>
      <c r="S114" s="23">
        <f t="shared" si="8"/>
        <v>0</v>
      </c>
    </row>
    <row r="115" spans="5:19" ht="13.9" hidden="1" thickBot="1" x14ac:dyDescent="0.4">
      <c r="E115" s="22" t="s">
        <v>353</v>
      </c>
      <c r="F115" s="18">
        <f>COUNTIF($E$3:$E$107,E115)</f>
        <v>0</v>
      </c>
      <c r="G115" s="22"/>
      <c r="H115" s="22"/>
      <c r="I115" s="22"/>
      <c r="J115" s="27">
        <f t="shared" si="6"/>
        <v>0</v>
      </c>
      <c r="K115" s="27">
        <f t="shared" si="6"/>
        <v>0</v>
      </c>
      <c r="L115" s="27">
        <f t="shared" si="6"/>
        <v>0</v>
      </c>
      <c r="M115" s="22"/>
      <c r="N115" s="27">
        <f t="shared" si="7"/>
        <v>0</v>
      </c>
      <c r="O115" s="27">
        <f t="shared" si="7"/>
        <v>0</v>
      </c>
      <c r="P115" s="27">
        <f t="shared" si="7"/>
        <v>0</v>
      </c>
      <c r="Q115" s="22"/>
      <c r="R115" s="22"/>
      <c r="S115" s="22"/>
    </row>
    <row r="116" spans="5:19" x14ac:dyDescent="0.35">
      <c r="F116">
        <f>SUM(F110:F115)</f>
        <v>26</v>
      </c>
    </row>
  </sheetData>
  <mergeCells count="1">
    <mergeCell ref="A28:G28"/>
  </mergeCells>
  <phoneticPr fontId="0" type="noConversion"/>
  <conditionalFormatting sqref="E2:E27">
    <cfRule type="cellIs" dxfId="4" priority="1" stopIfTrue="1" operator="equal">
      <formula>"Approved"</formula>
    </cfRule>
    <cfRule type="cellIs" dxfId="3" priority="2" stopIfTrue="1" operator="equal">
      <formula>"Rejected"</formula>
    </cfRule>
  </conditionalFormatting>
  <pageMargins left="0.15748031496062992" right="0.15748031496062992" top="0.41" bottom="0.54" header="0.17" footer="0.2"/>
  <pageSetup paperSize="9" scale="65" orientation="landscape" r:id="rId1"/>
  <headerFooter alignWithMargins="0">
    <oddHeader>&amp;L&amp;"Arial,Bold"&amp;14HEALTH PANEL</oddHeader>
    <oddFooter>&amp;L&amp;"Comic Sans MS,Bold Italic"LSP REPORT- FINAL NRF APPROVALS 2004-06</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11"/>
  <sheetViews>
    <sheetView topLeftCell="A3" zoomScale="90" workbookViewId="0">
      <selection activeCell="B20" sqref="B20"/>
    </sheetView>
  </sheetViews>
  <sheetFormatPr defaultRowHeight="12.75" x14ac:dyDescent="0.35"/>
  <cols>
    <col min="1" max="1" width="10.3984375" customWidth="1"/>
    <col min="2" max="2" width="32" customWidth="1"/>
  </cols>
  <sheetData>
    <row r="1" spans="1:13" ht="17.649999999999999" hidden="1" x14ac:dyDescent="0.5">
      <c r="A1" s="6"/>
    </row>
    <row r="2" spans="1:13" ht="13.15" hidden="1" thickBot="1" x14ac:dyDescent="0.4"/>
    <row r="3" spans="1:13" ht="13.15" x14ac:dyDescent="0.4">
      <c r="A3" s="48"/>
      <c r="B3" s="49"/>
      <c r="C3" s="220" t="s">
        <v>375</v>
      </c>
      <c r="D3" s="215"/>
      <c r="E3" s="215"/>
      <c r="F3" s="215"/>
      <c r="G3" s="215"/>
      <c r="H3" s="215"/>
      <c r="I3" s="215"/>
      <c r="J3" s="221"/>
      <c r="K3" s="215" t="s">
        <v>30</v>
      </c>
      <c r="L3" s="216"/>
      <c r="M3" s="217"/>
    </row>
    <row r="4" spans="1:13" ht="13.15" x14ac:dyDescent="0.4">
      <c r="A4" s="50"/>
      <c r="B4" s="51"/>
      <c r="C4" s="222" t="s">
        <v>33</v>
      </c>
      <c r="D4" s="223"/>
      <c r="E4" s="224" t="s">
        <v>48</v>
      </c>
      <c r="F4" s="223"/>
      <c r="G4" s="224" t="s">
        <v>376</v>
      </c>
      <c r="H4" s="223"/>
      <c r="I4" s="224" t="s">
        <v>41</v>
      </c>
      <c r="J4" s="223"/>
      <c r="K4" s="218"/>
      <c r="L4" s="218"/>
      <c r="M4" s="219"/>
    </row>
    <row r="5" spans="1:13" ht="13.15" x14ac:dyDescent="0.4">
      <c r="A5" s="63" t="s">
        <v>25</v>
      </c>
      <c r="B5" s="45" t="s">
        <v>377</v>
      </c>
      <c r="C5" s="60" t="s">
        <v>378</v>
      </c>
      <c r="D5" s="60" t="s">
        <v>379</v>
      </c>
      <c r="E5" s="60" t="s">
        <v>378</v>
      </c>
      <c r="F5" s="60" t="s">
        <v>379</v>
      </c>
      <c r="G5" s="60" t="s">
        <v>378</v>
      </c>
      <c r="H5" s="60" t="s">
        <v>379</v>
      </c>
      <c r="I5" s="60" t="s">
        <v>378</v>
      </c>
      <c r="J5" s="60" t="s">
        <v>379</v>
      </c>
      <c r="K5" s="61" t="s">
        <v>378</v>
      </c>
      <c r="L5" s="61" t="s">
        <v>379</v>
      </c>
      <c r="M5" s="62" t="s">
        <v>387</v>
      </c>
    </row>
    <row r="6" spans="1:13" ht="13.15" x14ac:dyDescent="0.4">
      <c r="A6" s="52" t="s">
        <v>380</v>
      </c>
      <c r="B6" s="58" t="s">
        <v>381</v>
      </c>
      <c r="C6" s="54">
        <v>160000</v>
      </c>
      <c r="D6" s="54">
        <v>120000</v>
      </c>
      <c r="E6" s="54">
        <v>32500</v>
      </c>
      <c r="F6" s="54">
        <v>19100</v>
      </c>
      <c r="G6" s="54">
        <v>97500</v>
      </c>
      <c r="H6" s="55">
        <v>55850</v>
      </c>
      <c r="I6" s="55">
        <v>0</v>
      </c>
      <c r="J6" s="55">
        <v>0</v>
      </c>
      <c r="K6" s="55">
        <f>C6+E6+G6</f>
        <v>290000</v>
      </c>
      <c r="L6" s="55">
        <f>D6+F6+H6</f>
        <v>194950</v>
      </c>
      <c r="M6" s="56">
        <f>SUM(K6:L6)</f>
        <v>484950</v>
      </c>
    </row>
    <row r="7" spans="1:13" ht="24.75" customHeight="1" x14ac:dyDescent="0.4">
      <c r="A7" s="52" t="s">
        <v>382</v>
      </c>
      <c r="B7" s="58" t="s">
        <v>383</v>
      </c>
      <c r="C7" s="54">
        <v>200000</v>
      </c>
      <c r="D7" s="54">
        <v>200000</v>
      </c>
      <c r="E7" s="54">
        <v>0</v>
      </c>
      <c r="F7" s="54">
        <v>0</v>
      </c>
      <c r="G7" s="54">
        <v>40000</v>
      </c>
      <c r="H7" s="54">
        <v>40000</v>
      </c>
      <c r="I7" s="54">
        <v>50000</v>
      </c>
      <c r="J7" s="54">
        <v>50000</v>
      </c>
      <c r="K7" s="55">
        <v>290000</v>
      </c>
      <c r="L7" s="55">
        <v>290000</v>
      </c>
      <c r="M7" s="56">
        <f>SUM(K7:L7)</f>
        <v>580000</v>
      </c>
    </row>
    <row r="8" spans="1:13" ht="13.15" x14ac:dyDescent="0.4">
      <c r="A8" s="52" t="s">
        <v>384</v>
      </c>
      <c r="B8" s="58" t="s">
        <v>138</v>
      </c>
      <c r="C8" s="54">
        <v>0</v>
      </c>
      <c r="D8" s="54">
        <v>0</v>
      </c>
      <c r="E8" s="54">
        <v>0</v>
      </c>
      <c r="F8" s="54">
        <v>0</v>
      </c>
      <c r="G8" s="54">
        <v>36080</v>
      </c>
      <c r="H8" s="55">
        <v>35018</v>
      </c>
      <c r="I8" s="55">
        <v>33580</v>
      </c>
      <c r="J8" s="55">
        <v>32518</v>
      </c>
      <c r="K8" s="55"/>
      <c r="L8" s="55">
        <f>SUM(G8:K8)</f>
        <v>137196</v>
      </c>
      <c r="M8" s="56">
        <f>SUM(K8:L8)</f>
        <v>137196</v>
      </c>
    </row>
    <row r="9" spans="1:13" ht="25.9" x14ac:dyDescent="0.4">
      <c r="A9" s="52" t="s">
        <v>385</v>
      </c>
      <c r="B9" s="58" t="s">
        <v>386</v>
      </c>
      <c r="C9" s="54">
        <v>0</v>
      </c>
      <c r="D9" s="54">
        <v>0</v>
      </c>
      <c r="E9" s="54">
        <v>0</v>
      </c>
      <c r="F9" s="54">
        <v>0</v>
      </c>
      <c r="G9" s="54">
        <v>50000</v>
      </c>
      <c r="H9" s="3">
        <v>50000</v>
      </c>
      <c r="I9" s="4">
        <v>61902</v>
      </c>
      <c r="J9" s="4">
        <v>71138</v>
      </c>
      <c r="K9" s="3">
        <f>G9+I9</f>
        <v>111902</v>
      </c>
      <c r="L9" s="3">
        <f>H9+J9</f>
        <v>121138</v>
      </c>
      <c r="M9" s="56">
        <f>SUM(K9:L9)</f>
        <v>233040</v>
      </c>
    </row>
    <row r="10" spans="1:13" x14ac:dyDescent="0.35">
      <c r="A10" s="57"/>
      <c r="B10" s="53"/>
      <c r="C10" s="53"/>
      <c r="D10" s="53"/>
      <c r="E10" s="53"/>
      <c r="F10" s="53"/>
      <c r="G10" s="53"/>
      <c r="H10" s="3"/>
      <c r="I10" s="3"/>
      <c r="J10" s="3"/>
      <c r="K10" s="3"/>
      <c r="L10" s="3"/>
      <c r="M10" s="56"/>
    </row>
    <row r="11" spans="1:13" s="7" customFormat="1" ht="13.5" thickBot="1" x14ac:dyDescent="0.45">
      <c r="A11" s="150"/>
      <c r="B11" s="212" t="s">
        <v>30</v>
      </c>
      <c r="C11" s="213"/>
      <c r="D11" s="213"/>
      <c r="E11" s="213"/>
      <c r="F11" s="213"/>
      <c r="G11" s="213"/>
      <c r="H11" s="213"/>
      <c r="I11" s="213"/>
      <c r="J11" s="214"/>
      <c r="K11" s="46">
        <f>SUM(K6:K10)</f>
        <v>691902</v>
      </c>
      <c r="L11" s="46">
        <f>SUM(L6:L10)</f>
        <v>743284</v>
      </c>
      <c r="M11" s="59">
        <f>SUM(K11:L11)</f>
        <v>1435186</v>
      </c>
    </row>
  </sheetData>
  <mergeCells count="7">
    <mergeCell ref="B11:J11"/>
    <mergeCell ref="K3:M4"/>
    <mergeCell ref="C3:J3"/>
    <mergeCell ref="C4:D4"/>
    <mergeCell ref="E4:F4"/>
    <mergeCell ref="G4:H4"/>
    <mergeCell ref="I4:J4"/>
  </mergeCells>
  <phoneticPr fontId="0" type="noConversion"/>
  <pageMargins left="0.28999999999999998" right="0.75" top="0.54" bottom="1" header="0.17" footer="0.5"/>
  <pageSetup paperSize="9" scale="85" orientation="landscape" r:id="rId1"/>
  <headerFooter alignWithMargins="0">
    <oddHeader>&amp;L&amp;"Arial,Bold"&amp;14CROSS PANEL PROJECTS- SUMMARY</oddHeader>
    <oddFooter>&amp;L&amp;"Comic Sans MS,Bold Italic"LSP REPORT- FINAL NRF APPROVALS 2004-06</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Z157"/>
  <sheetViews>
    <sheetView zoomScale="75" workbookViewId="0">
      <selection activeCell="G12" sqref="G12"/>
    </sheetView>
  </sheetViews>
  <sheetFormatPr defaultRowHeight="12.75" x14ac:dyDescent="0.35"/>
  <cols>
    <col min="1" max="1" width="5.1328125" customWidth="1"/>
    <col min="2" max="2" width="8.86328125" customWidth="1"/>
    <col min="3" max="3" width="27.265625" customWidth="1"/>
    <col min="4" max="4" width="24.1328125" customWidth="1"/>
    <col min="5" max="5" width="11.86328125" hidden="1" customWidth="1"/>
    <col min="6" max="6" width="15.3984375" hidden="1" customWidth="1"/>
    <col min="7" max="7" width="7" customWidth="1"/>
    <col min="8" max="8" width="19.59765625" hidden="1" customWidth="1"/>
    <col min="9" max="9" width="19.1328125" hidden="1" customWidth="1"/>
    <col min="10" max="12" width="14.73046875" hidden="1" customWidth="1"/>
    <col min="13" max="13" width="16.73046875" hidden="1" customWidth="1"/>
    <col min="14" max="14" width="11.265625" customWidth="1"/>
    <col min="15" max="15" width="11" customWidth="1"/>
    <col min="16" max="16" width="12.73046875" customWidth="1"/>
    <col min="17" max="17" width="11.3984375" hidden="1" customWidth="1"/>
    <col min="18" max="18" width="10.86328125" hidden="1" customWidth="1"/>
    <col min="19" max="19" width="8.265625" hidden="1" customWidth="1"/>
    <col min="20" max="20" width="14.86328125" hidden="1" customWidth="1"/>
    <col min="21" max="21" width="27.59765625" hidden="1" customWidth="1"/>
    <col min="22" max="23" width="10.265625" hidden="1" customWidth="1"/>
    <col min="24" max="25" width="0" hidden="1" customWidth="1"/>
    <col min="26" max="26" width="61.86328125" style="1" customWidth="1"/>
  </cols>
  <sheetData>
    <row r="1" spans="1:26" ht="26.25" x14ac:dyDescent="0.35">
      <c r="A1" s="183" t="s">
        <v>25</v>
      </c>
      <c r="B1" s="184" t="s">
        <v>32</v>
      </c>
      <c r="C1" s="185" t="s">
        <v>26</v>
      </c>
      <c r="D1" s="185" t="s">
        <v>27</v>
      </c>
      <c r="E1" s="185" t="s">
        <v>303</v>
      </c>
      <c r="F1" s="185" t="s">
        <v>304</v>
      </c>
      <c r="G1" s="185" t="s">
        <v>305</v>
      </c>
      <c r="H1" s="185" t="s">
        <v>356</v>
      </c>
      <c r="I1" s="185" t="s">
        <v>31</v>
      </c>
      <c r="J1" s="184" t="s">
        <v>28</v>
      </c>
      <c r="K1" s="184" t="s">
        <v>29</v>
      </c>
      <c r="L1" s="184" t="s">
        <v>30</v>
      </c>
      <c r="M1" s="185" t="s">
        <v>252</v>
      </c>
      <c r="N1" s="184" t="s">
        <v>28</v>
      </c>
      <c r="O1" s="184" t="s">
        <v>29</v>
      </c>
      <c r="P1" s="184" t="s">
        <v>271</v>
      </c>
      <c r="Q1" s="184" t="s">
        <v>357</v>
      </c>
      <c r="R1" s="184" t="s">
        <v>358</v>
      </c>
      <c r="S1" s="184" t="s">
        <v>359</v>
      </c>
      <c r="T1" s="184" t="s">
        <v>271</v>
      </c>
      <c r="U1" s="184" t="s">
        <v>286</v>
      </c>
      <c r="V1" s="185" t="s">
        <v>269</v>
      </c>
      <c r="W1" s="185" t="s">
        <v>270</v>
      </c>
      <c r="X1" s="186"/>
      <c r="Y1" s="186"/>
      <c r="Z1" s="187" t="s">
        <v>373</v>
      </c>
    </row>
    <row r="2" spans="1:26" ht="25.5" x14ac:dyDescent="0.35">
      <c r="A2" s="188">
        <v>19</v>
      </c>
      <c r="B2" s="162" t="s">
        <v>96</v>
      </c>
      <c r="C2" s="162" t="s">
        <v>192</v>
      </c>
      <c r="D2" s="162" t="s">
        <v>190</v>
      </c>
      <c r="E2" s="162" t="s">
        <v>273</v>
      </c>
      <c r="F2" s="162" t="s">
        <v>309</v>
      </c>
      <c r="G2" s="162" t="s">
        <v>312</v>
      </c>
      <c r="H2" s="162"/>
      <c r="I2" s="162" t="s">
        <v>34</v>
      </c>
      <c r="J2" s="162">
        <v>580000</v>
      </c>
      <c r="K2" s="162">
        <v>780000</v>
      </c>
      <c r="L2" s="162">
        <f>SUM(J2:K2)</f>
        <v>1360000</v>
      </c>
      <c r="M2" s="162" t="s">
        <v>315</v>
      </c>
      <c r="N2" s="161">
        <v>250000</v>
      </c>
      <c r="O2" s="161">
        <v>500000</v>
      </c>
      <c r="P2" s="161">
        <f>SUM(N2:O2)</f>
        <v>750000</v>
      </c>
      <c r="Q2" s="128">
        <f>IF(J2=0,0,N2/J2)</f>
        <v>0.43103448275862066</v>
      </c>
      <c r="R2" s="128">
        <f>IF(K2=0,0,O2/K2)</f>
        <v>0.64102564102564108</v>
      </c>
      <c r="S2" s="128">
        <f>IF(L2=0,0,P2/L2)</f>
        <v>0.55147058823529416</v>
      </c>
      <c r="T2" s="99">
        <f>SUM(N2:O2)</f>
        <v>750000</v>
      </c>
      <c r="U2" s="98" t="s">
        <v>281</v>
      </c>
      <c r="V2" s="98"/>
      <c r="W2" s="98"/>
      <c r="X2" s="98"/>
      <c r="Y2" s="98"/>
      <c r="Z2" s="189" t="s">
        <v>9</v>
      </c>
    </row>
    <row r="3" spans="1:26" s="47" customFormat="1" ht="25.5" x14ac:dyDescent="0.35">
      <c r="A3" s="190"/>
      <c r="B3" s="163"/>
      <c r="C3" s="163"/>
      <c r="D3" s="163"/>
      <c r="E3" s="163"/>
      <c r="F3" s="163"/>
      <c r="G3" s="163"/>
      <c r="H3" s="163"/>
      <c r="I3" s="163"/>
      <c r="J3" s="163"/>
      <c r="K3" s="163"/>
      <c r="L3" s="163"/>
      <c r="M3" s="163"/>
      <c r="N3" s="163"/>
      <c r="O3" s="163"/>
      <c r="P3" s="164"/>
      <c r="Q3" s="135"/>
      <c r="R3" s="135"/>
      <c r="S3" s="135"/>
      <c r="T3" s="135"/>
      <c r="U3" s="135"/>
      <c r="V3" s="135"/>
      <c r="W3" s="135"/>
      <c r="X3" s="135"/>
      <c r="Y3" s="135"/>
      <c r="Z3" s="191" t="s">
        <v>10</v>
      </c>
    </row>
    <row r="4" spans="1:26" s="36" customFormat="1" ht="37.5" customHeight="1" x14ac:dyDescent="0.35">
      <c r="A4" s="192"/>
      <c r="B4" s="165"/>
      <c r="C4" s="165"/>
      <c r="D4" s="165"/>
      <c r="E4" s="165"/>
      <c r="F4" s="165"/>
      <c r="G4" s="165"/>
      <c r="H4" s="165"/>
      <c r="I4" s="165"/>
      <c r="J4" s="165"/>
      <c r="K4" s="165"/>
      <c r="L4" s="165"/>
      <c r="M4" s="165"/>
      <c r="N4" s="165"/>
      <c r="O4" s="165"/>
      <c r="P4" s="166"/>
      <c r="Q4" s="135"/>
      <c r="R4" s="135"/>
      <c r="S4" s="135"/>
      <c r="T4" s="135"/>
      <c r="U4" s="135"/>
      <c r="V4" s="135"/>
      <c r="W4" s="135"/>
      <c r="X4" s="135"/>
      <c r="Y4" s="135"/>
      <c r="Z4" s="189" t="s">
        <v>489</v>
      </c>
    </row>
    <row r="5" spans="1:26" ht="25.5" x14ac:dyDescent="0.35">
      <c r="A5" s="192"/>
      <c r="B5" s="165"/>
      <c r="C5" s="165"/>
      <c r="D5" s="165"/>
      <c r="E5" s="165"/>
      <c r="F5" s="165"/>
      <c r="G5" s="165"/>
      <c r="H5" s="165"/>
      <c r="I5" s="165"/>
      <c r="J5" s="165"/>
      <c r="K5" s="165"/>
      <c r="L5" s="165"/>
      <c r="M5" s="165"/>
      <c r="N5" s="165"/>
      <c r="O5" s="165"/>
      <c r="P5" s="166"/>
      <c r="Q5" s="135"/>
      <c r="R5" s="135"/>
      <c r="S5" s="135"/>
      <c r="T5" s="135"/>
      <c r="U5" s="135"/>
      <c r="V5" s="135"/>
      <c r="W5" s="135"/>
      <c r="X5" s="135"/>
      <c r="Y5" s="135"/>
      <c r="Z5" s="189" t="s">
        <v>11</v>
      </c>
    </row>
    <row r="6" spans="1:26" ht="51" x14ac:dyDescent="0.35">
      <c r="A6" s="193"/>
      <c r="B6" s="194"/>
      <c r="C6" s="194"/>
      <c r="D6" s="194"/>
      <c r="E6" s="194"/>
      <c r="F6" s="194"/>
      <c r="G6" s="194"/>
      <c r="H6" s="194"/>
      <c r="I6" s="194"/>
      <c r="J6" s="194"/>
      <c r="K6" s="194"/>
      <c r="L6" s="194"/>
      <c r="M6" s="194"/>
      <c r="N6" s="194"/>
      <c r="O6" s="194"/>
      <c r="P6" s="195"/>
      <c r="Q6" s="196"/>
      <c r="R6" s="196"/>
      <c r="S6" s="196"/>
      <c r="T6" s="196"/>
      <c r="U6" s="196"/>
      <c r="V6" s="196"/>
      <c r="W6" s="196"/>
      <c r="X6" s="196"/>
      <c r="Y6" s="196"/>
      <c r="Z6" s="197" t="s">
        <v>490</v>
      </c>
    </row>
    <row r="9" spans="1:26" x14ac:dyDescent="0.35">
      <c r="Z9" s="64"/>
    </row>
    <row r="10" spans="1:26" ht="18.75" customHeight="1" x14ac:dyDescent="0.35"/>
    <row r="147" spans="5:19" hidden="1" x14ac:dyDescent="0.35"/>
    <row r="148" spans="5:19" hidden="1" x14ac:dyDescent="0.35"/>
    <row r="149" spans="5:19" ht="13.9" hidden="1" x14ac:dyDescent="0.4">
      <c r="E149" s="28"/>
      <c r="F149" s="28"/>
      <c r="G149" s="28"/>
      <c r="I149" s="5"/>
    </row>
    <row r="150" spans="5:19" ht="13.9" hidden="1" x14ac:dyDescent="0.4">
      <c r="E150" s="17"/>
      <c r="F150" s="17"/>
      <c r="G150" s="17"/>
      <c r="H150" s="17"/>
      <c r="I150" s="17"/>
      <c r="J150" s="17"/>
      <c r="K150" s="17"/>
      <c r="L150" s="17"/>
      <c r="M150" s="17"/>
      <c r="N150" s="17"/>
      <c r="O150" s="17"/>
      <c r="P150" s="17"/>
      <c r="Q150" s="17"/>
      <c r="R150" s="17"/>
      <c r="S150" s="17"/>
    </row>
    <row r="151" spans="5:19" ht="13.5" hidden="1" x14ac:dyDescent="0.35">
      <c r="E151" s="18"/>
      <c r="F151" s="18"/>
      <c r="G151" s="18"/>
      <c r="H151" s="18"/>
      <c r="I151" s="18"/>
      <c r="J151" s="25"/>
      <c r="K151" s="25"/>
      <c r="L151" s="25"/>
      <c r="M151" s="18"/>
      <c r="N151" s="25"/>
      <c r="O151" s="25"/>
      <c r="P151" s="25"/>
      <c r="Q151" s="23"/>
      <c r="R151" s="23"/>
      <c r="S151" s="23"/>
    </row>
    <row r="152" spans="5:19" ht="13.5" hidden="1" x14ac:dyDescent="0.35">
      <c r="E152" s="18"/>
      <c r="F152" s="18"/>
      <c r="G152" s="18"/>
      <c r="H152" s="18"/>
      <c r="I152" s="18"/>
      <c r="J152" s="25"/>
      <c r="K152" s="25"/>
      <c r="L152" s="25"/>
      <c r="M152" s="18"/>
      <c r="N152" s="25"/>
      <c r="O152" s="25"/>
      <c r="P152" s="25"/>
      <c r="Q152" s="23"/>
      <c r="R152" s="23"/>
      <c r="S152" s="23"/>
    </row>
    <row r="153" spans="5:19" ht="13.5" hidden="1" x14ac:dyDescent="0.35">
      <c r="E153" s="20"/>
      <c r="F153" s="18"/>
      <c r="G153" s="20"/>
      <c r="H153" s="20"/>
      <c r="I153" s="20"/>
      <c r="J153" s="26"/>
      <c r="K153" s="26"/>
      <c r="L153" s="26"/>
      <c r="M153" s="20"/>
      <c r="N153" s="26"/>
      <c r="O153" s="26"/>
      <c r="P153" s="26"/>
      <c r="Q153" s="24"/>
      <c r="R153" s="24"/>
      <c r="S153" s="24"/>
    </row>
    <row r="154" spans="5:19" ht="13.5" hidden="1" x14ac:dyDescent="0.35">
      <c r="E154" s="20"/>
      <c r="F154" s="18"/>
      <c r="G154" s="20"/>
      <c r="H154" s="20"/>
      <c r="I154" s="20"/>
      <c r="J154" s="26"/>
      <c r="K154" s="26"/>
      <c r="L154" s="26"/>
      <c r="M154" s="20"/>
      <c r="N154" s="26"/>
      <c r="O154" s="26"/>
      <c r="P154" s="26"/>
      <c r="Q154" s="24"/>
      <c r="R154" s="24"/>
      <c r="S154" s="24"/>
    </row>
    <row r="155" spans="5:19" ht="13.5" hidden="1" x14ac:dyDescent="0.35">
      <c r="E155" s="18"/>
      <c r="F155" s="18"/>
      <c r="G155" s="18"/>
      <c r="H155" s="18"/>
      <c r="I155" s="18"/>
      <c r="J155" s="25"/>
      <c r="K155" s="25"/>
      <c r="L155" s="25"/>
      <c r="M155" s="18"/>
      <c r="N155" s="25"/>
      <c r="O155" s="25"/>
      <c r="P155" s="25"/>
      <c r="Q155" s="23"/>
      <c r="R155" s="23"/>
      <c r="S155" s="23"/>
    </row>
    <row r="156" spans="5:19" ht="13.9" hidden="1" thickBot="1" x14ac:dyDescent="0.4">
      <c r="E156" s="22"/>
      <c r="F156" s="18"/>
      <c r="G156" s="22"/>
      <c r="H156" s="22"/>
      <c r="I156" s="22"/>
      <c r="J156" s="27"/>
      <c r="K156" s="27"/>
      <c r="L156" s="27"/>
      <c r="M156" s="22"/>
      <c r="N156" s="27"/>
      <c r="O156" s="27"/>
      <c r="P156" s="27"/>
      <c r="Q156" s="22"/>
      <c r="R156" s="22"/>
      <c r="S156" s="22"/>
    </row>
    <row r="157" spans="5:19" hidden="1" x14ac:dyDescent="0.35">
      <c r="I157" s="5"/>
    </row>
  </sheetData>
  <phoneticPr fontId="0" type="noConversion"/>
  <conditionalFormatting sqref="E2">
    <cfRule type="cellIs" dxfId="2" priority="1" stopIfTrue="1" operator="equal">
      <formula>"Approved"</formula>
    </cfRule>
    <cfRule type="cellIs" dxfId="1" priority="2" stopIfTrue="1" operator="equal">
      <formula>"Rejected"</formula>
    </cfRule>
    <cfRule type="cellIs" dxfId="0" priority="3" stopIfTrue="1" operator="equal">
      <formula>"Pending"</formula>
    </cfRule>
  </conditionalFormatting>
  <dataValidations count="4">
    <dataValidation type="list" allowBlank="1" showInputMessage="1" showErrorMessage="1" sqref="E2">
      <formula1>Decision</formula1>
    </dataValidation>
    <dataValidation type="list" allowBlank="1" showInputMessage="1" showErrorMessage="1" sqref="F2">
      <formula1>Referral</formula1>
    </dataValidation>
    <dataValidation type="list" allowBlank="1" showInputMessage="1" showErrorMessage="1" sqref="G2:H2">
      <formula1>Type</formula1>
    </dataValidation>
    <dataValidation type="list" allowBlank="1" showInputMessage="1" showErrorMessage="1" sqref="M2">
      <formula1>Funding</formula1>
    </dataValidation>
  </dataValidations>
  <pageMargins left="0.34" right="0.75" top="0.45" bottom="1" header="0.17" footer="0.5"/>
  <pageSetup paperSize="9" scale="75" orientation="landscape" r:id="rId1"/>
  <headerFooter alignWithMargins="0">
    <oddHeader>&amp;L&amp;"Arial,Bold"&amp;14ROAD SAFETY</oddHeader>
    <oddFooter>&amp;L&amp;"Comic Sans MS,Bold Italic"LSP REPORT- FINAL NRF APPROVALS 2004-06</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
  <sheetViews>
    <sheetView workbookViewId="0">
      <selection activeCell="A8" sqref="A8"/>
    </sheetView>
  </sheetViews>
  <sheetFormatPr defaultRowHeight="12.75" x14ac:dyDescent="0.35"/>
  <sheetData>
    <row r="1" spans="1:5" ht="13.15" x14ac:dyDescent="0.4">
      <c r="A1" s="7" t="s">
        <v>303</v>
      </c>
      <c r="B1" s="7" t="s">
        <v>304</v>
      </c>
      <c r="C1" s="7" t="s">
        <v>305</v>
      </c>
      <c r="D1" s="7" t="s">
        <v>306</v>
      </c>
      <c r="E1" s="7" t="s">
        <v>316</v>
      </c>
    </row>
    <row r="2" spans="1:5" x14ac:dyDescent="0.35">
      <c r="A2" t="s">
        <v>296</v>
      </c>
      <c r="B2" t="s">
        <v>309</v>
      </c>
      <c r="C2" t="s">
        <v>312</v>
      </c>
      <c r="D2" t="s">
        <v>314</v>
      </c>
      <c r="E2" t="s">
        <v>33</v>
      </c>
    </row>
    <row r="3" spans="1:5" x14ac:dyDescent="0.35">
      <c r="A3" t="s">
        <v>242</v>
      </c>
      <c r="B3" t="s">
        <v>310</v>
      </c>
      <c r="C3" t="s">
        <v>313</v>
      </c>
      <c r="D3" t="s">
        <v>315</v>
      </c>
      <c r="E3" t="s">
        <v>44</v>
      </c>
    </row>
    <row r="4" spans="1:5" x14ac:dyDescent="0.35">
      <c r="A4" t="s">
        <v>307</v>
      </c>
      <c r="B4" t="s">
        <v>311</v>
      </c>
      <c r="E4" t="s">
        <v>41</v>
      </c>
    </row>
    <row r="5" spans="1:5" x14ac:dyDescent="0.35">
      <c r="A5" t="s">
        <v>308</v>
      </c>
      <c r="E5" t="s">
        <v>317</v>
      </c>
    </row>
    <row r="6" spans="1:5" x14ac:dyDescent="0.35">
      <c r="A6" t="s">
        <v>304</v>
      </c>
      <c r="E6" t="s">
        <v>48</v>
      </c>
    </row>
    <row r="7" spans="1:5" x14ac:dyDescent="0.35">
      <c r="A7" t="s">
        <v>364</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21</vt:i4>
      </vt:variant>
    </vt:vector>
  </HeadingPairs>
  <TitlesOfParts>
    <vt:vector size="30" baseType="lpstr">
      <vt:lpstr>Summary</vt:lpstr>
      <vt:lpstr>Crime</vt:lpstr>
      <vt:lpstr>Comm Devt</vt:lpstr>
      <vt:lpstr>ETE</vt:lpstr>
      <vt:lpstr>Envt</vt:lpstr>
      <vt:lpstr>Health</vt:lpstr>
      <vt:lpstr>cross panel</vt:lpstr>
      <vt:lpstr>Road Safety</vt:lpstr>
      <vt:lpstr>Codes</vt:lpstr>
      <vt:lpstr>CommDev_Summary</vt:lpstr>
      <vt:lpstr>Crime_Summary</vt:lpstr>
      <vt:lpstr>Decision</vt:lpstr>
      <vt:lpstr>Env_Summary</vt:lpstr>
      <vt:lpstr>ETE_Summary</vt:lpstr>
      <vt:lpstr>Funding</vt:lpstr>
      <vt:lpstr>Health_Summary</vt:lpstr>
      <vt:lpstr>Joint</vt:lpstr>
      <vt:lpstr>'Comm Devt'!Print_Area</vt:lpstr>
      <vt:lpstr>Crime!Print_Area</vt:lpstr>
      <vt:lpstr>Envt!Print_Area</vt:lpstr>
      <vt:lpstr>ETE!Print_Area</vt:lpstr>
      <vt:lpstr>Health!Print_Area</vt:lpstr>
      <vt:lpstr>'Road Safety'!Print_Area</vt:lpstr>
      <vt:lpstr>'Comm Devt'!Print_Titles</vt:lpstr>
      <vt:lpstr>Crime!Print_Titles</vt:lpstr>
      <vt:lpstr>Envt!Print_Titles</vt:lpstr>
      <vt:lpstr>ETE!Print_Titles</vt:lpstr>
      <vt:lpstr>Health!Print_Titles</vt:lpstr>
      <vt:lpstr>Referral</vt:lpstr>
      <vt:lpstr>Type</vt:lpstr>
    </vt:vector>
  </TitlesOfParts>
  <Company>London Borough of Camden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CHXLK00</dc:creator>
  <cp:lastModifiedBy>sunny</cp:lastModifiedBy>
  <cp:lastPrinted>2004-01-26T16:00:01Z</cp:lastPrinted>
  <dcterms:created xsi:type="dcterms:W3CDTF">2003-10-23T12:25:05Z</dcterms:created>
  <dcterms:modified xsi:type="dcterms:W3CDTF">2018-07-20T11:10:29Z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1352625979</vt:i4>
  </property>
  <property fmtid="{D5CDD505-2E9C-101B-9397-08002B2CF9AE}" pid="3" name="_EmailSubject">
    <vt:lpwstr>Even more final NRF allocations</vt:lpwstr>
  </property>
  <property fmtid="{D5CDD505-2E9C-101B-9397-08002B2CF9AE}" pid="4" name="_AuthorEmail">
    <vt:lpwstr>ritchardbrazil@CordisBright.co.uk</vt:lpwstr>
  </property>
  <property fmtid="{D5CDD505-2E9C-101B-9397-08002B2CF9AE}" pid="5" name="_AuthorEmailDisplayName">
    <vt:lpwstr>Ritchard B</vt:lpwstr>
  </property>
  <property fmtid="{D5CDD505-2E9C-101B-9397-08002B2CF9AE}" pid="6" name="_ReviewingToolsShownOnce">
    <vt:lpwstr/>
  </property>
</Properties>
</file>