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 440\Desktop\archivos1\diseño\diseñodemampostería\"/>
    </mc:Choice>
  </mc:AlternateContent>
  <xr:revisionPtr revIDLastSave="0" documentId="13_ncr:1_{33655EE6-6D4D-421E-BCC5-659CD6449F4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ESENTACION" sheetId="4" r:id="rId1"/>
    <sheet name="DATOS" sheetId="1" r:id="rId2"/>
    <sheet name="CALCUL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G13" i="1"/>
  <c r="G12" i="1"/>
  <c r="C28" i="1"/>
  <c r="E27" i="1"/>
  <c r="H8" i="1" l="1"/>
  <c r="G8" i="1"/>
  <c r="E13" i="2" l="1"/>
  <c r="E15" i="2"/>
  <c r="F27" i="2" l="1"/>
  <c r="F26" i="2"/>
  <c r="H14" i="2" l="1"/>
  <c r="E34" i="2" l="1"/>
  <c r="F34" i="2" s="1"/>
  <c r="E33" i="2"/>
  <c r="F33" i="2" s="1"/>
  <c r="E32" i="2"/>
  <c r="F32" i="2" s="1"/>
  <c r="B5" i="2"/>
  <c r="E38" i="2" l="1"/>
  <c r="G32" i="2"/>
  <c r="E39" i="2"/>
  <c r="G33" i="2"/>
  <c r="E40" i="2"/>
  <c r="G34" i="2"/>
  <c r="B22" i="2"/>
  <c r="I32" i="2" s="1"/>
  <c r="B20" i="2"/>
  <c r="E14" i="2"/>
  <c r="H6" i="2"/>
  <c r="E20" i="2" l="1"/>
  <c r="E22" i="2" s="1"/>
  <c r="B6" i="2"/>
  <c r="E12" i="2"/>
  <c r="H12" i="2" l="1"/>
  <c r="E6" i="2"/>
  <c r="E7" i="2" s="1"/>
  <c r="H7" i="2" l="1"/>
  <c r="G51" i="2" s="1"/>
  <c r="A50" i="2" s="1"/>
  <c r="B13" i="2" l="1"/>
  <c r="B12" i="2" l="1"/>
  <c r="B21" i="2"/>
  <c r="E21" i="2" l="1"/>
  <c r="H20" i="2" s="1"/>
  <c r="G22" i="2" s="1"/>
  <c r="B14" i="2"/>
  <c r="G55" i="2" s="1"/>
  <c r="A54" i="2" s="1"/>
  <c r="H13" i="2"/>
  <c r="H15" i="2" s="1"/>
  <c r="G58" i="2" s="1"/>
  <c r="A57" i="2" s="1"/>
  <c r="H21" i="2" l="1"/>
  <c r="G61" i="2"/>
  <c r="F38" i="2"/>
  <c r="G38" i="2" s="1"/>
  <c r="H38" i="2" s="1"/>
  <c r="I38" i="2" s="1"/>
  <c r="G64" i="2" s="1"/>
  <c r="F40" i="2"/>
  <c r="G40" i="2" s="1"/>
  <c r="H40" i="2" s="1"/>
  <c r="I40" i="2" s="1"/>
  <c r="F39" i="2"/>
  <c r="G39" i="2" s="1"/>
  <c r="H39" i="2" s="1"/>
  <c r="I39" i="2" s="1"/>
  <c r="A69" i="2" l="1"/>
  <c r="A66" i="2"/>
  <c r="A63" i="2"/>
  <c r="A60" i="2"/>
  <c r="G67" i="2"/>
  <c r="G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GEOMATICA</author>
  </authors>
  <commentList>
    <comment ref="G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L&gt;=1.20 m. Si L&lt;1.20 m, VmR es despreciable</t>
        </r>
      </text>
    </comment>
    <comment ref="I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Maxima distancia entre columnas confinantes. Si  L&lt;=3.0 m, entonces L'=L</t>
        </r>
      </text>
    </comment>
    <comment ref="F7" authorId="0" shapeId="0" xr:uid="{50CA3209-4F6C-45C8-876F-65E19BC635C7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MI para muro interior
ME para muro exterior</t>
        </r>
      </text>
    </comment>
    <comment ref="J2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Relación área neta/área bruta</t>
        </r>
      </text>
    </comment>
    <comment ref="A3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Resistencia de diseño a compresión </t>
        </r>
      </text>
    </comment>
    <comment ref="B3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Resistencia de diseño a compresión diagonal</t>
        </r>
      </text>
    </comment>
    <comment ref="C3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Esfuerzo de fluencia</t>
        </r>
      </text>
    </comment>
    <comment ref="D3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Resistencia a compresion del concreto</t>
        </r>
      </text>
    </comment>
    <comment ref="E3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Esfuerzo de fluencia &lt;= 500 MPa</t>
        </r>
      </text>
    </comment>
    <comment ref="F32" authorId="0" shapeId="0" xr:uid="{9F2FE2E4-BDD7-4F76-9676-FCC4EF8BE709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Área de malla electrosoldada 66-1010 </t>
        </r>
      </text>
    </comment>
    <comment ref="G32" authorId="0" shapeId="0" xr:uid="{7689BDC0-0CEB-4AE2-9A7C-CA2F5E181CF0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Área de malla electrosoldada 66-88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GEOMATICA</author>
  </authors>
  <commentList>
    <comment ref="G3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 If Vu&lt;=  
VMR then VSR=0.0</t>
        </r>
      </text>
    </comment>
    <comment ref="H3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GEOMATICA:</t>
        </r>
        <r>
          <rPr>
            <sz val="9"/>
            <color indexed="81"/>
            <rFont val="Tahoma"/>
            <family val="2"/>
          </rPr>
          <t xml:space="preserve">
VT=VMR+VSR
</t>
        </r>
      </text>
    </comment>
  </commentList>
</comments>
</file>

<file path=xl/sharedStrings.xml><?xml version="1.0" encoding="utf-8"?>
<sst xmlns="http://schemas.openxmlformats.org/spreadsheetml/2006/main" count="137" uniqueCount="115">
  <si>
    <t>Comb</t>
  </si>
  <si>
    <t>H</t>
  </si>
  <si>
    <t>L</t>
  </si>
  <si>
    <t>t</t>
  </si>
  <si>
    <t>#</t>
  </si>
  <si>
    <r>
      <t>f</t>
    </r>
    <r>
      <rPr>
        <b/>
        <i/>
        <vertAlign val="superscript"/>
        <sz val="11"/>
        <color theme="1"/>
        <rFont val="Calibri"/>
        <family val="2"/>
        <scheme val="minor"/>
      </rPr>
      <t>'</t>
    </r>
    <r>
      <rPr>
        <b/>
        <i/>
        <vertAlign val="subscript"/>
        <sz val="11"/>
        <color theme="1"/>
        <rFont val="Calibri"/>
        <family val="2"/>
        <scheme val="minor"/>
      </rPr>
      <t>m</t>
    </r>
  </si>
  <si>
    <r>
      <t>v</t>
    </r>
    <r>
      <rPr>
        <b/>
        <i/>
        <vertAlign val="superscript"/>
        <sz val="11"/>
        <color theme="1"/>
        <rFont val="Calibri"/>
        <family val="2"/>
        <scheme val="minor"/>
      </rPr>
      <t>'</t>
    </r>
    <r>
      <rPr>
        <b/>
        <i/>
        <vertAlign val="subscript"/>
        <sz val="11"/>
        <color theme="1"/>
        <rFont val="Calibri"/>
        <family val="2"/>
        <scheme val="minor"/>
      </rPr>
      <t>m</t>
    </r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</si>
  <si>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 xml:space="preserve">y </t>
    </r>
  </si>
  <si>
    <t>L'</t>
  </si>
  <si>
    <t>K=</t>
  </si>
  <si>
    <t>L'=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</si>
  <si>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 xml:space="preserve">R </t>
    </r>
  </si>
  <si>
    <r>
      <t>f</t>
    </r>
    <r>
      <rPr>
        <b/>
        <i/>
        <vertAlign val="superscript"/>
        <sz val="11"/>
        <color theme="1"/>
        <rFont val="Calibri"/>
        <family val="2"/>
        <scheme val="minor"/>
      </rPr>
      <t>'</t>
    </r>
    <r>
      <rPr>
        <b/>
        <i/>
        <vertAlign val="subscript"/>
        <sz val="11"/>
        <color theme="1"/>
        <rFont val="Calibri"/>
        <family val="2"/>
        <scheme val="minor"/>
      </rPr>
      <t>c</t>
    </r>
  </si>
  <si>
    <t>d'=</t>
  </si>
  <si>
    <t>fy =</t>
  </si>
  <si>
    <t>As =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</si>
  <si>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E</t>
    </r>
    <r>
      <rPr>
        <b/>
        <i/>
        <sz val="11"/>
        <color theme="1"/>
        <rFont val="Calibri"/>
        <family val="2"/>
        <scheme val="minor"/>
      </rPr>
      <t xml:space="preserve">  =</t>
    </r>
  </si>
  <si>
    <r>
      <t>P</t>
    </r>
    <r>
      <rPr>
        <b/>
        <i/>
        <vertAlign val="subscript"/>
        <sz val="11"/>
        <color theme="1"/>
        <rFont val="Calibri"/>
        <family val="2"/>
        <scheme val="minor"/>
      </rPr>
      <t xml:space="preserve">U </t>
    </r>
    <r>
      <rPr>
        <b/>
        <i/>
        <sz val="11"/>
        <color theme="1"/>
        <rFont val="Calibri"/>
        <family val="2"/>
        <scheme val="minor"/>
      </rPr>
      <t>=</t>
    </r>
  </si>
  <si>
    <r>
      <t>P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>/P</t>
    </r>
    <r>
      <rPr>
        <b/>
        <i/>
        <vertAlign val="subscript"/>
        <sz val="11"/>
        <color theme="1"/>
        <rFont val="Calibri"/>
        <family val="2"/>
        <scheme val="minor"/>
      </rPr>
      <t xml:space="preserve">R </t>
    </r>
    <r>
      <rPr>
        <b/>
        <i/>
        <sz val="11"/>
        <color theme="1"/>
        <rFont val="Calibri"/>
        <family val="2"/>
        <scheme val="minor"/>
      </rPr>
      <t>=</t>
    </r>
  </si>
  <si>
    <t>d=</t>
  </si>
  <si>
    <r>
      <t>M</t>
    </r>
    <r>
      <rPr>
        <b/>
        <i/>
        <vertAlign val="subscript"/>
        <sz val="11"/>
        <color theme="1"/>
        <rFont val="Calibri"/>
        <family val="2"/>
        <scheme val="minor"/>
      </rPr>
      <t>o  =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</si>
  <si>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 xml:space="preserve">U </t>
    </r>
    <r>
      <rPr>
        <b/>
        <i/>
        <sz val="11"/>
        <color theme="1"/>
        <rFont val="Calibri"/>
        <family val="2"/>
        <scheme val="minor"/>
      </rPr>
      <t>=</t>
    </r>
  </si>
  <si>
    <t>H/L =</t>
  </si>
  <si>
    <t>P=</t>
  </si>
  <si>
    <t xml:space="preserve"> f=</t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</si>
  <si>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 xml:space="preserve">mR </t>
    </r>
    <r>
      <rPr>
        <b/>
        <i/>
        <sz val="11"/>
        <color theme="1"/>
        <rFont val="Calibri"/>
        <family val="2"/>
        <scheme val="minor"/>
      </rPr>
      <t>=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</si>
  <si>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 xml:space="preserve">mR1 </t>
    </r>
    <r>
      <rPr>
        <b/>
        <i/>
        <sz val="11"/>
        <color theme="1"/>
        <rFont val="Calibri"/>
        <family val="2"/>
        <scheme val="minor"/>
      </rPr>
      <t>=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</si>
  <si>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 xml:space="preserve">mR2 </t>
    </r>
    <r>
      <rPr>
        <b/>
        <i/>
        <sz val="11"/>
        <color theme="1"/>
        <rFont val="Calibri"/>
        <family val="2"/>
        <scheme val="minor"/>
      </rPr>
      <t>=</t>
    </r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</si>
  <si>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yh</t>
    </r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</si>
  <si>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an</t>
    </r>
  </si>
  <si>
    <r>
      <t>0.15 f</t>
    </r>
    <r>
      <rPr>
        <b/>
        <i/>
        <vertAlign val="subscript"/>
        <sz val="11"/>
        <color theme="1"/>
        <rFont val="Calibri"/>
        <family val="2"/>
        <scheme val="minor"/>
      </rPr>
      <t>am</t>
    </r>
    <r>
      <rPr>
        <b/>
        <i/>
        <sz val="11"/>
        <color theme="1"/>
        <rFont val="Calibri"/>
        <family val="2"/>
        <scheme val="minor"/>
      </rPr>
      <t xml:space="preserve"> f</t>
    </r>
    <r>
      <rPr>
        <b/>
        <i/>
        <vertAlign val="superscript"/>
        <sz val="11"/>
        <color theme="1"/>
        <rFont val="Calibri"/>
        <family val="2"/>
        <scheme val="minor"/>
      </rPr>
      <t>'</t>
    </r>
    <r>
      <rPr>
        <b/>
        <i/>
        <vertAlign val="subscript"/>
        <sz val="11"/>
        <color theme="1"/>
        <rFont val="Calibri"/>
        <family val="2"/>
        <scheme val="minor"/>
      </rPr>
      <t>m</t>
    </r>
  </si>
  <si>
    <r>
      <rPr>
        <b/>
        <i/>
        <sz val="11"/>
        <color theme="1"/>
        <rFont val="Symbol"/>
        <family val="1"/>
        <charset val="2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 xml:space="preserve">h </t>
    </r>
    <r>
      <rPr>
        <b/>
        <i/>
        <sz val="11"/>
        <color theme="1"/>
        <rFont val="Calibri"/>
        <family val="2"/>
        <scheme val="minor"/>
      </rPr>
      <t>r</t>
    </r>
  </si>
  <si>
    <r>
      <t>k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vertAlign val="superscript"/>
        <sz val="11"/>
        <color theme="1"/>
        <rFont val="Calibri"/>
        <family val="2"/>
        <scheme val="minor"/>
      </rPr>
      <t>'</t>
    </r>
  </si>
  <si>
    <t>h</t>
  </si>
  <si>
    <r>
      <t>k</t>
    </r>
    <r>
      <rPr>
        <b/>
        <i/>
        <vertAlign val="subscript"/>
        <sz val="11"/>
        <color theme="1"/>
        <rFont val="Calibri"/>
        <family val="2"/>
        <scheme val="minor"/>
      </rPr>
      <t>0</t>
    </r>
    <r>
      <rPr>
        <b/>
        <i/>
        <sz val="11"/>
        <color theme="1"/>
        <rFont val="Calibri"/>
        <family val="2"/>
        <scheme val="minor"/>
      </rPr>
      <t xml:space="preserve"> =</t>
    </r>
  </si>
  <si>
    <r>
      <rPr>
        <b/>
        <i/>
        <sz val="11"/>
        <color theme="1"/>
        <rFont val="Symbol"/>
        <family val="1"/>
        <charset val="2"/>
      </rPr>
      <t>h</t>
    </r>
    <r>
      <rPr>
        <b/>
        <i/>
        <sz val="11"/>
        <color theme="1"/>
        <rFont val="Calibri"/>
        <family val="2"/>
        <scheme val="minor"/>
      </rPr>
      <t>s =</t>
    </r>
  </si>
  <si>
    <r>
      <t>FRp</t>
    </r>
    <r>
      <rPr>
        <b/>
        <i/>
        <vertAlign val="subscript"/>
        <sz val="11"/>
        <color theme="1"/>
        <rFont val="Calibri"/>
        <family val="2"/>
        <scheme val="minor"/>
      </rPr>
      <t>h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yh</t>
    </r>
    <r>
      <rPr>
        <b/>
        <i/>
        <sz val="11"/>
        <color theme="1"/>
        <rFont val="Calibri"/>
        <family val="2"/>
        <scheme val="minor"/>
      </rPr>
      <t>A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</si>
  <si>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sR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</si>
  <si>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</si>
  <si>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>/V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</si>
  <si>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t>sstizapa@uagro.mx</t>
  </si>
  <si>
    <t>DCMW V.1.1</t>
  </si>
  <si>
    <t>Revisión de muros de mampostería confinada</t>
  </si>
  <si>
    <t>© 2020, Dr. Sulpicio Sánchez Tizapa.  ISBN 978-607-29-2114-6</t>
  </si>
  <si>
    <t>DCMW</t>
  </si>
  <si>
    <t>M1</t>
  </si>
  <si>
    <r>
      <t xml:space="preserve"> As, cm</t>
    </r>
    <r>
      <rPr>
        <b/>
        <i/>
        <vertAlign val="superscript"/>
        <sz val="11"/>
        <color theme="1"/>
        <rFont val="Calibri"/>
        <family val="2"/>
        <scheme val="minor"/>
      </rPr>
      <t>2</t>
    </r>
  </si>
  <si>
    <r>
      <t>P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>/P</t>
    </r>
    <r>
      <rPr>
        <b/>
        <i/>
        <vertAlign val="subscript"/>
        <sz val="11"/>
        <color theme="1"/>
        <rFont val="Calibri"/>
        <family val="2"/>
        <scheme val="minor"/>
      </rPr>
      <t xml:space="preserve">R </t>
    </r>
  </si>
  <si>
    <r>
      <t>M</t>
    </r>
    <r>
      <rPr>
        <b/>
        <i/>
        <vertAlign val="subscript"/>
        <sz val="11"/>
        <color theme="1"/>
        <rFont val="Calibri"/>
        <family val="2"/>
        <scheme val="minor"/>
      </rPr>
      <t xml:space="preserve">R </t>
    </r>
    <r>
      <rPr>
        <b/>
        <i/>
        <sz val="11"/>
        <color theme="1"/>
        <rFont val="Calibri"/>
        <family val="2"/>
        <scheme val="minor"/>
      </rPr>
      <t>=</t>
    </r>
  </si>
  <si>
    <r>
      <t>P</t>
    </r>
    <r>
      <rPr>
        <b/>
        <i/>
        <vertAlign val="subscript"/>
        <sz val="11"/>
        <color theme="1"/>
        <rFont val="Calibri"/>
        <family val="2"/>
        <scheme val="minor"/>
      </rPr>
      <t>R</t>
    </r>
    <r>
      <rPr>
        <b/>
        <i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</si>
  <si>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 xml:space="preserve"> / P</t>
    </r>
    <r>
      <rPr>
        <b/>
        <i/>
        <vertAlign val="subscript"/>
        <sz val="11"/>
        <color theme="1"/>
        <rFont val="Calibri"/>
        <family val="2"/>
        <scheme val="minor"/>
      </rPr>
      <t>R</t>
    </r>
    <r>
      <rPr>
        <b/>
        <i/>
        <sz val="11"/>
        <color theme="1"/>
        <rFont val="Calibri"/>
        <family val="2"/>
        <scheme val="minor"/>
      </rPr>
      <t xml:space="preserve"> =</t>
    </r>
  </si>
  <si>
    <r>
      <t>M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>/M</t>
    </r>
    <r>
      <rPr>
        <b/>
        <i/>
        <vertAlign val="subscript"/>
        <sz val="11"/>
        <color theme="1"/>
        <rFont val="Calibri"/>
        <family val="2"/>
        <scheme val="minor"/>
      </rPr>
      <t xml:space="preserve">R </t>
    </r>
    <r>
      <rPr>
        <b/>
        <i/>
        <sz val="11"/>
        <color theme="1"/>
        <rFont val="Calibri"/>
        <family val="2"/>
        <scheme val="minor"/>
      </rPr>
      <t>=</t>
    </r>
  </si>
  <si>
    <r>
      <t>M</t>
    </r>
    <r>
      <rPr>
        <b/>
        <i/>
        <vertAlign val="subscript"/>
        <sz val="11"/>
        <color theme="1"/>
        <rFont val="Calibri"/>
        <family val="2"/>
        <scheme val="minor"/>
      </rPr>
      <t xml:space="preserve">U </t>
    </r>
    <r>
      <rPr>
        <b/>
        <i/>
        <sz val="11"/>
        <color theme="1"/>
        <rFont val="Calibri"/>
        <family val="2"/>
        <scheme val="minor"/>
      </rPr>
      <t>=</t>
    </r>
  </si>
  <si>
    <r>
      <t>M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>/M</t>
    </r>
    <r>
      <rPr>
        <b/>
        <i/>
        <vertAlign val="subscript"/>
        <sz val="11"/>
        <color theme="1"/>
        <rFont val="Calibri"/>
        <family val="2"/>
        <scheme val="minor"/>
      </rPr>
      <t xml:space="preserve">R 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</si>
  <si>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>/V</t>
    </r>
    <r>
      <rPr>
        <b/>
        <i/>
        <vertAlign val="subscript"/>
        <sz val="11"/>
        <color theme="1"/>
        <rFont val="Calibri"/>
        <family val="2"/>
        <scheme val="minor"/>
      </rPr>
      <t>mR</t>
    </r>
  </si>
  <si>
    <t>ME</t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</si>
  <si>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st</t>
    </r>
    <r>
      <rPr>
        <b/>
        <i/>
        <sz val="11"/>
        <color theme="1"/>
        <rFont val="Calibri"/>
        <family val="2"/>
        <scheme val="minor"/>
      </rPr>
      <t>=</t>
    </r>
  </si>
  <si>
    <t>d</t>
  </si>
  <si>
    <t>d'</t>
  </si>
  <si>
    <t>As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</si>
  <si>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 xml:space="preserve"> 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</si>
  <si>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>/V</t>
    </r>
    <r>
      <rPr>
        <b/>
        <i/>
        <vertAlign val="subscript"/>
        <sz val="11"/>
        <color theme="1"/>
        <rFont val="Calibri"/>
        <family val="2"/>
        <scheme val="minor"/>
      </rPr>
      <t xml:space="preserve">mR </t>
    </r>
    <r>
      <rPr>
        <b/>
        <i/>
        <sz val="11"/>
        <color theme="1"/>
        <rFont val="Calibri"/>
        <family val="2"/>
        <scheme val="minor"/>
      </rPr>
      <t>=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</si>
  <si>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</si>
  <si>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</si>
  <si>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t>Profesor de la Maestría en Ingeniería para la Innovación y Desarrollo Tecnológico</t>
  </si>
  <si>
    <t>Universidad Autónoma de Guerrero</t>
  </si>
  <si>
    <t>Identificación de muro</t>
  </si>
  <si>
    <t>Ubicación</t>
  </si>
  <si>
    <r>
      <t>Área de acero en columnas confinantes (cm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</si>
  <si>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 xml:space="preserve">Área mínima de acero </t>
  </si>
  <si>
    <r>
      <t>M</t>
    </r>
    <r>
      <rPr>
        <b/>
        <i/>
        <vertAlign val="subscript"/>
        <sz val="11"/>
        <color theme="1"/>
        <rFont val="Calibri"/>
        <family val="2"/>
        <scheme val="minor"/>
      </rPr>
      <t>U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</si>
  <si>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U</t>
    </r>
  </si>
  <si>
    <t>Elementos mecánicos de diseño (Unidades: KN, m)</t>
  </si>
  <si>
    <r>
      <t>P</t>
    </r>
    <r>
      <rPr>
        <b/>
        <i/>
        <vertAlign val="subscript"/>
        <sz val="11"/>
        <color theme="1"/>
        <rFont val="Calibri"/>
        <family val="2"/>
        <scheme val="minor"/>
      </rPr>
      <t>U</t>
    </r>
  </si>
  <si>
    <t>Tipo de pieza</t>
  </si>
  <si>
    <t>Características geométricas (m)</t>
  </si>
  <si>
    <t>Propiedades mecánicas de diseño (MPa)</t>
  </si>
  <si>
    <t>Pieza maciza</t>
  </si>
  <si>
    <t>Mampostería</t>
  </si>
  <si>
    <t>Columnas confinantes</t>
  </si>
  <si>
    <t>Malla electrosoldada</t>
  </si>
  <si>
    <t>Factor de reducción de resistencia</t>
  </si>
  <si>
    <t>Fuerza axial</t>
  </si>
  <si>
    <r>
      <t xml:space="preserve">Momento y fuerza axial si </t>
    </r>
    <r>
      <rPr>
        <b/>
        <i/>
        <sz val="11"/>
        <color theme="1"/>
        <rFont val="Calibri"/>
        <family val="2"/>
        <scheme val="minor"/>
      </rPr>
      <t>P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&lt;= </t>
    </r>
    <r>
      <rPr>
        <b/>
        <i/>
        <sz val="11"/>
        <color theme="1"/>
        <rFont val="Calibri"/>
        <family val="2"/>
        <scheme val="minor"/>
      </rPr>
      <t>P</t>
    </r>
    <r>
      <rPr>
        <b/>
        <i/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/3</t>
    </r>
  </si>
  <si>
    <r>
      <t xml:space="preserve">Momento y fuerza axial si  </t>
    </r>
    <r>
      <rPr>
        <b/>
        <i/>
        <sz val="11"/>
        <color theme="1"/>
        <rFont val="Calibri"/>
        <family val="2"/>
        <scheme val="minor"/>
      </rPr>
      <t>P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&gt;  </t>
    </r>
    <r>
      <rPr>
        <b/>
        <i/>
        <sz val="11"/>
        <color theme="1"/>
        <rFont val="Calibri"/>
        <family val="2"/>
        <scheme val="minor"/>
      </rPr>
      <t>P</t>
    </r>
    <r>
      <rPr>
        <b/>
        <i/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/3</t>
    </r>
  </si>
  <si>
    <t>Fuerza cortante</t>
  </si>
  <si>
    <t xml:space="preserve">                            C     A    L    C   U   L   O  S</t>
  </si>
  <si>
    <t xml:space="preserve">Factor de esbeltez </t>
  </si>
  <si>
    <t>Resistencia de la malla electrosoldada</t>
  </si>
  <si>
    <r>
      <t xml:space="preserve">Límites  del área de acero, </t>
    </r>
    <r>
      <rPr>
        <b/>
        <i/>
        <sz val="11"/>
        <color theme="1"/>
        <rFont val="Calibri"/>
        <family val="2"/>
        <scheme val="minor"/>
      </rPr>
      <t>A</t>
    </r>
    <r>
      <rPr>
        <b/>
        <i/>
        <vertAlign val="sub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</si>
  <si>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Límites de </t>
    </r>
    <r>
      <rPr>
        <b/>
        <i/>
        <sz val="11"/>
        <color theme="1"/>
        <rFont val="Symbol"/>
        <family val="1"/>
        <charset val="2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h</t>
    </r>
    <r>
      <rPr>
        <b/>
        <i/>
        <sz val="11"/>
        <color theme="1"/>
        <rFont val="Calibri"/>
        <family val="2"/>
        <scheme val="minor"/>
      </rPr>
      <t xml:space="preserve"> f</t>
    </r>
    <r>
      <rPr>
        <b/>
        <i/>
        <vertAlign val="subscript"/>
        <sz val="11"/>
        <color theme="1"/>
        <rFont val="Calibri"/>
        <family val="2"/>
        <scheme val="minor"/>
      </rPr>
      <t>yh</t>
    </r>
  </si>
  <si>
    <r>
      <t>(</t>
    </r>
    <r>
      <rPr>
        <b/>
        <i/>
        <sz val="11"/>
        <color theme="1"/>
        <rFont val="Symbol"/>
        <family val="1"/>
        <charset val="2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h</t>
    </r>
    <r>
      <rPr>
        <b/>
        <i/>
        <sz val="11"/>
        <color theme="1"/>
        <rFont val="Calibri"/>
        <family val="2"/>
        <scheme val="minor"/>
      </rPr>
      <t xml:space="preserve"> f</t>
    </r>
    <r>
      <rPr>
        <b/>
        <i/>
        <vertAlign val="subscript"/>
        <sz val="11"/>
        <color theme="1"/>
        <rFont val="Calibri"/>
        <family val="2"/>
        <scheme val="minor"/>
      </rPr>
      <t>yh</t>
    </r>
    <r>
      <rPr>
        <sz val="11"/>
        <color theme="1"/>
        <rFont val="Calibri"/>
        <family val="2"/>
        <scheme val="minor"/>
      </rPr>
      <t xml:space="preserve">) </t>
    </r>
    <r>
      <rPr>
        <vertAlign val="subscript"/>
        <sz val="11"/>
        <color theme="1"/>
        <rFont val="Calibri"/>
        <family val="2"/>
        <scheme val="minor"/>
      </rPr>
      <t>mínimo</t>
    </r>
  </si>
  <si>
    <r>
      <t>(</t>
    </r>
    <r>
      <rPr>
        <b/>
        <i/>
        <sz val="11"/>
        <color theme="1"/>
        <rFont val="Symbol"/>
        <family val="1"/>
        <charset val="2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h</t>
    </r>
    <r>
      <rPr>
        <b/>
        <i/>
        <sz val="11"/>
        <color theme="1"/>
        <rFont val="Calibri"/>
        <family val="2"/>
        <scheme val="minor"/>
      </rPr>
      <t xml:space="preserve"> f</t>
    </r>
    <r>
      <rPr>
        <b/>
        <i/>
        <vertAlign val="subscript"/>
        <sz val="11"/>
        <color theme="1"/>
        <rFont val="Calibri"/>
        <family val="2"/>
        <scheme val="minor"/>
      </rPr>
      <t>yh</t>
    </r>
    <r>
      <rPr>
        <sz val="11"/>
        <color theme="1"/>
        <rFont val="Calibri"/>
        <family val="2"/>
        <scheme val="minor"/>
      </rPr>
      <t xml:space="preserve">) </t>
    </r>
    <r>
      <rPr>
        <vertAlign val="subscript"/>
        <sz val="11"/>
        <color theme="1"/>
        <rFont val="Calibri"/>
        <family val="2"/>
        <scheme val="minor"/>
      </rPr>
      <t>máximo</t>
    </r>
  </si>
  <si>
    <t>Mínimo</t>
  </si>
  <si>
    <t>Máximo</t>
  </si>
  <si>
    <r>
      <t>El área de acero de la malla (A</t>
    </r>
    <r>
      <rPr>
        <i/>
        <vertAlign val="subscript"/>
        <sz val="10"/>
        <color theme="1"/>
        <rFont val="Calibri"/>
        <family val="2"/>
        <scheme val="minor"/>
      </rPr>
      <t>st</t>
    </r>
    <r>
      <rPr>
        <i/>
        <sz val="10"/>
        <color theme="1"/>
        <rFont val="Calibri"/>
        <family val="2"/>
        <scheme val="minor"/>
      </rPr>
      <t>) debe estar entre estos límites</t>
    </r>
  </si>
  <si>
    <t>Opciones del refuerzo con malla electrosoldada</t>
  </si>
  <si>
    <t xml:space="preserve">Caso # </t>
  </si>
  <si>
    <t>Descripción</t>
  </si>
  <si>
    <r>
      <t>Factor de eficiencia,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Symbol"/>
        <family val="1"/>
        <charset val="2"/>
      </rPr>
      <t>h</t>
    </r>
  </si>
  <si>
    <t xml:space="preserve">                                    R  E  S  U L T  A D O S</t>
  </si>
  <si>
    <t xml:space="preserve">Envía tus comentarios a: </t>
  </si>
  <si>
    <t>D      A     T      O  S</t>
  </si>
  <si>
    <t>ME 6x6 8/8-1S</t>
  </si>
  <si>
    <t>ME 6x6 10/10-2S</t>
  </si>
  <si>
    <t>ME 6x6 8/8 -2S</t>
  </si>
  <si>
    <r>
      <t>CM + CV</t>
    </r>
    <r>
      <rPr>
        <vertAlign val="subscript"/>
        <sz val="10"/>
        <color theme="1"/>
        <rFont val="Calibri"/>
        <family val="2"/>
        <scheme val="minor"/>
      </rPr>
      <t>MAX</t>
    </r>
  </si>
  <si>
    <r>
      <t>CM+CV</t>
    </r>
    <r>
      <rPr>
        <vertAlign val="subscript"/>
        <sz val="8"/>
        <color theme="1"/>
        <rFont val="Calibri"/>
        <family val="2"/>
        <scheme val="minor"/>
      </rPr>
      <t>AC</t>
    </r>
    <r>
      <rPr>
        <sz val="8"/>
        <color theme="1"/>
        <rFont val="Calibri"/>
        <family val="2"/>
        <scheme val="minor"/>
      </rPr>
      <t>+SISMO</t>
    </r>
  </si>
  <si>
    <r>
      <t>CM + CV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 Carga muerta + carga viva máxima</t>
    </r>
  </si>
  <si>
    <r>
      <t>CM+CV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+SISMO: Carga muerta + carga viva accidental + sismo</t>
    </r>
  </si>
  <si>
    <r>
      <t>Combinación: CM + CV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</si>
  <si>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Combinación: CM+CV</t>
    </r>
    <r>
      <rPr>
        <b/>
        <vertAlign val="subscript"/>
        <sz val="11"/>
        <color theme="1"/>
        <rFont val="Calibri"/>
        <family val="2"/>
        <scheme val="minor"/>
      </rPr>
      <t>AC</t>
    </r>
    <r>
      <rPr>
        <b/>
        <sz val="11"/>
        <color theme="1"/>
        <rFont val="Calibri"/>
        <family val="2"/>
        <scheme val="minor"/>
      </rPr>
      <t>+SISMO</t>
    </r>
  </si>
  <si>
    <r>
      <t xml:space="preserve"> 2 Resistencia a compresión axial y momento. Combinación: CM+CV</t>
    </r>
    <r>
      <rPr>
        <b/>
        <vertAlign val="subscript"/>
        <sz val="11"/>
        <color theme="1"/>
        <rFont val="Calibri"/>
        <family val="2"/>
        <scheme val="minor"/>
      </rPr>
      <t>AC</t>
    </r>
    <r>
      <rPr>
        <b/>
        <sz val="11"/>
        <color theme="1"/>
        <rFont val="Calibri"/>
        <family val="2"/>
        <scheme val="minor"/>
      </rPr>
      <t>+SISMO</t>
    </r>
  </si>
  <si>
    <r>
      <t>1 Resistencia a compresión axial. Combinación: CM + CV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</si>
  <si>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3  Resistencia a cortante. Combinación: CM+CV</t>
    </r>
    <r>
      <rPr>
        <b/>
        <vertAlign val="subscript"/>
        <sz val="11"/>
        <color theme="1"/>
        <rFont val="Calibri"/>
        <family val="2"/>
        <scheme val="minor"/>
      </rPr>
      <t>AC</t>
    </r>
    <r>
      <rPr>
        <b/>
        <sz val="11"/>
        <color theme="1"/>
        <rFont val="Calibri"/>
        <family val="2"/>
        <scheme val="minor"/>
      </rPr>
      <t>+SISMO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</si>
</sst>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Symbol"/>
      <family val="1"/>
      <charset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vertAlign val="subscript"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 applyAlignment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1" fillId="0" borderId="19" xfId="0" applyFont="1" applyBorder="1"/>
    <xf numFmtId="0" fontId="0" fillId="0" borderId="2" xfId="0" applyBorder="1"/>
    <xf numFmtId="0" fontId="0" fillId="0" borderId="20" xfId="0" applyBorder="1"/>
    <xf numFmtId="0" fontId="1" fillId="0" borderId="10" xfId="0" applyFont="1" applyFill="1" applyBorder="1" applyAlignment="1"/>
    <xf numFmtId="0" fontId="0" fillId="0" borderId="21" xfId="0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11" fontId="0" fillId="0" borderId="22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0" fontId="6" fillId="0" borderId="10" xfId="0" applyFont="1" applyBorder="1"/>
    <xf numFmtId="0" fontId="2" fillId="0" borderId="0" xfId="0" applyFont="1" applyFill="1" applyBorder="1" applyAlignment="1">
      <alignment horizontal="center"/>
    </xf>
    <xf numFmtId="0" fontId="1" fillId="0" borderId="14" xfId="0" applyFont="1" applyBorder="1"/>
    <xf numFmtId="0" fontId="15" fillId="0" borderId="0" xfId="0" applyFont="1" applyBorder="1"/>
    <xf numFmtId="0" fontId="12" fillId="0" borderId="0" xfId="0" applyFont="1" applyBorder="1" applyAlignment="1">
      <alignment horizontal="center"/>
    </xf>
    <xf numFmtId="0" fontId="13" fillId="0" borderId="0" xfId="0" applyFont="1" applyBorder="1"/>
    <xf numFmtId="0" fontId="14" fillId="0" borderId="0" xfId="0" applyFont="1" applyBorder="1" applyAlignment="1">
      <alignment vertical="center"/>
    </xf>
    <xf numFmtId="0" fontId="11" fillId="0" borderId="0" xfId="1" applyBorder="1" applyAlignment="1">
      <alignment horizontal="center"/>
    </xf>
    <xf numFmtId="0" fontId="11" fillId="0" borderId="0" xfId="1" applyBorder="1"/>
    <xf numFmtId="0" fontId="0" fillId="0" borderId="18" xfId="0" applyBorder="1"/>
    <xf numFmtId="0" fontId="1" fillId="0" borderId="0" xfId="0" applyFont="1"/>
    <xf numFmtId="0" fontId="1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Border="1" applyAlignment="1">
      <alignment horizontal="center"/>
    </xf>
    <xf numFmtId="0" fontId="6" fillId="0" borderId="1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/>
    <xf numFmtId="0" fontId="0" fillId="0" borderId="24" xfId="0" applyBorder="1"/>
    <xf numFmtId="0" fontId="1" fillId="0" borderId="24" xfId="0" applyFont="1" applyFill="1" applyBorder="1"/>
    <xf numFmtId="0" fontId="0" fillId="0" borderId="24" xfId="0" applyFill="1" applyBorder="1"/>
    <xf numFmtId="0" fontId="0" fillId="0" borderId="25" xfId="0" applyBorder="1"/>
    <xf numFmtId="0" fontId="2" fillId="4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 vertical="center"/>
    </xf>
    <xf numFmtId="0" fontId="0" fillId="4" borderId="10" xfId="0" applyFont="1" applyFill="1" applyBorder="1" applyAlignment="1"/>
    <xf numFmtId="0" fontId="0" fillId="4" borderId="0" xfId="0" applyFont="1" applyFill="1" applyBorder="1" applyAlignment="1"/>
    <xf numFmtId="0" fontId="2" fillId="4" borderId="13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1" fontId="0" fillId="0" borderId="1" xfId="0" applyNumberFormat="1" applyFont="1" applyFill="1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2" fillId="4" borderId="3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11" fontId="0" fillId="5" borderId="3" xfId="0" applyNumberFormat="1" applyFill="1" applyBorder="1"/>
    <xf numFmtId="164" fontId="0" fillId="5" borderId="1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Border="1" applyAlignment="1"/>
    <xf numFmtId="0" fontId="0" fillId="0" borderId="10" xfId="0" applyBorder="1" applyAlignment="1"/>
    <xf numFmtId="2" fontId="10" fillId="5" borderId="1" xfId="0" applyNumberFormat="1" applyFont="1" applyFill="1" applyBorder="1" applyAlignment="1">
      <alignment horizontal="center"/>
    </xf>
    <xf numFmtId="0" fontId="19" fillId="0" borderId="0" xfId="0" applyFont="1" applyBorder="1"/>
    <xf numFmtId="0" fontId="0" fillId="0" borderId="27" xfId="0" applyBorder="1"/>
    <xf numFmtId="0" fontId="0" fillId="0" borderId="19" xfId="0" applyBorder="1"/>
    <xf numFmtId="0" fontId="2" fillId="0" borderId="1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0" fillId="6" borderId="11" xfId="0" applyFill="1" applyBorder="1" applyAlignment="1"/>
    <xf numFmtId="2" fontId="0" fillId="5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7" xfId="0" applyFill="1" applyBorder="1" applyAlignment="1">
      <alignment horizontal="left" indent="1"/>
    </xf>
    <xf numFmtId="0" fontId="18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Fill="1" applyBorder="1" applyAlignment="1"/>
    <xf numFmtId="0" fontId="17" fillId="4" borderId="13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 wrapText="1"/>
    </xf>
    <xf numFmtId="0" fontId="6" fillId="2" borderId="5" xfId="0" applyFont="1" applyFill="1" applyBorder="1" applyAlignment="1"/>
    <xf numFmtId="0" fontId="6" fillId="2" borderId="6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" xfId="0" applyFill="1" applyBorder="1" applyAlignment="1"/>
    <xf numFmtId="0" fontId="6" fillId="0" borderId="0" xfId="0" applyFont="1" applyBorder="1" applyAlignment="1">
      <alignment wrapText="1"/>
    </xf>
    <xf numFmtId="0" fontId="6" fillId="0" borderId="0" xfId="0" applyFont="1" applyAlignment="1">
      <alignment wrapText="1"/>
    </xf>
    <xf numFmtId="0" fontId="21" fillId="0" borderId="0" xfId="0" applyFont="1" applyBorder="1" applyAlignment="1"/>
    <xf numFmtId="0" fontId="21" fillId="0" borderId="2" xfId="0" applyFont="1" applyBorder="1" applyAlignment="1"/>
    <xf numFmtId="0" fontId="1" fillId="0" borderId="0" xfId="0" applyFont="1" applyAlignment="1"/>
    <xf numFmtId="0" fontId="1" fillId="0" borderId="18" xfId="0" applyFont="1" applyFill="1" applyBorder="1" applyAlignment="1"/>
    <xf numFmtId="0" fontId="0" fillId="0" borderId="8" xfId="0" applyFill="1" applyBorder="1" applyAlignment="1"/>
    <xf numFmtId="0" fontId="0" fillId="0" borderId="8" xfId="0" applyBorder="1" applyAlignment="1"/>
    <xf numFmtId="0" fontId="0" fillId="4" borderId="1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5" borderId="1" xfId="0" applyFill="1" applyBorder="1" applyAlignment="1"/>
    <xf numFmtId="0" fontId="0" fillId="5" borderId="12" xfId="0" applyFill="1" applyBorder="1" applyAlignment="1"/>
    <xf numFmtId="0" fontId="1" fillId="0" borderId="10" xfId="0" applyFont="1" applyFill="1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2" fillId="0" borderId="1" xfId="0" quotePrefix="1" applyFont="1" applyFill="1" applyBorder="1" applyAlignment="1"/>
    <xf numFmtId="0" fontId="1" fillId="0" borderId="4" xfId="0" applyFont="1" applyFill="1" applyBorder="1" applyAlignment="1"/>
    <xf numFmtId="0" fontId="0" fillId="0" borderId="10" xfId="0" applyBorder="1" applyAlignment="1"/>
    <xf numFmtId="0" fontId="0" fillId="5" borderId="10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6" fillId="5" borderId="10" xfId="0" applyFont="1" applyFill="1" applyBorder="1" applyAlignment="1">
      <alignment vertical="center" wrapText="1"/>
    </xf>
    <xf numFmtId="0" fontId="29" fillId="0" borderId="0" xfId="0" applyFont="1" applyBorder="1"/>
    <xf numFmtId="0" fontId="17" fillId="5" borderId="10" xfId="0" applyFont="1" applyFill="1" applyBorder="1" applyAlignment="1">
      <alignment horizontal="left" vertical="center" wrapText="1"/>
    </xf>
    <xf numFmtId="0" fontId="17" fillId="5" borderId="0" xfId="0" applyFont="1" applyFill="1" applyAlignment="1">
      <alignment horizontal="left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0" xfId="0" applyFont="1" applyFill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9</xdr:row>
      <xdr:rowOff>129540</xdr:rowOff>
    </xdr:from>
    <xdr:to>
      <xdr:col>6</xdr:col>
      <xdr:colOff>7620</xdr:colOff>
      <xdr:row>31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EBDC28-A7D6-490D-91D6-67D08DFBDB2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63" t="5615" r="40914" b="8292"/>
        <a:stretch/>
      </xdr:blipFill>
      <xdr:spPr bwMode="auto">
        <a:xfrm>
          <a:off x="749300" y="1894840"/>
          <a:ext cx="3982720" cy="38430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579858</xdr:colOff>
      <xdr:row>21</xdr:row>
      <xdr:rowOff>160712</xdr:rowOff>
    </xdr:from>
    <xdr:ext cx="1369606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0362A7B-34F1-4D29-93B5-76B73420FC78}"/>
                </a:ext>
              </a:extLst>
            </xdr:cNvPr>
            <xdr:cNvSpPr txBox="1"/>
          </xdr:nvSpPr>
          <xdr:spPr>
            <a:xfrm>
              <a:off x="2990549" y="4164676"/>
              <a:ext cx="1369606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𝑠𝑚𝑖𝑛</m:t>
                      </m:r>
                    </m:sub>
                  </m:sSub>
                  <m:r>
                    <a:rPr lang="es-MX" sz="1100" i="1">
                      <a:latin typeface="Cambria Math" panose="02040503050406030204" pitchFamily="18" charset="0"/>
                    </a:rPr>
                    <m:t>=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0.2</m:t>
                  </m:r>
                  <m:d>
                    <m:d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s-MX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es-MX" sz="11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es-MX" sz="1100" b="0" i="1">
                                  <a:latin typeface="Cambria Math" panose="02040503050406030204" pitchFamily="18" charset="0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s-MX" sz="1100" b="0" i="1">
                                  <a:latin typeface="Cambria Math" panose="02040503050406030204" pitchFamily="18" charset="0"/>
                                </a:rPr>
                                <m:t>𝑐</m:t>
                              </m:r>
                            </m:sub>
                            <m:sup>
                              <m:r>
                                <a:rPr lang="es-MX" sz="1100" b="0" i="1">
                                  <a:latin typeface="Cambria Math" panose="02040503050406030204" pitchFamily="18" charset="0"/>
                                </a:rPr>
                                <m:t>′</m:t>
                              </m:r>
                            </m:sup>
                          </m:sSubSup>
                        </m:num>
                        <m:den>
                          <m:sSub>
                            <m:sSubPr>
                              <m:ctrlPr>
                                <a:rPr lang="es-MX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1100" b="0" i="1">
                                  <a:latin typeface="Cambria Math" panose="02040503050406030204" pitchFamily="18" charset="0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es-MX" sz="11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s-MX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𝑡𝑏</m:t>
                  </m:r>
                </m:oMath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0362A7B-34F1-4D29-93B5-76B73420FC78}"/>
                </a:ext>
              </a:extLst>
            </xdr:cNvPr>
            <xdr:cNvSpPr txBox="1"/>
          </xdr:nvSpPr>
          <xdr:spPr>
            <a:xfrm>
              <a:off x="2990549" y="4164676"/>
              <a:ext cx="1369606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aseline="0"/>
                <a:t> </a:t>
              </a:r>
              <a:r>
                <a:rPr lang="es-MX" sz="1100" b="0" i="0">
                  <a:latin typeface="Cambria Math" panose="02040503050406030204" pitchFamily="18" charset="0"/>
                </a:rPr>
                <a:t>𝐴_𝑠𝑚𝑖𝑛</a:t>
              </a:r>
              <a:r>
                <a:rPr lang="es-MX" sz="110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latin typeface="Cambria Math" panose="02040503050406030204" pitchFamily="18" charset="0"/>
                </a:rPr>
                <a:t>0.2(𝑓_𝑐^′∕𝑓_𝑦 )  𝑡𝑏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3</xdr:row>
      <xdr:rowOff>121920</xdr:rowOff>
    </xdr:from>
    <xdr:to>
      <xdr:col>4</xdr:col>
      <xdr:colOff>444500</xdr:colOff>
      <xdr:row>19</xdr:row>
      <xdr:rowOff>163830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EE3975E-A76E-4F0E-BB1E-E64D65A245C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63" t="5615" r="40914" b="8292"/>
        <a:stretch/>
      </xdr:blipFill>
      <xdr:spPr bwMode="auto">
        <a:xfrm>
          <a:off x="0" y="695960"/>
          <a:ext cx="2992120" cy="308483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stizapa@uagro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D1F2-2CC6-40CF-AE70-E8B8B79C06C2}">
  <sheetPr codeName="Hoja3"/>
  <dimension ref="A1:G50"/>
  <sheetViews>
    <sheetView showGridLines="0" topLeftCell="A15" zoomScaleNormal="100" workbookViewId="0">
      <selection activeCell="H44" sqref="H44"/>
    </sheetView>
  </sheetViews>
  <sheetFormatPr baseColWidth="10" defaultRowHeight="15" x14ac:dyDescent="0.25"/>
  <sheetData>
    <row r="1" spans="1:7" ht="15.75" thickTop="1" x14ac:dyDescent="0.25">
      <c r="A1" s="41"/>
      <c r="B1" s="9"/>
      <c r="C1" s="9"/>
      <c r="D1" s="9"/>
      <c r="E1" s="9"/>
      <c r="F1" s="9"/>
      <c r="G1" s="10"/>
    </row>
    <row r="2" spans="1:7" x14ac:dyDescent="0.25">
      <c r="A2" s="11"/>
      <c r="B2" s="6"/>
      <c r="C2" s="6"/>
      <c r="D2" s="6"/>
      <c r="E2" s="6"/>
      <c r="F2" s="6"/>
      <c r="G2" s="12"/>
    </row>
    <row r="3" spans="1:7" ht="18.75" x14ac:dyDescent="0.3">
      <c r="A3" s="11"/>
      <c r="B3" s="103"/>
      <c r="C3" s="102"/>
      <c r="D3" s="102"/>
      <c r="E3" s="102"/>
      <c r="F3" s="6"/>
      <c r="G3" s="12"/>
    </row>
    <row r="4" spans="1:7" x14ac:dyDescent="0.25">
      <c r="A4" s="11"/>
      <c r="B4" s="6"/>
      <c r="C4" s="6"/>
      <c r="D4" s="6"/>
      <c r="E4" s="6"/>
      <c r="F4" s="6"/>
      <c r="G4" s="12"/>
    </row>
    <row r="5" spans="1:7" ht="18.75" x14ac:dyDescent="0.3">
      <c r="A5" s="11"/>
      <c r="B5" s="103" t="s">
        <v>42</v>
      </c>
      <c r="C5" s="102"/>
      <c r="D5" s="102"/>
      <c r="E5" s="102"/>
      <c r="F5" s="102"/>
      <c r="G5" s="12"/>
    </row>
    <row r="6" spans="1:7" ht="18.75" x14ac:dyDescent="0.3">
      <c r="A6" s="11"/>
      <c r="B6" s="35"/>
      <c r="C6" s="6"/>
      <c r="D6" s="6"/>
      <c r="E6" s="6"/>
      <c r="F6" s="6"/>
      <c r="G6" s="12"/>
    </row>
    <row r="7" spans="1:7" x14ac:dyDescent="0.25">
      <c r="A7" s="11"/>
      <c r="B7" s="101" t="s">
        <v>41</v>
      </c>
      <c r="C7" s="102"/>
      <c r="D7" s="102"/>
      <c r="E7" s="102"/>
      <c r="F7" s="6"/>
      <c r="G7" s="12"/>
    </row>
    <row r="8" spans="1:7" x14ac:dyDescent="0.25">
      <c r="A8" s="11"/>
      <c r="B8" s="6"/>
      <c r="C8" s="6"/>
      <c r="D8" s="6"/>
      <c r="E8" s="6"/>
      <c r="F8" s="6"/>
      <c r="G8" s="12"/>
    </row>
    <row r="9" spans="1:7" x14ac:dyDescent="0.25">
      <c r="A9" s="11"/>
      <c r="B9" s="6"/>
      <c r="C9" s="6"/>
      <c r="D9" s="6"/>
      <c r="E9" s="6"/>
      <c r="F9" s="6"/>
      <c r="G9" s="12"/>
    </row>
    <row r="10" spans="1:7" x14ac:dyDescent="0.25">
      <c r="A10" s="11"/>
      <c r="B10" s="6"/>
      <c r="C10" s="6"/>
      <c r="D10" s="6"/>
      <c r="E10" s="6"/>
      <c r="F10" s="6"/>
      <c r="G10" s="12"/>
    </row>
    <row r="11" spans="1:7" x14ac:dyDescent="0.25">
      <c r="A11" s="11"/>
      <c r="B11" s="6"/>
      <c r="C11" s="6"/>
      <c r="D11" s="6"/>
      <c r="E11" s="6"/>
      <c r="F11" s="6"/>
      <c r="G11" s="12"/>
    </row>
    <row r="12" spans="1:7" x14ac:dyDescent="0.25">
      <c r="A12" s="11"/>
      <c r="B12" s="6"/>
      <c r="C12" s="6"/>
      <c r="D12" s="6"/>
      <c r="E12" s="6"/>
      <c r="F12" s="6"/>
      <c r="G12" s="12"/>
    </row>
    <row r="13" spans="1:7" x14ac:dyDescent="0.25">
      <c r="A13" s="11"/>
      <c r="B13" s="6"/>
      <c r="C13" s="6"/>
      <c r="D13" s="6"/>
      <c r="E13" s="6"/>
      <c r="F13" s="6"/>
      <c r="G13" s="12"/>
    </row>
    <row r="14" spans="1:7" x14ac:dyDescent="0.25">
      <c r="A14" s="11"/>
      <c r="B14" s="6"/>
      <c r="C14" s="6"/>
      <c r="D14" s="6"/>
      <c r="E14" s="6"/>
      <c r="F14" s="6"/>
      <c r="G14" s="12"/>
    </row>
    <row r="15" spans="1:7" x14ac:dyDescent="0.25">
      <c r="A15" s="11"/>
      <c r="B15" s="6"/>
      <c r="C15" s="6"/>
      <c r="D15" s="6"/>
      <c r="E15" s="6"/>
      <c r="F15" s="6"/>
      <c r="G15" s="12"/>
    </row>
    <row r="16" spans="1:7" x14ac:dyDescent="0.25">
      <c r="A16" s="11"/>
      <c r="B16" s="6"/>
      <c r="C16" s="6"/>
      <c r="D16" s="6"/>
      <c r="E16" s="6"/>
      <c r="F16" s="6"/>
      <c r="G16" s="12"/>
    </row>
    <row r="17" spans="1:7" x14ac:dyDescent="0.25">
      <c r="A17" s="11"/>
      <c r="B17" s="6"/>
      <c r="C17" s="6"/>
      <c r="D17" s="6"/>
      <c r="E17" s="6"/>
      <c r="F17" s="6"/>
      <c r="G17" s="12"/>
    </row>
    <row r="18" spans="1:7" x14ac:dyDescent="0.25">
      <c r="A18" s="11"/>
      <c r="B18" s="6"/>
      <c r="C18" s="6"/>
      <c r="D18" s="6"/>
      <c r="E18" s="6"/>
      <c r="F18" s="6"/>
      <c r="G18" s="12"/>
    </row>
    <row r="19" spans="1:7" x14ac:dyDescent="0.25">
      <c r="A19" s="11"/>
      <c r="B19" s="6"/>
      <c r="C19" s="6"/>
      <c r="D19" s="6"/>
      <c r="E19" s="6"/>
      <c r="F19" s="6"/>
      <c r="G19" s="12"/>
    </row>
    <row r="20" spans="1:7" x14ac:dyDescent="0.25">
      <c r="A20" s="11"/>
      <c r="B20" s="6"/>
      <c r="C20" s="6"/>
      <c r="D20" s="6"/>
      <c r="E20" s="6"/>
      <c r="F20" s="6"/>
      <c r="G20" s="12"/>
    </row>
    <row r="21" spans="1:7" x14ac:dyDescent="0.25">
      <c r="A21" s="11"/>
      <c r="B21" s="6"/>
      <c r="C21" s="6"/>
      <c r="D21" s="6"/>
      <c r="E21" s="6"/>
      <c r="F21" s="6"/>
      <c r="G21" s="12"/>
    </row>
    <row r="22" spans="1:7" x14ac:dyDescent="0.25">
      <c r="A22" s="11"/>
      <c r="B22" s="6"/>
      <c r="C22" s="6"/>
      <c r="D22" s="6"/>
      <c r="E22" s="6"/>
      <c r="F22" s="6"/>
      <c r="G22" s="12"/>
    </row>
    <row r="23" spans="1:7" x14ac:dyDescent="0.25">
      <c r="A23" s="11"/>
      <c r="B23" s="6"/>
      <c r="C23" s="6"/>
      <c r="D23" s="6"/>
      <c r="E23" s="6"/>
      <c r="F23" s="6"/>
      <c r="G23" s="12"/>
    </row>
    <row r="24" spans="1:7" x14ac:dyDescent="0.25">
      <c r="A24" s="11"/>
      <c r="B24" s="6"/>
      <c r="C24" s="6"/>
      <c r="D24" s="6"/>
      <c r="E24" s="6"/>
      <c r="F24" s="6"/>
      <c r="G24" s="12"/>
    </row>
    <row r="25" spans="1:7" x14ac:dyDescent="0.25">
      <c r="A25" s="11"/>
      <c r="B25" s="6"/>
      <c r="C25" s="6"/>
      <c r="D25" s="6"/>
      <c r="E25" s="6"/>
      <c r="F25" s="6"/>
      <c r="G25" s="12"/>
    </row>
    <row r="26" spans="1:7" x14ac:dyDescent="0.25">
      <c r="A26" s="11"/>
      <c r="B26" s="6"/>
      <c r="C26" s="6"/>
      <c r="D26" s="6"/>
      <c r="E26" s="6"/>
      <c r="F26" s="6"/>
      <c r="G26" s="12"/>
    </row>
    <row r="27" spans="1:7" x14ac:dyDescent="0.25">
      <c r="A27" s="11"/>
      <c r="B27" s="6"/>
      <c r="C27" s="6"/>
      <c r="D27" s="6"/>
      <c r="E27" s="6"/>
      <c r="F27" s="6"/>
      <c r="G27" s="12"/>
    </row>
    <row r="28" spans="1:7" x14ac:dyDescent="0.25">
      <c r="A28" s="11"/>
      <c r="B28" s="6"/>
      <c r="C28" s="6"/>
      <c r="D28" s="6"/>
      <c r="E28" s="6"/>
      <c r="F28" s="6"/>
      <c r="G28" s="12"/>
    </row>
    <row r="29" spans="1:7" x14ac:dyDescent="0.25">
      <c r="A29" s="11"/>
      <c r="B29" s="6"/>
      <c r="C29" s="6"/>
      <c r="D29" s="6"/>
      <c r="E29" s="6"/>
      <c r="F29" s="6"/>
      <c r="G29" s="12"/>
    </row>
    <row r="30" spans="1:7" x14ac:dyDescent="0.25">
      <c r="A30" s="11"/>
      <c r="B30" s="6"/>
      <c r="C30" s="6"/>
      <c r="D30" s="6"/>
      <c r="E30" s="6"/>
      <c r="F30" s="6"/>
      <c r="G30" s="12"/>
    </row>
    <row r="31" spans="1:7" x14ac:dyDescent="0.25">
      <c r="A31" s="11"/>
      <c r="B31" s="6"/>
      <c r="C31" s="6"/>
      <c r="D31" s="6"/>
      <c r="E31" s="6"/>
      <c r="F31" s="6"/>
      <c r="G31" s="12"/>
    </row>
    <row r="32" spans="1:7" x14ac:dyDescent="0.25">
      <c r="A32" s="11"/>
      <c r="B32" s="6"/>
      <c r="C32" s="6"/>
      <c r="D32" s="6"/>
      <c r="E32" s="6"/>
      <c r="F32" s="6"/>
      <c r="G32" s="12"/>
    </row>
    <row r="33" spans="1:7" x14ac:dyDescent="0.25">
      <c r="A33" s="11"/>
      <c r="B33" s="6"/>
      <c r="C33" s="6"/>
      <c r="D33" s="6"/>
      <c r="E33" s="6"/>
      <c r="F33" s="6"/>
      <c r="G33" s="12"/>
    </row>
    <row r="34" spans="1:7" x14ac:dyDescent="0.25">
      <c r="A34" s="11"/>
      <c r="B34" s="6"/>
      <c r="C34" s="6"/>
      <c r="D34" s="6"/>
      <c r="E34" s="6"/>
      <c r="F34" s="6"/>
      <c r="G34" s="12"/>
    </row>
    <row r="35" spans="1:7" x14ac:dyDescent="0.25">
      <c r="A35" s="11"/>
      <c r="B35" s="6"/>
      <c r="C35" s="6"/>
      <c r="D35" s="6"/>
      <c r="E35" s="6"/>
      <c r="F35" s="6"/>
      <c r="G35" s="12"/>
    </row>
    <row r="36" spans="1:7" x14ac:dyDescent="0.25">
      <c r="A36" s="11"/>
      <c r="B36" s="6"/>
      <c r="C36" s="6"/>
      <c r="D36" s="6"/>
      <c r="E36" s="6"/>
      <c r="F36" s="6"/>
      <c r="G36" s="12"/>
    </row>
    <row r="37" spans="1:7" x14ac:dyDescent="0.25">
      <c r="A37" s="11"/>
      <c r="B37" s="6"/>
      <c r="C37" s="6"/>
      <c r="D37" s="6"/>
      <c r="E37" s="6"/>
      <c r="F37" s="6"/>
      <c r="G37" s="12"/>
    </row>
    <row r="38" spans="1:7" x14ac:dyDescent="0.25">
      <c r="A38" s="11"/>
      <c r="B38" s="6"/>
      <c r="C38" s="6"/>
      <c r="D38" s="6"/>
      <c r="E38" s="6"/>
      <c r="F38" s="6"/>
      <c r="G38" s="12"/>
    </row>
    <row r="39" spans="1:7" x14ac:dyDescent="0.25">
      <c r="A39" s="11"/>
      <c r="B39" s="6"/>
      <c r="C39" s="6"/>
      <c r="D39" s="6"/>
      <c r="E39" s="6"/>
      <c r="F39" s="6"/>
      <c r="G39" s="12"/>
    </row>
    <row r="40" spans="1:7" ht="15.75" x14ac:dyDescent="0.25">
      <c r="A40" s="11"/>
      <c r="B40" s="36" t="s">
        <v>44</v>
      </c>
      <c r="C40" s="37"/>
      <c r="D40" s="6"/>
      <c r="E40" s="6"/>
      <c r="F40" s="6"/>
      <c r="G40" s="12"/>
    </row>
    <row r="41" spans="1:7" x14ac:dyDescent="0.25">
      <c r="A41" s="11"/>
      <c r="B41" s="37" t="s">
        <v>43</v>
      </c>
      <c r="C41" s="6"/>
      <c r="D41" s="6"/>
      <c r="E41" s="6"/>
      <c r="F41" s="6"/>
      <c r="G41" s="12"/>
    </row>
    <row r="42" spans="1:7" x14ac:dyDescent="0.25">
      <c r="A42" s="11"/>
      <c r="B42" s="37" t="s">
        <v>64</v>
      </c>
      <c r="C42" s="6"/>
      <c r="D42" s="6"/>
      <c r="E42" s="6"/>
      <c r="F42" s="6"/>
      <c r="G42" s="12"/>
    </row>
    <row r="43" spans="1:7" x14ac:dyDescent="0.25">
      <c r="A43" s="11"/>
      <c r="B43" s="38" t="s">
        <v>65</v>
      </c>
      <c r="C43" s="6"/>
      <c r="D43" s="6"/>
      <c r="E43" s="6"/>
      <c r="F43" s="6"/>
      <c r="G43" s="12"/>
    </row>
    <row r="44" spans="1:7" x14ac:dyDescent="0.25">
      <c r="A44" s="11"/>
      <c r="B44" s="138" t="s">
        <v>101</v>
      </c>
      <c r="C44" s="6"/>
      <c r="D44" s="39" t="s">
        <v>40</v>
      </c>
      <c r="E44" s="40"/>
      <c r="F44" s="6"/>
      <c r="G44" s="12"/>
    </row>
    <row r="45" spans="1:7" x14ac:dyDescent="0.25">
      <c r="A45" s="11"/>
      <c r="B45" s="6"/>
      <c r="C45" s="6"/>
      <c r="D45" s="6"/>
      <c r="E45" s="6"/>
      <c r="F45" s="6"/>
      <c r="G45" s="12"/>
    </row>
    <row r="46" spans="1:7" x14ac:dyDescent="0.25">
      <c r="A46" s="11"/>
      <c r="B46" s="6"/>
      <c r="C46" s="6"/>
      <c r="D46" s="6"/>
      <c r="E46" s="6"/>
      <c r="F46" s="6"/>
      <c r="G46" s="12"/>
    </row>
    <row r="47" spans="1:7" x14ac:dyDescent="0.25">
      <c r="A47" s="11"/>
      <c r="B47" s="6"/>
      <c r="C47" s="6"/>
      <c r="D47" s="6"/>
      <c r="E47" s="6"/>
      <c r="F47" s="6"/>
      <c r="G47" s="12"/>
    </row>
    <row r="48" spans="1:7" x14ac:dyDescent="0.25">
      <c r="A48" s="11"/>
      <c r="B48" s="6"/>
      <c r="C48" s="6"/>
      <c r="D48" s="6"/>
      <c r="E48" s="6"/>
      <c r="F48" s="6"/>
      <c r="G48" s="12"/>
    </row>
    <row r="49" spans="1:7" ht="15.75" thickBot="1" x14ac:dyDescent="0.3">
      <c r="A49" s="14"/>
      <c r="B49" s="15"/>
      <c r="C49" s="15"/>
      <c r="D49" s="15"/>
      <c r="E49" s="15"/>
      <c r="F49" s="15"/>
      <c r="G49" s="16"/>
    </row>
    <row r="50" spans="1:7" ht="15.75" thickTop="1" x14ac:dyDescent="0.25"/>
  </sheetData>
  <mergeCells count="3">
    <mergeCell ref="B7:E7"/>
    <mergeCell ref="B3:E3"/>
    <mergeCell ref="B5:F5"/>
  </mergeCells>
  <hyperlinks>
    <hyperlink ref="D44" r:id="rId1" xr:uid="{EF818B2A-42DA-41CC-A581-3BD375EA0EC8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</sheetPr>
  <dimension ref="A1:J46"/>
  <sheetViews>
    <sheetView showGridLines="0" topLeftCell="A17" zoomScale="120" zoomScaleNormal="120" workbookViewId="0">
      <selection activeCell="C28" sqref="C28"/>
    </sheetView>
  </sheetViews>
  <sheetFormatPr baseColWidth="10" defaultRowHeight="15" x14ac:dyDescent="0.25"/>
  <cols>
    <col min="1" max="1" width="8.7109375" customWidth="1"/>
    <col min="2" max="2" width="9.28515625" customWidth="1"/>
    <col min="3" max="3" width="8.7109375" customWidth="1"/>
    <col min="4" max="4" width="10.140625" customWidth="1"/>
    <col min="5" max="10" width="8.7109375" customWidth="1"/>
    <col min="11" max="12" width="10.7109375" customWidth="1"/>
  </cols>
  <sheetData>
    <row r="1" spans="1:10" x14ac:dyDescent="0.25">
      <c r="A1" s="112" t="s">
        <v>102</v>
      </c>
      <c r="B1" s="112"/>
      <c r="C1" s="112"/>
      <c r="D1" s="113"/>
      <c r="E1" s="113"/>
      <c r="F1" s="113"/>
      <c r="G1" s="113"/>
      <c r="H1" s="113"/>
      <c r="I1" s="113"/>
      <c r="J1" s="113"/>
    </row>
    <row r="2" spans="1:10" ht="15.75" thickBot="1" x14ac:dyDescent="0.3"/>
    <row r="3" spans="1:10" ht="16.5" thickTop="1" thickBot="1" x14ac:dyDescent="0.3">
      <c r="A3" s="110" t="s">
        <v>66</v>
      </c>
      <c r="B3" s="111"/>
      <c r="C3" s="99" t="s">
        <v>45</v>
      </c>
      <c r="D3" s="8"/>
      <c r="E3" s="9"/>
      <c r="F3" s="9"/>
      <c r="G3" s="9"/>
      <c r="H3" s="9"/>
      <c r="I3" s="9"/>
      <c r="J3" s="10"/>
    </row>
    <row r="4" spans="1:10" x14ac:dyDescent="0.25">
      <c r="A4" s="11"/>
      <c r="B4" s="6"/>
      <c r="C4" s="6"/>
      <c r="D4" s="6"/>
      <c r="E4" s="6"/>
      <c r="F4" s="6" t="s">
        <v>75</v>
      </c>
      <c r="G4" s="6"/>
      <c r="H4" s="6"/>
      <c r="I4" s="6"/>
      <c r="J4" s="12"/>
    </row>
    <row r="5" spans="1:10" x14ac:dyDescent="0.25">
      <c r="A5" s="11"/>
      <c r="B5" s="6"/>
      <c r="C5" s="6"/>
      <c r="D5" s="6"/>
      <c r="E5" s="6"/>
      <c r="F5" s="55" t="s">
        <v>1</v>
      </c>
      <c r="G5" s="55" t="s">
        <v>2</v>
      </c>
      <c r="H5" s="55" t="s">
        <v>3</v>
      </c>
      <c r="I5" s="55" t="s">
        <v>8</v>
      </c>
      <c r="J5" s="12"/>
    </row>
    <row r="6" spans="1:10" x14ac:dyDescent="0.25">
      <c r="A6" s="11"/>
      <c r="B6" s="6"/>
      <c r="C6" s="6"/>
      <c r="D6" s="6"/>
      <c r="E6" s="6"/>
      <c r="F6" s="56">
        <v>2.9</v>
      </c>
      <c r="G6" s="56">
        <v>16.91</v>
      </c>
      <c r="H6" s="66">
        <v>0.12</v>
      </c>
      <c r="I6" s="56">
        <v>3</v>
      </c>
      <c r="J6" s="12"/>
    </row>
    <row r="7" spans="1:10" x14ac:dyDescent="0.25">
      <c r="A7" s="11"/>
      <c r="B7" s="6"/>
      <c r="C7" s="6"/>
      <c r="D7" s="6"/>
      <c r="E7" s="6"/>
      <c r="F7" s="95" t="s">
        <v>67</v>
      </c>
      <c r="G7" s="94" t="s">
        <v>57</v>
      </c>
      <c r="H7" s="94" t="s">
        <v>58</v>
      </c>
      <c r="I7" s="1"/>
      <c r="J7" s="13"/>
    </row>
    <row r="8" spans="1:10" x14ac:dyDescent="0.25">
      <c r="A8" s="11"/>
      <c r="B8" s="6"/>
      <c r="C8" s="6"/>
      <c r="D8" s="6"/>
      <c r="E8" s="6"/>
      <c r="F8" s="57" t="s">
        <v>55</v>
      </c>
      <c r="G8" s="66">
        <f>G6-0.14/2</f>
        <v>16.84</v>
      </c>
      <c r="H8" s="66">
        <f>G6-0.14</f>
        <v>16.77</v>
      </c>
      <c r="I8" s="1"/>
      <c r="J8" s="13"/>
    </row>
    <row r="9" spans="1:10" x14ac:dyDescent="0.25">
      <c r="A9" s="11"/>
      <c r="B9" s="6"/>
      <c r="C9" s="6"/>
      <c r="D9" s="6"/>
      <c r="E9" s="6"/>
      <c r="F9" s="6"/>
      <c r="G9" s="6"/>
      <c r="H9" s="6"/>
      <c r="I9" s="6"/>
      <c r="J9" s="12"/>
    </row>
    <row r="10" spans="1:10" x14ac:dyDescent="0.25">
      <c r="A10" s="11"/>
      <c r="B10" s="6"/>
      <c r="C10" s="6"/>
      <c r="D10" s="6"/>
      <c r="E10" s="6"/>
      <c r="F10" s="117" t="s">
        <v>68</v>
      </c>
      <c r="G10" s="118"/>
      <c r="H10" s="118"/>
      <c r="I10" s="6"/>
      <c r="J10" s="12"/>
    </row>
    <row r="11" spans="1:10" x14ac:dyDescent="0.25">
      <c r="A11" s="11"/>
      <c r="B11" s="6"/>
      <c r="C11" s="6"/>
      <c r="D11" s="6"/>
      <c r="E11" s="6"/>
      <c r="F11" s="58" t="s">
        <v>4</v>
      </c>
      <c r="G11" s="55" t="s">
        <v>59</v>
      </c>
      <c r="H11" s="33"/>
      <c r="I11" s="6"/>
      <c r="J11" s="93"/>
    </row>
    <row r="12" spans="1:10" ht="18" x14ac:dyDescent="0.35">
      <c r="A12" s="11"/>
      <c r="B12" s="6"/>
      <c r="C12" s="6"/>
      <c r="D12" s="6"/>
      <c r="E12" s="6"/>
      <c r="F12" s="57" t="s">
        <v>62</v>
      </c>
      <c r="G12" s="66">
        <f>4*1.27</f>
        <v>5.08</v>
      </c>
      <c r="H12" s="2"/>
      <c r="I12" s="6"/>
      <c r="J12" s="13"/>
    </row>
    <row r="13" spans="1:10" ht="16.5" customHeight="1" x14ac:dyDescent="0.35">
      <c r="A13" s="11"/>
      <c r="B13" s="6"/>
      <c r="C13" s="6"/>
      <c r="D13" s="6"/>
      <c r="E13" s="6"/>
      <c r="F13" s="98" t="s">
        <v>62</v>
      </c>
      <c r="G13" s="66">
        <f>4*1.27</f>
        <v>5.08</v>
      </c>
      <c r="H13" s="2"/>
      <c r="I13" s="6"/>
      <c r="J13" s="13"/>
    </row>
    <row r="14" spans="1:10" ht="18" x14ac:dyDescent="0.35">
      <c r="A14" s="11"/>
      <c r="B14" s="6"/>
      <c r="C14" s="6"/>
      <c r="D14" s="6"/>
      <c r="E14" s="6"/>
      <c r="F14" s="57" t="s">
        <v>63</v>
      </c>
      <c r="G14" s="66">
        <v>2.84</v>
      </c>
      <c r="H14" s="2"/>
      <c r="I14" s="6"/>
      <c r="J14" s="13"/>
    </row>
    <row r="15" spans="1:10" ht="18" x14ac:dyDescent="0.35">
      <c r="A15" s="11"/>
      <c r="B15" s="6"/>
      <c r="C15" s="6"/>
      <c r="D15" s="6"/>
      <c r="E15" s="6"/>
      <c r="F15" s="98" t="s">
        <v>63</v>
      </c>
      <c r="G15" s="66">
        <v>2.86</v>
      </c>
      <c r="H15" s="2"/>
      <c r="I15" s="6"/>
      <c r="J15" s="13"/>
    </row>
    <row r="16" spans="1:10" ht="18" x14ac:dyDescent="0.35">
      <c r="A16" s="11"/>
      <c r="B16" s="6"/>
      <c r="C16" s="6"/>
      <c r="D16" s="6"/>
      <c r="E16" s="6"/>
      <c r="F16" s="98" t="s">
        <v>63</v>
      </c>
      <c r="G16" s="66">
        <v>2.84</v>
      </c>
      <c r="H16" s="2"/>
      <c r="I16" s="6"/>
      <c r="J16" s="13"/>
    </row>
    <row r="17" spans="1:10" ht="18" x14ac:dyDescent="0.35">
      <c r="A17" s="11"/>
      <c r="B17" s="6"/>
      <c r="C17" s="6"/>
      <c r="D17" s="6"/>
      <c r="E17" s="6"/>
      <c r="F17" s="98" t="s">
        <v>63</v>
      </c>
      <c r="G17" s="66">
        <v>2.84</v>
      </c>
      <c r="H17" s="2"/>
      <c r="I17" s="6"/>
      <c r="J17" s="13"/>
    </row>
    <row r="18" spans="1:10" ht="18" x14ac:dyDescent="0.35">
      <c r="A18" s="11"/>
      <c r="B18" s="6"/>
      <c r="C18" s="6"/>
      <c r="D18" s="6"/>
      <c r="E18" s="6"/>
      <c r="F18" s="98" t="s">
        <v>63</v>
      </c>
      <c r="G18" s="66">
        <v>2.84</v>
      </c>
      <c r="H18" s="2"/>
      <c r="I18" s="6"/>
      <c r="J18" s="13"/>
    </row>
    <row r="19" spans="1:10" x14ac:dyDescent="0.25">
      <c r="A19" s="11"/>
      <c r="B19" s="6"/>
      <c r="C19" s="6"/>
      <c r="D19" s="6"/>
      <c r="E19" s="6"/>
      <c r="F19" s="43"/>
      <c r="G19" s="2"/>
      <c r="H19" s="2"/>
      <c r="I19" s="2"/>
      <c r="J19" s="13"/>
    </row>
    <row r="20" spans="1:10" x14ac:dyDescent="0.25">
      <c r="A20" s="11"/>
      <c r="B20" s="6"/>
      <c r="C20" s="6"/>
      <c r="D20" s="6"/>
      <c r="E20" s="6"/>
      <c r="G20" s="2"/>
      <c r="H20" s="2"/>
      <c r="I20" s="2"/>
      <c r="J20" s="13"/>
    </row>
    <row r="21" spans="1:10" x14ac:dyDescent="0.25">
      <c r="A21" s="11"/>
      <c r="B21" s="6"/>
      <c r="C21" s="6"/>
      <c r="D21" s="6"/>
      <c r="E21" s="6"/>
      <c r="F21" s="6"/>
      <c r="G21" s="2"/>
      <c r="H21" s="2"/>
      <c r="I21" s="2"/>
      <c r="J21" s="13"/>
    </row>
    <row r="22" spans="1:10" x14ac:dyDescent="0.25">
      <c r="A22" s="11"/>
      <c r="B22" s="6"/>
      <c r="C22" s="6"/>
      <c r="D22" s="6"/>
      <c r="E22" s="6"/>
      <c r="F22" s="3" t="s">
        <v>69</v>
      </c>
      <c r="G22" s="2"/>
      <c r="H22" s="2"/>
      <c r="I22" s="2"/>
      <c r="J22" s="13"/>
    </row>
    <row r="23" spans="1:10" x14ac:dyDescent="0.25">
      <c r="A23" s="11"/>
      <c r="B23" s="6"/>
      <c r="C23" s="6"/>
      <c r="D23" s="6"/>
      <c r="E23" s="6"/>
      <c r="F23" s="1"/>
      <c r="G23" s="2"/>
      <c r="H23" s="2"/>
      <c r="I23" s="2"/>
      <c r="J23" s="13"/>
    </row>
    <row r="24" spans="1:10" x14ac:dyDescent="0.25">
      <c r="A24" s="11"/>
      <c r="B24" s="6"/>
      <c r="C24" s="6"/>
      <c r="D24" s="6"/>
      <c r="E24" s="6"/>
      <c r="F24" s="1"/>
      <c r="G24" s="2"/>
      <c r="H24" s="2"/>
      <c r="I24" s="2"/>
      <c r="J24" s="13"/>
    </row>
    <row r="25" spans="1:10" x14ac:dyDescent="0.25">
      <c r="A25" s="11" t="s">
        <v>72</v>
      </c>
      <c r="B25" s="6"/>
      <c r="C25" s="6"/>
      <c r="D25" s="6"/>
      <c r="E25" s="6"/>
      <c r="F25" s="6"/>
      <c r="G25" s="6"/>
      <c r="H25" s="6"/>
      <c r="I25" s="6"/>
      <c r="J25" s="12"/>
    </row>
    <row r="26" spans="1:10" ht="18" x14ac:dyDescent="0.35">
      <c r="A26" s="60" t="s">
        <v>4</v>
      </c>
      <c r="B26" s="58" t="s">
        <v>0</v>
      </c>
      <c r="C26" s="55" t="s">
        <v>70</v>
      </c>
      <c r="D26" s="55" t="s">
        <v>71</v>
      </c>
      <c r="E26" s="55" t="s">
        <v>73</v>
      </c>
      <c r="F26" s="6"/>
      <c r="G26" s="6"/>
      <c r="H26" s="6"/>
      <c r="I26" s="104" t="s">
        <v>74</v>
      </c>
      <c r="J26" s="105"/>
    </row>
    <row r="27" spans="1:10" x14ac:dyDescent="0.25">
      <c r="A27" s="67">
        <v>1</v>
      </c>
      <c r="B27" s="68" t="s">
        <v>106</v>
      </c>
      <c r="C27" s="69"/>
      <c r="D27" s="69"/>
      <c r="E27" s="69">
        <f>80*9.81</f>
        <v>784.80000000000007</v>
      </c>
      <c r="F27" s="6"/>
      <c r="G27" s="6"/>
      <c r="H27" s="6"/>
      <c r="I27" s="106" t="s">
        <v>77</v>
      </c>
      <c r="J27" s="107"/>
    </row>
    <row r="28" spans="1:10" ht="18" x14ac:dyDescent="0.35">
      <c r="A28" s="67">
        <v>2</v>
      </c>
      <c r="B28" s="100" t="s">
        <v>107</v>
      </c>
      <c r="C28" s="69">
        <f>269*9.81</f>
        <v>2638.8900000000003</v>
      </c>
      <c r="D28" s="69">
        <f>80*9.81</f>
        <v>784.80000000000007</v>
      </c>
      <c r="E28" s="69">
        <v>1</v>
      </c>
      <c r="F28" s="6"/>
      <c r="G28" s="6"/>
      <c r="H28" s="6"/>
      <c r="I28" s="70" t="s">
        <v>29</v>
      </c>
      <c r="J28" s="86">
        <v>1</v>
      </c>
    </row>
    <row r="29" spans="1:10" x14ac:dyDescent="0.25">
      <c r="A29" s="11"/>
      <c r="B29" s="6"/>
      <c r="C29" s="6"/>
      <c r="D29" s="6"/>
      <c r="E29" s="6"/>
      <c r="F29" s="6"/>
      <c r="G29" s="6"/>
      <c r="H29" s="6"/>
      <c r="I29" s="6"/>
      <c r="J29" s="12"/>
    </row>
    <row r="30" spans="1:10" x14ac:dyDescent="0.25">
      <c r="A30" s="11" t="s">
        <v>76</v>
      </c>
      <c r="B30" s="6"/>
      <c r="C30" s="6"/>
      <c r="D30" s="6"/>
      <c r="E30" s="6"/>
      <c r="F30" s="6"/>
      <c r="G30" s="6"/>
      <c r="H30" s="6"/>
      <c r="I30" s="6"/>
      <c r="J30" s="12"/>
    </row>
    <row r="31" spans="1:10" ht="14.45" customHeight="1" x14ac:dyDescent="0.25">
      <c r="A31" s="115" t="s">
        <v>78</v>
      </c>
      <c r="B31" s="114"/>
      <c r="C31" s="114" t="s">
        <v>79</v>
      </c>
      <c r="D31" s="114"/>
      <c r="E31" s="114" t="s">
        <v>80</v>
      </c>
      <c r="F31" s="116"/>
      <c r="G31" s="116"/>
      <c r="H31" s="7"/>
      <c r="I31" s="6"/>
      <c r="J31" s="12"/>
    </row>
    <row r="32" spans="1:10" ht="18.75" x14ac:dyDescent="0.35">
      <c r="A32" s="63" t="s">
        <v>5</v>
      </c>
      <c r="B32" s="55" t="s">
        <v>6</v>
      </c>
      <c r="C32" s="55" t="s">
        <v>7</v>
      </c>
      <c r="D32" s="55" t="s">
        <v>12</v>
      </c>
      <c r="E32" s="55" t="s">
        <v>28</v>
      </c>
      <c r="F32" s="55" t="s">
        <v>46</v>
      </c>
      <c r="G32" s="55" t="s">
        <v>46</v>
      </c>
      <c r="H32" s="33"/>
      <c r="I32" s="6"/>
      <c r="J32" s="12"/>
    </row>
    <row r="33" spans="1:10" x14ac:dyDescent="0.25">
      <c r="A33" s="67">
        <v>2.4500000000000002</v>
      </c>
      <c r="B33" s="57">
        <v>0.4</v>
      </c>
      <c r="C33" s="57">
        <v>412</v>
      </c>
      <c r="D33" s="57">
        <v>15</v>
      </c>
      <c r="E33" s="57">
        <v>490.5</v>
      </c>
      <c r="F33" s="57">
        <v>0.61</v>
      </c>
      <c r="G33" s="57">
        <v>0.87</v>
      </c>
      <c r="H33" s="1"/>
      <c r="I33" s="6"/>
      <c r="J33" s="12"/>
    </row>
    <row r="34" spans="1:10" x14ac:dyDescent="0.25">
      <c r="A34" s="11"/>
      <c r="B34" s="6"/>
      <c r="C34" s="6"/>
      <c r="D34" s="6"/>
      <c r="E34" s="6"/>
      <c r="F34" s="6"/>
      <c r="G34" s="6"/>
      <c r="H34" s="6"/>
      <c r="I34" s="6"/>
      <c r="J34" s="12"/>
    </row>
    <row r="35" spans="1:10" ht="10.9" customHeight="1" x14ac:dyDescent="0.25">
      <c r="A35" s="11"/>
      <c r="B35" s="6"/>
      <c r="C35" s="6"/>
      <c r="D35" s="6"/>
      <c r="E35" s="6"/>
      <c r="F35" s="6"/>
      <c r="G35" s="6"/>
      <c r="H35" s="6"/>
      <c r="I35" s="6"/>
      <c r="J35" s="12"/>
    </row>
    <row r="36" spans="1:10" ht="25.9" customHeight="1" x14ac:dyDescent="0.25">
      <c r="A36" s="108" t="s">
        <v>81</v>
      </c>
      <c r="B36" s="109"/>
      <c r="C36" s="6"/>
      <c r="D36" s="6"/>
      <c r="E36" s="6"/>
      <c r="F36" s="6"/>
      <c r="G36" s="6"/>
      <c r="H36" s="6"/>
      <c r="I36" s="6"/>
      <c r="J36" s="12"/>
    </row>
    <row r="37" spans="1:10" ht="18" x14ac:dyDescent="0.35">
      <c r="A37" s="71" t="s">
        <v>11</v>
      </c>
      <c r="B37" s="57">
        <v>0.6</v>
      </c>
      <c r="C37" s="6" t="s">
        <v>82</v>
      </c>
      <c r="D37" s="6"/>
      <c r="E37" s="6"/>
      <c r="F37" s="6"/>
      <c r="G37" s="6"/>
      <c r="H37" s="6"/>
      <c r="I37" s="6"/>
      <c r="J37" s="12"/>
    </row>
    <row r="38" spans="1:10" ht="18" x14ac:dyDescent="0.35">
      <c r="A38" s="71" t="s">
        <v>11</v>
      </c>
      <c r="B38" s="57">
        <v>0.8</v>
      </c>
      <c r="C38" s="6" t="s">
        <v>83</v>
      </c>
      <c r="D38" s="6"/>
      <c r="E38" s="6"/>
      <c r="F38" s="6"/>
      <c r="G38" s="6"/>
      <c r="H38" s="6"/>
      <c r="I38" s="6"/>
      <c r="J38" s="12"/>
    </row>
    <row r="39" spans="1:10" ht="18" x14ac:dyDescent="0.35">
      <c r="A39" s="71" t="s">
        <v>11</v>
      </c>
      <c r="B39" s="57">
        <v>0.6</v>
      </c>
      <c r="C39" s="6" t="s">
        <v>84</v>
      </c>
      <c r="D39" s="6"/>
      <c r="E39" s="6"/>
      <c r="F39" s="6"/>
      <c r="G39" s="6"/>
      <c r="H39" s="6"/>
      <c r="I39" s="6"/>
      <c r="J39" s="12"/>
    </row>
    <row r="40" spans="1:10" ht="18" x14ac:dyDescent="0.35">
      <c r="A40" s="71" t="s">
        <v>11</v>
      </c>
      <c r="B40" s="57">
        <v>0.7</v>
      </c>
      <c r="C40" s="6" t="s">
        <v>85</v>
      </c>
      <c r="D40" s="6"/>
      <c r="E40" s="6"/>
      <c r="F40" s="6"/>
      <c r="G40" s="6"/>
      <c r="H40" s="6"/>
      <c r="I40" s="6"/>
      <c r="J40" s="12"/>
    </row>
    <row r="41" spans="1:10" x14ac:dyDescent="0.25">
      <c r="A41" s="11"/>
      <c r="B41" s="6"/>
      <c r="C41" s="6"/>
      <c r="D41" s="6"/>
      <c r="E41" s="6"/>
      <c r="F41" s="6"/>
      <c r="G41" s="6"/>
      <c r="H41" s="6"/>
      <c r="I41" s="6"/>
      <c r="J41" s="12"/>
    </row>
    <row r="42" spans="1:10" ht="18" x14ac:dyDescent="0.35">
      <c r="A42" s="11" t="s">
        <v>108</v>
      </c>
      <c r="B42" s="6"/>
      <c r="C42" s="6"/>
      <c r="D42" s="6"/>
      <c r="E42" s="6"/>
      <c r="F42" s="6"/>
      <c r="G42" s="6"/>
      <c r="H42" s="6"/>
      <c r="I42" s="6"/>
      <c r="J42" s="12"/>
    </row>
    <row r="43" spans="1:10" ht="18" x14ac:dyDescent="0.35">
      <c r="A43" s="11" t="s">
        <v>109</v>
      </c>
      <c r="B43" s="6"/>
      <c r="C43" s="6"/>
      <c r="D43" s="6"/>
      <c r="E43" s="6"/>
      <c r="F43" s="6"/>
      <c r="G43" s="6"/>
      <c r="H43" s="6"/>
      <c r="I43" s="6"/>
      <c r="J43" s="12"/>
    </row>
    <row r="44" spans="1:10" x14ac:dyDescent="0.25">
      <c r="A44" s="11"/>
      <c r="B44" s="6"/>
      <c r="C44" s="6"/>
      <c r="D44" s="6"/>
      <c r="E44" s="6"/>
      <c r="F44" s="6"/>
      <c r="G44" s="6"/>
      <c r="H44" s="6"/>
      <c r="I44" s="6"/>
      <c r="J44" s="12"/>
    </row>
    <row r="45" spans="1:10" ht="15.75" thickBot="1" x14ac:dyDescent="0.3">
      <c r="A45" s="14"/>
      <c r="B45" s="15"/>
      <c r="C45" s="15"/>
      <c r="D45" s="15"/>
      <c r="E45" s="15"/>
      <c r="F45" s="15"/>
      <c r="G45" s="15"/>
      <c r="H45" s="15"/>
      <c r="I45" s="15"/>
      <c r="J45" s="16"/>
    </row>
    <row r="46" spans="1:10" ht="15.75" thickTop="1" x14ac:dyDescent="0.25"/>
  </sheetData>
  <dataConsolidate/>
  <mergeCells count="9">
    <mergeCell ref="I26:J26"/>
    <mergeCell ref="I27:J27"/>
    <mergeCell ref="A36:B36"/>
    <mergeCell ref="A3:B3"/>
    <mergeCell ref="A1:J1"/>
    <mergeCell ref="C31:D31"/>
    <mergeCell ref="A31:B31"/>
    <mergeCell ref="E31:G31"/>
    <mergeCell ref="F10:H10"/>
  </mergeCells>
  <dataValidations count="2">
    <dataValidation type="list" allowBlank="1" showInputMessage="1" showErrorMessage="1" sqref="F8" xr:uid="{00000000-0002-0000-0000-000000000000}">
      <formula1>"ME,MI"</formula1>
    </dataValidation>
    <dataValidation type="list" allowBlank="1" showInputMessage="1" showErrorMessage="1" sqref="I27:J27" xr:uid="{00000000-0002-0000-0000-000001000000}">
      <formula1>"Pieza maciza, pieza hueza"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8"/>
  </sheetPr>
  <dimension ref="A1:S72"/>
  <sheetViews>
    <sheetView showGridLines="0" tabSelected="1" topLeftCell="A17" zoomScale="130" zoomScaleNormal="130" workbookViewId="0">
      <selection activeCell="M63" sqref="M63"/>
    </sheetView>
  </sheetViews>
  <sheetFormatPr baseColWidth="10" defaultRowHeight="15" x14ac:dyDescent="0.25"/>
  <cols>
    <col min="1" max="4" width="9.28515625" customWidth="1"/>
    <col min="5" max="5" width="10.7109375" customWidth="1"/>
    <col min="6" max="7" width="9.28515625" customWidth="1"/>
    <col min="8" max="8" width="9.7109375" customWidth="1"/>
    <col min="9" max="15" width="9.28515625" customWidth="1"/>
  </cols>
  <sheetData>
    <row r="1" spans="1:19" ht="15.75" thickBot="1" x14ac:dyDescent="0.3">
      <c r="B1" s="121" t="s">
        <v>86</v>
      </c>
      <c r="C1" s="121"/>
      <c r="D1" s="121"/>
      <c r="E1" s="121"/>
      <c r="F1" s="113"/>
      <c r="G1" s="113"/>
    </row>
    <row r="2" spans="1:19" ht="18.75" thickTop="1" x14ac:dyDescent="0.35">
      <c r="A2" s="122" t="s">
        <v>113</v>
      </c>
      <c r="B2" s="123"/>
      <c r="C2" s="123"/>
      <c r="D2" s="123"/>
      <c r="E2" s="124"/>
      <c r="F2" s="124"/>
      <c r="G2" s="124"/>
      <c r="H2" s="9"/>
      <c r="I2" s="10"/>
    </row>
    <row r="3" spans="1:19" x14ac:dyDescent="0.25">
      <c r="A3" s="25"/>
      <c r="B3" s="17"/>
      <c r="C3" s="17"/>
      <c r="D3" s="17"/>
      <c r="E3" s="7"/>
      <c r="F3" s="7"/>
      <c r="G3" s="7"/>
      <c r="H3" s="6"/>
      <c r="I3" s="12"/>
    </row>
    <row r="4" spans="1:19" x14ac:dyDescent="0.25">
      <c r="A4" s="61" t="s">
        <v>87</v>
      </c>
      <c r="B4" s="62"/>
      <c r="C4" s="17"/>
      <c r="D4" s="6"/>
      <c r="E4" s="6"/>
      <c r="F4" s="6"/>
      <c r="G4" s="6"/>
      <c r="H4" s="6"/>
      <c r="I4" s="12"/>
    </row>
    <row r="5" spans="1:19" x14ac:dyDescent="0.25">
      <c r="A5" s="63" t="s">
        <v>9</v>
      </c>
      <c r="B5" s="76">
        <f>IF(DATOS!F8="MI",0.8,1)</f>
        <v>1</v>
      </c>
      <c r="C5" s="6"/>
      <c r="D5" s="6"/>
      <c r="E5" s="6"/>
      <c r="F5" s="6"/>
      <c r="G5" s="18"/>
      <c r="H5" s="6"/>
      <c r="I5" s="12"/>
    </row>
    <row r="6" spans="1:19" ht="18" x14ac:dyDescent="0.35">
      <c r="A6" s="63" t="s">
        <v>10</v>
      </c>
      <c r="B6" s="66">
        <f>DATOS!I6</f>
        <v>3</v>
      </c>
      <c r="C6" s="6"/>
      <c r="D6" s="55" t="s">
        <v>16</v>
      </c>
      <c r="E6" s="79">
        <f>IF((0.9167*(1-(B5*DATOS!F6/(30*DATOS!H6))^2)*(1-DATOS!F6/DATOS!I6)+DATOS!F6/DATOS!I6)&gt;0.9,0.9,(0.9167*(1-(B5*DATOS!F6/(30*DATOS!H6))^2)*(1-DATOS!F6/DATOS!I6)+DATOS!F6/DATOS!I6))</f>
        <v>0.9</v>
      </c>
      <c r="F6" s="7"/>
      <c r="G6" s="55" t="s">
        <v>17</v>
      </c>
      <c r="H6" s="72">
        <f>DATOS!E27</f>
        <v>784.80000000000007</v>
      </c>
      <c r="I6" s="12"/>
    </row>
    <row r="7" spans="1:19" ht="18" x14ac:dyDescent="0.35">
      <c r="A7" s="11"/>
      <c r="B7" s="6"/>
      <c r="C7" s="6"/>
      <c r="D7" s="55" t="s">
        <v>49</v>
      </c>
      <c r="E7" s="78">
        <f>DATOS!B37*E6*(DATOS!A33*DATOS!G6*DATOS!H6+SUM(DATOS!G12:G18)*DATOS!C33/10000)*1000</f>
        <v>3227.0378400000004</v>
      </c>
      <c r="F7" s="6"/>
      <c r="G7" s="55" t="s">
        <v>18</v>
      </c>
      <c r="H7" s="76">
        <f>H6/E7</f>
        <v>0.24319516501238175</v>
      </c>
      <c r="I7" s="12"/>
    </row>
    <row r="8" spans="1:19" x14ac:dyDescent="0.25">
      <c r="A8" s="11"/>
      <c r="B8" s="6"/>
      <c r="C8" s="6"/>
      <c r="D8" s="6"/>
      <c r="E8" s="6"/>
      <c r="F8" s="6"/>
      <c r="G8" s="6"/>
      <c r="H8" s="6"/>
      <c r="I8" s="12"/>
    </row>
    <row r="9" spans="1:19" x14ac:dyDescent="0.25">
      <c r="A9" s="50"/>
      <c r="B9" s="51"/>
      <c r="C9" s="51"/>
      <c r="D9" s="51"/>
      <c r="E9" s="51"/>
      <c r="F9" s="51"/>
      <c r="G9" s="52"/>
      <c r="H9" s="53"/>
      <c r="I9" s="54"/>
    </row>
    <row r="10" spans="1:19" ht="18" x14ac:dyDescent="0.35">
      <c r="A10" s="20" t="s">
        <v>112</v>
      </c>
      <c r="B10" s="6"/>
      <c r="C10" s="6"/>
      <c r="D10" s="6"/>
      <c r="E10" s="6"/>
      <c r="F10" s="6"/>
      <c r="G10" s="6"/>
      <c r="H10" s="6"/>
      <c r="I10" s="12"/>
      <c r="S10" s="42"/>
    </row>
    <row r="11" spans="1:19" x14ac:dyDescent="0.25">
      <c r="A11" s="20"/>
      <c r="B11" s="6"/>
      <c r="C11" s="6"/>
      <c r="D11" s="6"/>
      <c r="E11" s="6"/>
      <c r="F11" s="6"/>
      <c r="G11" s="6"/>
      <c r="H11" s="6"/>
      <c r="I11" s="12"/>
    </row>
    <row r="12" spans="1:19" ht="18" x14ac:dyDescent="0.35">
      <c r="A12" s="63" t="s">
        <v>17</v>
      </c>
      <c r="B12" s="72">
        <f>DATOS!E28</f>
        <v>1</v>
      </c>
      <c r="C12" s="6"/>
      <c r="D12" s="55" t="s">
        <v>15</v>
      </c>
      <c r="E12" s="66">
        <f>DATOS!G12</f>
        <v>5.08</v>
      </c>
      <c r="F12" s="6"/>
      <c r="G12" s="55" t="s">
        <v>20</v>
      </c>
      <c r="H12" s="69">
        <f>E12*E13*E14/10</f>
        <v>3509.89392</v>
      </c>
      <c r="I12" s="12"/>
    </row>
    <row r="13" spans="1:19" ht="18" x14ac:dyDescent="0.35">
      <c r="A13" s="63" t="s">
        <v>49</v>
      </c>
      <c r="B13" s="78">
        <f>E7</f>
        <v>3227.0378400000004</v>
      </c>
      <c r="C13" s="6"/>
      <c r="D13" s="55" t="s">
        <v>13</v>
      </c>
      <c r="E13" s="76">
        <f>DATOS!H8</f>
        <v>16.77</v>
      </c>
      <c r="F13" s="6"/>
      <c r="G13" s="55" t="s">
        <v>48</v>
      </c>
      <c r="H13" s="78">
        <f>IF(B17&lt;=1/3,DATOS!B38*CALCULO!H12+0.3*B12*E15,1.5*DATOS!B39*CALCULO!H12+0.15*B13*E15)*(1-B12/B13)</f>
        <v>2812.0954489372912</v>
      </c>
      <c r="I13" s="12"/>
    </row>
    <row r="14" spans="1:19" ht="18" x14ac:dyDescent="0.35">
      <c r="A14" s="63" t="s">
        <v>50</v>
      </c>
      <c r="B14" s="76">
        <f>B12/B13</f>
        <v>3.0988170873137325E-4</v>
      </c>
      <c r="C14" s="6"/>
      <c r="D14" s="55" t="s">
        <v>14</v>
      </c>
      <c r="E14" s="57">
        <f>DATOS!C33</f>
        <v>412</v>
      </c>
      <c r="F14" s="6"/>
      <c r="G14" s="55" t="s">
        <v>52</v>
      </c>
      <c r="H14" s="78">
        <f>DATOS!C28</f>
        <v>2638.8900000000003</v>
      </c>
      <c r="I14" s="12"/>
    </row>
    <row r="15" spans="1:19" ht="18" x14ac:dyDescent="0.35">
      <c r="A15" s="11"/>
      <c r="B15" s="6"/>
      <c r="C15" s="6"/>
      <c r="D15" s="55" t="s">
        <v>19</v>
      </c>
      <c r="E15" s="76">
        <f>DATOS!G8</f>
        <v>16.84</v>
      </c>
      <c r="F15" s="6"/>
      <c r="G15" s="55" t="s">
        <v>51</v>
      </c>
      <c r="H15" s="76">
        <f>H14/H13</f>
        <v>0.93840698081469953</v>
      </c>
      <c r="I15" s="12"/>
    </row>
    <row r="16" spans="1:19" x14ac:dyDescent="0.25">
      <c r="A16" s="11"/>
      <c r="B16" s="6"/>
      <c r="C16" s="6"/>
      <c r="D16" s="6"/>
      <c r="E16" s="1"/>
      <c r="F16" s="6"/>
      <c r="G16" s="33"/>
      <c r="H16" s="2"/>
      <c r="I16" s="12"/>
    </row>
    <row r="17" spans="1:16" x14ac:dyDescent="0.25">
      <c r="A17" s="11"/>
      <c r="B17" s="6"/>
      <c r="C17" s="6"/>
      <c r="D17" s="6"/>
      <c r="E17" s="6"/>
      <c r="F17" s="6"/>
      <c r="G17" s="6"/>
      <c r="H17" s="6"/>
      <c r="I17" s="12"/>
    </row>
    <row r="18" spans="1:16" ht="18" x14ac:dyDescent="0.35">
      <c r="A18" s="22" t="s">
        <v>114</v>
      </c>
      <c r="B18" s="23"/>
      <c r="C18" s="23"/>
      <c r="D18" s="23"/>
      <c r="E18" s="23"/>
      <c r="F18" s="23"/>
      <c r="G18" s="23"/>
      <c r="H18" s="23"/>
      <c r="I18" s="24"/>
    </row>
    <row r="19" spans="1:16" x14ac:dyDescent="0.25">
      <c r="A19" s="34"/>
      <c r="B19" s="6"/>
      <c r="C19" s="6"/>
      <c r="D19" s="6"/>
      <c r="E19" s="6"/>
      <c r="F19" s="6"/>
      <c r="G19" s="6"/>
      <c r="H19" s="6"/>
      <c r="I19" s="12"/>
    </row>
    <row r="20" spans="1:16" ht="18" x14ac:dyDescent="0.35">
      <c r="A20" s="63" t="s">
        <v>21</v>
      </c>
      <c r="B20" s="72">
        <f>DATOS!D28</f>
        <v>784.80000000000007</v>
      </c>
      <c r="C20" s="6"/>
      <c r="D20" s="55" t="s">
        <v>24</v>
      </c>
      <c r="E20" s="76">
        <f>IF(B22&lt;=0.2,1.5,IF(B22&gt;=1,1,1.625-0.625*B22))</f>
        <v>1.5</v>
      </c>
      <c r="F20" s="6"/>
      <c r="G20" s="75" t="s">
        <v>25</v>
      </c>
      <c r="H20" s="82">
        <f>IF(E21&lt;E22,E21,E22)</f>
        <v>426.41836363636355</v>
      </c>
      <c r="I20" s="12"/>
    </row>
    <row r="21" spans="1:16" ht="18" x14ac:dyDescent="0.35">
      <c r="A21" s="63" t="s">
        <v>23</v>
      </c>
      <c r="B21" s="77">
        <f>DATOS!E28/1.1</f>
        <v>0.90909090909090906</v>
      </c>
      <c r="C21" s="6"/>
      <c r="D21" s="55" t="s">
        <v>26</v>
      </c>
      <c r="E21" s="78">
        <f>DATOS!B40*(0.5*DATOS!B33*DATOS!G6*DATOS!H6*1000+0.3*CALCULO!B21)*CALCULO!E20</f>
        <v>426.41836363636355</v>
      </c>
      <c r="F21" s="6"/>
      <c r="G21" s="75" t="s">
        <v>61</v>
      </c>
      <c r="H21" s="97">
        <f>B20/H20</f>
        <v>1.8404460664110924</v>
      </c>
      <c r="I21" s="96"/>
    </row>
    <row r="22" spans="1:16" ht="18" x14ac:dyDescent="0.35">
      <c r="A22" s="63" t="s">
        <v>22</v>
      </c>
      <c r="B22" s="81">
        <f>DATOS!F6/DATOS!G6</f>
        <v>0.17149615612063868</v>
      </c>
      <c r="C22" s="6"/>
      <c r="D22" s="55" t="s">
        <v>27</v>
      </c>
      <c r="E22" s="78">
        <f>1.5*DATOS!B40*DATOS!B33*DATOS!G6*DATOS!H6*CALCULO!E20*1000</f>
        <v>1278.3959999999997</v>
      </c>
      <c r="F22" s="6"/>
      <c r="G22" s="127" t="str">
        <f>IF(B20&gt;H20,"Se requiere refuerzo","El muro resiste la fuerza cortante")</f>
        <v>Se requiere refuerzo</v>
      </c>
      <c r="H22" s="127"/>
      <c r="I22" s="128"/>
    </row>
    <row r="23" spans="1:16" x14ac:dyDescent="0.25">
      <c r="A23" s="11"/>
      <c r="B23" s="6"/>
      <c r="C23" s="6"/>
      <c r="D23" s="6"/>
      <c r="E23" s="6"/>
      <c r="F23" s="6"/>
      <c r="G23" s="6"/>
      <c r="H23" s="6"/>
      <c r="I23" s="12"/>
    </row>
    <row r="24" spans="1:16" x14ac:dyDescent="0.25">
      <c r="A24" s="20" t="s">
        <v>88</v>
      </c>
      <c r="B24" s="6"/>
      <c r="C24" s="6"/>
      <c r="D24" s="6"/>
      <c r="E24" s="6"/>
      <c r="F24" s="6"/>
      <c r="G24" s="6"/>
      <c r="H24" s="6"/>
      <c r="I24" s="12"/>
      <c r="L24" s="6"/>
      <c r="M24" s="6"/>
      <c r="N24" s="6"/>
      <c r="O24" s="6"/>
      <c r="P24" s="6"/>
    </row>
    <row r="25" spans="1:16" ht="18.75" x14ac:dyDescent="0.35">
      <c r="A25" s="126" t="s">
        <v>90</v>
      </c>
      <c r="B25" s="116"/>
      <c r="C25" s="116"/>
      <c r="D25" s="6"/>
      <c r="E25" s="6" t="s">
        <v>89</v>
      </c>
      <c r="F25" s="6"/>
      <c r="G25" s="6"/>
      <c r="H25" s="6"/>
      <c r="I25" s="12"/>
      <c r="L25" s="6"/>
      <c r="M25" s="6"/>
      <c r="N25" s="6"/>
      <c r="O25" s="6"/>
      <c r="P25" s="6"/>
    </row>
    <row r="26" spans="1:16" ht="18" x14ac:dyDescent="0.35">
      <c r="A26" s="126" t="s">
        <v>91</v>
      </c>
      <c r="B26" s="116"/>
      <c r="C26" s="73">
        <v>0.3</v>
      </c>
      <c r="D26" s="74"/>
      <c r="E26" s="55" t="s">
        <v>56</v>
      </c>
      <c r="F26" s="89">
        <f>(0.3*DATOS!H6/DATOS!E33)*100*100</f>
        <v>0.7339449541284403</v>
      </c>
      <c r="G26" s="6" t="s">
        <v>93</v>
      </c>
      <c r="H26" s="6"/>
      <c r="I26" s="12"/>
      <c r="L26" s="119"/>
      <c r="M26" s="119"/>
      <c r="N26" s="119"/>
      <c r="O26" s="119"/>
      <c r="P26" s="119"/>
    </row>
    <row r="27" spans="1:16" ht="18.75" x14ac:dyDescent="0.35">
      <c r="A27" s="126" t="s">
        <v>92</v>
      </c>
      <c r="B27" s="116"/>
      <c r="C27" s="132" t="s">
        <v>30</v>
      </c>
      <c r="D27" s="133"/>
      <c r="E27" s="55" t="s">
        <v>56</v>
      </c>
      <c r="F27" s="89">
        <f>50*DATOS!J28*DATOS!A33*DATOS!H6*100/DATOS!E33</f>
        <v>2.9969418960244649</v>
      </c>
      <c r="G27" s="91" t="s">
        <v>94</v>
      </c>
      <c r="H27" s="6"/>
      <c r="I27" s="12"/>
      <c r="L27" s="6"/>
      <c r="M27" s="6"/>
      <c r="N27" s="6"/>
      <c r="O27" s="6"/>
      <c r="P27" s="6"/>
    </row>
    <row r="28" spans="1:16" x14ac:dyDescent="0.25">
      <c r="A28" s="92"/>
      <c r="C28" s="120" t="s">
        <v>95</v>
      </c>
      <c r="D28" s="120"/>
      <c r="E28" s="120"/>
      <c r="F28" s="120"/>
      <c r="G28" s="119"/>
      <c r="H28" s="6"/>
      <c r="I28" s="12"/>
      <c r="L28" s="6"/>
      <c r="M28" s="6"/>
      <c r="N28" s="6"/>
      <c r="O28" s="6"/>
      <c r="P28" s="6"/>
    </row>
    <row r="29" spans="1:16" x14ac:dyDescent="0.25">
      <c r="A29" s="88"/>
      <c r="B29" s="87"/>
      <c r="C29" s="87"/>
      <c r="D29" s="87"/>
      <c r="E29" s="87"/>
      <c r="F29" s="6"/>
      <c r="G29" s="6"/>
      <c r="H29" s="6"/>
      <c r="I29" s="12"/>
      <c r="L29" s="6"/>
      <c r="M29" s="6"/>
      <c r="N29" s="6"/>
      <c r="O29" s="6"/>
      <c r="P29" s="6"/>
    </row>
    <row r="30" spans="1:16" x14ac:dyDescent="0.25">
      <c r="A30" s="11" t="s">
        <v>96</v>
      </c>
      <c r="B30" s="6"/>
      <c r="C30" s="6"/>
      <c r="D30" s="6"/>
      <c r="E30" s="6"/>
      <c r="F30" s="6"/>
      <c r="G30" s="90"/>
      <c r="H30" s="6"/>
      <c r="I30" s="12"/>
    </row>
    <row r="31" spans="1:16" ht="18.75" x14ac:dyDescent="0.35">
      <c r="A31" s="64" t="s">
        <v>97</v>
      </c>
      <c r="B31" s="125" t="s">
        <v>98</v>
      </c>
      <c r="C31" s="125"/>
      <c r="D31" s="125"/>
      <c r="E31" s="58" t="s">
        <v>60</v>
      </c>
      <c r="F31" s="55" t="s">
        <v>31</v>
      </c>
      <c r="G31" s="55" t="s">
        <v>32</v>
      </c>
      <c r="H31" s="19"/>
      <c r="I31" s="21"/>
    </row>
    <row r="32" spans="1:16" ht="18" x14ac:dyDescent="0.35">
      <c r="A32" s="64">
        <v>1</v>
      </c>
      <c r="B32" s="125" t="s">
        <v>103</v>
      </c>
      <c r="C32" s="125"/>
      <c r="D32" s="125"/>
      <c r="E32" s="57">
        <f>DATOS!G33</f>
        <v>0.87</v>
      </c>
      <c r="F32" s="83">
        <f>E32/(10000*DATOS!H6)</f>
        <v>7.2499999999999995E-4</v>
      </c>
      <c r="G32" s="76">
        <f>IF(1-0.045*DATOS!$J$28*DATOS!$A$33&gt;1-0.45*F32*DATOS!$E$33,1-0.045*DATOS!$J$28*DATOS!$A$33,1-0.45*F32*DATOS!$E$33)</f>
        <v>0.88975000000000004</v>
      </c>
      <c r="H32" s="55" t="s">
        <v>34</v>
      </c>
      <c r="I32" s="84">
        <f>IF(B22&lt;=1,1.3, IF(B22&gt;=1.5,1,1.9-0.6*B22))</f>
        <v>1.3</v>
      </c>
    </row>
    <row r="33" spans="1:9" x14ac:dyDescent="0.25">
      <c r="A33" s="64">
        <v>2</v>
      </c>
      <c r="B33" s="125" t="s">
        <v>104</v>
      </c>
      <c r="C33" s="125"/>
      <c r="D33" s="125"/>
      <c r="E33" s="57">
        <f>2*DATOS!F33</f>
        <v>1.22</v>
      </c>
      <c r="F33" s="83">
        <f>E33/(10000*DATOS!H6)</f>
        <v>1.0166666666666666E-3</v>
      </c>
      <c r="G33" s="76">
        <f>IF(1-0.045*DATOS!$J$28*DATOS!$A$33&gt;1-0.45*F33*DATOS!$E$33,1-0.045*DATOS!$J$28*DATOS!$A$33,1-0.45*F33*DATOS!$E$33)</f>
        <v>0.88975000000000004</v>
      </c>
      <c r="H33" s="55" t="s">
        <v>35</v>
      </c>
      <c r="I33" s="84">
        <v>0.5</v>
      </c>
    </row>
    <row r="34" spans="1:9" x14ac:dyDescent="0.25">
      <c r="A34" s="64">
        <v>3</v>
      </c>
      <c r="B34" s="125" t="s">
        <v>105</v>
      </c>
      <c r="C34" s="125"/>
      <c r="D34" s="114"/>
      <c r="E34" s="57">
        <f>2*DATOS!G33</f>
        <v>1.74</v>
      </c>
      <c r="F34" s="83">
        <f>E34/(10000*DATOS!H6)</f>
        <v>1.4499999999999999E-3</v>
      </c>
      <c r="G34" s="76">
        <f>IF(1-0.045*DATOS!$J$28*DATOS!$A$33&gt;1-0.45*F34*DATOS!$E$33,1-0.045*DATOS!$J$28*DATOS!$A$33,1-0.45*F34*DATOS!$E$33)</f>
        <v>0.88975000000000004</v>
      </c>
      <c r="H34" s="19"/>
      <c r="I34" s="21"/>
    </row>
    <row r="35" spans="1:9" x14ac:dyDescent="0.25">
      <c r="A35" s="11"/>
      <c r="B35" s="6"/>
      <c r="C35" s="6"/>
      <c r="D35" s="6"/>
      <c r="E35" s="6"/>
      <c r="F35" s="6"/>
      <c r="G35" s="6"/>
      <c r="H35" s="6"/>
      <c r="I35" s="12"/>
    </row>
    <row r="36" spans="1:9" x14ac:dyDescent="0.25">
      <c r="A36" s="134" t="s">
        <v>99</v>
      </c>
      <c r="B36" s="131"/>
      <c r="C36" s="131"/>
      <c r="D36" s="6"/>
      <c r="E36" s="6"/>
      <c r="F36" s="6"/>
      <c r="G36" s="6"/>
      <c r="H36" s="6"/>
      <c r="I36" s="12"/>
    </row>
    <row r="37" spans="1:9" ht="18" x14ac:dyDescent="0.35">
      <c r="A37" s="64" t="s">
        <v>97</v>
      </c>
      <c r="B37" s="125" t="s">
        <v>98</v>
      </c>
      <c r="C37" s="125"/>
      <c r="D37" s="125"/>
      <c r="E37" s="55" t="s">
        <v>36</v>
      </c>
      <c r="F37" s="65" t="s">
        <v>33</v>
      </c>
      <c r="G37" s="55" t="s">
        <v>37</v>
      </c>
      <c r="H37" s="55" t="s">
        <v>38</v>
      </c>
      <c r="I37" s="59" t="s">
        <v>39</v>
      </c>
    </row>
    <row r="38" spans="1:9" x14ac:dyDescent="0.25">
      <c r="A38" s="64">
        <v>1</v>
      </c>
      <c r="B38" s="125" t="s">
        <v>103</v>
      </c>
      <c r="C38" s="125"/>
      <c r="D38" s="125"/>
      <c r="E38" s="80">
        <f>DATOS!$B$40*CALCULO!F32*DATOS!$E$33*DATOS!$G$6*DATOS!$H$6*1000</f>
        <v>505.12621949999993</v>
      </c>
      <c r="F38" s="76">
        <f>$H$20*(G32*$I$32-1)/E38+$I$33</f>
        <v>0.63226218426922765</v>
      </c>
      <c r="G38" s="80">
        <f>IF($B$20/$H$20&gt;1,DATOS!$B$40*F38*E38,0)</f>
        <v>223.56054481090908</v>
      </c>
      <c r="H38" s="78">
        <f>IF($B$20&gt;$H$20,$H$20+G38,$H$20)</f>
        <v>649.9789084472726</v>
      </c>
      <c r="I38" s="85">
        <f>$B$20/H38</f>
        <v>1.207423794527118</v>
      </c>
    </row>
    <row r="39" spans="1:9" x14ac:dyDescent="0.25">
      <c r="A39" s="64">
        <v>2</v>
      </c>
      <c r="B39" s="125" t="s">
        <v>104</v>
      </c>
      <c r="C39" s="125"/>
      <c r="D39" s="125"/>
      <c r="E39" s="80">
        <f>DATOS!$B$40*CALCULO!F33*DATOS!$E$33*DATOS!$G$6*DATOS!$H$6*1000</f>
        <v>708.33791699999995</v>
      </c>
      <c r="F39" s="76">
        <f>$H$20*(G33*$I$32-1)/E39+$I$33</f>
        <v>0.59431811501166232</v>
      </c>
      <c r="G39" s="80">
        <f>IF($B$20/$H$20&gt;1,DATOS!$B$40*F39*E39,0)</f>
        <v>294.68463893590911</v>
      </c>
      <c r="H39" s="78">
        <f t="shared" ref="H39:H40" si="0">IF($B$20&gt;$H$20,$H$20+G39,$H$20)</f>
        <v>721.10300257227266</v>
      </c>
      <c r="I39" s="85">
        <f t="shared" ref="I39:I40" si="1">$B$20/H39</f>
        <v>1.0883327308311177</v>
      </c>
    </row>
    <row r="40" spans="1:9" x14ac:dyDescent="0.25">
      <c r="A40" s="64">
        <v>3</v>
      </c>
      <c r="B40" s="125" t="s">
        <v>105</v>
      </c>
      <c r="C40" s="125"/>
      <c r="D40" s="114"/>
      <c r="E40" s="80">
        <f>DATOS!$B$40*CALCULO!F34*DATOS!$E$33*DATOS!$G$6*DATOS!$H$6*1000</f>
        <v>1010.2524389999999</v>
      </c>
      <c r="F40" s="76">
        <f>$H$20*(G34*$I$32-1)/E40+$I$33</f>
        <v>0.56613109213461377</v>
      </c>
      <c r="G40" s="80">
        <f>IF($B$20/$H$20&gt;1,DATOS!$B$40*F40*E40,0)</f>
        <v>400.35472163590902</v>
      </c>
      <c r="H40" s="78">
        <f t="shared" si="0"/>
        <v>826.77308527227251</v>
      </c>
      <c r="I40" s="85">
        <f t="shared" si="1"/>
        <v>0.94923264191836887</v>
      </c>
    </row>
    <row r="41" spans="1:9" ht="15.75" thickBot="1" x14ac:dyDescent="0.3">
      <c r="A41" s="26"/>
      <c r="B41" s="27"/>
      <c r="C41" s="27"/>
      <c r="D41" s="28"/>
      <c r="E41" s="28"/>
      <c r="F41" s="29"/>
      <c r="G41" s="28"/>
      <c r="H41" s="30"/>
      <c r="I41" s="31"/>
    </row>
    <row r="42" spans="1:9" ht="15.75" thickTop="1" x14ac:dyDescent="0.25">
      <c r="A42" s="1"/>
      <c r="B42" s="4"/>
      <c r="C42" s="4"/>
      <c r="D42" s="1"/>
      <c r="E42" s="1"/>
      <c r="F42" s="2"/>
      <c r="G42" s="1"/>
      <c r="H42" s="5"/>
      <c r="I42" s="2"/>
    </row>
    <row r="43" spans="1:9" x14ac:dyDescent="0.25">
      <c r="A43" s="1"/>
      <c r="B43" s="4"/>
      <c r="C43" s="4"/>
      <c r="D43" s="1"/>
      <c r="E43" s="1"/>
      <c r="F43" s="2"/>
      <c r="G43" s="1"/>
      <c r="H43" s="5"/>
      <c r="I43" s="2"/>
    </row>
    <row r="44" spans="1:9" x14ac:dyDescent="0.25">
      <c r="A44" s="1"/>
      <c r="B44" s="4"/>
      <c r="C44" s="4"/>
      <c r="D44" s="1"/>
      <c r="E44" s="1"/>
      <c r="F44" s="2"/>
      <c r="G44" s="1"/>
      <c r="H44" s="5"/>
      <c r="I44" s="2"/>
    </row>
    <row r="45" spans="1:9" x14ac:dyDescent="0.25">
      <c r="A45" s="1"/>
      <c r="B45" s="4"/>
      <c r="C45" s="4"/>
      <c r="D45" s="1"/>
      <c r="E45" s="1"/>
      <c r="F45" s="2"/>
      <c r="G45" s="1"/>
      <c r="H45" s="5"/>
      <c r="I45" s="2"/>
    </row>
    <row r="46" spans="1:9" x14ac:dyDescent="0.25">
      <c r="A46" s="1"/>
      <c r="B46" s="4"/>
      <c r="C46" s="4"/>
      <c r="D46" s="1"/>
      <c r="E46" s="1"/>
      <c r="F46" s="2"/>
      <c r="G46" s="1"/>
      <c r="H46" s="5"/>
      <c r="I46" s="2"/>
    </row>
    <row r="47" spans="1:9" x14ac:dyDescent="0.25">
      <c r="B47" s="121" t="s">
        <v>100</v>
      </c>
      <c r="C47" s="121"/>
      <c r="D47" s="121"/>
      <c r="E47" s="121"/>
      <c r="F47" s="113"/>
      <c r="G47" s="113"/>
    </row>
    <row r="48" spans="1:9" ht="15.75" thickBot="1" x14ac:dyDescent="0.3"/>
    <row r="49" spans="1:9" ht="18.75" thickTop="1" x14ac:dyDescent="0.35">
      <c r="A49" s="122" t="s">
        <v>110</v>
      </c>
      <c r="B49" s="123"/>
      <c r="C49" s="123"/>
      <c r="D49" s="123"/>
      <c r="E49" s="124"/>
      <c r="F49" s="124"/>
      <c r="G49" s="9"/>
      <c r="H49" s="9"/>
      <c r="I49" s="10"/>
    </row>
    <row r="50" spans="1:9" ht="18" x14ac:dyDescent="0.35">
      <c r="A50" s="135" t="str">
        <f>IF(G51&lt;=1,"El muro resiste la carga axial","El muro no resiste la carga axial. Deben modificarse las propiedades mecánicas y/o geométricas")</f>
        <v>El muro resiste la carga axial</v>
      </c>
      <c r="B50" s="136"/>
      <c r="C50" s="136"/>
      <c r="D50" s="136"/>
      <c r="E50" s="136"/>
      <c r="F50" s="136"/>
      <c r="G50" s="55" t="s">
        <v>47</v>
      </c>
      <c r="H50" s="6"/>
      <c r="I50" s="12"/>
    </row>
    <row r="51" spans="1:9" x14ac:dyDescent="0.25">
      <c r="A51" s="135"/>
      <c r="B51" s="136"/>
      <c r="C51" s="136"/>
      <c r="D51" s="136"/>
      <c r="E51" s="136"/>
      <c r="F51" s="136"/>
      <c r="G51" s="76">
        <f>H7</f>
        <v>0.24319516501238175</v>
      </c>
      <c r="H51" s="6"/>
      <c r="I51" s="12"/>
    </row>
    <row r="52" spans="1:9" x14ac:dyDescent="0.25">
      <c r="A52" s="11"/>
      <c r="B52" s="6"/>
      <c r="C52" s="6"/>
      <c r="D52" s="6"/>
      <c r="E52" s="6"/>
      <c r="F52" s="6"/>
      <c r="G52" s="44"/>
      <c r="H52" s="6"/>
      <c r="I52" s="12"/>
    </row>
    <row r="53" spans="1:9" ht="18" x14ac:dyDescent="0.35">
      <c r="A53" s="129" t="s">
        <v>111</v>
      </c>
      <c r="B53" s="130"/>
      <c r="C53" s="130"/>
      <c r="D53" s="130"/>
      <c r="E53" s="131"/>
      <c r="F53" s="131"/>
      <c r="G53" s="44"/>
      <c r="H53" s="6"/>
      <c r="I53" s="12"/>
    </row>
    <row r="54" spans="1:9" ht="18" x14ac:dyDescent="0.35">
      <c r="A54" s="137" t="str">
        <f>IF(G55&lt;=1,"El muro resiste la carga axial","El muro no resiste la carga axial. Deben modificarse las propiedades mecánicas y/o geométricas")</f>
        <v>El muro resiste la carga axial</v>
      </c>
      <c r="B54" s="136"/>
      <c r="C54" s="136"/>
      <c r="D54" s="136"/>
      <c r="E54" s="136"/>
      <c r="F54" s="136"/>
      <c r="G54" s="55" t="s">
        <v>47</v>
      </c>
      <c r="H54" s="6"/>
      <c r="I54" s="12"/>
    </row>
    <row r="55" spans="1:9" x14ac:dyDescent="0.25">
      <c r="A55" s="135"/>
      <c r="B55" s="136"/>
      <c r="C55" s="136"/>
      <c r="D55" s="136"/>
      <c r="E55" s="136"/>
      <c r="F55" s="136"/>
      <c r="G55" s="76">
        <f>B14</f>
        <v>3.0988170873137325E-4</v>
      </c>
      <c r="H55" s="6"/>
      <c r="I55" s="12"/>
    </row>
    <row r="56" spans="1:9" x14ac:dyDescent="0.25">
      <c r="A56" s="32"/>
      <c r="B56" s="6"/>
      <c r="C56" s="6"/>
      <c r="D56" s="6"/>
      <c r="E56" s="6"/>
      <c r="F56" s="6"/>
      <c r="G56" s="44"/>
      <c r="H56" s="6"/>
      <c r="I56" s="12"/>
    </row>
    <row r="57" spans="1:9" ht="18" x14ac:dyDescent="0.35">
      <c r="A57" s="137" t="str">
        <f>IF(G58&lt;=1,"El muro resiste el momento","El muro no resiste el momento. Deben modificarse las propiedades mecánicas y/o geométricas")</f>
        <v>El muro resiste el momento</v>
      </c>
      <c r="B57" s="136"/>
      <c r="C57" s="136"/>
      <c r="D57" s="136"/>
      <c r="E57" s="136"/>
      <c r="F57" s="136"/>
      <c r="G57" s="55" t="s">
        <v>53</v>
      </c>
      <c r="H57" s="2"/>
      <c r="I57" s="12"/>
    </row>
    <row r="58" spans="1:9" x14ac:dyDescent="0.25">
      <c r="A58" s="135"/>
      <c r="B58" s="136"/>
      <c r="C58" s="136"/>
      <c r="D58" s="136"/>
      <c r="E58" s="136"/>
      <c r="F58" s="136"/>
      <c r="G58" s="76">
        <f>H15</f>
        <v>0.93840698081469953</v>
      </c>
      <c r="H58" s="6"/>
      <c r="I58" s="12"/>
    </row>
    <row r="59" spans="1:9" x14ac:dyDescent="0.25">
      <c r="A59" s="45"/>
      <c r="B59" s="46"/>
      <c r="C59" s="46"/>
      <c r="D59" s="46"/>
      <c r="E59" s="46"/>
      <c r="F59" s="46"/>
      <c r="G59" s="47"/>
      <c r="H59" s="6"/>
      <c r="I59" s="12"/>
    </row>
    <row r="60" spans="1:9" ht="15.6" customHeight="1" x14ac:dyDescent="0.35">
      <c r="A60" s="137" t="str">
        <f>IF(G61&lt;=1,"El muro resiste la fuerza cortante","El muro no resiste la fuerza cortante. Debe agregarse malla electrosoldada")</f>
        <v>El muro no resiste la fuerza cortante. Debe agregarse malla electrosoldada</v>
      </c>
      <c r="B60" s="136"/>
      <c r="C60" s="136"/>
      <c r="D60" s="136"/>
      <c r="E60" s="136"/>
      <c r="F60" s="136"/>
      <c r="G60" s="55" t="s">
        <v>54</v>
      </c>
      <c r="H60" s="6"/>
      <c r="I60" s="12"/>
    </row>
    <row r="61" spans="1:9" x14ac:dyDescent="0.25">
      <c r="A61" s="135"/>
      <c r="B61" s="136"/>
      <c r="C61" s="136"/>
      <c r="D61" s="136"/>
      <c r="E61" s="136"/>
      <c r="F61" s="136"/>
      <c r="G61" s="76">
        <f>B20/H20</f>
        <v>1.8404460664110924</v>
      </c>
      <c r="H61" s="6"/>
      <c r="I61" s="12"/>
    </row>
    <row r="62" spans="1:9" x14ac:dyDescent="0.25">
      <c r="A62" s="32"/>
      <c r="B62" s="6"/>
      <c r="C62" s="6"/>
      <c r="D62" s="6"/>
      <c r="E62" s="6"/>
      <c r="F62" s="6"/>
      <c r="G62" s="44"/>
      <c r="H62" s="6"/>
      <c r="I62" s="12"/>
    </row>
    <row r="63" spans="1:9" ht="18" x14ac:dyDescent="0.35">
      <c r="A63" s="139" t="str">
        <f>IF(G61&lt;=1,"El muro resiste la fuerza cortante. No es necesario colocar refuerzo",IF(I38&gt;1,"El muro reforzado con malla electrosoldada 6x6 8/8-1S no resiste la fuerza cortante. Deben modificarse las propiedades mecánicas y/o geométricas del muro","El muro reforzado con malla electrosoldada 6x6 8/8-1S resiste la fuerza cortante"))</f>
        <v>El muro reforzado con malla electrosoldada 6x6 8/8-1S no resiste la fuerza cortante. Deben modificarse las propiedades mecánicas y/o geométricas del muro</v>
      </c>
      <c r="B63" s="140"/>
      <c r="C63" s="140"/>
      <c r="D63" s="140"/>
      <c r="E63" s="140"/>
      <c r="F63" s="140"/>
      <c r="G63" s="55" t="s">
        <v>39</v>
      </c>
      <c r="H63" s="6"/>
      <c r="I63" s="12"/>
    </row>
    <row r="64" spans="1:9" x14ac:dyDescent="0.25">
      <c r="A64" s="139"/>
      <c r="B64" s="140"/>
      <c r="C64" s="140"/>
      <c r="D64" s="140"/>
      <c r="E64" s="140"/>
      <c r="F64" s="140"/>
      <c r="G64" s="76">
        <f>I38</f>
        <v>1.207423794527118</v>
      </c>
      <c r="H64" s="6"/>
      <c r="I64" s="12"/>
    </row>
    <row r="65" spans="1:9" x14ac:dyDescent="0.25">
      <c r="A65" s="32"/>
      <c r="B65" s="6"/>
      <c r="C65" s="6"/>
      <c r="D65" s="6"/>
      <c r="E65" s="6"/>
      <c r="F65" s="6"/>
      <c r="G65" s="6"/>
      <c r="H65" s="6"/>
      <c r="I65" s="12"/>
    </row>
    <row r="66" spans="1:9" ht="18" x14ac:dyDescent="0.35">
      <c r="A66" s="141" t="str">
        <f>IF(G61&lt;=1,"El muro resiste la fuerza cortante. No es necesario colocar refuerzo",IF(I39&gt;1," El muro reforzado con malla electrosoldada 6x6 10/10-2S no resiste la fuerza cortante. Deben modificarse las propiedades mecánicas y/o geométricas del muro","El muro reforzado con malla electrosoldada 6x6-10/10-2S resiste la fuerza cortante"))</f>
        <v xml:space="preserve"> El muro reforzado con malla electrosoldada 6x6 10/10-2S no resiste la fuerza cortante. Deben modificarse las propiedades mecánicas y/o geométricas del muro</v>
      </c>
      <c r="B66" s="142"/>
      <c r="C66" s="142"/>
      <c r="D66" s="142"/>
      <c r="E66" s="142"/>
      <c r="F66" s="142"/>
      <c r="G66" s="55" t="s">
        <v>39</v>
      </c>
      <c r="H66" s="6"/>
      <c r="I66" s="12"/>
    </row>
    <row r="67" spans="1:9" x14ac:dyDescent="0.25">
      <c r="A67" s="141"/>
      <c r="B67" s="142"/>
      <c r="C67" s="142"/>
      <c r="D67" s="142"/>
      <c r="E67" s="142"/>
      <c r="F67" s="142"/>
      <c r="G67" s="76">
        <f>I39</f>
        <v>1.0883327308311177</v>
      </c>
      <c r="H67" s="6"/>
      <c r="I67" s="12"/>
    </row>
    <row r="68" spans="1:9" x14ac:dyDescent="0.25">
      <c r="A68" s="48"/>
      <c r="B68" s="49"/>
      <c r="C68" s="49"/>
      <c r="D68" s="49"/>
      <c r="E68" s="49"/>
      <c r="F68" s="49"/>
      <c r="G68" s="6"/>
      <c r="H68" s="6"/>
      <c r="I68" s="12"/>
    </row>
    <row r="69" spans="1:9" ht="18" x14ac:dyDescent="0.35">
      <c r="A69" s="141" t="str">
        <f>IF(G61&lt;=1,"El muro resiste la fuerza cortante. No es necesario colocar refuerzo",IF(I40&gt;1," El muro reforzado con malla electrosoldada 6x6 8/8-2S no resiste la fuerza cortante. Deben modificarse las propiedades mecánicas y/o geométricas del muro","El muro reforzado con malla electrosoldada 6x6-8/8-2S resiste la fuerza cortante"))</f>
        <v>El muro reforzado con malla electrosoldada 6x6-8/8-2S resiste la fuerza cortante</v>
      </c>
      <c r="B69" s="142"/>
      <c r="C69" s="142"/>
      <c r="D69" s="142"/>
      <c r="E69" s="142"/>
      <c r="F69" s="142"/>
      <c r="G69" s="55" t="s">
        <v>39</v>
      </c>
      <c r="H69" s="6"/>
      <c r="I69" s="12"/>
    </row>
    <row r="70" spans="1:9" x14ac:dyDescent="0.25">
      <c r="A70" s="141"/>
      <c r="B70" s="142"/>
      <c r="C70" s="142"/>
      <c r="D70" s="142"/>
      <c r="E70" s="142"/>
      <c r="F70" s="142"/>
      <c r="G70" s="76">
        <f>I40</f>
        <v>0.94923264191836887</v>
      </c>
      <c r="H70" s="6"/>
      <c r="I70" s="12"/>
    </row>
    <row r="71" spans="1:9" ht="15.75" thickBot="1" x14ac:dyDescent="0.3">
      <c r="A71" s="14"/>
      <c r="B71" s="15"/>
      <c r="C71" s="15"/>
      <c r="D71" s="15"/>
      <c r="E71" s="15"/>
      <c r="F71" s="15"/>
      <c r="G71" s="15"/>
      <c r="H71" s="15"/>
      <c r="I71" s="16"/>
    </row>
    <row r="72" spans="1:9" ht="15.75" thickTop="1" x14ac:dyDescent="0.25"/>
  </sheetData>
  <mergeCells count="28">
    <mergeCell ref="A63:F64"/>
    <mergeCell ref="A54:F55"/>
    <mergeCell ref="A57:F58"/>
    <mergeCell ref="A66:F67"/>
    <mergeCell ref="A69:F70"/>
    <mergeCell ref="A60:F61"/>
    <mergeCell ref="B47:G47"/>
    <mergeCell ref="A49:F49"/>
    <mergeCell ref="A53:F53"/>
    <mergeCell ref="A26:B26"/>
    <mergeCell ref="C27:D27"/>
    <mergeCell ref="B34:D34"/>
    <mergeCell ref="B40:D40"/>
    <mergeCell ref="A36:C36"/>
    <mergeCell ref="B37:D37"/>
    <mergeCell ref="B38:D38"/>
    <mergeCell ref="B39:D39"/>
    <mergeCell ref="A50:F51"/>
    <mergeCell ref="B32:D32"/>
    <mergeCell ref="B33:D33"/>
    <mergeCell ref="L26:P26"/>
    <mergeCell ref="C28:G28"/>
    <mergeCell ref="B1:G1"/>
    <mergeCell ref="A2:G2"/>
    <mergeCell ref="B31:D31"/>
    <mergeCell ref="A27:B27"/>
    <mergeCell ref="A25:C25"/>
    <mergeCell ref="G22:I2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PRESENTACION</vt:lpstr>
      <vt:lpstr>DATOS</vt:lpstr>
      <vt:lpstr>CALCULO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GEOMATICA</dc:creator>
  <cp:lastModifiedBy>HP 440</cp:lastModifiedBy>
  <cp:lastPrinted>2020-05-29T14:02:34Z</cp:lastPrinted>
  <dcterms:created xsi:type="dcterms:W3CDTF">2019-06-27T15:16:09Z</dcterms:created>
  <dcterms:modified xsi:type="dcterms:W3CDTF">2022-10-05T05:35:07Z</dcterms:modified>
</cp:coreProperties>
</file>