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sunny\"/>
    </mc:Choice>
  </mc:AlternateContent>
  <bookViews>
    <workbookView xWindow="0" yWindow="0" windowWidth="15390" windowHeight="7620" firstSheet="5" activeTab="11"/>
  </bookViews>
  <sheets>
    <sheet name="LIST OF AGREEMENT " sheetId="1" state="hidden" r:id="rId1"/>
    <sheet name="Sheet2" sheetId="2" state="hidden" r:id="rId2"/>
    <sheet name="Sheet3" sheetId="5" state="hidden" r:id="rId3"/>
    <sheet name="Sheet1" sheetId="6" state="hidden" r:id="rId4"/>
    <sheet name="PAYMENT OF AGREEMENT" sheetId="3" state="hidden" r:id="rId5"/>
    <sheet name="PAYMENT OF AGREEMENT (2)" sheetId="13" r:id="rId6"/>
    <sheet name="list of agreement -2" sheetId="8" state="hidden" r:id="rId7"/>
    <sheet name="Sheet5" sheetId="9" state="hidden" r:id="rId8"/>
    <sheet name="Sheet6" sheetId="10" state="hidden" r:id="rId9"/>
    <sheet name="Sheet7" sheetId="11" state="hidden" r:id="rId10"/>
    <sheet name="Sheet8" sheetId="12" state="hidden" r:id="rId11"/>
    <sheet name="bel" sheetId="14" r:id="rId12"/>
    <sheet name="Sheet4" sheetId="15" r:id="rId13"/>
    <sheet name="Sheet9" sheetId="16" r:id="rId14"/>
    <sheet name="Sheet10" sheetId="17" r:id="rId15"/>
    <sheet name="Sheet11" sheetId="18" r:id="rId16"/>
    <sheet name="Sheet12" sheetId="19" r:id="rId17"/>
  </sheets>
  <definedNames>
    <definedName name="_xlnm._FilterDatabase" localSheetId="4" hidden="1">'PAYMENT OF AGREEMENT'!$A$3:$Q$238</definedName>
    <definedName name="_xlnm._FilterDatabase" localSheetId="5" hidden="1">'PAYMENT OF AGREEMENT (2)'!$A$3:$Q$283</definedName>
    <definedName name="_xlnm.Print_Area" localSheetId="11">bel!$A$1:$AE$46</definedName>
    <definedName name="_xlnm.Print_Area" localSheetId="14">Sheet10!$A$1:$P$30</definedName>
    <definedName name="_xlnm.Print_Titles" localSheetId="6">'list of agreement -2'!$1:$2</definedName>
    <definedName name="_xlnm.Print_Titles" localSheetId="4">'PAYMENT OF AGREEMENT'!$3:$3</definedName>
    <definedName name="_xlnm.Print_Titles" localSheetId="5">'PAYMENT OF AGREEMENT (2)'!$3:$3</definedName>
  </definedNames>
  <calcPr calcId="162913"/>
  <pivotCaches>
    <pivotCache cacheId="0" r:id="rId18"/>
    <pivotCache cacheId="1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4" l="1"/>
  <c r="E10" i="14"/>
  <c r="H32" i="14" l="1"/>
  <c r="H31" i="14"/>
  <c r="H30" i="14"/>
  <c r="H29" i="14"/>
  <c r="H28" i="14"/>
  <c r="H27" i="14"/>
  <c r="H26" i="14"/>
  <c r="E32" i="14"/>
  <c r="E31" i="14"/>
  <c r="E33" i="14"/>
  <c r="E30" i="14"/>
  <c r="E29" i="14"/>
  <c r="E28" i="14"/>
  <c r="E27" i="14"/>
  <c r="E26" i="14"/>
  <c r="F25" i="14"/>
  <c r="E25" i="14"/>
  <c r="E24" i="14"/>
  <c r="E23" i="14"/>
  <c r="E22" i="14"/>
  <c r="E21" i="14"/>
  <c r="E20" i="14"/>
  <c r="E17" i="14" l="1"/>
  <c r="E13" i="19"/>
  <c r="F13" i="19"/>
  <c r="G13" i="19"/>
  <c r="F12" i="19" l="1"/>
  <c r="F7" i="19"/>
  <c r="F11" i="19"/>
  <c r="F10" i="19"/>
  <c r="F9" i="19"/>
  <c r="F8" i="19"/>
  <c r="P36" i="14"/>
  <c r="P37" i="14"/>
  <c r="P38" i="14"/>
  <c r="Q38" i="14" s="1"/>
  <c r="P39" i="14"/>
  <c r="P40" i="14"/>
  <c r="P41" i="14"/>
  <c r="Q41" i="14" s="1"/>
  <c r="P42" i="14"/>
  <c r="Q42" i="14" s="1"/>
  <c r="P43" i="14"/>
  <c r="Q43" i="14" s="1"/>
  <c r="Q36" i="14"/>
  <c r="G35" i="14"/>
  <c r="E35" i="14"/>
  <c r="D35" i="14"/>
  <c r="G34" i="14"/>
  <c r="E34" i="14"/>
  <c r="G33" i="14"/>
  <c r="E19" i="14"/>
  <c r="E18" i="14"/>
  <c r="E16" i="14"/>
  <c r="E15" i="14"/>
  <c r="E14" i="14"/>
  <c r="E13" i="14"/>
  <c r="E12" i="14"/>
  <c r="E12" i="18"/>
  <c r="D11" i="18"/>
  <c r="C12" i="18"/>
  <c r="H13" i="18"/>
  <c r="D10" i="18"/>
  <c r="D5" i="18"/>
  <c r="D6" i="18"/>
  <c r="D7" i="18"/>
  <c r="D8" i="18"/>
  <c r="D9" i="18"/>
  <c r="D4" i="18"/>
  <c r="D12" i="18" l="1"/>
  <c r="E6" i="14"/>
  <c r="F6" i="14" s="1"/>
  <c r="F7" i="14"/>
  <c r="L44" i="14"/>
  <c r="N44" i="14"/>
  <c r="K44" i="14"/>
  <c r="M44" i="14"/>
  <c r="O44" i="14"/>
  <c r="G40" i="14" l="1"/>
  <c r="H40" i="14" s="1"/>
  <c r="I40" i="14" s="1"/>
  <c r="Q40" i="14" s="1"/>
  <c r="H39" i="14"/>
  <c r="I39" i="14" s="1"/>
  <c r="Q39" i="14" s="1"/>
  <c r="H37" i="14"/>
  <c r="I37" i="14" s="1"/>
  <c r="Q37" i="14" s="1"/>
  <c r="H20" i="17"/>
  <c r="H19" i="17"/>
  <c r="F17" i="17"/>
  <c r="F18" i="17" s="1"/>
  <c r="H21" i="17" s="1"/>
  <c r="G16" i="17"/>
  <c r="H16" i="17" s="1"/>
  <c r="G15" i="17"/>
  <c r="H15" i="17" s="1"/>
  <c r="G14" i="17"/>
  <c r="H14" i="17" s="1"/>
  <c r="H12" i="17"/>
  <c r="H23" i="17" l="1"/>
  <c r="G17" i="17"/>
  <c r="G18" i="17" s="1"/>
  <c r="H17" i="17"/>
  <c r="H18" i="17" s="1"/>
  <c r="H25" i="17" s="1"/>
  <c r="H35" i="14" l="1"/>
  <c r="M16" i="16"/>
  <c r="H33" i="14"/>
  <c r="H34" i="14"/>
  <c r="L18" i="16"/>
  <c r="P17" i="16"/>
  <c r="N17" i="16"/>
  <c r="M17" i="16"/>
  <c r="O17" i="16" s="1"/>
  <c r="Q17" i="16" s="1"/>
  <c r="P16" i="16"/>
  <c r="P18" i="16" s="1"/>
  <c r="N16" i="16"/>
  <c r="N18" i="16" s="1"/>
  <c r="O16" i="16"/>
  <c r="N13" i="16"/>
  <c r="M13" i="16"/>
  <c r="L13" i="16"/>
  <c r="L20" i="16" s="1"/>
  <c r="P12" i="16"/>
  <c r="O12" i="16"/>
  <c r="Q12" i="16" s="1"/>
  <c r="P11" i="16"/>
  <c r="O11" i="16"/>
  <c r="Q11" i="16" s="1"/>
  <c r="N20" i="16" l="1"/>
  <c r="Q13" i="16"/>
  <c r="M18" i="16"/>
  <c r="M20" i="16" s="1"/>
  <c r="P13" i="16"/>
  <c r="P20" i="16" s="1"/>
  <c r="O18" i="16"/>
  <c r="Q16" i="16"/>
  <c r="Q18" i="16" s="1"/>
  <c r="Q20" i="16" s="1"/>
  <c r="O13" i="16"/>
  <c r="O20" i="16" s="1"/>
  <c r="P55" i="14"/>
  <c r="P54" i="14"/>
  <c r="P53" i="14"/>
  <c r="P52" i="14"/>
  <c r="P51" i="14"/>
  <c r="P50" i="14"/>
  <c r="P49" i="14"/>
  <c r="P26" i="14"/>
  <c r="Q26" i="14" s="1"/>
  <c r="P27" i="14"/>
  <c r="Q27" i="14" s="1"/>
  <c r="P28" i="14"/>
  <c r="Q28" i="14" s="1"/>
  <c r="P29" i="14"/>
  <c r="Q29" i="14" s="1"/>
  <c r="P30" i="14"/>
  <c r="Q30" i="14" s="1"/>
  <c r="P31" i="14"/>
  <c r="Q31" i="14" s="1"/>
  <c r="P32" i="14"/>
  <c r="Q32" i="14" s="1"/>
  <c r="J33" i="14"/>
  <c r="J34" i="14"/>
  <c r="P34" i="14" s="1"/>
  <c r="Q34" i="14" s="1"/>
  <c r="J35" i="14"/>
  <c r="P35" i="14" s="1"/>
  <c r="Q35" i="14" s="1"/>
  <c r="J44" i="14" l="1"/>
  <c r="P33" i="14"/>
  <c r="Q33" i="14" s="1"/>
  <c r="H25" i="14"/>
  <c r="H24" i="14" l="1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I25" i="14" l="1"/>
  <c r="I44" i="14" s="1"/>
  <c r="P25" i="14"/>
  <c r="P24" i="14"/>
  <c r="Q25" i="14" l="1"/>
  <c r="H243" i="13"/>
  <c r="H242" i="13"/>
  <c r="P23" i="14"/>
  <c r="H241" i="13"/>
  <c r="H240" i="13"/>
  <c r="H238" i="13"/>
  <c r="H237" i="13"/>
  <c r="H236" i="13"/>
  <c r="H235" i="13"/>
  <c r="H233" i="13"/>
  <c r="H232" i="13"/>
  <c r="H231" i="13"/>
  <c r="G145" i="13"/>
  <c r="P22" i="14"/>
  <c r="Q22" i="14" s="1"/>
  <c r="P19" i="14"/>
  <c r="Q19" i="14" s="1"/>
  <c r="P21" i="14"/>
  <c r="Q21" i="14" s="1"/>
  <c r="P20" i="14"/>
  <c r="Q20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P12" i="14"/>
  <c r="Q12" i="14" s="1"/>
  <c r="P11" i="14"/>
  <c r="Q11" i="14" s="1"/>
  <c r="P10" i="14"/>
  <c r="Q10" i="14" s="1"/>
  <c r="P9" i="14"/>
  <c r="Q9" i="14" s="1"/>
  <c r="P8" i="14"/>
  <c r="Q8" i="14" s="1"/>
  <c r="P7" i="14"/>
  <c r="Q7" i="14" s="1"/>
  <c r="P6" i="14"/>
  <c r="Q6" i="14" s="1"/>
  <c r="P5" i="14"/>
  <c r="D235" i="13"/>
  <c r="P44" i="14" l="1"/>
  <c r="Q44" i="14"/>
  <c r="Q5" i="14"/>
  <c r="D155" i="13"/>
  <c r="D513" i="13" l="1"/>
  <c r="E485" i="13"/>
  <c r="E484" i="13"/>
  <c r="E483" i="13"/>
  <c r="D480" i="13"/>
  <c r="E401" i="13"/>
  <c r="I344" i="13"/>
  <c r="H344" i="13"/>
  <c r="I343" i="13"/>
  <c r="H343" i="13"/>
  <c r="I342" i="13"/>
  <c r="H342" i="13"/>
  <c r="H287" i="13"/>
  <c r="H279" i="13"/>
  <c r="G188" i="13"/>
  <c r="E176" i="13"/>
  <c r="D176" i="13"/>
  <c r="D146" i="13"/>
  <c r="D143" i="13"/>
  <c r="H141" i="13"/>
  <c r="H137" i="13"/>
  <c r="G136" i="13"/>
  <c r="D125" i="13"/>
  <c r="H110" i="13"/>
  <c r="H104" i="13"/>
  <c r="H100" i="13"/>
  <c r="I96" i="13"/>
  <c r="E64" i="13"/>
  <c r="D64" i="13"/>
  <c r="D61" i="13"/>
  <c r="E56" i="13"/>
  <c r="E52" i="13"/>
  <c r="H51" i="13"/>
  <c r="J50" i="13"/>
  <c r="Q49" i="13"/>
  <c r="P49" i="13"/>
  <c r="O49" i="13"/>
  <c r="M49" i="13"/>
  <c r="N49" i="13" s="1"/>
  <c r="L49" i="13"/>
  <c r="K49" i="13"/>
  <c r="D49" i="13"/>
  <c r="H48" i="13"/>
  <c r="E20" i="13"/>
  <c r="H19" i="13"/>
  <c r="E18" i="13"/>
  <c r="D17" i="13"/>
  <c r="D275" i="13" s="1"/>
  <c r="E4" i="13"/>
  <c r="F1" i="13"/>
  <c r="D233" i="3"/>
  <c r="E17" i="13" l="1"/>
  <c r="E275" i="13" s="1"/>
  <c r="G136" i="3"/>
  <c r="E540" i="13" l="1"/>
  <c r="D278" i="13"/>
  <c r="E19" i="12"/>
  <c r="E15" i="12"/>
  <c r="E25" i="12" s="1"/>
  <c r="D540" i="13" l="1"/>
  <c r="E9" i="12"/>
  <c r="E27" i="12" s="1"/>
  <c r="D9" i="12"/>
  <c r="F1" i="12"/>
  <c r="G188" i="3"/>
  <c r="E176" i="3" l="1"/>
  <c r="D176" i="3"/>
  <c r="Q17" i="11" l="1"/>
  <c r="Q11" i="11"/>
  <c r="Q10" i="11"/>
  <c r="Q9" i="11"/>
  <c r="Q8" i="11"/>
  <c r="Q7" i="11"/>
  <c r="Q12" i="11" l="1"/>
  <c r="Q18" i="11" s="1"/>
  <c r="D125" i="3"/>
  <c r="D61" i="3"/>
  <c r="I299" i="3"/>
  <c r="H299" i="3"/>
  <c r="I298" i="3"/>
  <c r="H298" i="3"/>
  <c r="I297" i="3"/>
  <c r="H297" i="3"/>
  <c r="D468" i="3" l="1"/>
  <c r="H242" i="3" l="1"/>
  <c r="H234" i="3"/>
  <c r="D435" i="3" l="1"/>
  <c r="E440" i="3"/>
  <c r="E439" i="3"/>
  <c r="E356" i="3"/>
  <c r="E438" i="3"/>
  <c r="H137" i="3" l="1"/>
  <c r="H141" i="3"/>
  <c r="D146" i="3" l="1"/>
  <c r="D143" i="3"/>
  <c r="B148" i="10"/>
  <c r="B147" i="10"/>
  <c r="H110" i="10"/>
  <c r="H104" i="10"/>
  <c r="H100" i="10"/>
  <c r="I96" i="10"/>
  <c r="E64" i="10"/>
  <c r="D64" i="10"/>
  <c r="E56" i="10"/>
  <c r="E52" i="10"/>
  <c r="H51" i="10"/>
  <c r="J50" i="10"/>
  <c r="Q49" i="10"/>
  <c r="P49" i="10"/>
  <c r="O49" i="10"/>
  <c r="M49" i="10"/>
  <c r="N49" i="10" s="1"/>
  <c r="L49" i="10"/>
  <c r="K49" i="10"/>
  <c r="D49" i="10"/>
  <c r="H48" i="10"/>
  <c r="E20" i="10"/>
  <c r="H19" i="10"/>
  <c r="E18" i="10"/>
  <c r="D17" i="10"/>
  <c r="E17" i="10" s="1"/>
  <c r="E133" i="10" s="1"/>
  <c r="E4" i="10"/>
  <c r="F1" i="10"/>
  <c r="D133" i="10" l="1"/>
  <c r="F1" i="3"/>
  <c r="I96" i="3"/>
  <c r="H110" i="3" l="1"/>
  <c r="H100" i="3"/>
  <c r="H104" i="3"/>
  <c r="E64" i="3"/>
  <c r="D64" i="3"/>
  <c r="D49" i="3"/>
  <c r="E56" i="3" l="1"/>
  <c r="Q49" i="3" l="1"/>
  <c r="P49" i="3"/>
  <c r="O49" i="3"/>
  <c r="M49" i="3"/>
  <c r="N49" i="3" s="1"/>
  <c r="L49" i="3"/>
  <c r="K49" i="3"/>
  <c r="J50" i="3"/>
  <c r="E52" i="3"/>
  <c r="H48" i="3"/>
  <c r="H51" i="3"/>
  <c r="H19" i="3" l="1"/>
  <c r="E4" i="3" l="1"/>
  <c r="E20" i="3"/>
  <c r="E18" i="3"/>
  <c r="D17" i="3"/>
  <c r="D229" i="3" s="1"/>
  <c r="C22" i="2"/>
  <c r="E17" i="3" l="1"/>
  <c r="E229" i="3" s="1"/>
  <c r="D495" i="3" l="1"/>
  <c r="E495" i="3"/>
</calcChain>
</file>

<file path=xl/comments1.xml><?xml version="1.0" encoding="utf-8"?>
<comments xmlns="http://schemas.openxmlformats.org/spreadsheetml/2006/main">
  <authors>
    <author>Hp</author>
  </authors>
  <commentList>
    <comment ref="D13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that is noting page 36 value 189547046
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D13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wrongly taken 221138219.90
</t>
        </r>
      </text>
    </comment>
  </commentList>
</comments>
</file>

<file path=xl/sharedStrings.xml><?xml version="1.0" encoding="utf-8"?>
<sst xmlns="http://schemas.openxmlformats.org/spreadsheetml/2006/main" count="3538" uniqueCount="1061">
  <si>
    <t>LIST OF AGREEMENT OF CSCL</t>
  </si>
  <si>
    <t xml:space="preserve">PMC (Project  Management Consultant) </t>
  </si>
  <si>
    <t>M/s Egis International SA, France</t>
  </si>
  <si>
    <t xml:space="preserve">Name </t>
  </si>
  <si>
    <t xml:space="preserve">Time Period </t>
  </si>
  <si>
    <t xml:space="preserve">Brief Descriptions </t>
  </si>
  <si>
    <t xml:space="preserve">Project Cost  (INR) </t>
  </si>
  <si>
    <t xml:space="preserve">S.No </t>
  </si>
  <si>
    <t>Contract No.</t>
  </si>
  <si>
    <t>CSCL/1/2017</t>
  </si>
  <si>
    <t>30.05.2017 to 29.05.2020</t>
  </si>
  <si>
    <t>PMC for assisting CSCL to Design, Develop, Manage and Implement Smart City Projects under Smart City Mission (SCM) in Chandigarh</t>
  </si>
  <si>
    <t>I</t>
  </si>
  <si>
    <t xml:space="preserve">Validity </t>
  </si>
  <si>
    <t>31.08.2020</t>
  </si>
  <si>
    <t>Bank Guarantee (INR)</t>
  </si>
  <si>
    <t>II</t>
  </si>
  <si>
    <t>Manpower Recruitment Agency</t>
  </si>
  <si>
    <t>M/s Secure Guard Security &amp; Manpower Services Pvt. LTd</t>
  </si>
  <si>
    <t>CEO,CSCL Letter No 65-67 dated 30.11.2018</t>
  </si>
  <si>
    <t>Contract No./Authority</t>
  </si>
  <si>
    <t>01.12.2018 to 30.11.2020</t>
  </si>
  <si>
    <t>To Provide Manpower Services at CSCL office.</t>
  </si>
  <si>
    <t>PBG 9,40,000</t>
  </si>
  <si>
    <t>1,79,74,908 (Including GST)</t>
  </si>
  <si>
    <t>30,93,04,376 (Excluding GST)</t>
  </si>
  <si>
    <t>Time Limit</t>
  </si>
  <si>
    <t>36 Months</t>
  </si>
  <si>
    <t xml:space="preserve">24 Months </t>
  </si>
  <si>
    <t>1,77,00,000</t>
  </si>
  <si>
    <t>Earnest Money Depoit (INR)</t>
  </si>
  <si>
    <t>30.06.2020</t>
  </si>
  <si>
    <t>III</t>
  </si>
  <si>
    <t>Work Related to Various Projects</t>
  </si>
  <si>
    <t xml:space="preserve">M/s U.S Associates </t>
  </si>
  <si>
    <t>14.10.2019 to 11.04.2020</t>
  </si>
  <si>
    <t xml:space="preserve">6 Months </t>
  </si>
  <si>
    <t>Contract Price (INR)</t>
  </si>
  <si>
    <t>52,05,467 (Including GST)</t>
  </si>
  <si>
    <t>Development of Basic Infrastructure in Smart School In ABD Area under CSCL.</t>
  </si>
  <si>
    <t>PBG 2,61,000</t>
  </si>
  <si>
    <t xml:space="preserve">M/s Sutlej Automotives </t>
  </si>
  <si>
    <t>12.09.2019 to 11.11.2019</t>
  </si>
  <si>
    <t xml:space="preserve">2 Months </t>
  </si>
  <si>
    <t xml:space="preserve"> E-Tourist Vehicle Golf Carts</t>
  </si>
  <si>
    <t xml:space="preserve">NIL </t>
  </si>
  <si>
    <t xml:space="preserve">Order Through GEM Portal </t>
  </si>
  <si>
    <t>43,95,000 (Including GST)</t>
  </si>
  <si>
    <t xml:space="preserve">M/s Agmatel India Pvt. Ltd </t>
  </si>
  <si>
    <t>15.10.2019 to 14.01.2020</t>
  </si>
  <si>
    <t>Three (3)Months for Execution                                 Five (5)  Years of O&amp;M after Go-Live</t>
  </si>
  <si>
    <t>Implementation of Smart School in Government School in ABD Area and Operation &amp; Maintenance of the complete system for a period of Five Year under Smart City Mission.</t>
  </si>
  <si>
    <t>4,81,08,002 (Including GST)</t>
  </si>
  <si>
    <t>SCP/CSCL/ABD/003 dated 15.10.2019</t>
  </si>
  <si>
    <t>22,17,399</t>
  </si>
  <si>
    <t xml:space="preserve">M/s SMS Limited </t>
  </si>
  <si>
    <t>21.10.2019 to 13.04.2021</t>
  </si>
  <si>
    <t>SCP/CSCL/CHD/005 dated 21.10.2019</t>
  </si>
  <si>
    <t>Mining of Legacy Waste and Recovery of Land at Daddu Majra Dumping Ground, Chandigarh on BOT basis</t>
  </si>
  <si>
    <t>M/s PriceWaterHouseCoopers Pvt. Ltd (PWC)</t>
  </si>
  <si>
    <t>01.10.2019 to 01.10.2020</t>
  </si>
  <si>
    <t>12 Months for Execution        Five (5) Years for O&amp;M</t>
  </si>
  <si>
    <t>28,80,00,000 (Excluding GST)</t>
  </si>
  <si>
    <t>Selection of System Integrator for Implementation of E-Governance Services For Chandigarh Smart City.</t>
  </si>
  <si>
    <t>NIL</t>
  </si>
  <si>
    <t>PBG 1,14,86,022</t>
  </si>
  <si>
    <t>03.12.2025</t>
  </si>
  <si>
    <t>2,00,00,000</t>
  </si>
  <si>
    <t>M/s Rhythm Automation Control Pvt. Ltd</t>
  </si>
  <si>
    <t>Selection of System Integrator for Design, Develop, Implement and Maintain the SCADA System.</t>
  </si>
  <si>
    <t>12 Months for Execution        12 Months for Defect Liabilty Period (DLP)                 Five(5) Years for Operation and Maintenace including DLP</t>
  </si>
  <si>
    <t>11.10.2019 to 11.10.2020</t>
  </si>
  <si>
    <t>10,00,000</t>
  </si>
  <si>
    <t>4,04,92,240 (Excluding GST)</t>
  </si>
  <si>
    <t>PBG 12,98,327</t>
  </si>
  <si>
    <t>20.12.2020</t>
  </si>
  <si>
    <t>M/s Tojo Vikas International Pvt. Ltd</t>
  </si>
  <si>
    <t>SCP/CSCL/Chandigarh/006 dated 22.10.2019</t>
  </si>
  <si>
    <t>22.10.2019 to 21.10.2020</t>
  </si>
  <si>
    <t>Tweleve (12) Months</t>
  </si>
  <si>
    <t>Under Ground Utllity Mapping using Ground Penetrating Radar and other Non-Penetrating techniques in Chandigarh under Chandigarh Smart City Project.</t>
  </si>
  <si>
    <t>5,98,31,706 (Including GST)</t>
  </si>
  <si>
    <t>PBG 29,91,585</t>
  </si>
  <si>
    <t>30.11.2020</t>
  </si>
  <si>
    <t xml:space="preserve">17 Months and 23 Days (540 Days) </t>
  </si>
  <si>
    <t>SCP/CSCL/Chandigarh/ 001 dated 11.10.2019</t>
  </si>
  <si>
    <t>Tender ID</t>
  </si>
  <si>
    <t xml:space="preserve">Name of Work </t>
  </si>
  <si>
    <t xml:space="preserve">Agreement Cost </t>
  </si>
  <si>
    <t xml:space="preserve">RPF Cost </t>
  </si>
  <si>
    <t xml:space="preserve">Expenditure </t>
  </si>
  <si>
    <t xml:space="preserve">Balance </t>
  </si>
  <si>
    <t xml:space="preserve">Gross Amount </t>
  </si>
  <si>
    <t>Less: Deductions</t>
  </si>
  <si>
    <t xml:space="preserve">* TDS </t>
  </si>
  <si>
    <t>* TDS GST</t>
  </si>
  <si>
    <t xml:space="preserve">* Labour Cess </t>
  </si>
  <si>
    <t xml:space="preserve">* Water Charges </t>
  </si>
  <si>
    <t xml:space="preserve">* Retention Money </t>
  </si>
  <si>
    <t xml:space="preserve">* Penalty </t>
  </si>
  <si>
    <t>* Any Other</t>
  </si>
  <si>
    <t xml:space="preserve">Net Payable Amount through PFMS </t>
  </si>
  <si>
    <t xml:space="preserve">Running Bill </t>
  </si>
  <si>
    <t>Bill No 1</t>
  </si>
  <si>
    <t>M/s Hyva (India) Pvt. Ltd</t>
  </si>
  <si>
    <t>SCP/CSCL/CHD/007</t>
  </si>
  <si>
    <t>17.02.2020 TO 16.08.2020</t>
  </si>
  <si>
    <t>Six Months for Execution phase      Two Years of AMC after Successful Completion of 1 Year DLP</t>
  </si>
  <si>
    <t xml:space="preserve">Supply, Erection and Commissioning of Transfer Station Equipment's (i) 12 Nos. Static Compaction systme with Loading Mechanism (ii) 24 Nos Detachable Containers 20 cum Capacity (iii) 9 Nos. Hook Loader with vehicle. </t>
  </si>
  <si>
    <t>19,61,09,068 (inclusive of GST)</t>
  </si>
  <si>
    <t>31.03.2021</t>
  </si>
  <si>
    <t>GEMC-511687792749239</t>
  </si>
  <si>
    <t>01.01.2020 TO 31.12.2021</t>
  </si>
  <si>
    <t xml:space="preserve">To provide MTS for Golf Cart </t>
  </si>
  <si>
    <t>51,82,488 (excluding GST)</t>
  </si>
  <si>
    <t>TD 2,62,668</t>
  </si>
  <si>
    <t>16.01.2021</t>
  </si>
  <si>
    <t>1148,60,217 (Including GST)</t>
  </si>
  <si>
    <t xml:space="preserve"> </t>
  </si>
  <si>
    <t xml:space="preserve">NATURE OF WORK </t>
  </si>
  <si>
    <t xml:space="preserve">DATE OF BANK PAYMENT </t>
  </si>
  <si>
    <t>S.NO</t>
  </si>
  <si>
    <t xml:space="preserve">U.S ASSOCIATES </t>
  </si>
  <si>
    <t>04.02.2020</t>
  </si>
  <si>
    <t>AGMATEL INDIA PVT LTD</t>
  </si>
  <si>
    <t>27.02.2020</t>
  </si>
  <si>
    <t xml:space="preserve">SUTLEJ AUTOMOTIVES </t>
  </si>
  <si>
    <t>TOJO VIKAS INTERNATIONAL PVT LTD</t>
  </si>
  <si>
    <t>US ASSOCIATES</t>
  </si>
  <si>
    <t>11.03.2020</t>
  </si>
  <si>
    <t xml:space="preserve">SECURE GUARD MTS SALARY </t>
  </si>
  <si>
    <t>07.03.2020</t>
  </si>
  <si>
    <t>29.04.2020</t>
  </si>
  <si>
    <t>Operation and Mtc. Of Battery Operated Cart for movement of Elderly and Disabled, Sector-17, Chandigarh for the M/o-Feb 2020</t>
  </si>
  <si>
    <t xml:space="preserve">M/S RHYTHM AUTOMATION PVT LTD </t>
  </si>
  <si>
    <t>20.05.2020</t>
  </si>
  <si>
    <t>PRICE WATER HOUSE COOPER PVT LTD</t>
  </si>
  <si>
    <t>14.05.2020</t>
  </si>
  <si>
    <t>Operation and Mtc. Of Battery Operated Cart for movement of Elderly and Disabled, Sector-17, Chandigarh for the M/o-JAN 2020</t>
  </si>
  <si>
    <t>05.05.2020</t>
  </si>
  <si>
    <t>TAX INVOICE AMOUNT (INR)</t>
  </si>
  <si>
    <t>NET BANK TRANSFER(AFTER TDS, GST, DEDS.) (INR)</t>
  </si>
  <si>
    <t>Row Labels</t>
  </si>
  <si>
    <t>Grand Total</t>
  </si>
  <si>
    <t>NAME OF IMPLEMENTING AGENCY</t>
  </si>
  <si>
    <t xml:space="preserve">U.S. ASSOCIATES </t>
  </si>
  <si>
    <t>SECURE GUARD MTS SALARY (GOLF CART)</t>
  </si>
  <si>
    <t xml:space="preserve">CONTINENTAL ENGINES PVT LTD </t>
  </si>
  <si>
    <t xml:space="preserve">PROCUREMENT OF 35 NOS OF HOPPER AND TIPPER </t>
  </si>
  <si>
    <t>02.05.2020</t>
  </si>
  <si>
    <t>Sum of NET BANK TRANSFER(AFTER TDS, GST, DEDS.) (INR)</t>
  </si>
  <si>
    <t>CONTINENTAL (RLA) FEES</t>
  </si>
  <si>
    <t>27.04.2020</t>
  </si>
  <si>
    <t xml:space="preserve">NATIONAL INSURANCE CO. LTD </t>
  </si>
  <si>
    <t xml:space="preserve">INSURNACE CHARGES </t>
  </si>
  <si>
    <t>09.03.2020</t>
  </si>
  <si>
    <t>25.03.2020   Extended upto 25.05.2020 Extended upto 31.12.2020</t>
  </si>
  <si>
    <t>PAYMENT GATEWAY (PAYU) AUTHORISED SIGNATORY KYC-ADDL CEO AND MOBILE NO OF CFO</t>
  </si>
  <si>
    <t>Operation and Mtc. Of Battery Operated Cart for movement of Elderly and Disabled, Sector-17, Chandigarh for the M/o-March2020</t>
  </si>
  <si>
    <t>24X7 Water supply project Pan city</t>
  </si>
  <si>
    <t>MC Chandigarh (Deposit Work)</t>
  </si>
  <si>
    <t>04.06.2020</t>
  </si>
  <si>
    <t>Operation and Mtc. Of Battery Operated Cart for movement of Elderly and Disabled, Sector-17, Chandigarh for the M/o-APRIL 2020</t>
  </si>
  <si>
    <t>28.05.2020</t>
  </si>
  <si>
    <t xml:space="preserve">TOTAL </t>
  </si>
  <si>
    <t xml:space="preserve">LIST OF AGREEMENT OF CSCL </t>
  </si>
  <si>
    <t xml:space="preserve">HYVA INDIA PVT LTD </t>
  </si>
  <si>
    <t>18.06.2020</t>
  </si>
  <si>
    <t>Material Recovery Cum Transfer Station</t>
  </si>
  <si>
    <t>Operation and Mtc. Of Battery Operated Cart for movement of Elderly and Disabled, Sector-17, Chandigarh for the M/o-MAY 2020</t>
  </si>
  <si>
    <t>SCP/CSCL/CHD/10</t>
  </si>
  <si>
    <t xml:space="preserve">M/s Hans Raj Kohli and Co. </t>
  </si>
  <si>
    <t>08.06.2020 TO 07.02.2021</t>
  </si>
  <si>
    <t xml:space="preserve">EIGHT MONTHS </t>
  </si>
  <si>
    <t>CONSTRUCTION OF 3 MATERIAL RECOVERY CUM TRANSFER STATIONS UNDER CHANDIGARH SMART CITY.</t>
  </si>
  <si>
    <t>13,38,49,347/-(inclusive of GST)</t>
  </si>
  <si>
    <t xml:space="preserve">M/s Bharat Electronics Limited </t>
  </si>
  <si>
    <t xml:space="preserve">M/s Hans Raj Kohli </t>
  </si>
  <si>
    <t>IMPLEMENTATION OF INTEGRATED COMMAND AND CONTROL CENTER SOLUTIONS FOR THE CITY OF CHANDIGARH.</t>
  </si>
  <si>
    <t>09.07.2020</t>
  </si>
  <si>
    <t xml:space="preserve">Remarks </t>
  </si>
  <si>
    <t xml:space="preserve">Monthly UC Inculdes following components </t>
  </si>
  <si>
    <t xml:space="preserve">1. Cost of Advertisment of various Projects </t>
  </si>
  <si>
    <t xml:space="preserve">2. Effects ofv TDS, GST, Water Charges, Labour Cess etc to be taken in next U.C Cycle. </t>
  </si>
  <si>
    <t>3. Monthly bill of Consultant  (Ashok Nanda's) also inculded in Monthly U.C</t>
  </si>
  <si>
    <t>4. BSNL's Covid Centre Connection also included in Monthly U.C</t>
  </si>
  <si>
    <t>14.07.2020</t>
  </si>
  <si>
    <t>M/s TOJO VIKAS INTERNATIONAL PVT LTD</t>
  </si>
  <si>
    <t>15.07.2020</t>
  </si>
  <si>
    <t>30.06.2020 Extend upto 31.03.2021</t>
  </si>
  <si>
    <t>04.04.2020 Extended upto 14.05.2020 Extended upto 14.10.2020</t>
  </si>
  <si>
    <t>06.10.2021</t>
  </si>
  <si>
    <t>PBG 67,00,000</t>
  </si>
  <si>
    <t>PBG 67,91,418</t>
  </si>
  <si>
    <t>12.05.2022</t>
  </si>
  <si>
    <t>15.06.2020 TO 15.12.2026</t>
  </si>
  <si>
    <t>18 Months for Execution Phase                   60 Months for O&amp;M</t>
  </si>
  <si>
    <t>Implementation of ICCC Solutions for the city of Chandigarh</t>
  </si>
  <si>
    <t>294,94,58,585 (Excluding GST)</t>
  </si>
  <si>
    <t>29,49,45,858</t>
  </si>
  <si>
    <t>27.08.2026</t>
  </si>
  <si>
    <t>M/S BHARAT ELECTRONICS LIMITED</t>
  </si>
  <si>
    <t>Construction of CSCL Building (Deposit Work)</t>
  </si>
  <si>
    <t>Municipal Corporation, Chandigarh (Deposit Work)</t>
  </si>
  <si>
    <t>05.03.2019</t>
  </si>
  <si>
    <t xml:space="preserve">COMMISSIONER MC SECTOR-17 CHANDIGARH </t>
  </si>
  <si>
    <t>AUGMENTATION OF RAW WATER AND CLEAR WATER STORAGE CAPCITY AT WATER WORKS SEC-39</t>
  </si>
  <si>
    <t>24.08.2020</t>
  </si>
  <si>
    <t>Refurbishment of Public Toilets in ABD Area of chandigarh Smart City Limited-Package I</t>
  </si>
  <si>
    <t xml:space="preserve">M/s Anil Malhotra Builders </t>
  </si>
  <si>
    <t>SCP/CSCL/CHD/011</t>
  </si>
  <si>
    <t>SCP/CSCL/CHD/015</t>
  </si>
  <si>
    <t>24.08.2020 TO 23.02.2021</t>
  </si>
  <si>
    <t xml:space="preserve">SIX MONTHS  </t>
  </si>
  <si>
    <t>1,31,37,664/- (Including GST)</t>
  </si>
  <si>
    <t>04.04.2022</t>
  </si>
  <si>
    <t>SCP/CSCL/CHD/014</t>
  </si>
  <si>
    <t xml:space="preserve">M/s R.k Constructions </t>
  </si>
  <si>
    <t>24.08.2020 To 23.02.2021</t>
  </si>
  <si>
    <t>Refurbishment of Public Toilets in ABD Area of chandigarh Smart City Limited-Package II</t>
  </si>
  <si>
    <t>06.02.2022</t>
  </si>
  <si>
    <t>SCP/CSCL/CHD/013</t>
  </si>
  <si>
    <t>24.08.2020 To 23.12.2020</t>
  </si>
  <si>
    <t>Four Months</t>
  </si>
  <si>
    <t>Refurbishment of Public Toilets in ABD Area of chandigarh Smart City Limited-Package III</t>
  </si>
  <si>
    <t>06.12.2021</t>
  </si>
  <si>
    <t>SCP/CSCL/CHD/009</t>
  </si>
  <si>
    <t xml:space="preserve">M/s Smart Bike Tech Private Limited </t>
  </si>
  <si>
    <t>1,78,49,221/-(Including GST)</t>
  </si>
  <si>
    <t>91,96,495/- (Including GST)</t>
  </si>
  <si>
    <t>27.04.2020 (Effective date 01.07.2020) to 30.04.2022 (Construction Phase) and 29.04.2032 (O&amp;M Phase)</t>
  </si>
  <si>
    <t xml:space="preserve">18 Months for Execution Phase                   10 Years  for O&amp;M Phase </t>
  </si>
  <si>
    <t xml:space="preserve">Engagement of Agency for Design, Build, Operate, Finance &amp; Transfer Public Bike Sharing System in Chandigarh on PPP Mode. </t>
  </si>
  <si>
    <t>12,00,000/- (Excluding GST)</t>
  </si>
  <si>
    <t>30,00,000</t>
  </si>
  <si>
    <t>12.02.2023</t>
  </si>
  <si>
    <t>07.09.2020</t>
  </si>
  <si>
    <t>08.09.2020</t>
  </si>
  <si>
    <t>04.09.2020</t>
  </si>
  <si>
    <t>31.07.2020</t>
  </si>
  <si>
    <t>Operation and Mtc. Of Battery Operated Cart for movement of Elderly and Disabled, Sector-17, Chandigarh for the M/o-JUNE2020</t>
  </si>
  <si>
    <t>01.09.2020</t>
  </si>
  <si>
    <t>Operation and Mtc. Of Battery Operated Cart for movement of Elderly and Disabled, Sector-17, Chandigarh for the M/o-JULY2020</t>
  </si>
  <si>
    <t xml:space="preserve">M/s Larsen &amp; Toubro Limited </t>
  </si>
  <si>
    <t>SCP/CSCL/C HD/017-2020-21</t>
  </si>
  <si>
    <t>01.09.02020 TO 28.02.2039</t>
  </si>
  <si>
    <t xml:space="preserve">Eighteen (18) Years &amp; Six Months </t>
  </si>
  <si>
    <t>2836724995 (inclusive GST)</t>
  </si>
  <si>
    <t xml:space="preserve">M/s GSJ ENVO Limited </t>
  </si>
  <si>
    <t>SCP/CSCL/C HD/016-2020-21</t>
  </si>
  <si>
    <t>01.09.2020 to 31.08.2038</t>
  </si>
  <si>
    <t xml:space="preserve">Eighteen (18) Years  </t>
  </si>
  <si>
    <t>1230000000 (inclusive of GST)</t>
  </si>
  <si>
    <t>31.12.2023</t>
  </si>
  <si>
    <t>Rehabiliation/ Upgradation of existing sewage treatment plant (STP) on Design, Develop, Build and operate basis (1 Year DLP Plus 15 Years O&amp;M) at Raipur Kalan &amp; Raipur Khurd,  Chandigarh under Smart City Project. (Binder I, II and III)</t>
  </si>
  <si>
    <t>Rehabiliation/ Upgradation of existing sewage treatment plant (STP) on Design, Develop, Build and operate basis (1 Year DLP Plus 15 Years O&amp;M) at Diggian (Sector 66), Chandigarh under Smart City Project. (Binder I, II &amp; III)</t>
  </si>
  <si>
    <t xml:space="preserve">     30.04.2024</t>
  </si>
  <si>
    <t>M/s Secure Guard Security &amp; Manpower Services</t>
  </si>
  <si>
    <t xml:space="preserve">M/s Secure Guard Security &amp; Manpower Services </t>
  </si>
  <si>
    <t>16.09.2020</t>
  </si>
  <si>
    <t xml:space="preserve">LARSEN &amp; TOUBRO LTD </t>
  </si>
  <si>
    <t xml:space="preserve">GSJ ENVO LIMITED  </t>
  </si>
  <si>
    <t>23.09.2020</t>
  </si>
  <si>
    <t>25.09.2020</t>
  </si>
  <si>
    <t xml:space="preserve">PASSAVANT ENERGY ENVIRONMENT INDIA PVT LTD </t>
  </si>
  <si>
    <t>30.09.2020</t>
  </si>
  <si>
    <t>Operation and Mtc. Of Battery Operated Cart for movement of Elderly and Disabled, Sector-17, Chandigarh for the M/o-AUG2020</t>
  </si>
  <si>
    <t xml:space="preserve">M/S PASSAVANT ENERGY &amp; ENVIRONMENT INDIA PVT LTD </t>
  </si>
  <si>
    <t>SCP/CSCL/C HD/018-2020-21</t>
  </si>
  <si>
    <t>23.09.2020 TO 22.09.2021</t>
  </si>
  <si>
    <t xml:space="preserve">Seventeen (17) Years &amp; Six (6) Months </t>
  </si>
  <si>
    <t>Rehabiliation/ Upgradation of existing sewage treatment plant (STP) on Design, Develop, Build and operate basis (1 Year DLP Plus 15 Years O&amp;M) at Raipur Kalan &amp; Raipur Khurd,  Chandigarh under Smart City Project. (Binder I, II, III)</t>
  </si>
  <si>
    <t>74,00,00,000       (inclusive of GST)</t>
  </si>
  <si>
    <t>Rehabiliation/ Upgradation of existing sewage treatment plant (STP) on Design, Develop, Build and operate basis (1 Year DLP Plus 15 Years O&amp;M) at 3BRD &amp; DHANAS Chandigarh under Smart City Project. (Binder I, II, III)</t>
  </si>
  <si>
    <t>2,48,79,850/-</t>
  </si>
  <si>
    <t>31.05.2023</t>
  </si>
  <si>
    <t>Rehabiliation/ Upgradation of existing sewage treatment plant (STP) on Design, Develop, Build and operate basis (1 Year DLP Plus 15 Years O&amp;M) at 3BRD AND DHANAS,  Chandigarh under Smart City Project. (Binder I, II and III)</t>
  </si>
  <si>
    <t>17.10.2020</t>
  </si>
  <si>
    <t>RA-1, Development of Basic Infrastructure in Smart School In ABD Area under CSCL.</t>
  </si>
  <si>
    <t>RA-2, Development of Basic Infrastructure in Smart School In ABD Area under CSCL.</t>
  </si>
  <si>
    <t>RA-3, Development of Basic Infrastructure in Smart School In ABD Area under CSCL.</t>
  </si>
  <si>
    <t>RA-1, Implementation of Smart School in Government School in ABD Area and Operation &amp; Maintenance of the complete system for a period of Five Year under Smart City Mission.</t>
  </si>
  <si>
    <t>RA-2,Implementation of Smart School in Government School in ABD Area and Operation &amp; Maintenance of the complete system for a period of Five Year under Smart City Mission.</t>
  </si>
  <si>
    <t>RA-3, Implementation of Smart School in Government School in ABD Area and Operation &amp; Maintenance of the complete system for a period of Five Year under Smart City Mission.</t>
  </si>
  <si>
    <t xml:space="preserve">RA-1, Underground Utility Mapping </t>
  </si>
  <si>
    <t xml:space="preserve">RA-2, Underground Utility Mapping </t>
  </si>
  <si>
    <t xml:space="preserve">RA-3, Underground Utility Mapping </t>
  </si>
  <si>
    <t xml:space="preserve">RA-4, Underground Utility Mapping </t>
  </si>
  <si>
    <t>RA-1, Selection of System Integrator for Implementation of E-Governance Services For Chandigarh Smart City.</t>
  </si>
  <si>
    <t>RA-1, Selection of System Integrator for Design, Develop, Implement and Maintain the SCADA System.</t>
  </si>
  <si>
    <t>RA-2,Selection of System Integrator for Design, Develop, Implement and Maintain the SCADA System.</t>
  </si>
  <si>
    <t xml:space="preserve">RA-1, Implementation of ICCC Solution for the city of Chandigarh under Chandigarh Smart City Project. </t>
  </si>
  <si>
    <t>RA-1, Material Recovery Cum Transfer Station</t>
  </si>
  <si>
    <t xml:space="preserve">RA-1, Rehabilitation/ Upgradation of Existing Sewage Treatment Plants (STP) on Design, Build and Operate Basis (1 Year DLP Plus 15 Years O&amp;M) at Diggian (Sector-66), Chandigarh under Smart City project. </t>
  </si>
  <si>
    <t xml:space="preserve">RA-1, Rehabilitation/ Upgradation of Existing Sewage Treatment Plants (STP) on Design, Build and Operate Basis (1 Year DLP Plus 15 Years O&amp;M) at Raipur Kalan and Raipur Khurd, Chandigarh under Smart City project. </t>
  </si>
  <si>
    <t>RA-2,Material Recovery Cum Transfer Station</t>
  </si>
  <si>
    <t xml:space="preserve">RA-1, Rehabilitation/ Upgradation of Existing Sewage Treatment Plants (STP) on Design, Build and Operate Basis (1 Year DLP Plus 15 Years O&amp;M) at 3BRD &amp; Dhanas, Chandigarh under Smart City project. </t>
  </si>
  <si>
    <t>RA-4, Implementation of Smart School in Government School in ABD Area and Operation &amp; Maintenance of the complete system for a period of Five Year under Smart City Mission.</t>
  </si>
  <si>
    <t>Operation and Mtc. Of Battery Operated Cart for movement of Elderly and Disabled, Sector-17, Chandigarh for the M/o SEP 2020</t>
  </si>
  <si>
    <t>27.10.2020</t>
  </si>
  <si>
    <t>RA-3,Selection of System Integrator for Design, Develop, Implement and Maintain the SCADA System.</t>
  </si>
  <si>
    <t>03.11.2020</t>
  </si>
  <si>
    <t/>
  </si>
  <si>
    <t>M/S HVYA INDIA PVT. LTD</t>
  </si>
  <si>
    <t>RA-4, Material Recovery Cum Transfer Station</t>
  </si>
  <si>
    <t>21.11.2020</t>
  </si>
  <si>
    <t xml:space="preserve">M/S HANS RAJ KHOLI </t>
  </si>
  <si>
    <t>SMS LTD</t>
  </si>
  <si>
    <t>27.11.2020</t>
  </si>
  <si>
    <t>Operation and Mtc. Of Battery Operated Cart for movement of Elderly and Disabled, Sector-17, Chandigarh for the M/o OCT 2020</t>
  </si>
  <si>
    <t xml:space="preserve">RA-2, Implementation of ICCC Solution for the city of Chandigarh under Chandigarh Smart City Project. </t>
  </si>
  <si>
    <t xml:space="preserve">RA-3, Implementation of ICCC Solution for the city of Chandigarh under Chandigarh Smart City Project. </t>
  </si>
  <si>
    <t>15.12.2020</t>
  </si>
  <si>
    <t>TATA AIG INSURANCE CO. LTD</t>
  </si>
  <si>
    <t xml:space="preserve">HOPPER TIPPER OF 390 VEHICLES </t>
  </si>
  <si>
    <t>PURCHASE OF HOPPER TIPPER 390 VEHICLES</t>
  </si>
  <si>
    <t>16.12.2020 AND 24.12.2020</t>
  </si>
  <si>
    <t>19.12.2020</t>
  </si>
  <si>
    <t>23.12.2020</t>
  </si>
  <si>
    <t>29.12.2020</t>
  </si>
  <si>
    <t>19.12.2020 , 24.12.2020, 31.12.2020</t>
  </si>
  <si>
    <t>46,200 (19.12.2020) 1,20,000 (24.12.2020) 24,000 (31.12.2020)</t>
  </si>
  <si>
    <t>1,08,000 (19.12.2020)</t>
  </si>
  <si>
    <t>20,000 (23.12.2020) 1,75,000 (23.12.2020)</t>
  </si>
  <si>
    <t xml:space="preserve">29.12.2020 AND BALANCE AMOUNT PAID FROM AXIS BANK </t>
  </si>
  <si>
    <t>HOPPER TIPPER OF 390 VEHICLES (STA) (600)</t>
  </si>
  <si>
    <t>HOPPER TIPPER OF 390 VEHICLES (RLA) (1200)</t>
  </si>
  <si>
    <t xml:space="preserve">RA-4, Implementation of ICCC Solution for the city of Chandigarh under Chandigarh Smart City Project. </t>
  </si>
  <si>
    <t>01.01.2021</t>
  </si>
  <si>
    <t>7,95,109(16.12.2020)  2,37,713 (24.12.2020) 21,64,008 (31.12.2020)</t>
  </si>
  <si>
    <t>06.01.2021</t>
  </si>
  <si>
    <t>90 x1200</t>
  </si>
  <si>
    <t>15.01.2021</t>
  </si>
  <si>
    <t>CONTINENTAL ENGINES PVT LTD ( HOOPER TIPPER )</t>
  </si>
  <si>
    <t>ANIL MALHOTRA BUILDERS ( PUBLIC TOILET ABD AREA PACKAGE-1)</t>
  </si>
  <si>
    <t>25.01.2021</t>
  </si>
  <si>
    <t>PRICE WATER HOUSE COOPER PVT. LTD (E-GOV)</t>
  </si>
  <si>
    <t>30.01.2021</t>
  </si>
  <si>
    <t xml:space="preserve">HOOPER TIPPER </t>
  </si>
  <si>
    <t>PUBLIC TOILET ABD AREA PACKAGE-1</t>
  </si>
  <si>
    <t>E-GOVERNANCE SERVICES</t>
  </si>
  <si>
    <t xml:space="preserve">RLA FEES HOOPER TIPPER </t>
  </si>
  <si>
    <t xml:space="preserve">PAYMENTS DETAILS CSCL'S PROJECTS               </t>
  </si>
  <si>
    <t>Operation and Mtc. Of Battery Operated Cart for movement of Elderly and Disabled, Sector-17, Chandigarh for the M/o-NOV'2020</t>
  </si>
  <si>
    <t>SECURE GUARD MTS SALARY (GOLF CART)' DEC 2020</t>
  </si>
  <si>
    <t>02.02.2021</t>
  </si>
  <si>
    <t>03.02.2021</t>
  </si>
  <si>
    <t>05.02.2021</t>
  </si>
  <si>
    <t>R.K. CONSTRUCTIONS PACKAGE-II PUBLIC TOILET</t>
  </si>
  <si>
    <t>R.K. CONSTRUCTIONS PACKAGE-III PUBLIC TOILET</t>
  </si>
  <si>
    <t>HOPPER TIPPER OF 390 VEHICLES (STA) (23*600)</t>
  </si>
  <si>
    <t>REIFURBISHMENT OF PUBLIC TOILET IN ABD AREA CHANDIGARH SMART CITY PACKAGE-II</t>
  </si>
  <si>
    <t>REIFURBISHMENT OF PUBLIC TOILET IN ABD AREA CHANDIGARH SMART CITY PACKAGE-III</t>
  </si>
  <si>
    <t>DESIGN, DEVELOP,MAINTAIN SCADA &amp; RECYCLED PAN CITY CHD</t>
  </si>
  <si>
    <t>Operation and Mtc. Of Battery Operated Cart for movement of Elderly and Disabled, Sector-17, Chandigarh for the M/o-DEC 2020</t>
  </si>
  <si>
    <t>01.03.2021</t>
  </si>
  <si>
    <t>Operation and Mtc. Of Battery Operated Cart for movement of Elderly and Disabled, Sector-17, Chandigarh for the M/o-JAN 2021</t>
  </si>
  <si>
    <t xml:space="preserve">05.02.2021                                                </t>
  </si>
  <si>
    <t>30.12.2020</t>
  </si>
  <si>
    <t>31.12.2020</t>
  </si>
  <si>
    <t xml:space="preserve">HOPPER TIPPER OF 390 VEHICLES (STA) </t>
  </si>
  <si>
    <t>HOPPER TIPPER OF 390 VEHICLES (STA COW CESS)</t>
  </si>
  <si>
    <t xml:space="preserve">Updated on </t>
  </si>
  <si>
    <t>SPEAKER, LED and GPS tracker E-tourist vehicle golf carts operation and maintenance</t>
  </si>
  <si>
    <t>20.03.2020</t>
  </si>
  <si>
    <t>15.03.2021</t>
  </si>
  <si>
    <t>ADVERTISEMENT FOR DEVELOPMENT OF SENSORY PARK IN ABD AREA- TENDER NOTICE</t>
  </si>
  <si>
    <t xml:space="preserve">BHARAT ELECTRONICS LTD </t>
  </si>
  <si>
    <t xml:space="preserve">UNDER GROUND UTILITY MAPPING </t>
  </si>
  <si>
    <t>19.03.2021</t>
  </si>
  <si>
    <t>26.03.2021</t>
  </si>
  <si>
    <t>HYVA INDIA PVT. LTD. (MRF)</t>
  </si>
  <si>
    <t>01.06.2020</t>
  </si>
  <si>
    <t>09.06.2020</t>
  </si>
  <si>
    <t>23.06.2020</t>
  </si>
  <si>
    <t>02.09.2020</t>
  </si>
  <si>
    <t>23.10.2020</t>
  </si>
  <si>
    <t>12.11.2020</t>
  </si>
  <si>
    <t>18.11.2020</t>
  </si>
  <si>
    <t>10.12.2020</t>
  </si>
  <si>
    <t xml:space="preserve">prayas creations advt </t>
  </si>
  <si>
    <t>Shanti Media Zone Pvt ltd advt</t>
  </si>
  <si>
    <t>CITY ADVERTISERS  advt</t>
  </si>
  <si>
    <t>GRID ADVERTISEMENT advt</t>
  </si>
  <si>
    <t>04.04.2019</t>
  </si>
  <si>
    <t>06.06.2019</t>
  </si>
  <si>
    <t>06.08.2019</t>
  </si>
  <si>
    <t>02.08.2019</t>
  </si>
  <si>
    <t>18.09.2019</t>
  </si>
  <si>
    <t>06.11.2019</t>
  </si>
  <si>
    <t>08.11.2019</t>
  </si>
  <si>
    <t xml:space="preserve">E TENDER NOTICE ADVERTISEMENT FOR DEVELOPMENT OF BASIC INFRASTRUCTURE FOR SMART SCHOOL IN ABD AREA UNDER SMART CITY MISSION </t>
  </si>
  <si>
    <t>15.11.2019</t>
  </si>
  <si>
    <t>21.11.2019</t>
  </si>
  <si>
    <t>18.02.2020</t>
  </si>
  <si>
    <t>05.03.2020</t>
  </si>
  <si>
    <t>E-TENDER NOTICE ADVERTISEMENT FOR CONSTRUCTION OF 3 MATERIAL RECOVERY CUM TRANSFER STATIONS UNDER CSCL</t>
  </si>
  <si>
    <t>12.03.2020</t>
  </si>
  <si>
    <t>GRID ADVERTISEMENT ADVT</t>
  </si>
  <si>
    <t xml:space="preserve">GRID ADVERTISEMENT ADVT </t>
  </si>
  <si>
    <t xml:space="preserve">GRID ADVERTISEMENT  ADVT </t>
  </si>
  <si>
    <t>SPEEDWAYS ADVERTISING  ADVT</t>
  </si>
  <si>
    <t>PAMM ADVERTISING &amp; MARKETING  ADVT</t>
  </si>
  <si>
    <t xml:space="preserve">PAMM ADVERTISING &amp; MARKETING ADVT </t>
  </si>
  <si>
    <t xml:space="preserve">SHANTI MEDIA ZONE PVT. LTD  ADVT </t>
  </si>
  <si>
    <t>24X7 WATER SUPPLY MANIMAJRA-TENDER NOTICE</t>
  </si>
  <si>
    <t>ANIMAL CARCASS - TENDER NOTICE</t>
  </si>
  <si>
    <t>PUBLIC BIKE SHARING- TENDER NOTICE</t>
  </si>
  <si>
    <t>UPGRADATION OF EXISTING STP'S &amp; NEW 1 STP - TENDER NOTICE</t>
  </si>
  <si>
    <t>Smart Water Meter - TENDER NOTICE</t>
  </si>
  <si>
    <t>ADVERTISEMENT For E-Governance Service of CSCL- TENDER NOTICE</t>
  </si>
  <si>
    <t>ADVERTISEMENT BILL FOR EOI FOR PROCUREMENT SUPPLY, INSTALLATION COMMITIONING O&amp;M OF PRT BOTTLE CRUSHING MACHINE- TENDER NOTICE</t>
  </si>
  <si>
    <t>24/7 WATER SUPPLY AT MANIMAJRA- TENDER NOTICE</t>
  </si>
  <si>
    <t>ANIMAL CARCASS- TENDER  NOTICE</t>
  </si>
  <si>
    <t>SMART WATER METER- TENDER NOTICE</t>
  </si>
  <si>
    <t>UNDERGROUND UTILITY MAPPING- TENDER NOTICE</t>
  </si>
  <si>
    <t>IMPLEMENTATION OF E-GOVERNANCE- TENDER NOTICE</t>
  </si>
  <si>
    <t>MINING OF LEGACY WASTE DADDU MAJRA- TENDER NOTICE</t>
  </si>
  <si>
    <t>IMPLEMENTATION OF SMART SCHOOL ABD AREA- TENDER NOTICE</t>
  </si>
  <si>
    <t>Smart water Meteres- TENDER NOTICE</t>
  </si>
  <si>
    <t>MONITORING BY AUGMENTATION OF LED STREET LIGHTS IN ABD AREA AND COMPREHENSIVE MAINTENANCE FOR A PERIOD OF FIVE YEARS UNDER SMART CITY MISSION- TENDER NOTICE</t>
  </si>
  <si>
    <t>INVITATION OF BIDS OF REHABILITATION/ UPGRADATION OF 5 NOS EXISTING SEWAGE TREATMENT PLANTS AND CONSTRUCTION OF 1NOS NEW STP ON DESIGN BUILD AND OPERATE - TENDER NOTICE</t>
  </si>
  <si>
    <t>Public Bike Sharing - TENDER NOTIC E</t>
  </si>
  <si>
    <t>E- TENDER NOTICE ADVERTISEMENT FOR CONSTRUCTION OF 3 MATERIAL transfer station - TENDER NOTICE</t>
  </si>
  <si>
    <t xml:space="preserve">refurbishment of public toilet in ABD AREA-PKG-1, TENDER NOTICE </t>
  </si>
  <si>
    <t xml:space="preserve">refurbishment of public toilet in ABD AREA-PKG-2 TENDER NOTICE </t>
  </si>
  <si>
    <t>refurbishment of public toilet in ABD AREA-PKG-3 TENDER NOTICE</t>
  </si>
  <si>
    <t>24 X 7 WATER SUPPLY SCADA SYSTEM - TENDER NOTICE</t>
  </si>
  <si>
    <t>Scada Solid Waste - TENDER NOTICE</t>
  </si>
  <si>
    <t>Supply &amp; Commissioning  of vehicle  mobile van for hearing screening elderly citizens- TENDER NOTICE</t>
  </si>
  <si>
    <t>PUBLIC TOILET ABD AREA PACKAGE-1, TENDER NOTICE</t>
  </si>
  <si>
    <t>PUBLIC TOILET ABD AREA PACKAGE-2, TENDER NOTICE</t>
  </si>
  <si>
    <t>24 X 7 WATER SUPPLY PILOT PROJECT  MANIMAJRA, TENDER NOTICE</t>
  </si>
  <si>
    <t>Setting up of 10 nos of water ATM's PPP Mode, TENDER NOTICE</t>
  </si>
  <si>
    <t>EXPANSION OF DADDU MAJRA SANITARY  LANDFILL SITE CIVIL AND ALLIED WORKS - TENDER NOTICE</t>
  </si>
  <si>
    <t>Implementation of Smart Addressing Solution for properties in PAN City - EOI</t>
  </si>
  <si>
    <t xml:space="preserve">online building plan approval system OBPAS(E-GOV) Public Notice </t>
  </si>
  <si>
    <t>24X7 Water supply project Pilot/Manimajra -TENDER NOTICE</t>
  </si>
  <si>
    <t>SCADA RECYCLE WATER SYSTEM- TENDER NOTICE</t>
  </si>
  <si>
    <t>Supply  Erection and commissioning of transfer equipment station (i) 12 Nos, (ii) 24 Nos, (III) 9 Nos</t>
  </si>
  <si>
    <t>PUBLIC TOILET ABD AREA PACKAGE-3, TENDER NOTICE</t>
  </si>
  <si>
    <t>Launch of -online building plan approval system OBPAS(E-GOV)</t>
  </si>
  <si>
    <t xml:space="preserve">Prayas Creations advt </t>
  </si>
  <si>
    <t xml:space="preserve">AGMATEL INDIA PRIVATE LIMITED </t>
  </si>
  <si>
    <t>5 th RUNNING PAYMENT (IMPLEMENTATION OF SMART SCHOOL IN GOVT. SCHOOL IN ABD AREA AND OPERATION AND MAINTENANCE )</t>
  </si>
  <si>
    <t>PASCO MOTORZ</t>
  </si>
  <si>
    <t xml:space="preserve">HIGH SECURITY NO. PLATES FOR 390 VEHICLE HOPPER TIPPER </t>
  </si>
  <si>
    <t>08.04.2021</t>
  </si>
  <si>
    <t>03.04.2021</t>
  </si>
  <si>
    <t>SECURE GUARD MANPOWER SERVICES</t>
  </si>
  <si>
    <t>MTS -SALARY FEB-2021</t>
  </si>
  <si>
    <t>13.04.2021</t>
  </si>
  <si>
    <t>16.04.2021</t>
  </si>
  <si>
    <t>20.04.2021</t>
  </si>
  <si>
    <t xml:space="preserve">ARYA OMNI TALK </t>
  </si>
  <si>
    <t>SCADA SWM</t>
  </si>
  <si>
    <t>PUBLIC TOILET PACKAGE-1</t>
  </si>
  <si>
    <t xml:space="preserve">R.K CONSTRUCTION </t>
  </si>
  <si>
    <t>PUBLIC TOILET PACKAGE-2</t>
  </si>
  <si>
    <t xml:space="preserve">RHYTHM AUTOMATION </t>
  </si>
  <si>
    <t>SYSTEM INTEGRATOR SCADA</t>
  </si>
  <si>
    <t>AANVI ENTERPRISES</t>
  </si>
  <si>
    <t xml:space="preserve">legacy waste </t>
  </si>
  <si>
    <t xml:space="preserve">EXECUTIVE ENGINEEER ELECTRICAL DIVISION </t>
  </si>
  <si>
    <t xml:space="preserve">OPERATION AND MAINTENANCE OF BATTERY OPERATED CART (10 NOS. FOR MOVEMENT OF ELDERLY AND DISABLED) </t>
  </si>
  <si>
    <t>MTS -SALARY MARCH 2021 (OPERATION AND MAINTENANCE)</t>
  </si>
  <si>
    <t>23.04.2021</t>
  </si>
  <si>
    <t>27.04.2021</t>
  </si>
  <si>
    <t>HANS RAJ KOHLI</t>
  </si>
  <si>
    <t xml:space="preserve">2ND  RUNNING BILL OF MATERIAL RECOVERY CUM TRANSFER STATIONS </t>
  </si>
  <si>
    <t>12.05.2021</t>
  </si>
  <si>
    <t xml:space="preserve">LARSEN &amp; TOUBRO LIMITED </t>
  </si>
  <si>
    <t>20.05.2021</t>
  </si>
  <si>
    <r>
      <t xml:space="preserve">REHABILILITATION/ UPGRADATION OF EXISTING STP ON DESIGN BUILD AND OPERATE BASIS AT DIGGIAN SEC-66, CHD </t>
    </r>
    <r>
      <rPr>
        <b/>
        <sz val="11"/>
        <color theme="1"/>
        <rFont val="Calibri"/>
        <family val="2"/>
        <scheme val="minor"/>
      </rPr>
      <t>(2nd bill)</t>
    </r>
  </si>
  <si>
    <t>Being Shifting of LT PCC Poles, Adjoining of wall, STP Near 3BRD, ramdarbar</t>
  </si>
  <si>
    <t>29.05.2021</t>
  </si>
  <si>
    <t>Being Shifting of LT PCC Poles, Adjoining of wall, STP Near 3BRD, ramdarbar_Passavant</t>
  </si>
  <si>
    <t>02.06.2021</t>
  </si>
  <si>
    <t xml:space="preserve">SECURE GUARD Manpower Services - MTS Salary </t>
  </si>
  <si>
    <t>17.06.2021</t>
  </si>
  <si>
    <t>REHABILILITATION/ UPGRADATION OF EXISTING STP ON DESIGN BUILD AND OPERATE BASIS AT DIGGIAN SEC-66, CHD (3rd bill of secured Advance for supply of steel)</t>
  </si>
  <si>
    <t xml:space="preserve">REHABILILITATION/ UPGRADATION OF EXISTING STP ON DESIGN BUILD AND OPERATE BASIS AT DIGGIAN SEC-66, CHD </t>
  </si>
  <si>
    <t xml:space="preserve"> Implementation of ICCC Solution for the city of Chandigarh under Chandigarh Smart City Project. </t>
  </si>
  <si>
    <t>05.07.2021</t>
  </si>
  <si>
    <t>28.07.2021</t>
  </si>
  <si>
    <t xml:space="preserve">HT MEDIA </t>
  </si>
  <si>
    <t>Advt. HT MEDIA LIMITED, Development of Minor sports Infrastructure in Smart schools under ABD AREA.</t>
  </si>
  <si>
    <t>AMAR UJALA LIMITED</t>
  </si>
  <si>
    <t>Advt.AMAR UJALA LIMITED, Development of Minor sports Infrastructure in Smart schools under ABD AREA.</t>
  </si>
  <si>
    <t>01.07.2021</t>
  </si>
  <si>
    <t>02.07.2021</t>
  </si>
  <si>
    <t>Additional Works  for Development of Basic Infrastructure in Smart schools,ABD Chandigarh</t>
  </si>
  <si>
    <t>Additional Works  for Implementation of  Smart schools in Govt School in ABD Area and O &amp;M of complete system for a period of 5 years under smart city mission</t>
  </si>
  <si>
    <t>THE HIND SAMACHAR LTD (PUNJAB KESRI)</t>
  </si>
  <si>
    <t>R.K. CONSTRUCTIONS</t>
  </si>
  <si>
    <t>Advertisement of calling of Tenders developments of Minor Sports Infrastructure in Smart Schools under ABD area.</t>
  </si>
  <si>
    <t>29.07.2021</t>
  </si>
  <si>
    <t>2ND  RUNNING BILL OF PACKAGE III</t>
  </si>
  <si>
    <t>3RD  RUNNING BILL OF PACKAGE II</t>
  </si>
  <si>
    <t>IMPLEMENTATION OF E-GOVERNANCE IN CHANDIGARH PAYMENT RA-4</t>
  </si>
  <si>
    <t>RA-8 ICCC PROJECT</t>
  </si>
  <si>
    <t>SECURE GUARD SECURITY MANPOWER SERVICES MTS</t>
  </si>
  <si>
    <t>MTS BILL FOR THE MONTH OF JUNE-2021</t>
  </si>
  <si>
    <t>PUBLIC TOILET PACKAGE -1</t>
  </si>
  <si>
    <t>07.08.2021</t>
  </si>
  <si>
    <t>14.08.2021</t>
  </si>
  <si>
    <t xml:space="preserve">Rehabilitation/ Upgradation of Existing Sewage Treatment Plants (STP) on Design, Build and Operate Basis (1 Year DLP Plus 15 Years O&amp;M) at Diggian (Sector-66), Chandigarh under Smart City project. </t>
  </si>
  <si>
    <t>20.08.2021</t>
  </si>
  <si>
    <t>23.08.2021</t>
  </si>
  <si>
    <t>13.03.2020</t>
  </si>
  <si>
    <t>PANCHKULA ADVERTISING</t>
  </si>
  <si>
    <t>CHA-CHA-011(AUGMENTATION AND UPGRADATION OF 5 EXISITING STP'S AND CONSTRUCTION  OF 1 NEW STP AT KISHANGARH (854.17)</t>
  </si>
  <si>
    <t>Speedway Adv.</t>
  </si>
  <si>
    <t>CHA-CHA-105 CONSTRUCTION OF 3 MATERIAL RECOVERY CUM TRANSFER STATION -CIVIL WORK (13.39)</t>
  </si>
  <si>
    <t>CHA-CHA-113 CONSTRUCTION OF 3 MATERIAL RECOVERY CUM TRANSFER STATION -MECHANICAL  WORK (19.61)</t>
  </si>
  <si>
    <t>19.03.2020</t>
  </si>
  <si>
    <t xml:space="preserve">SHANTI MEDIA ZONE </t>
  </si>
  <si>
    <t xml:space="preserve">TOJO VIKAS </t>
  </si>
  <si>
    <t xml:space="preserve">GRID ADVERTISING </t>
  </si>
  <si>
    <t>CHA-CHA-102 (Selection of System for Implementation of E-Governance Service for CSCL.) (1149)</t>
  </si>
  <si>
    <t>08.05.2020</t>
  </si>
  <si>
    <t>CHA-CHA-108 PUBLIC TOILETS IN ABD AREA -SECTOR-17-PACAKAGE I (1.45)</t>
  </si>
  <si>
    <t>21.05.2020</t>
  </si>
  <si>
    <t xml:space="preserve">RHYTHM AUTOMATION PVT LTD </t>
  </si>
  <si>
    <t xml:space="preserve">PRICE WATER HOUSE COOPER </t>
  </si>
  <si>
    <t>CHA-CHA-009(SCADA SYSTEM RECYCLED WATER NETWORK) (4.78)</t>
  </si>
  <si>
    <t xml:space="preserve">Paryas Creations </t>
  </si>
  <si>
    <t>CHA-CHA-109 PUBLIC TOILETS IN ABD AREA -SECTOR-22-PACKAGE-II (1.96)</t>
  </si>
  <si>
    <t>CHA-CHA-110 PUBLIC TOILETS IN ABD AREA -SECTOR-35 &amp; 43-PACKAGE-III (1.01)</t>
  </si>
  <si>
    <t>HYVA INDIA PVT LTD'</t>
  </si>
  <si>
    <t xml:space="preserve">CITY ADVERTISER </t>
  </si>
  <si>
    <t>CHA-CHA-001( WATER SUPPLY-24*7IN MANIMAJRA) (139-12)</t>
  </si>
  <si>
    <t>CHA-CHA-091(MOBILE VAN FOR HEARING , SCREENING FOR ELDERLY CITIZEN (HEALTH ATMS)(0.47)</t>
  </si>
  <si>
    <t>07.07.2020</t>
  </si>
  <si>
    <t xml:space="preserve">LABOUR CESS </t>
  </si>
  <si>
    <t>CHA-CHA-087(DEVELOPMENT OF BASIC INFRASTRUCTURE FOR SMART SCHOOLS)(0.5) (Revised 6.20)</t>
  </si>
  <si>
    <t xml:space="preserve">AGMATEL INDIA PVT LTD </t>
  </si>
  <si>
    <t>CHA-CHA-086(SMART CLASS ROOM TOTAL 150 CLASSROOM PER SCHOOL IN 5 SCHOOLS) (4.81)</t>
  </si>
  <si>
    <t xml:space="preserve">TOJO VIKAS INTERNATIONAL PVT LTD </t>
  </si>
  <si>
    <t>05.08.2020</t>
  </si>
  <si>
    <t>LABOUR CESS (US ASSOCIATES)</t>
  </si>
  <si>
    <t>25.08.2020</t>
  </si>
  <si>
    <t>WATER CHARGES (US ASSOCIATES)</t>
  </si>
  <si>
    <t>SHANTI MEDIA ZONE (24X7 WATER SUPPLY)</t>
  </si>
  <si>
    <t>RHTYHM AUTOMATION PVT LTD (SCADA SYSTEM)</t>
  </si>
  <si>
    <t>AGMATEL (INDIA) PVT LTD (IMPLEMENTATION OF SMART SCHOOL IN ABD AREA)</t>
  </si>
  <si>
    <t>15.09.2020</t>
  </si>
  <si>
    <t>EXECUTIVE ENGINEER ELECTRICITY OP DIV (ICCC )</t>
  </si>
  <si>
    <t>LARSEN AND TOUBRO PVT LTD (STP DIGGIAN)</t>
  </si>
  <si>
    <t>17.09.2020</t>
  </si>
  <si>
    <t>WATER CHARGES (HYVA MRF MECHANICAL)</t>
  </si>
  <si>
    <t>GSJ ENVO LIMITED (STP RAIPUR KALAN &amp; KHURD)</t>
  </si>
  <si>
    <t>CHA-CHA-085 SELECTION OF ICCC FOR MSI ) (333.59)</t>
  </si>
  <si>
    <t>REHABILITIATION/UPGRADATION OF EXISTING SEWAGE TREATMENT PLANT ON DESIGN, BUILD AND OPERATE BASIS AT DIGGIAN (SECTOR-66) , CHANDIGARH UNDER CHANDIGARSH SMART CITY PROJECT</t>
  </si>
  <si>
    <t>REHABILITIATION/UPGRADATION OF EXISTING SEWAGE TREATMENT PLANT ON DESIGN, BUILD AND OPERATE BASIS AT RAIPUR KALAN AND RAIPUR KHURD, CHANDIGARH UNDER CHANDIGARSH SMART CITY PROJECT</t>
  </si>
  <si>
    <t>24.09.2020</t>
  </si>
  <si>
    <t xml:space="preserve">LABOUR CESS  HYVA </t>
  </si>
  <si>
    <t>LABOUR CESS RHYTHM</t>
  </si>
  <si>
    <t>NEW INDIA INSURANCE (HYVA)(MRF)</t>
  </si>
  <si>
    <t>HYVA INDIA PVT LTD (MRF)</t>
  </si>
  <si>
    <t xml:space="preserve">IMPLEMENTATION OF SMART ADDRESSING SOLUTION FOR PROPERTIES/ESTABLISHMENT IN CHANDIGARH CITY </t>
  </si>
  <si>
    <t xml:space="preserve">CITY ADVERTISER  </t>
  </si>
  <si>
    <t>SECURE GUARD MTS SALARY FOR THE M/O AUG-20</t>
  </si>
  <si>
    <t>CHA-CHA-117 OPERATION AND MAINTENANCE OF BATTERY OPERATED CART(10 NOS FOR MOVMENT OF ELEDERLY AND DISABLED)(0.52)</t>
  </si>
  <si>
    <t>PASSAVANT ENERGY ENVIRONMENT PVT LTD (STP-3BRD &amp; DHANAS)</t>
  </si>
  <si>
    <t>REHABILITIATION/UPGRADATION OF EXISTING SEWAGE TREATMENT PLANT ON DESIGN, BUILD AND OPERATE BASIS AT 3BRD AND DHANAS, CHANDIGARH UNDER CHANDIGARSH SMART CITY PROJECT</t>
  </si>
  <si>
    <t>06.10.2020</t>
  </si>
  <si>
    <t>HYVA LABOUR CESS ( TRF STATION- EQUIPMENT )</t>
  </si>
  <si>
    <t>M/S HYVA ( INDIA ) PVT LTD ( WATER CHARGES PAYABLE )  TRF -STATION EQUIPMENT.</t>
  </si>
  <si>
    <t>TOJO VIKAS INTERNATIONAL PVT LTD (UNDERGROUND UTILITY MAPPING)</t>
  </si>
  <si>
    <t>CHA-CHA-104 (UNDERGROUND UTILITY MAPPING) (5.98)</t>
  </si>
  <si>
    <t>GRID ADVERTISING ( Setting up of 10 Nos. of Water ATM for safe Drinking water )</t>
  </si>
  <si>
    <t>CHA-CHA-092(WATER ATMS AT 20 LOCATIONS)(0.5)</t>
  </si>
  <si>
    <t xml:space="preserve">SECURE GUARD MTS </t>
  </si>
  <si>
    <t>RHYTHM AUTOMATION PVT LTD</t>
  </si>
  <si>
    <t xml:space="preserve">CITY ADVERTISEMENT </t>
  </si>
  <si>
    <t>CHA-CHA-098(LEGACY WASTE MINING AT DADDU MAJRA DUMP SITE)(33.98)</t>
  </si>
  <si>
    <t xml:space="preserve">HANS RAJ KOHLI </t>
  </si>
  <si>
    <t>SECURE GUARD MTS SALARY</t>
  </si>
  <si>
    <t>26.11.2020</t>
  </si>
  <si>
    <t>SMS LIMITED</t>
  </si>
  <si>
    <t xml:space="preserve">WATER CHARGES - HANS RAJ KOHLI -MRF CIVIL </t>
  </si>
  <si>
    <t>4.12.2020</t>
  </si>
  <si>
    <t>LABOUR CESS-SCADA-RHYTHM AUTOMATION</t>
  </si>
  <si>
    <t>LABOUR CESS- MRF CIVIL- HANS RAJ KOHLI</t>
  </si>
  <si>
    <t>LABOUR CESS- LEGACY WASTE- SMS LTD</t>
  </si>
  <si>
    <t xml:space="preserve">BHARAT ELECTRONICS  ICCC PROJECT </t>
  </si>
  <si>
    <t>SHANTI MEDIA ZONE PVT LTD ADVERTISEMENT FOR PROJECTS 24X7 WATER &amp;  MOBILE VAN FOR ELDERLY CITIZENS</t>
  </si>
  <si>
    <r>
      <t>M/S TATA AIG GENERAL INSURANCE CO.LTD ( INSURANCE OF</t>
    </r>
    <r>
      <rPr>
        <b/>
        <sz val="11"/>
        <color theme="1"/>
        <rFont val="Calibri"/>
        <family val="2"/>
        <scheme val="minor"/>
      </rPr>
      <t xml:space="preserve"> 97 GARBAGE TIPPER </t>
    </r>
    <r>
      <rPr>
        <sz val="11"/>
        <color theme="1"/>
        <rFont val="Calibri"/>
        <family val="2"/>
        <scheme val="minor"/>
      </rPr>
      <t>FOR SOLID WASTE MGMT PROJECT MC )</t>
    </r>
  </si>
  <si>
    <t>16.12.2020</t>
  </si>
  <si>
    <t xml:space="preserve">CHA-CHA-114 PROVISION OF SCADA FOR SOLID WASTE MANAGEMENT FOR ROUTE MANAGEMENT, EFFICIENCY OF COLLECTION MOBILE APPLICATION, DAILY MANAGEMENT OF SOLID WAST INCLUDING DRY/WET AS PER SWACHH BHARAT STANDARDS AND O&amp;M FOR 5 YEARS (8.04) </t>
  </si>
  <si>
    <r>
      <t>State Transport Authority, UT CHD (</t>
    </r>
    <r>
      <rPr>
        <b/>
        <sz val="11"/>
        <color theme="1"/>
        <rFont val="Calibri"/>
        <family val="2"/>
        <scheme val="minor"/>
      </rPr>
      <t xml:space="preserve"> Reg Fee 97 tipper out 390) ( 600 X 77 DD'S)</t>
    </r>
  </si>
  <si>
    <r>
      <t xml:space="preserve">REGISTRATION AND LICENCING AUTHORITY, UT CHD </t>
    </r>
    <r>
      <rPr>
        <b/>
        <sz val="11"/>
        <color theme="1"/>
        <rFont val="Calibri"/>
        <family val="2"/>
        <scheme val="minor"/>
      </rPr>
      <t>( Reg Fee 97 tipper out 390) ( 1200 X 90 DD'S )</t>
    </r>
  </si>
  <si>
    <t>Cow Cess for the hooper tipper, to RLA office  through arvind advance account</t>
  </si>
  <si>
    <t xml:space="preserve">INSURANCE OF 29 TIPPERS @ 8197  FOR TATA AIG GENERAL INSURANCE CO.LTD </t>
  </si>
  <si>
    <t>24.12.2020</t>
  </si>
  <si>
    <t>State Transport Authority, UT CHD ( Reg Fee 97 tipper out 390) ( 600 X 100 DD'S)</t>
  </si>
  <si>
    <t>BHARAT SANCHAR NIGAM LIMITED( ICCC PROJECT)</t>
  </si>
  <si>
    <t>28.12.2020</t>
  </si>
  <si>
    <t xml:space="preserve">State Transport Authority, UT CHD ( Reg Fee 97 tipper out 390) </t>
  </si>
  <si>
    <t>RLA FEES FOR HOOPER TIPPER 390</t>
  </si>
  <si>
    <t xml:space="preserve">PASSING FEE FOR RLA OFFICE BY MANOJ KUMAR </t>
  </si>
  <si>
    <t xml:space="preserve">TATA AIG GENERAL INSURANCE FOR 264 VEHICLES X 8197 FOR HOOPER TIPPER </t>
  </si>
  <si>
    <t>BHARAT ELECTRONICS LIMITED ICCC PROJECT</t>
  </si>
  <si>
    <t>05.01.2021</t>
  </si>
  <si>
    <t xml:space="preserve">SECURE GUARD  SALARY FOR THE MONTH OF NOVEMBER-2020 MTS STAFF  </t>
  </si>
  <si>
    <t>PASCO MOTORS( hyva india pvt ltd)</t>
  </si>
  <si>
    <t>20.01.2021</t>
  </si>
  <si>
    <t>ANIL MALHOTRA BUILDERS FOR PUBLIC TOILET ABD AREA PACKAGE -1</t>
  </si>
  <si>
    <t>SECURE GUARD SECURITY &amp; MANPOWER SERVICES WAGES MTS /SUPERVISOR STAFF-DEC-2020</t>
  </si>
  <si>
    <t xml:space="preserve">RHYTHM AUTOMATION CONTROL PVT LTD </t>
  </si>
  <si>
    <t>WATER CHARGES ANIL MALHOTRA-PUBLIC TOILET PACKAGE-I</t>
  </si>
  <si>
    <t>04.02.2021</t>
  </si>
  <si>
    <t>LABOUR CESS-ANIL MALHOTRA BUILDERS - PUBLIC TOILET PACKAGE-I</t>
  </si>
  <si>
    <t>R.K CONSTRUCTION - PUBLIC TOILET PACKAGE-II</t>
  </si>
  <si>
    <t>R.K CONSTRUCTION - PUBLIC TOILET PACKAGE-III</t>
  </si>
  <si>
    <t>State Transport Authority, UT CHD ( Reg Fee  tipper out 390) ( 600 X23) continental</t>
  </si>
  <si>
    <t>CHA-CHA-115   PROVISION OF 1.8-2.0 CUM VEHICLES FOR LAST MILE CONNECTIVITY TO SMALL LANES/CONGESTED AREAS OF VILLAGES, MANI MAJRA ETC. (3.08)</t>
  </si>
  <si>
    <t xml:space="preserve">U S ASSOCIATES </t>
  </si>
  <si>
    <t xml:space="preserve">SECURE GUARD SALARY FOR THE MONTH OF JAN-2021, MTS </t>
  </si>
  <si>
    <t>WATER CHARGES PAYABLE ( R.K Construction)</t>
  </si>
  <si>
    <t>09.03.2021</t>
  </si>
  <si>
    <t>LABOUR CESS PAYABLE ( rhythm 117562, r.k construction 39016)</t>
  </si>
  <si>
    <t>GRID ADVERTISEMENT CENTURY PARK O &amp; m</t>
  </si>
  <si>
    <t xml:space="preserve">O &amp; M OF CENTURY PARK </t>
  </si>
  <si>
    <t>PGMT-BSNL COVID PAYMENT ICCC</t>
  </si>
  <si>
    <t>17.03.2021</t>
  </si>
  <si>
    <t>HYVA INDIA PVT LTD</t>
  </si>
  <si>
    <t>SECURE GUARD MANPOWER SERVICE -MTS SALARY</t>
  </si>
  <si>
    <t>PASCO MOTORS- GARBAGE HOOPER TIPPER 390NOS</t>
  </si>
  <si>
    <t>LABOUR CESS- U.S ASSOCIATES(DEVELOPMENT OF BASIC INFRASTRUCTURE SMART SCHOOL)</t>
  </si>
  <si>
    <t>07.04.2021</t>
  </si>
  <si>
    <t>LABOUR CESS- ARYA OMNITALK WIRELESS SOLUTIONS PVT LTD -SCADA SOLID WASTE MGMT VEHICLE TRACKING FOR PAN CITY</t>
  </si>
  <si>
    <t>WATER CESS-DEVELOPMENT OF BASIC SMART SCHOOL- U S ASSOCIATES</t>
  </si>
  <si>
    <t xml:space="preserve">AGMATEL INDIA PVT LTD - SMART SCHOOL </t>
  </si>
  <si>
    <t xml:space="preserve">ARYA OMNITALK SOLUTIONS PVT LTD </t>
  </si>
  <si>
    <t>RLA FEES FOR VEHICLE HOOPER TIPPER 390 (1200*47) CONTINENTAL ENGINES</t>
  </si>
  <si>
    <t>ANIL MALHOTRA - PUBLIC TOILET PKG-1</t>
  </si>
  <si>
    <t>RK CONSTRUCTION PUBLIC TOILET PKG-2</t>
  </si>
  <si>
    <t>AANVI ENTERPRISES- MATERIAL RECOVER STATIONS</t>
  </si>
  <si>
    <t>SMS LTD - LEGACY WASTE</t>
  </si>
  <si>
    <t>EXECUTIVE ENGG ELECTRICAL DIV - FOR O &amp;M  OF Battery Operated Cart Elederly &amp; disabled</t>
  </si>
  <si>
    <t>Secure Guard MTS- salary for the month of March-2021</t>
  </si>
  <si>
    <t>LABOUR CESS - ANIL MALHOTRA PACKAGE -1</t>
  </si>
  <si>
    <t>30.04.2021</t>
  </si>
  <si>
    <t>LABOUR CESS- R.K CONSTRUCTION PACKAGE-2</t>
  </si>
  <si>
    <r>
      <t xml:space="preserve">Vehicles for solid waste mgmt 3.0  &amp; 5.0 cum capacity for house hold and commercial purposes (33.50) (23.50) (10.00) -390 Vehicles </t>
    </r>
    <r>
      <rPr>
        <b/>
        <sz val="11"/>
        <color theme="1"/>
        <rFont val="Calibri"/>
        <family val="2"/>
        <scheme val="minor"/>
      </rPr>
      <t xml:space="preserve">continental engies pvt ltd </t>
    </r>
  </si>
  <si>
    <t>03.05.2021</t>
  </si>
  <si>
    <t>EXECUTIVE ENGGINER MCPH DIVISION-2, WATER CHARGES PAYABLE, R.K CONSTRUCTION 57144</t>
  </si>
  <si>
    <t>EXECUTIVE ENGGINER MCPH DIVISION-2, WATER CHARGES PAYABLE, ANIL MALHOTRA 39080</t>
  </si>
  <si>
    <t>HANSRAJ KOHLI - MRF STATIONS</t>
  </si>
  <si>
    <t>Project_ STP_Diggian Sector 66_ Larson &amp; Toubro</t>
  </si>
  <si>
    <t>Project_ STP_3BRD_Passavant</t>
  </si>
  <si>
    <t xml:space="preserve">water charges  payable - Hans Raj Kohli, MRF CIVIL </t>
  </si>
  <si>
    <t>31.05.2021</t>
  </si>
  <si>
    <t>03.06.2021</t>
  </si>
  <si>
    <t>04.06.2021</t>
  </si>
  <si>
    <t xml:space="preserve">WATER CHARGES- Larsen &amp; Toubro for STP Project </t>
  </si>
  <si>
    <t>labour cess L&amp;T Diggian STP Project Rs.344499</t>
  </si>
  <si>
    <t>labour cess Hans Raj Kohli Material Recovery Cum transfer station Rs.585162</t>
  </si>
  <si>
    <t>LARSEN &amp; TOUBRO LIMITED- Secured Advance for supply of steel CC 3rd bill</t>
  </si>
  <si>
    <t>LARSEN &amp; TOUBRO LIMITED- for project STP _ Diggian @ sector-66</t>
  </si>
  <si>
    <t xml:space="preserve">Bharat Electronics Limited _ ICCC Project </t>
  </si>
  <si>
    <t>29.06.2021</t>
  </si>
  <si>
    <t>Water Charges L &amp; T _ Project _STP_Diggian_Sector 66</t>
  </si>
  <si>
    <t>Labour Cess L &amp; T_ Project_ STP_ Diggian_ Sector_66</t>
  </si>
  <si>
    <t>HT MEDIA LIMITED ADVERTISEMENT</t>
  </si>
  <si>
    <t>AMAR UJALA LIMITED ADVERTISEMENT</t>
  </si>
  <si>
    <t>Development of Minor Sports Infrastructure in smart Schools under ABD Area in Chandigarh</t>
  </si>
  <si>
    <t>LABOUR CESS- R.K CONSTRUCTION</t>
  </si>
  <si>
    <t>ANIL MALHOTRA - PKG-1</t>
  </si>
  <si>
    <t xml:space="preserve">SECURE GUARD MANPOWER SERVICES </t>
  </si>
  <si>
    <t>LARSEN &amp; TOUBRO LIMITED</t>
  </si>
  <si>
    <t>hans raj kohli</t>
  </si>
  <si>
    <t>WATER TERRIF(CESS)  PKG-3 97249, R K CONSTRUCTION</t>
  </si>
  <si>
    <t>WATER TERRIF(CESS) PKG-2 47450  R K CONSTRUCTION</t>
  </si>
  <si>
    <t>CHA-CHA-108 PUBLIC TOILETS IN ABD AREA PACAKAGE III</t>
  </si>
  <si>
    <t>CHA-CHA-108 PUBLIC TOILETS IN ABD AREA PACAKAGE II (1.45)</t>
  </si>
  <si>
    <t>LABOUR CESS PAYABLE r.k construction 39016)</t>
  </si>
  <si>
    <r>
      <t xml:space="preserve">LABOUR CESS </t>
    </r>
    <r>
      <rPr>
        <b/>
        <sz val="11"/>
        <color theme="1"/>
        <rFont val="Calibri"/>
        <family val="2"/>
        <scheme val="minor"/>
      </rPr>
      <t>( SMS LTD =514513)</t>
    </r>
  </si>
  <si>
    <r>
      <t xml:space="preserve">LABOUR CESS </t>
    </r>
    <r>
      <rPr>
        <b/>
        <sz val="11"/>
        <color theme="1"/>
        <rFont val="Calibri"/>
        <family val="2"/>
        <scheme val="minor"/>
      </rPr>
      <t>(RHYTHM =92824)</t>
    </r>
  </si>
  <si>
    <t xml:space="preserve">Project Mining Legacy Waste </t>
  </si>
  <si>
    <t xml:space="preserve">MOBILE VAN ELDERLY CITIZENS </t>
  </si>
  <si>
    <t>MRF-CIVIL PROJECT KOHLI</t>
  </si>
  <si>
    <t xml:space="preserve">STP -DIGGIAN PROJECT </t>
  </si>
  <si>
    <t>MATERIAL RECOVERY CUM TRF STATION</t>
  </si>
  <si>
    <t>CHA-CHA-109 PUBLIC TOILETS IN ABD AREA -SECTOR-22-PACKAGE-III (1.96)</t>
  </si>
  <si>
    <t>TOTAL</t>
  </si>
  <si>
    <t>MTS SALARY INVOICE FOR THE MONTH OF JULY-2021</t>
  </si>
  <si>
    <t>10.09.2021</t>
  </si>
  <si>
    <t>project iccc</t>
  </si>
  <si>
    <t>14.09.2021</t>
  </si>
  <si>
    <t xml:space="preserve"> BHARAT ELECTRONICS LIMITED</t>
  </si>
  <si>
    <t>ANIL MALHOTRA BUILDERS ( PUBLIC TOILET ABD AREA PACKAGE-1)---- labour Cess</t>
  </si>
  <si>
    <t>07.09.2021</t>
  </si>
  <si>
    <t xml:space="preserve">Larsen &amp; Toubro </t>
  </si>
  <si>
    <t>STP_ diggian proejct sector-66-- labour cess</t>
  </si>
  <si>
    <t>Project _ MRF_ CIVIL'- Labour cess</t>
  </si>
  <si>
    <t>ANIL MALHOTRA BUILDERS ( PUBLIC TOILET ABD AREA PACKAGE-1)---- water Charges</t>
  </si>
  <si>
    <t>STP_ diggian proejct sector-66-- water charges</t>
  </si>
  <si>
    <t>Project _ MRF_ CIVIL'- water Charges</t>
  </si>
  <si>
    <t>Expenses on MRF _Civil inaugrationa_ Gee &amp; Gee associates</t>
  </si>
  <si>
    <t>21.09.2021</t>
  </si>
  <si>
    <t>24.09.2021</t>
  </si>
  <si>
    <t xml:space="preserve">Iccc project_ Covid Control </t>
  </si>
  <si>
    <t>File No.19</t>
  </si>
  <si>
    <t xml:space="preserve">with held </t>
  </si>
  <si>
    <t>security</t>
  </si>
  <si>
    <t>MTS SALARY INVOICE FOR THE MONTH OF august-2021</t>
  </si>
  <si>
    <t>01.10.2021</t>
  </si>
  <si>
    <t>RA-1 STP 3BRD Dhannas</t>
  </si>
  <si>
    <t>08.10.2021</t>
  </si>
  <si>
    <t>STP RAIPUR KALAN, RAIPUR KHURD</t>
  </si>
  <si>
    <t>11.10.2021</t>
  </si>
  <si>
    <t>STP -DIGGIAN SECTOR-66</t>
  </si>
  <si>
    <t>12.10.2021</t>
  </si>
  <si>
    <t xml:space="preserve"> TOJO VIKAS INTERNATIONAL PVT LTD</t>
  </si>
  <si>
    <t xml:space="preserve"> HANS RAJ KHOLI </t>
  </si>
  <si>
    <t>HVYA INDIA PVT. LTD</t>
  </si>
  <si>
    <t xml:space="preserve">ICCC PROJECT </t>
  </si>
  <si>
    <t>20.10.2021</t>
  </si>
  <si>
    <t>29.10.2021</t>
  </si>
  <si>
    <t>SECURE GUARD SALARY MTS</t>
  </si>
  <si>
    <t>MTS SALARY INVOICE FOR THE MONTH OF September-2021</t>
  </si>
  <si>
    <t>STP _ Diggian sector 66 project</t>
  </si>
  <si>
    <t>PROVISION OF SCADA FOR SOLID WASTE MANAGEMENT FOR ROUTE MANAGEMENT, EFFICIENCY OF COLLECTION MOBILE APPLICATION, DAILY MANAGEMENT OF SOLID WAST INCLUDING DRY/WET AS PER SWACHH BHARAT STANDARDS AND O&amp;M FOR 5 YEARS (</t>
  </si>
  <si>
    <t xml:space="preserve">VARUN PROCON PVT LTD </t>
  </si>
  <si>
    <t xml:space="preserve">SANITARY LANDFILL DADDU MAJRA </t>
  </si>
  <si>
    <t>STP 3BRD DHANNAS PROJECT]</t>
  </si>
  <si>
    <t xml:space="preserve">security </t>
  </si>
  <si>
    <t>interest</t>
  </si>
  <si>
    <t>labour cess</t>
  </si>
  <si>
    <t>water charges</t>
  </si>
  <si>
    <t>tds /tds gst to be counted for sept</t>
  </si>
  <si>
    <t>PUBLIC TOILET PACKAGE -III</t>
  </si>
  <si>
    <t>24.11.2021</t>
  </si>
  <si>
    <t xml:space="preserve">CONTINENTAL FOUNDATION </t>
  </si>
  <si>
    <t>SMART BIKE MOBILITY PVT LTD</t>
  </si>
  <si>
    <t>05.11.2021</t>
  </si>
  <si>
    <t xml:space="preserve">RAMESH KUMAR </t>
  </si>
  <si>
    <t>EXPANSION OF DADDU MAJRA SANITARY  LANDFILL SITE CIVIL AND ALLIED WORKS - ( REMOVAL OF MALBA)</t>
  </si>
  <si>
    <t>Selection of system integrator for design, develop, implement, scada system for recycled water distribution PAN City chd</t>
  </si>
  <si>
    <t>17.11.2021</t>
  </si>
  <si>
    <t>e- governance services</t>
  </si>
  <si>
    <t>50% of Smart bike reimburse from Smart bike mobility pvt ltd Gross bill 246620/2= 123310  &amp;  Payment 221540/2 = 110770</t>
  </si>
  <si>
    <t>Material Recovery Cum Transfer Station (MRF), cranes for (Civil) Shifting of old material from Ind area- Phase -I site .</t>
  </si>
  <si>
    <t>29.11.2021</t>
  </si>
  <si>
    <t>STP DIGGIAN</t>
  </si>
  <si>
    <t xml:space="preserve">XIRACH SOLUTIONS PVT LTD </t>
  </si>
  <si>
    <t>E-GOVERNANCE SERVICES( PWC AUDIT &amp; ASSESMENT OF WEB)</t>
  </si>
  <si>
    <t>30.11.2021</t>
  </si>
  <si>
    <t>VARUN PROCON PVT LTD - SANITARY LAND FILL SITE</t>
  </si>
  <si>
    <t>PASSAVANT STP _ 3BRD _DHANNAS</t>
  </si>
  <si>
    <t>MTS SALARY INVOICE FOR THE MONTH OF October-2021</t>
  </si>
  <si>
    <t>R K CONSTRUCTIONS</t>
  </si>
  <si>
    <t>PUBLIC TOILET PACKAGE -II</t>
  </si>
  <si>
    <t>10.12.2021</t>
  </si>
  <si>
    <t>13.12.2021</t>
  </si>
  <si>
    <t>27.12.2021</t>
  </si>
  <si>
    <t xml:space="preserve">MTS salary </t>
  </si>
  <si>
    <t>02.01.2022</t>
  </si>
  <si>
    <t>05.01.2022</t>
  </si>
  <si>
    <t>STP DIGGIAN SECTOR-66</t>
  </si>
  <si>
    <t>STP_3BRD_ DHANNAS</t>
  </si>
  <si>
    <t>09.01.2022</t>
  </si>
  <si>
    <t xml:space="preserve">LED STREET LIGHT IN ABD AREA </t>
  </si>
  <si>
    <t>HIND SAMACHAR ADVERTISEMENT</t>
  </si>
  <si>
    <t xml:space="preserve">BENNETT COLEMAN &amp; CO   ADVT </t>
  </si>
  <si>
    <t xml:space="preserve">AMAR UJALA LIMITED ADVT </t>
  </si>
  <si>
    <t>04.01.2022</t>
  </si>
  <si>
    <t>24.01.2022</t>
  </si>
  <si>
    <t>28.01.2022</t>
  </si>
  <si>
    <t>19.01.2022</t>
  </si>
  <si>
    <t>SUPPLY ERECTION AND COMMISSIONING OF TRF EQUIPMENT(1) 12 Nos static capex,24 Nos detachable containers, 9 Nos hookloaders</t>
  </si>
  <si>
    <t>01.02.2022</t>
  </si>
  <si>
    <t>05.02.2022</t>
  </si>
  <si>
    <t xml:space="preserve">MINING OF LEGACY WASTE </t>
  </si>
  <si>
    <t>17.02.2022</t>
  </si>
  <si>
    <t>MTS SALARY - DEC-2021</t>
  </si>
  <si>
    <t>26.11.2019</t>
  </si>
  <si>
    <t>CITY ADVERTISE</t>
  </si>
  <si>
    <t>03.03.2020</t>
  </si>
  <si>
    <t>US ASSOCIATES (TDS)</t>
  </si>
  <si>
    <t>06.03.2020</t>
  </si>
  <si>
    <t xml:space="preserve">US ASSOCIATES GST </t>
  </si>
  <si>
    <t>US ASSOCIATES TDS (DEVELOPMENT OF BASIC INFRASCTRUCTURE IN ABD AREA)</t>
  </si>
  <si>
    <t>US ASSOCIATES TDS GST  (DEVELOPMENT OF BASIC INFRASCTRUCTURE IN ABD AREA)</t>
  </si>
  <si>
    <t>TDS GST U.S ASSOCIATES</t>
  </si>
  <si>
    <t xml:space="preserve">TDS 194C-U.S ASSOCIATES </t>
  </si>
  <si>
    <t xml:space="preserve">Total Payment </t>
  </si>
  <si>
    <t>A</t>
  </si>
  <si>
    <t>B</t>
  </si>
  <si>
    <t>A+B</t>
  </si>
  <si>
    <t>TDS US Associates</t>
  </si>
  <si>
    <t>GST TDS  U S Associates</t>
  </si>
  <si>
    <t xml:space="preserve">Mr. pankaj Jain Advocate fee for H L Handa &amp; Co. versus CSCL </t>
  </si>
  <si>
    <t>STP PROJECT RAIPUR KALAN &amp; KHURD 3BRD and Dhannas- Passavant Energies &amp; enviornment pvt ltd</t>
  </si>
  <si>
    <t>Mr. pankaj Jain Advocate fee for H L Handa &amp; Co. versus CSCL ( RCM GST)</t>
  </si>
  <si>
    <t>28.02.2022</t>
  </si>
  <si>
    <t>RADHIKA ENTERPRISES</t>
  </si>
  <si>
    <t>Neeraj Mohindera</t>
  </si>
  <si>
    <r>
      <t xml:space="preserve">ICCC project - </t>
    </r>
    <r>
      <rPr>
        <b/>
        <sz val="11"/>
        <color theme="1"/>
        <rFont val="Calibri"/>
        <family val="2"/>
        <scheme val="minor"/>
      </rPr>
      <t>operation &amp; maintainence</t>
    </r>
  </si>
  <si>
    <r>
      <t xml:space="preserve">LEGACY WASTE MINING at Daddu Majra Dump Site- </t>
    </r>
    <r>
      <rPr>
        <b/>
        <sz val="11"/>
        <color theme="1"/>
        <rFont val="Calibri"/>
        <family val="2"/>
        <scheme val="minor"/>
      </rPr>
      <t>operation &amp; maintenance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</si>
  <si>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E-Governance Services- </t>
    </r>
    <r>
      <rPr>
        <b/>
        <sz val="11"/>
        <color theme="1"/>
        <rFont val="Calibri"/>
        <family val="2"/>
        <scheme val="minor"/>
      </rPr>
      <t>Operation &amp; maintenance</t>
    </r>
  </si>
  <si>
    <r>
      <t xml:space="preserve">Scada System ( Recycled water network)- </t>
    </r>
    <r>
      <rPr>
        <b/>
        <sz val="11"/>
        <color theme="1"/>
        <rFont val="Calibri"/>
        <family val="2"/>
        <scheme val="minor"/>
      </rPr>
      <t xml:space="preserve">operation &amp; maintenance </t>
    </r>
  </si>
  <si>
    <r>
      <t xml:space="preserve">Monitoring of Individual street lights in ABD- </t>
    </r>
    <r>
      <rPr>
        <b/>
        <sz val="11"/>
        <color theme="1"/>
        <rFont val="Calibri"/>
        <family val="2"/>
        <scheme val="minor"/>
      </rPr>
      <t>Operation &amp; Maintenance</t>
    </r>
  </si>
  <si>
    <r>
      <t>Smart Class room ( total 150 classrooms per school in 5 school)-</t>
    </r>
    <r>
      <rPr>
        <b/>
        <sz val="11"/>
        <color theme="1"/>
        <rFont val="Calibri"/>
        <family val="2"/>
        <scheme val="minor"/>
      </rPr>
      <t>Operation &amp; Maintenance</t>
    </r>
  </si>
  <si>
    <r>
      <t>Incineator for animal carcass-</t>
    </r>
    <r>
      <rPr>
        <b/>
        <sz val="11"/>
        <color theme="1"/>
        <rFont val="Calibri"/>
        <family val="2"/>
        <scheme val="minor"/>
      </rPr>
      <t xml:space="preserve"> Operation &amp; Maintenance</t>
    </r>
    <r>
      <rPr>
        <sz val="11"/>
        <color theme="1"/>
        <rFont val="Calibri"/>
        <family val="2"/>
        <scheme val="minor"/>
      </rPr>
      <t xml:space="preserve"> </t>
    </r>
  </si>
  <si>
    <r>
      <t>Sensory park for disabled-</t>
    </r>
    <r>
      <rPr>
        <b/>
        <sz val="11"/>
        <color theme="1"/>
        <rFont val="Calibri"/>
        <family val="2"/>
        <scheme val="minor"/>
      </rPr>
      <t xml:space="preserve"> Operation &amp; Maintenance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</si>
  <si>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Battery operated cart for elderly and disabled ( operations)- </t>
    </r>
    <r>
      <rPr>
        <b/>
        <sz val="11"/>
        <color theme="1"/>
        <rFont val="Calibri"/>
        <family val="2"/>
        <scheme val="minor"/>
      </rPr>
      <t>operation &amp; maintainence</t>
    </r>
  </si>
  <si>
    <r>
      <t xml:space="preserve">Additional works for implementation of smart school in Govt Schools in ABD- </t>
    </r>
    <r>
      <rPr>
        <b/>
        <sz val="11"/>
        <color theme="1"/>
        <rFont val="Calibri"/>
        <family val="2"/>
        <scheme val="minor"/>
      </rPr>
      <t>operation &amp; maintenance</t>
    </r>
    <r>
      <rPr>
        <sz val="11"/>
        <color theme="1"/>
        <rFont val="Calibri"/>
        <family val="2"/>
        <scheme val="minor"/>
      </rPr>
      <t xml:space="preserve"> </t>
    </r>
  </si>
  <si>
    <t>09.03.2022</t>
  </si>
  <si>
    <t xml:space="preserve">MTS Salary </t>
  </si>
  <si>
    <t>PUBLIC TOILET ABD AREA PACKAGE-I</t>
  </si>
  <si>
    <t xml:space="preserve">SYSTEM INTEGRATOR E-GOVERNANCE </t>
  </si>
  <si>
    <t>28.03.2022</t>
  </si>
  <si>
    <t xml:space="preserve">Addl. Work for development of basic infra smart school </t>
  </si>
  <si>
    <t>02.04.2022</t>
  </si>
  <si>
    <t>VARUN PROCON PVT LTD</t>
  </si>
  <si>
    <t xml:space="preserve">SECURE GUARD Manpower Services - MTS </t>
  </si>
  <si>
    <t>GSJ ENVO LIMITED</t>
  </si>
  <si>
    <t>07.04.2022</t>
  </si>
  <si>
    <t>12.04.2022</t>
  </si>
  <si>
    <t>MRF CIVIL</t>
  </si>
  <si>
    <t>27.04.2022</t>
  </si>
  <si>
    <t>05.05.2022</t>
  </si>
  <si>
    <t>26.05.2022</t>
  </si>
  <si>
    <t>NEERAJ MOHINDERA</t>
  </si>
  <si>
    <t>24.05.2022</t>
  </si>
  <si>
    <t>27.05.2022</t>
  </si>
  <si>
    <t>STP  DIGGIAN SECTOR -66</t>
  </si>
  <si>
    <t xml:space="preserve">ADDL WORK FOR  SMART SCHOOL </t>
  </si>
  <si>
    <t>31.05.2022</t>
  </si>
  <si>
    <t>16.06.2022</t>
  </si>
  <si>
    <t xml:space="preserve">PACKAGE-II RA-05 FINAL </t>
  </si>
  <si>
    <t>10.06.2022</t>
  </si>
  <si>
    <t>Supply, Erection &amp; Commissioning of transfer Station Equipments 12 Nos Static Compaction system 24 Nos Detachable Containers , 9 Nos Hook Loader relase of payment against TPI</t>
  </si>
  <si>
    <t>18.05.2022</t>
  </si>
  <si>
    <t>PUBLIC TOILET PACKAGE -I</t>
  </si>
  <si>
    <t>29.06.2022</t>
  </si>
  <si>
    <t>15.07.2022</t>
  </si>
  <si>
    <t>Insat Techno Services</t>
  </si>
  <si>
    <t>Smart school in govt schools in abd area &amp; operation &amp; maintenance of the complete system</t>
  </si>
  <si>
    <t>08.07.2022</t>
  </si>
  <si>
    <t>SCHOOL FURNITURE</t>
  </si>
  <si>
    <t>13.07.2022</t>
  </si>
  <si>
    <t xml:space="preserve">Methodex System Pvt Ltd </t>
  </si>
  <si>
    <t xml:space="preserve"> See Sr No.227(61524114+47917827=109441941)</t>
  </si>
  <si>
    <r>
      <t>SYSTEM INTEGRATOR E-GOVERNANCE</t>
    </r>
    <r>
      <rPr>
        <b/>
        <sz val="11"/>
        <color theme="1"/>
        <rFont val="Calibri"/>
        <family val="2"/>
        <scheme val="minor"/>
      </rPr>
      <t xml:space="preserve"> </t>
    </r>
  </si>
  <si>
    <t>BALANCE PYMT OF RA-3 &amp; RA-5</t>
  </si>
  <si>
    <t xml:space="preserve"> See Sr No.232 (61524114+47917827=109441941)</t>
  </si>
  <si>
    <t xml:space="preserve">Deduction </t>
  </si>
  <si>
    <t xml:space="preserve">TDS IT </t>
  </si>
  <si>
    <t xml:space="preserve">Net Payment </t>
  </si>
  <si>
    <t>Bharat Electronics Limited</t>
  </si>
  <si>
    <t>Sr No</t>
  </si>
  <si>
    <t>RA1</t>
  </si>
  <si>
    <t xml:space="preserve">Date of Payment </t>
  </si>
  <si>
    <t xml:space="preserve">particulars </t>
  </si>
  <si>
    <t>Total Deduction</t>
  </si>
  <si>
    <t>RA2</t>
  </si>
  <si>
    <t>RA3</t>
  </si>
  <si>
    <t>RA4</t>
  </si>
  <si>
    <t>RA5</t>
  </si>
  <si>
    <t>ICCC</t>
  </si>
  <si>
    <t>RA6</t>
  </si>
  <si>
    <t>Covid-19 control centre recovery</t>
  </si>
  <si>
    <t>RA7</t>
  </si>
  <si>
    <t>RA8</t>
  </si>
  <si>
    <t>RA9</t>
  </si>
  <si>
    <t>RA10</t>
  </si>
  <si>
    <t>RA11</t>
  </si>
  <si>
    <t>RA12</t>
  </si>
  <si>
    <t>RA13</t>
  </si>
  <si>
    <t>RA14</t>
  </si>
  <si>
    <t>RA15</t>
  </si>
  <si>
    <t>RA16</t>
  </si>
  <si>
    <t>Work done                Incl.of GST       (invoice value)</t>
  </si>
  <si>
    <t>Land Line Bill payment</t>
  </si>
  <si>
    <t>Interest paid on TDS</t>
  </si>
  <si>
    <t>Amount with held</t>
  </si>
  <si>
    <t>Penalty on delay if any</t>
  </si>
  <si>
    <t>RA17</t>
  </si>
  <si>
    <t>20.05.2022</t>
  </si>
  <si>
    <t>RA18</t>
  </si>
  <si>
    <r>
      <t>implementation of iccc phase-III,CCTV Survelliance system  in 17 No. Police Stations in Chandigarh</t>
    </r>
    <r>
      <rPr>
        <b/>
        <sz val="11"/>
        <color theme="1"/>
        <rFont val="Calibri"/>
        <family val="2"/>
        <scheme val="minor"/>
      </rPr>
      <t>( Deposit work not in UC)</t>
    </r>
  </si>
  <si>
    <t>22.07.2022</t>
  </si>
  <si>
    <r>
      <t xml:space="preserve">SYSTEM INTEGRATOR E-GOVERNANCE </t>
    </r>
    <r>
      <rPr>
        <b/>
        <sz val="11"/>
        <color theme="1"/>
        <rFont val="Calibri"/>
        <family val="2"/>
        <scheme val="minor"/>
      </rPr>
      <t>OPERATION &amp; MAINTENANCE not in UC</t>
    </r>
  </si>
  <si>
    <t>RA19</t>
  </si>
  <si>
    <t>01.08.2022</t>
  </si>
  <si>
    <t>ICCC PROJECT RA- 18</t>
  </si>
  <si>
    <t>02.08.2022</t>
  </si>
  <si>
    <t>03.08.2022</t>
  </si>
  <si>
    <t>16.08.2022</t>
  </si>
  <si>
    <t xml:space="preserve">SMS LTD </t>
  </si>
  <si>
    <r>
      <t xml:space="preserve">LEGACY WASTE </t>
    </r>
    <r>
      <rPr>
        <b/>
        <sz val="11"/>
        <color theme="1"/>
        <rFont val="Calibri"/>
        <family val="2"/>
        <scheme val="minor"/>
      </rPr>
      <t>(operation &amp; maintenance deffered expenses)</t>
    </r>
  </si>
  <si>
    <t>24.08.2022</t>
  </si>
  <si>
    <t>17.08.2022</t>
  </si>
  <si>
    <t>05.09.2022</t>
  </si>
  <si>
    <t>security refund in lieu of bank guarantee</t>
  </si>
  <si>
    <t>08.09.2022</t>
  </si>
  <si>
    <t>19.09.2022</t>
  </si>
  <si>
    <t xml:space="preserve">Sms legacy waste  O &amp;M           -1.77 ( 1,77,04,154)&amp; -1.22(1,22,05,760) total -2.991.     for the Month of August-2022  </t>
  </si>
  <si>
    <t>STP  DIGGIAN SECTOR -66 ( RA-16)</t>
  </si>
  <si>
    <t>SANITARY LANDFILL DADDU MAJRA RA-6</t>
  </si>
  <si>
    <t>ICCC PROJECT RA-22 TO RA 27</t>
  </si>
  <si>
    <t>20.09.2022</t>
  </si>
  <si>
    <t>07.10.2022</t>
  </si>
  <si>
    <t>SYSTEM INTEGRATOR E-GOVERNANCE (O &amp; M )</t>
  </si>
  <si>
    <t>ANIL MALHOTRA BUILDERS</t>
  </si>
  <si>
    <t xml:space="preserve">Construction of Approach Road and allied works along </t>
  </si>
  <si>
    <t>11.10.2022</t>
  </si>
  <si>
    <t>12.10.2022</t>
  </si>
  <si>
    <t>STP  DIGGIAN SECTOR -66 ( RA-18)</t>
  </si>
  <si>
    <t>STP 3BRD DHANNAS PROJECT] RA-11</t>
  </si>
  <si>
    <t>18.10.2022</t>
  </si>
  <si>
    <t>28.10.2022</t>
  </si>
  <si>
    <t>STP 3BRD DHANNAS PROJECT] RA-12 GST 12 TO 18 %</t>
  </si>
  <si>
    <t>09.11.2022</t>
  </si>
  <si>
    <t>14.11.2022</t>
  </si>
  <si>
    <t>SANITARY LANDFILL DADDU MAJRA RA-7</t>
  </si>
  <si>
    <t>STP 3BRD DHANNAS PROJECT RA-13</t>
  </si>
  <si>
    <t>16.11.2022</t>
  </si>
  <si>
    <t>18.11.2022</t>
  </si>
  <si>
    <t>STP  DIGGIAN SECTOR -66 ( RA-19)</t>
  </si>
  <si>
    <t>Anil Malhotra Builders</t>
  </si>
  <si>
    <t>09.12.2022</t>
  </si>
  <si>
    <t xml:space="preserve">PUBLIC TOILET PACKAGE -III SECURITY </t>
  </si>
  <si>
    <t>31.12.2022</t>
  </si>
  <si>
    <t xml:space="preserve">STP  DIGGIAN SECTOR -66 </t>
  </si>
  <si>
    <t>05.01.2023</t>
  </si>
  <si>
    <t>10.01.2023</t>
  </si>
  <si>
    <t>16.01.2023</t>
  </si>
  <si>
    <t xml:space="preserve">R.K. CONSTRUCTIONS </t>
  </si>
  <si>
    <t>RA20</t>
  </si>
  <si>
    <t>1CCC</t>
  </si>
  <si>
    <t>RA-22</t>
  </si>
  <si>
    <t>RA-23</t>
  </si>
  <si>
    <t>RA-24</t>
  </si>
  <si>
    <t>RA-25</t>
  </si>
  <si>
    <t>RA-26</t>
  </si>
  <si>
    <t>RA-27</t>
  </si>
  <si>
    <t>RA21</t>
  </si>
  <si>
    <t>RA-28</t>
  </si>
  <si>
    <t>RA-29</t>
  </si>
  <si>
    <t>RA-30</t>
  </si>
  <si>
    <t>29.03.2023</t>
  </si>
  <si>
    <t>Basic Amount</t>
  </si>
  <si>
    <t>GST</t>
  </si>
  <si>
    <t>Invoice No.</t>
  </si>
  <si>
    <t>BG/81032654 DT: 30.09.2020</t>
  </si>
  <si>
    <t>65,23,575.00</t>
  </si>
  <si>
    <t>PK/80803320 DT: 29.10.2020</t>
  </si>
  <si>
    <t>55,70,23,453.00</t>
  </si>
  <si>
    <t>80804071 &amp; 80804072 DT: 06.08.2021</t>
  </si>
  <si>
    <t>80804192     DT: 14.09.2021</t>
  </si>
  <si>
    <t>80804387     DT: 30.10.2021</t>
  </si>
  <si>
    <t>80804464     DT: 02.12.2021</t>
  </si>
  <si>
    <t>CHANDIGARH SMART CITY LIMITED</t>
  </si>
  <si>
    <t>BHARAT ELECTRONICS LIMITED  RA -22 to 27</t>
  </si>
  <si>
    <t>S NO</t>
  </si>
  <si>
    <t>Particulars</t>
  </si>
  <si>
    <t>Bill No</t>
  </si>
  <si>
    <t xml:space="preserve">Date </t>
  </si>
  <si>
    <t xml:space="preserve">Taxable </t>
  </si>
  <si>
    <t xml:space="preserve">CGST </t>
  </si>
  <si>
    <t xml:space="preserve">UTGST </t>
  </si>
  <si>
    <t>With Held Amount (Rs)</t>
  </si>
  <si>
    <t xml:space="preserve">Balance Work Done </t>
  </si>
  <si>
    <t>TDS  @ 2%</t>
  </si>
  <si>
    <t xml:space="preserve"> TDS Intt RA-18-19</t>
  </si>
  <si>
    <t>Diesel ICCC</t>
  </si>
  <si>
    <t>Electricity Bills ICCC</t>
  </si>
  <si>
    <t xml:space="preserve">Net payable </t>
  </si>
  <si>
    <t xml:space="preserve">OWN FIBER NET </t>
  </si>
  <si>
    <t xml:space="preserve">vedio wall solution A01, UPS ONLINE, A28, </t>
  </si>
  <si>
    <t>24.09.2022</t>
  </si>
  <si>
    <t xml:space="preserve"> -   </t>
  </si>
  <si>
    <t>Sub stations items A-63</t>
  </si>
  <si>
    <t>13.06.2022</t>
  </si>
  <si>
    <t>LCD Display</t>
  </si>
  <si>
    <t>29.04.2022</t>
  </si>
  <si>
    <t xml:space="preserve">Total </t>
  </si>
  <si>
    <t>operating system &amp; DB licence, Implementation services( installation &amp; commissioning) Installation &amp; configuration &amp; costume complete projects &amp; multi purpose printer</t>
  </si>
  <si>
    <t>Mobolisation Advance Scada Building</t>
  </si>
  <si>
    <t>01.07.2022</t>
  </si>
  <si>
    <t xml:space="preserve">Say </t>
  </si>
  <si>
    <t>BHARAT ELECTRONICS LIMITED  RA -28 to 30 for  Police station</t>
  </si>
  <si>
    <t xml:space="preserve">Installation fixing and configuration of PTZ camera net wok server work station ( item no.46) in respect of cctv survilliance police station </t>
  </si>
  <si>
    <t>16.8.2022</t>
  </si>
  <si>
    <t>6.1,8,9,10,16,30,33,41 OF CC TV PS 60% VALUE</t>
  </si>
  <si>
    <t>10.08.2022</t>
  </si>
  <si>
    <t xml:space="preserve">10% of capex value of Rs.196914986 for installation and comisioning of cameras of police station </t>
  </si>
  <si>
    <t>14.10.2022</t>
  </si>
  <si>
    <t>3 (i)</t>
  </si>
  <si>
    <t xml:space="preserve">10% of capex value against go live </t>
  </si>
  <si>
    <t>GRAND TOTAL A+B</t>
  </si>
  <si>
    <t>work done from RA-32 ( Construction of Building along with GST designed and requirement sign off)</t>
  </si>
  <si>
    <t>RA-31(MULTIPURPOSE PRINTER)</t>
  </si>
  <si>
    <t>-</t>
  </si>
  <si>
    <t xml:space="preserve">Abstract RA-32,33 34 to 35 of BEL Implementation of ICCC </t>
  </si>
  <si>
    <t>S No</t>
  </si>
  <si>
    <t xml:space="preserve">Basic </t>
  </si>
  <si>
    <t xml:space="preserve">GST </t>
  </si>
  <si>
    <t xml:space="preserve">Total Allotment amount with enhancement from time to time </t>
  </si>
  <si>
    <t xml:space="preserve"> Work done upto RA-30</t>
  </si>
  <si>
    <r>
      <t>work done from RA-31</t>
    </r>
    <r>
      <rPr>
        <b/>
        <sz val="11"/>
        <color theme="1"/>
        <rFont val="Calibri"/>
        <family val="2"/>
        <scheme val="minor"/>
      </rPr>
      <t>( not yet received  in accounts)</t>
    </r>
  </si>
  <si>
    <r>
      <t xml:space="preserve">work done from RA-33 </t>
    </r>
    <r>
      <rPr>
        <b/>
        <sz val="11"/>
        <color theme="1"/>
        <rFont val="Calibri"/>
        <family val="2"/>
        <scheme val="minor"/>
      </rPr>
      <t>( not yet received accounts)</t>
    </r>
  </si>
  <si>
    <t>work done from RA-34 ( Supply and I &amp; C of material 5% of UAT)</t>
  </si>
  <si>
    <t>work done from RA-35 (60% of capex value of supply and I&amp;C of material along with 100% applicable GST)</t>
  </si>
  <si>
    <t xml:space="preserve">Grand total </t>
  </si>
  <si>
    <t>Less with Held RA-34(43109295-39134725)</t>
  </si>
  <si>
    <t>Less with Held RA-35(20097759-16078207)</t>
  </si>
  <si>
    <t>TDS @ 2% on Rs.6,96,06,221</t>
  </si>
  <si>
    <t xml:space="preserve">Electricity Bill paid for ICCC </t>
  </si>
  <si>
    <t xml:space="preserve">Total deduction </t>
  </si>
  <si>
    <t xml:space="preserve">Net Payable </t>
  </si>
  <si>
    <t>RA-34</t>
  </si>
  <si>
    <t>RA-35</t>
  </si>
  <si>
    <t>RA-38</t>
  </si>
  <si>
    <t>RA-36 ( not yet received accounts)</t>
  </si>
  <si>
    <t>RA-37 ( not yet received accounts)</t>
  </si>
  <si>
    <t>work done from RA-33 ( not yet received accounts)</t>
  </si>
  <si>
    <t>PKL/772          DT- 17.8.2020</t>
  </si>
  <si>
    <t>PKL/778       DT- 28.9.2020</t>
  </si>
  <si>
    <t>Mob.Adv 10%  ICCC</t>
  </si>
  <si>
    <t>Total</t>
  </si>
  <si>
    <t>BEL RA 5</t>
  </si>
  <si>
    <t>Invoice value</t>
  </si>
  <si>
    <t>Amt(Taxable Value)</t>
  </si>
  <si>
    <t>Invoice no.</t>
  </si>
  <si>
    <t>Annexure 1</t>
  </si>
  <si>
    <t>GF0034101007</t>
  </si>
  <si>
    <t>GF0034101011</t>
  </si>
  <si>
    <t>GF0034101006</t>
  </si>
  <si>
    <t>GF0034101009</t>
  </si>
  <si>
    <t>PK/80803401</t>
  </si>
  <si>
    <t>AS PER ANNEXURE 1</t>
  </si>
  <si>
    <t>81037766,81037216               dt ; 31.3.2021</t>
  </si>
  <si>
    <t>PKL/80804546 DT: 23.12.2021</t>
  </si>
  <si>
    <t>80804549 DT: 24.12.2021</t>
  </si>
  <si>
    <t>POLICE  STATION</t>
  </si>
  <si>
    <t>BEL RA 7</t>
  </si>
  <si>
    <t>80803898 DT 31.5.2021</t>
  </si>
  <si>
    <t>80803897 DT 29.5.2021</t>
  </si>
  <si>
    <t>80803884 DT. 25.5.2021</t>
  </si>
  <si>
    <t>GF0034101013 DT 31.3.2021</t>
  </si>
  <si>
    <t>Annexure 2</t>
  </si>
  <si>
    <t>BILL 80803899 DT 31.5.2021</t>
  </si>
  <si>
    <t>INVOICE80803899 DT; 31.5.2021</t>
  </si>
  <si>
    <t>AS PER ANNEXURE 2</t>
  </si>
  <si>
    <t xml:space="preserve">81041377 dt 30.9.2021 , 80804510 dt 13.12.2021, 80804381 dt 28.10.2021, 80804052 dt 31.7.2021, 80804180 dt 31.8.2021, 80804278 dt 5.10.2021 , 80804277 dt 5.10.2021, 80804415 dt 16.11.2021        </t>
  </si>
  <si>
    <t>80805514, 80805670</t>
  </si>
  <si>
    <t>POLICE  STATION CCTV</t>
  </si>
  <si>
    <t xml:space="preserve">bhc81043407 </t>
  </si>
  <si>
    <t>80805242= rs 50680699, 80805240 =rs 17888099   Total rs 68368798</t>
  </si>
  <si>
    <t>POLICE STATION CCTV</t>
  </si>
  <si>
    <t>808050824, 80808200</t>
  </si>
  <si>
    <t>SCADA(MOB. ADVANCE)</t>
  </si>
  <si>
    <t>80803932    81038800     dt; 15.06.2021</t>
  </si>
  <si>
    <t>80805125 dt: 11.05.2022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</si>
</sst>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.0000_ ;_ * \-#,##0.0000_ ;_ * &quot;-&quot;??_ ;_ @_ "/>
    <numFmt numFmtId="167" formatCode="_ * #,##0_ ;_ * \-#,##0_ ;_ * &quot;-&quot;??_ ;_ @_ 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entury Gothc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b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entury Gothc"/>
    </font>
    <font>
      <sz val="12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1"/>
      <name val="Cemtury gothic"/>
    </font>
    <font>
      <sz val="10"/>
      <color theme="1"/>
      <name val="Calibri"/>
      <family val="2"/>
      <scheme val="minor"/>
    </font>
    <font>
      <sz val="10"/>
      <color theme="1"/>
      <name val="Calibri Light"/>
      <family val="1"/>
      <scheme val="maj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66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4">
    <xf numFmtId="0" fontId="0" fillId="0" borderId="0" xfId="0"/>
    <xf numFmtId="0" fontId="5" fillId="0" borderId="0" xfId="0" applyFont="1" applyAlignment="1"/>
    <xf numFmtId="0" fontId="0" fillId="0" borderId="1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0" borderId="2" xfId="0" applyBorder="1"/>
    <xf numFmtId="0" fontId="4" fillId="0" borderId="3" xfId="0" applyFont="1" applyBorder="1"/>
    <xf numFmtId="0" fontId="5" fillId="0" borderId="3" xfId="0" applyFont="1" applyBorder="1"/>
    <xf numFmtId="0" fontId="5" fillId="0" borderId="1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164" fontId="0" fillId="0" borderId="0" xfId="1" applyFont="1" applyBorder="1" applyAlignment="1">
      <alignment horizontal="left" vertical="center" wrapText="1"/>
    </xf>
    <xf numFmtId="165" fontId="0" fillId="0" borderId="0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1" applyFont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164" fontId="0" fillId="0" borderId="1" xfId="1" applyFont="1" applyBorder="1"/>
    <xf numFmtId="0" fontId="0" fillId="0" borderId="1" xfId="0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NumberFormat="1"/>
    <xf numFmtId="0" fontId="10" fillId="2" borderId="14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164" fontId="0" fillId="0" borderId="1" xfId="1" applyFont="1" applyFill="1" applyBorder="1" applyAlignment="1">
      <alignment wrapText="1"/>
    </xf>
    <xf numFmtId="164" fontId="0" fillId="0" borderId="1" xfId="1" applyFont="1" applyBorder="1" applyAlignment="1"/>
    <xf numFmtId="0" fontId="7" fillId="0" borderId="1" xfId="0" applyFont="1" applyBorder="1"/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wrapText="1"/>
    </xf>
    <xf numFmtId="164" fontId="0" fillId="0" borderId="1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 wrapText="1"/>
    </xf>
    <xf numFmtId="0" fontId="12" fillId="0" borderId="2" xfId="0" applyFont="1" applyBorder="1" applyAlignment="1">
      <alignment horizontal="right" vertical="center"/>
    </xf>
    <xf numFmtId="164" fontId="0" fillId="0" borderId="1" xfId="1" applyFont="1" applyBorder="1" applyAlignment="1">
      <alignment horizontal="right" vertical="center"/>
    </xf>
    <xf numFmtId="43" fontId="0" fillId="0" borderId="1" xfId="1" applyNumberFormat="1" applyFont="1" applyBorder="1" applyAlignment="1">
      <alignment horizontal="right" vertical="center"/>
    </xf>
    <xf numFmtId="43" fontId="0" fillId="0" borderId="1" xfId="1" applyNumberFormat="1" applyFont="1" applyFill="1" applyBorder="1" applyAlignment="1">
      <alignment horizontal="right" vertical="center"/>
    </xf>
    <xf numFmtId="164" fontId="0" fillId="0" borderId="1" xfId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15" xfId="1" applyFont="1" applyFill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0" xfId="1" applyFont="1" applyFill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center" vertical="center"/>
    </xf>
    <xf numFmtId="164" fontId="0" fillId="0" borderId="14" xfId="1" applyFont="1" applyFill="1" applyBorder="1" applyAlignment="1">
      <alignment horizontal="right" vertical="center"/>
    </xf>
    <xf numFmtId="164" fontId="0" fillId="0" borderId="14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1" xfId="0" applyFont="1" applyFill="1" applyBorder="1" applyAlignment="1">
      <alignment horizontal="left" wrapText="1"/>
    </xf>
    <xf numFmtId="0" fontId="0" fillId="0" borderId="0" xfId="0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3" borderId="1" xfId="0" applyFill="1" applyBorder="1" applyAlignment="1">
      <alignment horizontal="left" vertical="top" wrapText="1"/>
    </xf>
    <xf numFmtId="43" fontId="0" fillId="0" borderId="1" xfId="1" applyNumberFormat="1" applyFont="1" applyFill="1" applyBorder="1"/>
    <xf numFmtId="0" fontId="0" fillId="0" borderId="0" xfId="0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" borderId="15" xfId="0" applyFill="1" applyBorder="1" applyAlignment="1">
      <alignment horizontal="left" vertical="top" wrapText="1"/>
    </xf>
    <xf numFmtId="0" fontId="0" fillId="0" borderId="15" xfId="0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164" fontId="0" fillId="0" borderId="1" xfId="0" applyNumberFormat="1" applyFill="1" applyBorder="1" applyAlignment="1">
      <alignment horizontal="right" vertical="center"/>
    </xf>
    <xf numFmtId="14" fontId="5" fillId="0" borderId="21" xfId="0" applyNumberFormat="1" applyFont="1" applyBorder="1" applyAlignment="1">
      <alignment vertical="center"/>
    </xf>
    <xf numFmtId="0" fontId="0" fillId="0" borderId="0" xfId="0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15" fillId="0" borderId="1" xfId="0" applyFont="1" applyFill="1" applyBorder="1" applyAlignment="1">
      <alignment horizontal="center" wrapText="1" shrinkToFit="1"/>
    </xf>
    <xf numFmtId="0" fontId="16" fillId="0" borderId="1" xfId="0" applyFont="1" applyFill="1" applyBorder="1" applyAlignment="1">
      <alignment wrapText="1"/>
    </xf>
    <xf numFmtId="43" fontId="15" fillId="0" borderId="1" xfId="1" applyNumberFormat="1" applyFont="1" applyBorder="1" applyAlignment="1">
      <alignment wrapText="1"/>
    </xf>
    <xf numFmtId="43" fontId="17" fillId="0" borderId="1" xfId="1" applyNumberFormat="1" applyFont="1" applyFill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20" xfId="0" applyFont="1" applyBorder="1" applyAlignment="1">
      <alignment horizontal="right" vertical="center"/>
    </xf>
    <xf numFmtId="43" fontId="0" fillId="0" borderId="1" xfId="1" applyNumberFormat="1" applyFont="1" applyFill="1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1" xfId="0" applyFont="1" applyBorder="1" applyAlignment="1">
      <alignment wrapText="1"/>
    </xf>
    <xf numFmtId="0" fontId="0" fillId="0" borderId="0" xfId="0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 wrapText="1"/>
    </xf>
    <xf numFmtId="164" fontId="15" fillId="0" borderId="1" xfId="1" applyFont="1" applyBorder="1" applyAlignment="1">
      <alignment horizontal="right" vertical="center" wrapText="1"/>
    </xf>
    <xf numFmtId="164" fontId="15" fillId="3" borderId="1" xfId="1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12" fillId="0" borderId="15" xfId="0" applyFont="1" applyBorder="1" applyAlignment="1">
      <alignment horizontal="right" vertical="center"/>
    </xf>
    <xf numFmtId="0" fontId="0" fillId="0" borderId="15" xfId="0" applyFont="1" applyBorder="1" applyAlignment="1">
      <alignment wrapText="1"/>
    </xf>
    <xf numFmtId="0" fontId="0" fillId="0" borderId="22" xfId="0" applyBorder="1" applyAlignment="1">
      <alignment horizontal="right" vertical="center"/>
    </xf>
    <xf numFmtId="164" fontId="5" fillId="0" borderId="22" xfId="0" applyNumberFormat="1" applyFont="1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 wrapText="1"/>
    </xf>
    <xf numFmtId="164" fontId="0" fillId="0" borderId="1" xfId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center" wrapText="1"/>
    </xf>
    <xf numFmtId="0" fontId="0" fillId="0" borderId="0" xfId="0" applyAlignment="1">
      <alignment horizontal="right" vertical="center"/>
    </xf>
    <xf numFmtId="0" fontId="15" fillId="0" borderId="1" xfId="0" applyFont="1" applyFill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5" fillId="0" borderId="1" xfId="0" applyFont="1" applyFill="1" applyBorder="1" applyAlignment="1">
      <alignment vertical="top" wrapText="1"/>
    </xf>
    <xf numFmtId="0" fontId="0" fillId="0" borderId="15" xfId="0" applyFill="1" applyBorder="1" applyAlignment="1">
      <alignment wrapText="1"/>
    </xf>
    <xf numFmtId="0" fontId="15" fillId="0" borderId="15" xfId="0" applyFont="1" applyFill="1" applyBorder="1" applyAlignment="1">
      <alignment vertical="center" wrapText="1"/>
    </xf>
    <xf numFmtId="0" fontId="0" fillId="0" borderId="15" xfId="0" applyBorder="1"/>
    <xf numFmtId="0" fontId="0" fillId="0" borderId="15" xfId="0" applyFill="1" applyBorder="1"/>
    <xf numFmtId="0" fontId="0" fillId="0" borderId="1" xfId="0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/>
    <xf numFmtId="0" fontId="0" fillId="0" borderId="1" xfId="0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left" vertical="top" wrapText="1"/>
    </xf>
    <xf numFmtId="43" fontId="0" fillId="0" borderId="1" xfId="0" applyNumberFormat="1" applyFont="1" applyFill="1" applyBorder="1"/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right" vertical="center"/>
    </xf>
    <xf numFmtId="0" fontId="0" fillId="0" borderId="20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5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 vertical="center"/>
    </xf>
    <xf numFmtId="0" fontId="0" fillId="0" borderId="15" xfId="0" applyBorder="1" applyAlignment="1">
      <alignment wrapText="1"/>
    </xf>
    <xf numFmtId="0" fontId="0" fillId="4" borderId="1" xfId="0" applyFill="1" applyBorder="1"/>
    <xf numFmtId="0" fontId="0" fillId="4" borderId="21" xfId="0" applyFill="1" applyBorder="1"/>
    <xf numFmtId="43" fontId="0" fillId="4" borderId="1" xfId="0" applyNumberFormat="1" applyFont="1" applyFill="1" applyBorder="1"/>
    <xf numFmtId="43" fontId="0" fillId="4" borderId="21" xfId="0" applyNumberFormat="1" applyFont="1" applyFill="1" applyBorder="1"/>
    <xf numFmtId="43" fontId="0" fillId="4" borderId="1" xfId="1" applyNumberFormat="1" applyFont="1" applyFill="1" applyBorder="1"/>
    <xf numFmtId="0" fontId="0" fillId="4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3" fontId="0" fillId="4" borderId="15" xfId="1" applyNumberFormat="1" applyFont="1" applyFill="1" applyBorder="1"/>
    <xf numFmtId="43" fontId="0" fillId="4" borderId="14" xfId="1" applyNumberFormat="1" applyFont="1" applyFill="1" applyBorder="1"/>
    <xf numFmtId="0" fontId="0" fillId="4" borderId="0" xfId="0" applyFill="1" applyAlignment="1">
      <alignment horizontal="right" vertical="center"/>
    </xf>
    <xf numFmtId="0" fontId="0" fillId="4" borderId="15" xfId="0" applyFill="1" applyBorder="1"/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horizontal="right" vertical="center"/>
    </xf>
    <xf numFmtId="0" fontId="0" fillId="0" borderId="21" xfId="0" applyFill="1" applyBorder="1"/>
    <xf numFmtId="43" fontId="1" fillId="0" borderId="21" xfId="1" applyNumberFormat="1" applyFont="1" applyFill="1" applyBorder="1"/>
    <xf numFmtId="43" fontId="0" fillId="0" borderId="21" xfId="0" applyNumberFormat="1" applyFont="1" applyFill="1" applyBorder="1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15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25" xfId="0" applyFont="1" applyBorder="1" applyAlignment="1">
      <alignment horizontal="right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center"/>
    </xf>
    <xf numFmtId="0" fontId="10" fillId="4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/>
    </xf>
    <xf numFmtId="164" fontId="10" fillId="0" borderId="26" xfId="1" applyFont="1" applyBorder="1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2" xfId="0" applyNumberFormat="1" applyFont="1" applyBorder="1" applyAlignment="1">
      <alignment horizontal="right" vertical="center" wrapText="1"/>
    </xf>
    <xf numFmtId="0" fontId="0" fillId="0" borderId="1" xfId="1" applyNumberFormat="1" applyFont="1" applyBorder="1" applyAlignment="1">
      <alignment horizontal="right" vertical="center"/>
    </xf>
    <xf numFmtId="0" fontId="0" fillId="0" borderId="1" xfId="1" applyNumberFormat="1" applyFont="1" applyFill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5" xfId="1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0" fontId="0" fillId="0" borderId="14" xfId="1" applyNumberFormat="1" applyFont="1" applyFill="1" applyBorder="1" applyAlignment="1">
      <alignment horizontal="right" vertical="center"/>
    </xf>
    <xf numFmtId="0" fontId="0" fillId="0" borderId="14" xfId="0" applyNumberFormat="1" applyBorder="1" applyAlignment="1">
      <alignment horizontal="right" vertical="center"/>
    </xf>
    <xf numFmtId="0" fontId="0" fillId="0" borderId="1" xfId="0" applyNumberFormat="1" applyFill="1" applyBorder="1" applyAlignment="1">
      <alignment horizontal="right" vertical="center"/>
    </xf>
    <xf numFmtId="0" fontId="0" fillId="0" borderId="1" xfId="1" applyNumberFormat="1" applyFont="1" applyFill="1" applyBorder="1" applyAlignment="1">
      <alignment horizontal="right"/>
    </xf>
    <xf numFmtId="0" fontId="0" fillId="0" borderId="1" xfId="1" applyNumberFormat="1" applyFont="1" applyFill="1" applyBorder="1"/>
    <xf numFmtId="0" fontId="0" fillId="0" borderId="15" xfId="0" applyNumberFormat="1" applyBorder="1" applyAlignment="1">
      <alignment horizontal="right" vertical="center"/>
    </xf>
    <xf numFmtId="0" fontId="15" fillId="3" borderId="1" xfId="1" applyNumberFormat="1" applyFont="1" applyFill="1" applyBorder="1" applyAlignment="1">
      <alignment horizontal="right" vertical="center" wrapText="1"/>
    </xf>
    <xf numFmtId="0" fontId="15" fillId="0" borderId="1" xfId="1" applyNumberFormat="1" applyFont="1" applyBorder="1" applyAlignment="1">
      <alignment horizontal="right" vertical="center" wrapText="1"/>
    </xf>
    <xf numFmtId="0" fontId="0" fillId="0" borderId="1" xfId="1" applyNumberFormat="1" applyFont="1" applyFill="1" applyBorder="1" applyAlignment="1">
      <alignment vertical="center"/>
    </xf>
    <xf numFmtId="0" fontId="0" fillId="0" borderId="15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5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164" fontId="10" fillId="0" borderId="0" xfId="1" applyFont="1" applyBorder="1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10" fillId="0" borderId="0" xfId="0" applyFont="1"/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center" vertical="top" wrapText="1" shrinkToFit="1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43" fontId="0" fillId="0" borderId="1" xfId="1" applyNumberFormat="1" applyFont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43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166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top" wrapText="1" shrinkToFit="1"/>
    </xf>
    <xf numFmtId="0" fontId="9" fillId="0" borderId="2" xfId="0" applyFont="1" applyBorder="1" applyAlignment="1">
      <alignment vertical="top" wrapText="1" shrinkToFit="1"/>
    </xf>
    <xf numFmtId="164" fontId="10" fillId="0" borderId="25" xfId="0" applyNumberFormat="1" applyFont="1" applyBorder="1"/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164" fontId="0" fillId="0" borderId="1" xfId="0" applyNumberFormat="1" applyBorder="1"/>
    <xf numFmtId="43" fontId="10" fillId="0" borderId="1" xfId="1" applyNumberFormat="1" applyFont="1" applyBorder="1"/>
    <xf numFmtId="43" fontId="0" fillId="0" borderId="1" xfId="0" applyNumberFormat="1" applyFill="1" applyBorder="1"/>
    <xf numFmtId="43" fontId="0" fillId="0" borderId="15" xfId="1" applyNumberFormat="1" applyFont="1" applyBorder="1"/>
    <xf numFmtId="0" fontId="10" fillId="0" borderId="27" xfId="0" applyFont="1" applyFill="1" applyBorder="1" applyAlignment="1">
      <alignment horizontal="center" vertical="top" wrapText="1" shrinkToFit="1"/>
    </xf>
    <xf numFmtId="0" fontId="10" fillId="0" borderId="25" xfId="0" applyFont="1" applyBorder="1" applyAlignment="1">
      <alignment horizontal="center"/>
    </xf>
    <xf numFmtId="164" fontId="10" fillId="0" borderId="0" xfId="0" applyNumberFormat="1" applyFont="1"/>
    <xf numFmtId="0" fontId="0" fillId="0" borderId="1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164" fontId="0" fillId="0" borderId="1" xfId="1" applyFont="1" applyBorder="1" applyAlignment="1">
      <alignment horizontal="left" wrapText="1"/>
    </xf>
    <xf numFmtId="164" fontId="0" fillId="0" borderId="1" xfId="1" applyFont="1" applyBorder="1" applyAlignment="1">
      <alignment vertical="top" wrapText="1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1" fontId="15" fillId="0" borderId="1" xfId="0" applyNumberFormat="1" applyFont="1" applyFill="1" applyBorder="1" applyAlignment="1">
      <alignment vertical="top" wrapText="1" shrinkToFi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right" vertical="center"/>
    </xf>
    <xf numFmtId="164" fontId="0" fillId="5" borderId="1" xfId="1" applyFont="1" applyFill="1" applyBorder="1" applyAlignment="1">
      <alignment horizontal="right" vertic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5" borderId="1" xfId="0" applyFill="1" applyBorder="1" applyAlignment="1">
      <alignment horizontal="left" vertical="center" wrapText="1"/>
    </xf>
    <xf numFmtId="166" fontId="0" fillId="5" borderId="0" xfId="0" applyNumberFormat="1" applyFill="1" applyAlignment="1">
      <alignment horizontal="center" vertical="center"/>
    </xf>
    <xf numFmtId="43" fontId="0" fillId="5" borderId="1" xfId="1" applyNumberFormat="1" applyFont="1" applyFill="1" applyBorder="1"/>
    <xf numFmtId="0" fontId="12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wrapText="1"/>
    </xf>
    <xf numFmtId="43" fontId="0" fillId="0" borderId="0" xfId="0" applyNumberFormat="1" applyAlignment="1">
      <alignment horizontal="right" vertical="center"/>
    </xf>
    <xf numFmtId="164" fontId="0" fillId="5" borderId="0" xfId="1" applyFont="1" applyFill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20" xfId="0" applyFill="1" applyBorder="1" applyAlignment="1">
      <alignment horizontal="left" vertical="center" wrapText="1"/>
    </xf>
    <xf numFmtId="164" fontId="0" fillId="0" borderId="21" xfId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 wrapText="1"/>
    </xf>
    <xf numFmtId="0" fontId="0" fillId="0" borderId="15" xfId="0" applyNumberFormat="1" applyBorder="1" applyAlignment="1">
      <alignment horizontal="right" vertical="center"/>
    </xf>
    <xf numFmtId="0" fontId="0" fillId="0" borderId="14" xfId="0" applyNumberFormat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5" xfId="1" applyNumberFormat="1" applyFont="1" applyFill="1" applyBorder="1" applyAlignment="1">
      <alignment horizontal="right" vertical="center"/>
    </xf>
    <xf numFmtId="0" fontId="0" fillId="0" borderId="14" xfId="1" applyNumberFormat="1" applyFont="1" applyFill="1" applyBorder="1" applyAlignment="1">
      <alignment horizontal="right" vertical="center"/>
    </xf>
    <xf numFmtId="0" fontId="0" fillId="0" borderId="1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5" borderId="1" xfId="1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vertical="top" wrapText="1" shrinkToFit="1"/>
    </xf>
    <xf numFmtId="0" fontId="0" fillId="0" borderId="0" xfId="0" applyAlignment="1">
      <alignment horizontal="right" vertical="center"/>
    </xf>
    <xf numFmtId="0" fontId="10" fillId="0" borderId="1" xfId="0" applyFont="1" applyBorder="1" applyAlignment="1">
      <alignment vertical="top" wrapText="1" shrinkToFit="1"/>
    </xf>
    <xf numFmtId="0" fontId="10" fillId="0" borderId="1" xfId="0" applyFont="1" applyFill="1" applyBorder="1" applyAlignment="1">
      <alignment vertical="top" wrapText="1" shrinkToFit="1"/>
    </xf>
    <xf numFmtId="0" fontId="0" fillId="0" borderId="1" xfId="0" applyFont="1" applyBorder="1" applyAlignment="1">
      <alignment vertical="top" wrapText="1" shrinkToFit="1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12" fillId="5" borderId="2" xfId="0" applyFont="1" applyFill="1" applyBorder="1" applyAlignment="1">
      <alignment horizontal="right" vertical="center"/>
    </xf>
    <xf numFmtId="164" fontId="0" fillId="6" borderId="1" xfId="1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165" fontId="0" fillId="0" borderId="26" xfId="0" applyNumberFormat="1" applyBorder="1"/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left" vertical="center" wrapText="1"/>
    </xf>
    <xf numFmtId="164" fontId="0" fillId="7" borderId="1" xfId="1" applyFont="1" applyFill="1" applyBorder="1" applyAlignment="1">
      <alignment horizontal="right" vertical="center"/>
    </xf>
    <xf numFmtId="43" fontId="0" fillId="7" borderId="1" xfId="1" applyNumberFormat="1" applyFont="1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Font="1" applyBorder="1"/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164" fontId="0" fillId="0" borderId="1" xfId="1" applyFont="1" applyFill="1" applyBorder="1" applyAlignment="1">
      <alignment horizontal="right"/>
    </xf>
    <xf numFmtId="0" fontId="0" fillId="5" borderId="1" xfId="0" applyFont="1" applyFill="1" applyBorder="1" applyAlignment="1">
      <alignment vertical="top" wrapText="1" shrinkToFit="1"/>
    </xf>
    <xf numFmtId="0" fontId="0" fillId="5" borderId="1" xfId="0" applyFill="1" applyBorder="1" applyAlignment="1">
      <alignment vertical="top" wrapText="1" shrinkToFit="1"/>
    </xf>
    <xf numFmtId="0" fontId="0" fillId="5" borderId="0" xfId="0" applyFill="1"/>
    <xf numFmtId="164" fontId="0" fillId="0" borderId="1" xfId="1" applyFont="1" applyBorder="1" applyAlignment="1">
      <alignment horizontal="right" vertical="top" wrapText="1" shrinkToFit="1"/>
    </xf>
    <xf numFmtId="164" fontId="0" fillId="0" borderId="1" xfId="1" applyFont="1" applyFill="1" applyBorder="1" applyAlignment="1">
      <alignment horizontal="right" vertical="top" wrapText="1" shrinkToFit="1"/>
    </xf>
    <xf numFmtId="164" fontId="0" fillId="0" borderId="1" xfId="1" applyFont="1" applyBorder="1" applyAlignment="1">
      <alignment horizontal="right" wrapText="1" shrinkToFit="1"/>
    </xf>
    <xf numFmtId="164" fontId="0" fillId="5" borderId="1" xfId="1" applyFont="1" applyFill="1" applyBorder="1" applyAlignment="1">
      <alignment horizontal="right" vertical="top" wrapText="1" shrinkToFit="1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10" fillId="0" borderId="1" xfId="1" applyFont="1" applyBorder="1" applyAlignment="1">
      <alignment horizontal="right" vertical="center"/>
    </xf>
    <xf numFmtId="0" fontId="0" fillId="0" borderId="1" xfId="0" applyBorder="1" applyAlignment="1">
      <alignment horizontal="right" vertical="top" wrapText="1" shrinkToFit="1"/>
    </xf>
    <xf numFmtId="0" fontId="0" fillId="0" borderId="0" xfId="0" applyAlignment="1">
      <alignment horizontal="right"/>
    </xf>
    <xf numFmtId="0" fontId="10" fillId="0" borderId="1" xfId="0" applyFont="1" applyBorder="1" applyAlignment="1">
      <alignment horizontal="left" vertical="top" wrapText="1" shrinkToFit="1"/>
    </xf>
    <xf numFmtId="164" fontId="0" fillId="0" borderId="1" xfId="0" applyNumberFormat="1" applyBorder="1" applyAlignment="1">
      <alignment horizontal="right" vertical="top" wrapText="1" shrinkToFit="1"/>
    </xf>
    <xf numFmtId="164" fontId="0" fillId="0" borderId="0" xfId="0" applyNumberFormat="1"/>
    <xf numFmtId="0" fontId="0" fillId="0" borderId="1" xfId="0" applyFill="1" applyBorder="1" applyAlignment="1">
      <alignment vertical="top" wrapText="1" shrinkToFit="1"/>
    </xf>
    <xf numFmtId="0" fontId="0" fillId="0" borderId="0" xfId="0" applyFill="1"/>
    <xf numFmtId="4" fontId="0" fillId="0" borderId="0" xfId="0" applyNumberFormat="1"/>
    <xf numFmtId="3" fontId="0" fillId="0" borderId="0" xfId="0" applyNumberFormat="1"/>
    <xf numFmtId="4" fontId="0" fillId="0" borderId="1" xfId="0" applyNumberFormat="1" applyFill="1" applyBorder="1" applyAlignment="1">
      <alignment vertical="top" wrapText="1" shrinkToFit="1"/>
    </xf>
    <xf numFmtId="164" fontId="0" fillId="0" borderId="1" xfId="1" applyFont="1" applyFill="1" applyBorder="1" applyAlignment="1">
      <alignment horizontal="right" wrapText="1" shrinkToFit="1"/>
    </xf>
    <xf numFmtId="0" fontId="0" fillId="0" borderId="1" xfId="0" applyFill="1" applyBorder="1" applyAlignment="1">
      <alignment horizontal="right" vertical="top" wrapText="1" shrinkToFit="1"/>
    </xf>
    <xf numFmtId="164" fontId="0" fillId="0" borderId="0" xfId="0" applyNumberFormat="1" applyFill="1" applyBorder="1"/>
    <xf numFmtId="0" fontId="0" fillId="0" borderId="0" xfId="0" applyFill="1" applyBorder="1"/>
    <xf numFmtId="164" fontId="0" fillId="0" borderId="0" xfId="1" applyFont="1" applyFill="1" applyBorder="1" applyAlignment="1">
      <alignment horizontal="right" vertical="top" wrapText="1" shrinkToFit="1"/>
    </xf>
    <xf numFmtId="4" fontId="0" fillId="0" borderId="0" xfId="0" applyNumberFormat="1" applyFill="1" applyBorder="1" applyAlignment="1">
      <alignment vertical="top" wrapText="1" shrinkToFit="1"/>
    </xf>
    <xf numFmtId="0" fontId="10" fillId="0" borderId="2" xfId="0" applyFont="1" applyFill="1" applyBorder="1" applyAlignment="1">
      <alignment vertical="top" wrapText="1" shrinkToFit="1"/>
    </xf>
    <xf numFmtId="164" fontId="0" fillId="0" borderId="1" xfId="1" applyFont="1" applyBorder="1" applyAlignment="1">
      <alignment vertical="top" wrapText="1" shrinkToFit="1"/>
    </xf>
    <xf numFmtId="0" fontId="0" fillId="0" borderId="0" xfId="0" applyBorder="1" applyAlignment="1">
      <alignment vertical="top" wrapText="1" shrinkToFit="1"/>
    </xf>
    <xf numFmtId="164" fontId="0" fillId="0" borderId="25" xfId="1" applyFont="1" applyBorder="1" applyAlignment="1">
      <alignment vertical="top" wrapText="1" shrinkToFit="1"/>
    </xf>
    <xf numFmtId="164" fontId="0" fillId="0" borderId="0" xfId="1" applyFont="1" applyBorder="1" applyAlignment="1">
      <alignment vertical="top" wrapText="1" shrinkToFit="1"/>
    </xf>
    <xf numFmtId="0" fontId="0" fillId="0" borderId="0" xfId="0" applyBorder="1"/>
    <xf numFmtId="0" fontId="0" fillId="0" borderId="0" xfId="0" applyAlignment="1">
      <alignment wrapText="1"/>
    </xf>
    <xf numFmtId="0" fontId="10" fillId="0" borderId="1" xfId="0" applyFont="1" applyBorder="1" applyAlignment="1">
      <alignment wrapText="1"/>
    </xf>
    <xf numFmtId="167" fontId="10" fillId="0" borderId="1" xfId="0" applyNumberFormat="1" applyFont="1" applyBorder="1" applyAlignment="1">
      <alignment wrapText="1"/>
    </xf>
    <xf numFmtId="43" fontId="0" fillId="0" borderId="1" xfId="0" applyNumberFormat="1" applyBorder="1" applyAlignment="1">
      <alignment wrapText="1"/>
    </xf>
    <xf numFmtId="167" fontId="10" fillId="0" borderId="0" xfId="0" applyNumberFormat="1" applyFont="1" applyBorder="1" applyAlignment="1">
      <alignment wrapText="1"/>
    </xf>
    <xf numFmtId="43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164" fontId="0" fillId="0" borderId="25" xfId="0" applyNumberFormat="1" applyBorder="1" applyAlignment="1">
      <alignment wrapText="1"/>
    </xf>
    <xf numFmtId="0" fontId="10" fillId="0" borderId="25" xfId="0" applyFont="1" applyBorder="1" applyAlignment="1">
      <alignment wrapText="1"/>
    </xf>
    <xf numFmtId="43" fontId="10" fillId="0" borderId="25" xfId="0" applyNumberFormat="1" applyFont="1" applyBorder="1" applyAlignment="1">
      <alignment wrapText="1"/>
    </xf>
    <xf numFmtId="0" fontId="0" fillId="0" borderId="1" xfId="0" applyBorder="1" applyAlignment="1">
      <alignment vertical="top" wrapText="1"/>
    </xf>
    <xf numFmtId="3" fontId="0" fillId="0" borderId="1" xfId="0" applyNumberFormat="1" applyBorder="1" applyAlignment="1">
      <alignment horizontal="right" vertical="top" wrapText="1" shrinkToFit="1"/>
    </xf>
    <xf numFmtId="164" fontId="0" fillId="0" borderId="0" xfId="1" applyFont="1" applyBorder="1" applyAlignment="1">
      <alignment horizontal="right" vertical="top" wrapText="1" shrinkToFit="1"/>
    </xf>
    <xf numFmtId="164" fontId="0" fillId="0" borderId="0" xfId="0" applyNumberFormat="1" applyBorder="1"/>
    <xf numFmtId="0" fontId="0" fillId="0" borderId="0" xfId="0" applyFill="1" applyBorder="1" applyAlignment="1">
      <alignment vertical="top" wrapText="1" shrinkToFit="1"/>
    </xf>
    <xf numFmtId="164" fontId="0" fillId="0" borderId="1" xfId="0" applyNumberFormat="1" applyFill="1" applyBorder="1" applyAlignment="1">
      <alignment horizontal="right" vertical="top"/>
    </xf>
    <xf numFmtId="0" fontId="21" fillId="0" borderId="1" xfId="0" applyFont="1" applyBorder="1" applyAlignment="1">
      <alignment vertical="top" wrapText="1" shrinkToFit="1"/>
    </xf>
    <xf numFmtId="0" fontId="21" fillId="0" borderId="1" xfId="0" applyFont="1" applyFill="1" applyBorder="1" applyAlignment="1">
      <alignment vertical="top" wrapText="1" shrinkToFit="1"/>
    </xf>
    <xf numFmtId="164" fontId="0" fillId="0" borderId="1" xfId="1" applyFont="1" applyBorder="1" applyAlignment="1">
      <alignment horizontal="right" vertical="top"/>
    </xf>
    <xf numFmtId="0" fontId="10" fillId="0" borderId="1" xfId="0" applyFont="1" applyBorder="1"/>
    <xf numFmtId="0" fontId="10" fillId="0" borderId="1" xfId="0" applyFont="1" applyBorder="1" applyAlignment="1">
      <alignment horizontal="right" vertical="top" wrapText="1" shrinkToFit="1"/>
    </xf>
    <xf numFmtId="164" fontId="10" fillId="0" borderId="1" xfId="1" applyFont="1" applyBorder="1"/>
    <xf numFmtId="0" fontId="10" fillId="0" borderId="0" xfId="0" applyFont="1" applyAlignment="1">
      <alignment vertical="top" wrapText="1" shrinkToFit="1"/>
    </xf>
    <xf numFmtId="164" fontId="10" fillId="0" borderId="26" xfId="1" applyFont="1" applyBorder="1"/>
    <xf numFmtId="0" fontId="10" fillId="0" borderId="25" xfId="0" applyFont="1" applyBorder="1" applyAlignment="1">
      <alignment horizontal="right"/>
    </xf>
    <xf numFmtId="0" fontId="10" fillId="0" borderId="25" xfId="0" applyFont="1" applyBorder="1"/>
    <xf numFmtId="43" fontId="10" fillId="0" borderId="25" xfId="0" applyNumberFormat="1" applyFont="1" applyBorder="1"/>
    <xf numFmtId="164" fontId="0" fillId="0" borderId="20" xfId="1" applyFont="1" applyFill="1" applyBorder="1" applyAlignment="1">
      <alignment horizontal="right" vertical="top" wrapText="1" shrinkToFit="1"/>
    </xf>
    <xf numFmtId="0" fontId="0" fillId="0" borderId="20" xfId="0" applyFill="1" applyBorder="1"/>
    <xf numFmtId="165" fontId="0" fillId="0" borderId="30" xfId="0" applyNumberFormat="1" applyBorder="1"/>
    <xf numFmtId="165" fontId="0" fillId="0" borderId="31" xfId="0" applyNumberFormat="1" applyBorder="1"/>
    <xf numFmtId="0" fontId="10" fillId="0" borderId="1" xfId="0" applyFont="1" applyBorder="1" applyAlignment="1">
      <alignment horizontal="center" vertical="center"/>
    </xf>
    <xf numFmtId="164" fontId="10" fillId="0" borderId="1" xfId="0" applyNumberFormat="1" applyFont="1" applyBorder="1"/>
    <xf numFmtId="164" fontId="0" fillId="0" borderId="1" xfId="1" applyFont="1" applyFill="1" applyBorder="1"/>
    <xf numFmtId="0" fontId="0" fillId="0" borderId="0" xfId="0" applyAlignment="1">
      <alignment horizontal="center" vertical="top" wrapText="1"/>
    </xf>
    <xf numFmtId="164" fontId="0" fillId="0" borderId="1" xfId="1" applyFont="1" applyBorder="1" applyAlignment="1">
      <alignment vertical="top" shrinkToFit="1"/>
    </xf>
    <xf numFmtId="164" fontId="0" fillId="0" borderId="1" xfId="1" applyFont="1" applyBorder="1" applyAlignment="1">
      <alignment horizontal="center" vertical="top" wrapText="1" shrinkToFit="1"/>
    </xf>
    <xf numFmtId="3" fontId="0" fillId="0" borderId="1" xfId="0" applyNumberFormat="1" applyBorder="1" applyAlignment="1">
      <alignment vertical="top" wrapText="1" shrinkToFit="1"/>
    </xf>
    <xf numFmtId="4" fontId="0" fillId="0" borderId="2" xfId="0" applyNumberFormat="1" applyFill="1" applyBorder="1" applyAlignment="1">
      <alignment vertical="top" wrapText="1" shrinkToFit="1"/>
    </xf>
    <xf numFmtId="4" fontId="0" fillId="0" borderId="1" xfId="0" applyNumberFormat="1" applyBorder="1"/>
    <xf numFmtId="4" fontId="0" fillId="0" borderId="20" xfId="0" applyNumberFormat="1" applyFill="1" applyBorder="1" applyAlignment="1">
      <alignment vertical="top" wrapText="1" shrinkToFit="1"/>
    </xf>
    <xf numFmtId="0" fontId="3" fillId="0" borderId="0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10" fillId="0" borderId="0" xfId="0" applyFont="1" applyAlignment="1">
      <alignment horizontal="right" vertical="center"/>
    </xf>
    <xf numFmtId="0" fontId="0" fillId="0" borderId="1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15" xfId="1" applyNumberFormat="1" applyFont="1" applyFill="1" applyBorder="1" applyAlignment="1">
      <alignment horizontal="right"/>
    </xf>
    <xf numFmtId="0" fontId="0" fillId="0" borderId="14" xfId="1" applyNumberFormat="1" applyFont="1" applyFill="1" applyBorder="1" applyAlignment="1">
      <alignment horizontal="right"/>
    </xf>
    <xf numFmtId="0" fontId="0" fillId="0" borderId="2" xfId="1" applyNumberFormat="1" applyFont="1" applyFill="1" applyBorder="1" applyAlignment="1">
      <alignment horizontal="right"/>
    </xf>
    <xf numFmtId="0" fontId="0" fillId="0" borderId="15" xfId="0" applyNumberFormat="1" applyBorder="1" applyAlignment="1">
      <alignment horizontal="right" vertical="center"/>
    </xf>
    <xf numFmtId="0" fontId="0" fillId="0" borderId="14" xfId="0" applyNumberFormat="1" applyBorder="1" applyAlignment="1">
      <alignment horizontal="right" vertical="center"/>
    </xf>
    <xf numFmtId="0" fontId="0" fillId="0" borderId="2" xfId="0" applyNumberFormat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4" xfId="0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43" fontId="0" fillId="0" borderId="15" xfId="1" applyNumberFormat="1" applyFont="1" applyFill="1" applyBorder="1" applyAlignment="1">
      <alignment horizontal="center"/>
    </xf>
    <xf numFmtId="43" fontId="0" fillId="0" borderId="14" xfId="1" applyNumberFormat="1" applyFont="1" applyFill="1" applyBorder="1" applyAlignment="1">
      <alignment horizontal="center"/>
    </xf>
    <xf numFmtId="43" fontId="0" fillId="0" borderId="2" xfId="1" applyNumberFormat="1" applyFont="1" applyFill="1" applyBorder="1" applyAlignment="1">
      <alignment horizontal="center"/>
    </xf>
    <xf numFmtId="0" fontId="0" fillId="3" borderId="15" xfId="0" applyFill="1" applyBorder="1" applyAlignment="1">
      <alignment horizontal="left" vertical="center" wrapText="1"/>
    </xf>
    <xf numFmtId="0" fontId="0" fillId="3" borderId="14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0" borderId="15" xfId="1" applyNumberFormat="1" applyFont="1" applyFill="1" applyBorder="1" applyAlignment="1">
      <alignment horizontal="right" vertical="center"/>
    </xf>
    <xf numFmtId="0" fontId="0" fillId="0" borderId="14" xfId="1" applyNumberFormat="1" applyFont="1" applyFill="1" applyBorder="1" applyAlignment="1">
      <alignment horizontal="right" vertical="center"/>
    </xf>
    <xf numFmtId="0" fontId="0" fillId="0" borderId="2" xfId="1" applyNumberFormat="1" applyFont="1" applyFill="1" applyBorder="1" applyAlignment="1">
      <alignment horizontal="right" vertical="center"/>
    </xf>
    <xf numFmtId="164" fontId="0" fillId="0" borderId="2" xfId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right" vertical="center"/>
    </xf>
    <xf numFmtId="0" fontId="5" fillId="0" borderId="23" xfId="0" applyFont="1" applyFill="1" applyBorder="1" applyAlignment="1">
      <alignment horizontal="right" vertical="center" wrapText="1"/>
    </xf>
    <xf numFmtId="0" fontId="5" fillId="0" borderId="24" xfId="0" applyFont="1" applyFill="1" applyBorder="1" applyAlignment="1">
      <alignment horizontal="right" vertical="center" wrapText="1"/>
    </xf>
    <xf numFmtId="43" fontId="0" fillId="0" borderId="15" xfId="1" applyNumberFormat="1" applyFont="1" applyFill="1" applyBorder="1" applyAlignment="1">
      <alignment horizontal="right"/>
    </xf>
    <xf numFmtId="43" fontId="0" fillId="0" borderId="2" xfId="1" applyNumberFormat="1" applyFont="1" applyFill="1" applyBorder="1" applyAlignment="1">
      <alignment horizontal="right"/>
    </xf>
    <xf numFmtId="0" fontId="0" fillId="0" borderId="15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3" fontId="0" fillId="0" borderId="15" xfId="1" applyNumberFormat="1" applyFont="1" applyFill="1" applyBorder="1" applyAlignment="1">
      <alignment horizontal="right" vertical="center"/>
    </xf>
    <xf numFmtId="43" fontId="0" fillId="0" borderId="14" xfId="1" applyNumberFormat="1" applyFont="1" applyFill="1" applyBorder="1" applyAlignment="1">
      <alignment horizontal="right" vertical="center"/>
    </xf>
    <xf numFmtId="43" fontId="0" fillId="0" borderId="2" xfId="1" applyNumberFormat="1" applyFont="1" applyFill="1" applyBorder="1" applyAlignment="1">
      <alignment horizontal="right" vertical="center"/>
    </xf>
    <xf numFmtId="43" fontId="0" fillId="0" borderId="14" xfId="1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10" fillId="0" borderId="28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29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0" fillId="0" borderId="20" xfId="0" applyBorder="1" applyAlignment="1">
      <alignment horizontal="center" vertical="top"/>
    </xf>
    <xf numFmtId="0" fontId="0" fillId="0" borderId="29" xfId="0" applyBorder="1" applyAlignment="1">
      <alignment horizontal="center" vertical="top"/>
    </xf>
    <xf numFmtId="0" fontId="0" fillId="0" borderId="21" xfId="0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FF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15</xdr:row>
      <xdr:rowOff>160020</xdr:rowOff>
    </xdr:from>
    <xdr:to>
      <xdr:col>6</xdr:col>
      <xdr:colOff>464820</xdr:colOff>
      <xdr:row>17</xdr:row>
      <xdr:rowOff>205740</xdr:rowOff>
    </xdr:to>
    <xdr:sp macro="" textlink="">
      <xdr:nvSpPr>
        <xdr:cNvPr id="3" name="Right Brace 2"/>
        <xdr:cNvSpPr/>
      </xdr:nvSpPr>
      <xdr:spPr>
        <a:xfrm>
          <a:off x="11460480" y="6172200"/>
          <a:ext cx="358140" cy="7239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53340</xdr:colOff>
      <xdr:row>15</xdr:row>
      <xdr:rowOff>152400</xdr:rowOff>
    </xdr:from>
    <xdr:to>
      <xdr:col>0</xdr:col>
      <xdr:colOff>411480</xdr:colOff>
      <xdr:row>17</xdr:row>
      <xdr:rowOff>198120</xdr:rowOff>
    </xdr:to>
    <xdr:sp macro="" textlink="">
      <xdr:nvSpPr>
        <xdr:cNvPr id="4" name="Right Brace 3"/>
        <xdr:cNvSpPr/>
      </xdr:nvSpPr>
      <xdr:spPr>
        <a:xfrm rot="10800000">
          <a:off x="53340" y="6164580"/>
          <a:ext cx="358140" cy="7239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152400</xdr:colOff>
      <xdr:row>47</xdr:row>
      <xdr:rowOff>314325</xdr:rowOff>
    </xdr:from>
    <xdr:to>
      <xdr:col>7</xdr:col>
      <xdr:colOff>76200</xdr:colOff>
      <xdr:row>51</xdr:row>
      <xdr:rowOff>571500</xdr:rowOff>
    </xdr:to>
    <xdr:sp macro="" textlink="">
      <xdr:nvSpPr>
        <xdr:cNvPr id="5" name="Right Brace 4"/>
        <xdr:cNvSpPr/>
      </xdr:nvSpPr>
      <xdr:spPr>
        <a:xfrm>
          <a:off x="11382375" y="24726900"/>
          <a:ext cx="514350" cy="31527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15</xdr:row>
      <xdr:rowOff>160020</xdr:rowOff>
    </xdr:from>
    <xdr:to>
      <xdr:col>6</xdr:col>
      <xdr:colOff>464820</xdr:colOff>
      <xdr:row>17</xdr:row>
      <xdr:rowOff>205740</xdr:rowOff>
    </xdr:to>
    <xdr:sp macro="" textlink="">
      <xdr:nvSpPr>
        <xdr:cNvPr id="2" name="Right Brace 1"/>
        <xdr:cNvSpPr/>
      </xdr:nvSpPr>
      <xdr:spPr>
        <a:xfrm>
          <a:off x="10327005" y="6675120"/>
          <a:ext cx="358140" cy="71247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53340</xdr:colOff>
      <xdr:row>15</xdr:row>
      <xdr:rowOff>152400</xdr:rowOff>
    </xdr:from>
    <xdr:to>
      <xdr:col>0</xdr:col>
      <xdr:colOff>411480</xdr:colOff>
      <xdr:row>17</xdr:row>
      <xdr:rowOff>198120</xdr:rowOff>
    </xdr:to>
    <xdr:sp macro="" textlink="">
      <xdr:nvSpPr>
        <xdr:cNvPr id="3" name="Right Brace 2"/>
        <xdr:cNvSpPr/>
      </xdr:nvSpPr>
      <xdr:spPr>
        <a:xfrm rot="10800000">
          <a:off x="53340" y="6667500"/>
          <a:ext cx="358140" cy="71247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152400</xdr:colOff>
      <xdr:row>47</xdr:row>
      <xdr:rowOff>314325</xdr:rowOff>
    </xdr:from>
    <xdr:to>
      <xdr:col>7</xdr:col>
      <xdr:colOff>76200</xdr:colOff>
      <xdr:row>51</xdr:row>
      <xdr:rowOff>571500</xdr:rowOff>
    </xdr:to>
    <xdr:sp macro="" textlink="">
      <xdr:nvSpPr>
        <xdr:cNvPr id="4" name="Right Brace 3"/>
        <xdr:cNvSpPr/>
      </xdr:nvSpPr>
      <xdr:spPr>
        <a:xfrm>
          <a:off x="10372725" y="24260175"/>
          <a:ext cx="1524000" cy="1981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15</xdr:row>
      <xdr:rowOff>160020</xdr:rowOff>
    </xdr:from>
    <xdr:to>
      <xdr:col>6</xdr:col>
      <xdr:colOff>464820</xdr:colOff>
      <xdr:row>17</xdr:row>
      <xdr:rowOff>205740</xdr:rowOff>
    </xdr:to>
    <xdr:sp macro="" textlink="">
      <xdr:nvSpPr>
        <xdr:cNvPr id="2" name="Right Brace 1"/>
        <xdr:cNvSpPr/>
      </xdr:nvSpPr>
      <xdr:spPr>
        <a:xfrm>
          <a:off x="10812780" y="1343025"/>
          <a:ext cx="358140" cy="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53340</xdr:colOff>
      <xdr:row>15</xdr:row>
      <xdr:rowOff>152400</xdr:rowOff>
    </xdr:from>
    <xdr:to>
      <xdr:col>0</xdr:col>
      <xdr:colOff>411480</xdr:colOff>
      <xdr:row>17</xdr:row>
      <xdr:rowOff>198120</xdr:rowOff>
    </xdr:to>
    <xdr:sp macro="" textlink="">
      <xdr:nvSpPr>
        <xdr:cNvPr id="3" name="Right Brace 2"/>
        <xdr:cNvSpPr/>
      </xdr:nvSpPr>
      <xdr:spPr>
        <a:xfrm rot="10800000">
          <a:off x="53340" y="1343025"/>
          <a:ext cx="358140" cy="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152400</xdr:colOff>
      <xdr:row>47</xdr:row>
      <xdr:rowOff>314325</xdr:rowOff>
    </xdr:from>
    <xdr:to>
      <xdr:col>7</xdr:col>
      <xdr:colOff>76200</xdr:colOff>
      <xdr:row>51</xdr:row>
      <xdr:rowOff>571500</xdr:rowOff>
    </xdr:to>
    <xdr:sp macro="" textlink="">
      <xdr:nvSpPr>
        <xdr:cNvPr id="4" name="Right Brace 3"/>
        <xdr:cNvSpPr/>
      </xdr:nvSpPr>
      <xdr:spPr>
        <a:xfrm>
          <a:off x="10858500" y="1343025"/>
          <a:ext cx="400050" cy="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971.648017013889" createdVersion="3" refreshedVersion="3" minRefreshableVersion="3" recordCount="11">
  <cacheSource type="worksheet">
    <worksheetSource ref="A3:F15" sheet="PAYMENT OF AGREEMENT"/>
  </cacheSource>
  <cacheFields count="6">
    <cacheField name="S.NO" numFmtId="0">
      <sharedItems containsSemiMixedTypes="0" containsString="0" containsNumber="1" containsInteger="1" minValue="1" maxValue="11"/>
    </cacheField>
    <cacheField name="NAME OF AGENCY" numFmtId="0">
      <sharedItems count="8">
        <s v="U.S ASSOCIATES "/>
        <s v="AGMATEL INDIA PVT LTD"/>
        <s v="SUTLEJ AUTOMOTIVES "/>
        <s v="TOJO VIKAS INTERNATIONAL PVT LTD"/>
        <s v="US ASSOCIATES"/>
        <s v="SECURE GUARD MTS SALARY "/>
        <s v="PRICE WATER HOUSE COOPER PVT LTD"/>
        <s v="M/S RHYTHM AUTOMATION PVT LTD "/>
      </sharedItems>
    </cacheField>
    <cacheField name="NATURE OF WORK " numFmtId="0">
      <sharedItems/>
    </cacheField>
    <cacheField name="TAX INVOICE AMOUNT (INR)" numFmtId="164">
      <sharedItems containsSemiMixedTypes="0" containsString="0" containsNumber="1" containsInteger="1" minValue="175764" maxValue="5743010"/>
    </cacheField>
    <cacheField name="NET BANK TRANSFER(AFTER TDS, GST, DEDS.) (INR)" numFmtId="43">
      <sharedItems containsSemiMixedTypes="0" containsString="0" containsNumber="1" containsInteger="1" minValue="171294" maxValue="5096369" count="10">
        <n v="559725"/>
        <n v="5096369"/>
        <n v="4311286"/>
        <n v="2687356"/>
        <n v="857271"/>
        <n v="171294"/>
        <n v="236795"/>
        <n v="486696"/>
        <n v="248311"/>
        <n v="1376226"/>
      </sharedItems>
    </cacheField>
    <cacheField name="DATE OF BANK PAYMENT " numFmtId="0">
      <sharedItems count="8">
        <s v="04.02.2020"/>
        <s v="27.02.2020"/>
        <s v="07.03.2020"/>
        <s v="11.03.2020"/>
        <s v="29.04.2020"/>
        <s v="14.05.2020"/>
        <s v="05.05.2020"/>
        <s v="20.05.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3971.659889467592" createdVersion="3" refreshedVersion="3" minRefreshableVersion="3" recordCount="12">
  <cacheSource type="worksheet">
    <worksheetSource ref="A3:F16" sheet="PAYMENT OF AGREEMENT"/>
  </cacheSource>
  <cacheFields count="6">
    <cacheField name="S.NO" numFmtId="0">
      <sharedItems containsSemiMixedTypes="0" containsString="0" containsNumber="1" containsInteger="1" minValue="1" maxValue="12"/>
    </cacheField>
    <cacheField name="NAME OF IMPLEMENTING AGENCY" numFmtId="0">
      <sharedItems count="8">
        <s v="U.S. ASSOCIATES "/>
        <s v="AGMATEL INDIA PVT LTD"/>
        <s v="SUTLEJ AUTOMOTIVES "/>
        <s v="TOJO VIKAS INTERNATIONAL PVT LTD"/>
        <s v="SECURE GUARD MTS SALARY (GOLF CART)"/>
        <s v="PRICE WATER HOUSE COOPER PVT LTD"/>
        <s v="M/S RHYTHM AUTOMATION PVT LTD "/>
        <s v="CONTINENTAL ENGINES PVT LTD "/>
      </sharedItems>
    </cacheField>
    <cacheField name="NATURE OF WORK " numFmtId="0">
      <sharedItems/>
    </cacheField>
    <cacheField name="TAX INVOICE AMOUNT (INR)" numFmtId="164">
      <sharedItems containsSemiMixedTypes="0" containsString="0" containsNumber="1" containsInteger="1" minValue="175764" maxValue="20246345"/>
    </cacheField>
    <cacheField name="NET BANK TRANSFER(AFTER TDS, GST, DEDS.) (INR)" numFmtId="43">
      <sharedItems containsSemiMixedTypes="0" containsString="0" containsNumber="1" containsInteger="1" minValue="171294" maxValue="19560029" count="11">
        <n v="559725"/>
        <n v="5096369"/>
        <n v="4311286"/>
        <n v="2687356"/>
        <n v="857271"/>
        <n v="171294"/>
        <n v="236795"/>
        <n v="5158975"/>
        <n v="248311"/>
        <n v="1376226"/>
        <n v="19560029"/>
      </sharedItems>
    </cacheField>
    <cacheField name="DATE OF BANK PAYMENT " numFmtId="0">
      <sharedItems count="9">
        <s v="04.02.2020"/>
        <s v="27.02.2020"/>
        <s v="07.03.2020"/>
        <s v="11.03.2020"/>
        <s v="29.04.2020"/>
        <s v="14.05.2020"/>
        <s v="05.05.2020"/>
        <s v="20.05.2020"/>
        <s v="02.05.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n v="1"/>
    <x v="0"/>
    <s v="Development of Basic Infrastructure in Smart School In ABD Area under CSCL."/>
    <n v="592302"/>
    <x v="0"/>
    <x v="0"/>
  </r>
  <r>
    <n v="2"/>
    <x v="1"/>
    <s v="Implementation of Smart School in Government School in ABD Area and Operation &amp; Maintenance of the complete system for a period of Five Year under Smart City Mission."/>
    <n v="5600397"/>
    <x v="1"/>
    <x v="1"/>
  </r>
  <r>
    <n v="3"/>
    <x v="2"/>
    <s v=" E-Tourist Vehicle Golf Carts"/>
    <n v="4395000"/>
    <x v="2"/>
    <x v="1"/>
  </r>
  <r>
    <n v="4"/>
    <x v="3"/>
    <s v="Underground Utility Mapping "/>
    <n v="2991585"/>
    <x v="3"/>
    <x v="1"/>
  </r>
  <r>
    <n v="5"/>
    <x v="4"/>
    <s v="Development of Basic Infrastructure in Smart School In ABD Area under CSCL."/>
    <n v="923202"/>
    <x v="4"/>
    <x v="1"/>
  </r>
  <r>
    <n v="6"/>
    <x v="5"/>
    <s v="Operation and Mtc. Of Battery Operated Cart for movement of Elderly and Disabled, Sector-17, Chandigarh for the M/o-JAN 2020"/>
    <n v="175764"/>
    <x v="5"/>
    <x v="2"/>
  </r>
  <r>
    <n v="7"/>
    <x v="3"/>
    <s v="Underground Utility Mapping "/>
    <n v="2991585"/>
    <x v="3"/>
    <x v="3"/>
  </r>
  <r>
    <n v="8"/>
    <x v="5"/>
    <s v="Operation and Mtc. Of Battery Operated Cart for movement of Elderly and Disabled, Sector-17, Chandigarh for the M/o-Feb 2020"/>
    <n v="242972"/>
    <x v="6"/>
    <x v="4"/>
  </r>
  <r>
    <n v="9"/>
    <x v="6"/>
    <s v="Selection of System Integrator for Implementation of E-Governance Services For Chandigarh Smart City."/>
    <n v="5743010"/>
    <x v="7"/>
    <x v="5"/>
  </r>
  <r>
    <n v="10"/>
    <x v="5"/>
    <s v="Operation and Mtc. Of Battery Operated Cart for movement of Elderly and Disabled, Sector-17, Chandigarh for the M/o-Feb 2020"/>
    <n v="254800"/>
    <x v="8"/>
    <x v="6"/>
  </r>
  <r>
    <n v="11"/>
    <x v="7"/>
    <s v="Selection of System Integrator for Design, Develop, Implement and Maintain the SCADA System."/>
    <n v="1532026"/>
    <x v="9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n v="1"/>
    <x v="0"/>
    <s v="Development of Basic Infrastructure in Smart School In ABD Area under CSCL."/>
    <n v="592302"/>
    <x v="0"/>
    <x v="0"/>
  </r>
  <r>
    <n v="2"/>
    <x v="1"/>
    <s v="Implementation of Smart School in Government School in ABD Area and Operation &amp; Maintenance of the complete system for a period of Five Year under Smart City Mission."/>
    <n v="5600397"/>
    <x v="1"/>
    <x v="1"/>
  </r>
  <r>
    <n v="3"/>
    <x v="2"/>
    <s v=" E-Tourist Vehicle Golf Carts"/>
    <n v="4395000"/>
    <x v="2"/>
    <x v="1"/>
  </r>
  <r>
    <n v="4"/>
    <x v="3"/>
    <s v="Underground Utility Mapping "/>
    <n v="2991585"/>
    <x v="3"/>
    <x v="1"/>
  </r>
  <r>
    <n v="5"/>
    <x v="0"/>
    <s v="Development of Basic Infrastructure in Smart School In ABD Area under CSCL."/>
    <n v="923202"/>
    <x v="4"/>
    <x v="1"/>
  </r>
  <r>
    <n v="6"/>
    <x v="4"/>
    <s v="Operation and Mtc. Of Battery Operated Cart for movement of Elderly and Disabled, Sector-17, Chandigarh for the M/o-JAN 2020"/>
    <n v="175764"/>
    <x v="5"/>
    <x v="2"/>
  </r>
  <r>
    <n v="7"/>
    <x v="3"/>
    <s v="Underground Utility Mapping "/>
    <n v="2991585"/>
    <x v="3"/>
    <x v="3"/>
  </r>
  <r>
    <n v="8"/>
    <x v="4"/>
    <s v="Operation and Mtc. Of Battery Operated Cart for movement of Elderly and Disabled, Sector-17, Chandigarh for the M/o-Feb 2020"/>
    <n v="242972"/>
    <x v="6"/>
    <x v="4"/>
  </r>
  <r>
    <n v="9"/>
    <x v="5"/>
    <s v="Selection of System Integrator for Implementation of E-Governance Services For Chandigarh Smart City."/>
    <n v="5743010"/>
    <x v="7"/>
    <x v="5"/>
  </r>
  <r>
    <n v="10"/>
    <x v="4"/>
    <s v="Operation and Mtc. Of Battery Operated Cart for movement of Elderly and Disabled, Sector-17, Chandigarh for the M/o-Feb 2020"/>
    <n v="254800"/>
    <x v="8"/>
    <x v="6"/>
  </r>
  <r>
    <n v="11"/>
    <x v="6"/>
    <s v="Selection of System Integrator for Design, Develop, Implement and Maintain the SCADA System."/>
    <n v="1532026"/>
    <x v="9"/>
    <x v="7"/>
  </r>
  <r>
    <n v="12"/>
    <x v="7"/>
    <s v="PROCUREMENT OF 35 NOS OF HOPPER AND TIPPER "/>
    <n v="20246345"/>
    <x v="1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33" firstHeaderRow="1" firstDataRow="1" firstDataCol="1"/>
  <pivotFields count="6">
    <pivotField showAll="0"/>
    <pivotField axis="axisRow" showAll="0">
      <items count="9">
        <item x="1"/>
        <item x="7"/>
        <item x="6"/>
        <item x="5"/>
        <item x="2"/>
        <item x="3"/>
        <item x="0"/>
        <item x="4"/>
        <item t="default"/>
      </items>
    </pivotField>
    <pivotField showAll="0"/>
    <pivotField numFmtId="164" showAll="0"/>
    <pivotField axis="axisRow" numFmtId="43" showAll="0">
      <items count="11">
        <item x="5"/>
        <item x="6"/>
        <item x="8"/>
        <item x="7"/>
        <item x="0"/>
        <item x="4"/>
        <item x="9"/>
        <item x="3"/>
        <item x="2"/>
        <item x="1"/>
        <item t="default"/>
      </items>
    </pivotField>
    <pivotField axis="axisRow" showAll="0">
      <items count="9">
        <item x="0"/>
        <item x="6"/>
        <item x="2"/>
        <item x="3"/>
        <item x="5"/>
        <item x="7"/>
        <item x="1"/>
        <item x="4"/>
        <item t="default"/>
      </items>
    </pivotField>
  </pivotFields>
  <rowFields count="3">
    <field x="1"/>
    <field x="4"/>
    <field x="5"/>
  </rowFields>
  <rowItems count="30">
    <i>
      <x/>
    </i>
    <i r="1">
      <x v="9"/>
    </i>
    <i r="2">
      <x v="6"/>
    </i>
    <i>
      <x v="1"/>
    </i>
    <i r="1">
      <x v="6"/>
    </i>
    <i r="2">
      <x v="5"/>
    </i>
    <i>
      <x v="2"/>
    </i>
    <i r="1">
      <x v="3"/>
    </i>
    <i r="2">
      <x v="4"/>
    </i>
    <i>
      <x v="3"/>
    </i>
    <i r="1">
      <x/>
    </i>
    <i r="2">
      <x v="2"/>
    </i>
    <i r="1">
      <x v="1"/>
    </i>
    <i r="2">
      <x v="7"/>
    </i>
    <i r="1">
      <x v="2"/>
    </i>
    <i r="2">
      <x v="1"/>
    </i>
    <i>
      <x v="4"/>
    </i>
    <i r="1">
      <x v="8"/>
    </i>
    <i r="2">
      <x v="6"/>
    </i>
    <i>
      <x v="5"/>
    </i>
    <i r="1">
      <x v="7"/>
    </i>
    <i r="2">
      <x v="3"/>
    </i>
    <i r="2">
      <x v="6"/>
    </i>
    <i>
      <x v="6"/>
    </i>
    <i r="1">
      <x v="4"/>
    </i>
    <i r="2">
      <x/>
    </i>
    <i>
      <x v="7"/>
    </i>
    <i r="1">
      <x v="5"/>
    </i>
    <i r="2">
      <x v="6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35" firstHeaderRow="1" firstDataRow="1" firstDataCol="1"/>
  <pivotFields count="6">
    <pivotField showAll="0"/>
    <pivotField axis="axisRow" showAll="0">
      <items count="9">
        <item x="1"/>
        <item x="7"/>
        <item x="6"/>
        <item x="5"/>
        <item x="4"/>
        <item x="2"/>
        <item x="3"/>
        <item x="0"/>
        <item t="default"/>
      </items>
    </pivotField>
    <pivotField showAll="0"/>
    <pivotField numFmtId="164" showAll="0"/>
    <pivotField axis="axisRow" dataField="1" numFmtId="43" showAll="0">
      <items count="12">
        <item x="5"/>
        <item x="6"/>
        <item x="8"/>
        <item x="0"/>
        <item x="4"/>
        <item x="9"/>
        <item x="3"/>
        <item x="2"/>
        <item x="1"/>
        <item x="7"/>
        <item x="10"/>
        <item t="default"/>
      </items>
    </pivotField>
    <pivotField axis="axisRow" showAll="0">
      <items count="10">
        <item x="8"/>
        <item x="0"/>
        <item x="6"/>
        <item x="2"/>
        <item x="3"/>
        <item x="5"/>
        <item x="7"/>
        <item x="1"/>
        <item x="4"/>
        <item t="default"/>
      </items>
    </pivotField>
  </pivotFields>
  <rowFields count="3">
    <field x="1"/>
    <field x="4"/>
    <field x="5"/>
  </rowFields>
  <rowItems count="32">
    <i>
      <x/>
    </i>
    <i r="1">
      <x v="8"/>
    </i>
    <i r="2">
      <x v="7"/>
    </i>
    <i>
      <x v="1"/>
    </i>
    <i r="1">
      <x v="10"/>
    </i>
    <i r="2">
      <x/>
    </i>
    <i>
      <x v="2"/>
    </i>
    <i r="1">
      <x v="5"/>
    </i>
    <i r="2">
      <x v="6"/>
    </i>
    <i>
      <x v="3"/>
    </i>
    <i r="1">
      <x v="9"/>
    </i>
    <i r="2">
      <x v="5"/>
    </i>
    <i>
      <x v="4"/>
    </i>
    <i r="1">
      <x/>
    </i>
    <i r="2">
      <x v="3"/>
    </i>
    <i r="1">
      <x v="1"/>
    </i>
    <i r="2">
      <x v="8"/>
    </i>
    <i r="1">
      <x v="2"/>
    </i>
    <i r="2">
      <x v="2"/>
    </i>
    <i>
      <x v="5"/>
    </i>
    <i r="1">
      <x v="7"/>
    </i>
    <i r="2">
      <x v="7"/>
    </i>
    <i>
      <x v="6"/>
    </i>
    <i r="1">
      <x v="6"/>
    </i>
    <i r="2">
      <x v="4"/>
    </i>
    <i r="2">
      <x v="7"/>
    </i>
    <i>
      <x v="7"/>
    </i>
    <i r="1">
      <x v="3"/>
    </i>
    <i r="2">
      <x v="1"/>
    </i>
    <i r="1">
      <x v="4"/>
    </i>
    <i r="2">
      <x v="7"/>
    </i>
    <i t="grand">
      <x/>
    </i>
  </rowItems>
  <colItems count="1">
    <i/>
  </colItems>
  <dataFields count="1">
    <dataField name="Sum of NET BANK TRANSFER(AFTER TDS, GST, DEDS.) (INR)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F24" sqref="F24"/>
    </sheetView>
  </sheetViews>
  <sheetFormatPr defaultRowHeight="15"/>
  <cols>
    <col min="1" max="1" width="4" customWidth="1"/>
    <col min="2" max="2" width="20.42578125" customWidth="1"/>
    <col min="3" max="3" width="27.42578125" customWidth="1"/>
    <col min="4" max="4" width="23.28515625" customWidth="1"/>
    <col min="5" max="5" width="19.42578125" customWidth="1"/>
    <col min="6" max="6" width="26.140625" customWidth="1"/>
    <col min="7" max="7" width="16.7109375" customWidth="1"/>
    <col min="8" max="8" width="17.140625" customWidth="1"/>
    <col min="9" max="9" width="13.140625" customWidth="1"/>
    <col min="10" max="10" width="9.5703125" customWidth="1"/>
    <col min="11" max="11" width="22.42578125" customWidth="1"/>
  </cols>
  <sheetData>
    <row r="1" spans="1:10" ht="21">
      <c r="A1" s="550" t="s">
        <v>0</v>
      </c>
      <c r="B1" s="550"/>
      <c r="C1" s="550"/>
      <c r="D1" s="550"/>
      <c r="E1" s="550"/>
      <c r="F1" s="550"/>
      <c r="G1" s="550"/>
      <c r="H1" s="550"/>
      <c r="I1" s="550"/>
      <c r="J1" s="550"/>
    </row>
    <row r="2" spans="1:10" ht="15.75" thickBot="1"/>
    <row r="3" spans="1:10" ht="19.5" thickBot="1">
      <c r="A3" s="7" t="s">
        <v>12</v>
      </c>
      <c r="B3" s="557" t="s">
        <v>1</v>
      </c>
      <c r="C3" s="558"/>
      <c r="D3" s="558"/>
      <c r="E3" s="558"/>
      <c r="F3" s="558"/>
      <c r="G3" s="558"/>
      <c r="H3" s="558"/>
      <c r="I3" s="559"/>
      <c r="J3" s="1"/>
    </row>
    <row r="4" spans="1:10">
      <c r="A4" s="6"/>
      <c r="B4" s="6"/>
      <c r="C4" s="6"/>
      <c r="D4" s="6"/>
      <c r="E4" s="6"/>
      <c r="F4" s="6"/>
      <c r="G4" s="6"/>
      <c r="H4" s="6"/>
      <c r="I4" s="6"/>
    </row>
    <row r="5" spans="1:10" ht="46.15" customHeight="1">
      <c r="A5" s="15" t="s">
        <v>7</v>
      </c>
      <c r="B5" s="15" t="s">
        <v>8</v>
      </c>
      <c r="C5" s="15" t="s">
        <v>3</v>
      </c>
      <c r="D5" s="15" t="s">
        <v>4</v>
      </c>
      <c r="E5" s="15" t="s">
        <v>26</v>
      </c>
      <c r="F5" s="15" t="s">
        <v>5</v>
      </c>
      <c r="G5" s="15" t="s">
        <v>6</v>
      </c>
      <c r="H5" s="15" t="s">
        <v>15</v>
      </c>
      <c r="I5" s="15" t="s">
        <v>13</v>
      </c>
    </row>
    <row r="6" spans="1:10" ht="81.599999999999994" customHeight="1">
      <c r="A6" s="4">
        <v>1</v>
      </c>
      <c r="B6" s="4" t="s">
        <v>9</v>
      </c>
      <c r="C6" s="4" t="s">
        <v>2</v>
      </c>
      <c r="D6" s="4" t="s">
        <v>10</v>
      </c>
      <c r="E6" s="4" t="s">
        <v>27</v>
      </c>
      <c r="F6" s="16" t="s">
        <v>11</v>
      </c>
      <c r="G6" s="17" t="s">
        <v>25</v>
      </c>
      <c r="H6" s="5" t="s">
        <v>29</v>
      </c>
      <c r="I6" s="4" t="s">
        <v>14</v>
      </c>
    </row>
    <row r="7" spans="1:10" ht="25.15" customHeight="1">
      <c r="A7" s="10"/>
      <c r="B7" s="11"/>
      <c r="C7" s="11"/>
      <c r="D7" s="11"/>
      <c r="E7" s="11"/>
      <c r="F7" s="12"/>
      <c r="G7" s="13"/>
      <c r="H7" s="14"/>
      <c r="I7" s="10"/>
    </row>
    <row r="8" spans="1:10" ht="25.15" customHeight="1">
      <c r="A8" s="10"/>
      <c r="B8" s="11"/>
      <c r="C8" s="11"/>
      <c r="D8" s="11"/>
      <c r="E8" s="11"/>
      <c r="F8" s="12"/>
      <c r="G8" s="13"/>
      <c r="H8" s="14"/>
      <c r="I8" s="10"/>
    </row>
    <row r="9" spans="1:10" ht="18.600000000000001" customHeight="1">
      <c r="A9" s="10"/>
      <c r="B9" s="11"/>
      <c r="C9" s="11"/>
      <c r="D9" s="11"/>
      <c r="E9" s="11"/>
      <c r="F9" s="12"/>
      <c r="G9" s="13"/>
      <c r="H9" s="14"/>
      <c r="I9" s="10"/>
    </row>
    <row r="10" spans="1:10" ht="15.75" thickBot="1"/>
    <row r="11" spans="1:10" ht="18.75">
      <c r="A11" s="9" t="s">
        <v>16</v>
      </c>
      <c r="B11" s="551" t="s">
        <v>17</v>
      </c>
      <c r="C11" s="552"/>
      <c r="D11" s="552"/>
      <c r="E11" s="552"/>
      <c r="F11" s="552"/>
      <c r="G11" s="552"/>
      <c r="H11" s="552"/>
      <c r="I11" s="552"/>
      <c r="J11" s="553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78.75">
      <c r="A13" s="15" t="s">
        <v>7</v>
      </c>
      <c r="B13" s="15" t="s">
        <v>20</v>
      </c>
      <c r="C13" s="15" t="s">
        <v>3</v>
      </c>
      <c r="D13" s="15" t="s">
        <v>4</v>
      </c>
      <c r="E13" s="15" t="s">
        <v>26</v>
      </c>
      <c r="F13" s="15" t="s">
        <v>5</v>
      </c>
      <c r="G13" s="15" t="s">
        <v>6</v>
      </c>
      <c r="H13" s="15" t="s">
        <v>15</v>
      </c>
      <c r="I13" s="15" t="s">
        <v>13</v>
      </c>
      <c r="J13" s="3" t="s">
        <v>30</v>
      </c>
    </row>
    <row r="14" spans="1:10" ht="76.150000000000006" customHeight="1">
      <c r="A14" s="4">
        <v>1</v>
      </c>
      <c r="B14" s="16" t="s">
        <v>19</v>
      </c>
      <c r="C14" s="16" t="s">
        <v>18</v>
      </c>
      <c r="D14" s="4" t="s">
        <v>21</v>
      </c>
      <c r="E14" s="4" t="s">
        <v>28</v>
      </c>
      <c r="F14" s="16" t="s">
        <v>22</v>
      </c>
      <c r="G14" s="17" t="s">
        <v>24</v>
      </c>
      <c r="H14" s="4" t="s">
        <v>23</v>
      </c>
      <c r="I14" s="16" t="s">
        <v>189</v>
      </c>
      <c r="J14" s="4" t="s">
        <v>64</v>
      </c>
    </row>
    <row r="15" spans="1:10" ht="74.45" customHeight="1">
      <c r="A15" s="4">
        <v>2</v>
      </c>
      <c r="B15" s="16" t="s">
        <v>111</v>
      </c>
      <c r="C15" s="16" t="s">
        <v>18</v>
      </c>
      <c r="D15" s="4" t="s">
        <v>112</v>
      </c>
      <c r="E15" s="4" t="s">
        <v>28</v>
      </c>
      <c r="F15" s="16" t="s">
        <v>113</v>
      </c>
      <c r="G15" s="17" t="s">
        <v>114</v>
      </c>
      <c r="H15" s="4" t="s">
        <v>115</v>
      </c>
      <c r="I15" s="4" t="s">
        <v>116</v>
      </c>
      <c r="J15" s="4" t="s">
        <v>64</v>
      </c>
    </row>
    <row r="16" spans="1:10" ht="27.6" customHeight="1">
      <c r="A16" s="10"/>
      <c r="B16" s="18"/>
      <c r="C16" s="18"/>
      <c r="D16" s="10"/>
      <c r="E16" s="10"/>
      <c r="F16" s="18"/>
      <c r="G16" s="19"/>
      <c r="H16" s="10"/>
      <c r="I16" s="10"/>
      <c r="J16" s="10"/>
    </row>
    <row r="17" spans="1:12" ht="15.75" thickBot="1"/>
    <row r="18" spans="1:12" ht="19.5" thickBot="1">
      <c r="A18" s="8" t="s">
        <v>32</v>
      </c>
      <c r="B18" s="554" t="s">
        <v>33</v>
      </c>
      <c r="C18" s="555"/>
      <c r="D18" s="555"/>
      <c r="E18" s="555"/>
      <c r="F18" s="555"/>
      <c r="G18" s="555"/>
      <c r="H18" s="555"/>
      <c r="I18" s="555"/>
      <c r="J18" s="556"/>
    </row>
    <row r="20" spans="1:12" ht="78.75">
      <c r="A20" s="15" t="s">
        <v>7</v>
      </c>
      <c r="B20" s="15" t="s">
        <v>20</v>
      </c>
      <c r="C20" s="15" t="s">
        <v>3</v>
      </c>
      <c r="D20" s="15" t="s">
        <v>4</v>
      </c>
      <c r="E20" s="15" t="s">
        <v>26</v>
      </c>
      <c r="F20" s="15" t="s">
        <v>5</v>
      </c>
      <c r="G20" s="15" t="s">
        <v>37</v>
      </c>
      <c r="H20" s="15" t="s">
        <v>15</v>
      </c>
      <c r="I20" s="15" t="s">
        <v>13</v>
      </c>
      <c r="J20" s="15" t="s">
        <v>30</v>
      </c>
    </row>
    <row r="21" spans="1:12" ht="102" customHeight="1">
      <c r="A21" s="4">
        <v>1</v>
      </c>
      <c r="B21" s="4"/>
      <c r="C21" s="4" t="s">
        <v>34</v>
      </c>
      <c r="D21" s="4" t="s">
        <v>35</v>
      </c>
      <c r="E21" s="4" t="s">
        <v>36</v>
      </c>
      <c r="F21" s="16" t="s">
        <v>39</v>
      </c>
      <c r="G21" s="16" t="s">
        <v>38</v>
      </c>
      <c r="H21" s="4" t="s">
        <v>40</v>
      </c>
      <c r="I21" s="16" t="s">
        <v>156</v>
      </c>
      <c r="J21" s="4" t="s">
        <v>64</v>
      </c>
    </row>
    <row r="22" spans="1:12" ht="46.15" customHeight="1">
      <c r="A22" s="4">
        <v>2</v>
      </c>
      <c r="B22" s="16" t="s">
        <v>46</v>
      </c>
      <c r="C22" s="4" t="s">
        <v>41</v>
      </c>
      <c r="D22" s="4" t="s">
        <v>42</v>
      </c>
      <c r="E22" s="4" t="s">
        <v>43</v>
      </c>
      <c r="F22" s="4" t="s">
        <v>44</v>
      </c>
      <c r="G22" s="16" t="s">
        <v>47</v>
      </c>
      <c r="H22" s="4" t="s">
        <v>45</v>
      </c>
      <c r="I22" s="4" t="s">
        <v>45</v>
      </c>
      <c r="J22" s="4" t="s">
        <v>45</v>
      </c>
    </row>
    <row r="23" spans="1:12" ht="107.45" customHeight="1">
      <c r="A23" s="4">
        <v>3</v>
      </c>
      <c r="B23" s="16" t="s">
        <v>53</v>
      </c>
      <c r="C23" s="4" t="s">
        <v>48</v>
      </c>
      <c r="D23" s="4" t="s">
        <v>49</v>
      </c>
      <c r="E23" s="16" t="s">
        <v>50</v>
      </c>
      <c r="F23" s="16" t="s">
        <v>51</v>
      </c>
      <c r="G23" s="16" t="s">
        <v>52</v>
      </c>
      <c r="H23" s="4" t="s">
        <v>54</v>
      </c>
      <c r="I23" s="16" t="s">
        <v>190</v>
      </c>
      <c r="J23" s="4" t="s">
        <v>45</v>
      </c>
      <c r="L23" t="s">
        <v>118</v>
      </c>
    </row>
    <row r="24" spans="1:12" ht="70.150000000000006" customHeight="1">
      <c r="A24" s="4">
        <v>4</v>
      </c>
      <c r="B24" s="16" t="s">
        <v>57</v>
      </c>
      <c r="C24" s="4" t="s">
        <v>55</v>
      </c>
      <c r="D24" s="4" t="s">
        <v>56</v>
      </c>
      <c r="E24" s="16" t="s">
        <v>84</v>
      </c>
      <c r="F24" s="16" t="s">
        <v>58</v>
      </c>
      <c r="G24" s="16" t="s">
        <v>62</v>
      </c>
      <c r="H24" s="4" t="s">
        <v>67</v>
      </c>
      <c r="I24" s="4" t="s">
        <v>191</v>
      </c>
      <c r="J24" s="4" t="s">
        <v>64</v>
      </c>
    </row>
    <row r="25" spans="1:12" ht="71.45" customHeight="1">
      <c r="A25" s="4">
        <v>5</v>
      </c>
      <c r="B25" s="4"/>
      <c r="C25" s="16" t="s">
        <v>59</v>
      </c>
      <c r="D25" s="4" t="s">
        <v>60</v>
      </c>
      <c r="E25" s="16" t="s">
        <v>61</v>
      </c>
      <c r="F25" s="16" t="s">
        <v>63</v>
      </c>
      <c r="G25" s="16" t="s">
        <v>117</v>
      </c>
      <c r="H25" s="16" t="s">
        <v>65</v>
      </c>
      <c r="I25" s="16" t="s">
        <v>66</v>
      </c>
      <c r="J25" s="16" t="s">
        <v>64</v>
      </c>
      <c r="K25" s="35" t="s">
        <v>157</v>
      </c>
    </row>
    <row r="26" spans="1:12" ht="123" customHeight="1">
      <c r="A26" s="4">
        <v>6</v>
      </c>
      <c r="B26" s="16" t="s">
        <v>85</v>
      </c>
      <c r="C26" s="16" t="s">
        <v>68</v>
      </c>
      <c r="D26" s="4" t="s">
        <v>71</v>
      </c>
      <c r="E26" s="16" t="s">
        <v>70</v>
      </c>
      <c r="F26" s="16" t="s">
        <v>69</v>
      </c>
      <c r="G26" s="16" t="s">
        <v>73</v>
      </c>
      <c r="H26" s="16" t="s">
        <v>74</v>
      </c>
      <c r="I26" s="16" t="s">
        <v>75</v>
      </c>
      <c r="J26" s="4" t="s">
        <v>72</v>
      </c>
    </row>
    <row r="27" spans="1:12" ht="103.15" customHeight="1">
      <c r="A27" s="4">
        <v>7</v>
      </c>
      <c r="B27" s="16" t="s">
        <v>77</v>
      </c>
      <c r="C27" s="16" t="s">
        <v>76</v>
      </c>
      <c r="D27" s="4" t="s">
        <v>78</v>
      </c>
      <c r="E27" s="16" t="s">
        <v>79</v>
      </c>
      <c r="F27" s="16" t="s">
        <v>80</v>
      </c>
      <c r="G27" s="16" t="s">
        <v>81</v>
      </c>
      <c r="H27" s="16" t="s">
        <v>82</v>
      </c>
      <c r="I27" s="16" t="s">
        <v>83</v>
      </c>
      <c r="J27" s="16" t="s">
        <v>45</v>
      </c>
    </row>
    <row r="28" spans="1:12" ht="135">
      <c r="A28" s="22">
        <v>8</v>
      </c>
      <c r="B28" s="23" t="s">
        <v>105</v>
      </c>
      <c r="C28" s="23" t="s">
        <v>104</v>
      </c>
      <c r="D28" s="22" t="s">
        <v>106</v>
      </c>
      <c r="E28" s="23" t="s">
        <v>107</v>
      </c>
      <c r="F28" s="23" t="s">
        <v>108</v>
      </c>
      <c r="G28" s="23" t="s">
        <v>109</v>
      </c>
      <c r="H28" s="23" t="s">
        <v>193</v>
      </c>
      <c r="I28" s="4" t="s">
        <v>110</v>
      </c>
      <c r="J28" s="24">
        <v>3335000</v>
      </c>
    </row>
    <row r="29" spans="1:12" ht="65.45" customHeight="1">
      <c r="A29" s="22">
        <v>9</v>
      </c>
      <c r="B29" s="23" t="s">
        <v>170</v>
      </c>
      <c r="C29" s="22" t="s">
        <v>171</v>
      </c>
      <c r="D29" s="22" t="s">
        <v>172</v>
      </c>
      <c r="E29" s="22" t="s">
        <v>173</v>
      </c>
      <c r="F29" s="27" t="s">
        <v>174</v>
      </c>
      <c r="G29" s="23" t="s">
        <v>175</v>
      </c>
      <c r="H29" s="22" t="s">
        <v>192</v>
      </c>
      <c r="I29" s="22" t="s">
        <v>194</v>
      </c>
      <c r="J29" s="33"/>
    </row>
    <row r="30" spans="1:12" ht="63" customHeight="1">
      <c r="A30" s="22">
        <v>10</v>
      </c>
      <c r="B30" s="33" t="s">
        <v>210</v>
      </c>
      <c r="C30" s="33" t="s">
        <v>176</v>
      </c>
      <c r="D30" s="22" t="s">
        <v>195</v>
      </c>
      <c r="E30" s="27" t="s">
        <v>196</v>
      </c>
      <c r="F30" s="27" t="s">
        <v>197</v>
      </c>
      <c r="G30" s="44" t="s">
        <v>198</v>
      </c>
      <c r="H30" s="33" t="s">
        <v>199</v>
      </c>
      <c r="I30" s="33" t="s">
        <v>200</v>
      </c>
      <c r="J30" s="33"/>
    </row>
    <row r="31" spans="1:12" ht="46.9" customHeight="1">
      <c r="A31" s="22">
        <v>11</v>
      </c>
      <c r="B31" s="33" t="s">
        <v>211</v>
      </c>
      <c r="C31" s="2" t="s">
        <v>209</v>
      </c>
      <c r="D31" s="2" t="s">
        <v>212</v>
      </c>
      <c r="E31" s="2" t="s">
        <v>213</v>
      </c>
      <c r="F31" s="25" t="s">
        <v>208</v>
      </c>
      <c r="G31" s="25" t="s">
        <v>214</v>
      </c>
      <c r="H31" s="45">
        <v>656883</v>
      </c>
      <c r="I31" s="2" t="s">
        <v>215</v>
      </c>
      <c r="J31" s="2"/>
    </row>
    <row r="32" spans="1:12" ht="46.9" customHeight="1">
      <c r="A32" s="22">
        <v>12</v>
      </c>
      <c r="B32" s="33" t="s">
        <v>216</v>
      </c>
      <c r="C32" s="2" t="s">
        <v>217</v>
      </c>
      <c r="D32" s="2" t="s">
        <v>218</v>
      </c>
      <c r="E32" s="2" t="s">
        <v>213</v>
      </c>
      <c r="F32" s="25" t="s">
        <v>219</v>
      </c>
      <c r="G32" s="25" t="s">
        <v>228</v>
      </c>
      <c r="H32" s="26">
        <v>892461</v>
      </c>
      <c r="I32" s="2" t="s">
        <v>220</v>
      </c>
      <c r="J32" s="2"/>
    </row>
    <row r="33" spans="1:10" ht="46.9" customHeight="1">
      <c r="A33" s="22">
        <v>13</v>
      </c>
      <c r="B33" s="33" t="s">
        <v>221</v>
      </c>
      <c r="C33" s="2" t="s">
        <v>217</v>
      </c>
      <c r="D33" s="2" t="s">
        <v>222</v>
      </c>
      <c r="E33" s="2" t="s">
        <v>223</v>
      </c>
      <c r="F33" s="25" t="s">
        <v>224</v>
      </c>
      <c r="G33" s="25" t="s">
        <v>229</v>
      </c>
      <c r="H33" s="26">
        <v>459825</v>
      </c>
      <c r="I33" s="2" t="s">
        <v>225</v>
      </c>
      <c r="J33" s="2"/>
    </row>
    <row r="34" spans="1:10" ht="86.45" customHeight="1">
      <c r="A34" s="22">
        <v>14</v>
      </c>
      <c r="B34" s="33" t="s">
        <v>226</v>
      </c>
      <c r="C34" s="25" t="s">
        <v>227</v>
      </c>
      <c r="D34" s="25" t="s">
        <v>230</v>
      </c>
      <c r="E34" s="25" t="s">
        <v>231</v>
      </c>
      <c r="F34" s="25" t="s">
        <v>232</v>
      </c>
      <c r="G34" s="25" t="s">
        <v>233</v>
      </c>
      <c r="H34" s="32" t="s">
        <v>234</v>
      </c>
      <c r="I34" s="2" t="s">
        <v>235</v>
      </c>
      <c r="J34" s="2"/>
    </row>
    <row r="35" spans="1:10" ht="150">
      <c r="A35" s="22">
        <v>15</v>
      </c>
      <c r="B35" s="25" t="s">
        <v>244</v>
      </c>
      <c r="C35" s="22" t="s">
        <v>243</v>
      </c>
      <c r="D35" s="2" t="s">
        <v>245</v>
      </c>
      <c r="E35" s="25" t="s">
        <v>246</v>
      </c>
      <c r="F35" s="23" t="s">
        <v>255</v>
      </c>
      <c r="G35" s="44" t="s">
        <v>247</v>
      </c>
      <c r="H35" s="49">
        <v>86873238</v>
      </c>
      <c r="I35" s="23" t="s">
        <v>256</v>
      </c>
      <c r="J35" s="4"/>
    </row>
    <row r="36" spans="1:10" ht="150">
      <c r="A36" s="22">
        <v>16</v>
      </c>
      <c r="B36" s="25" t="s">
        <v>249</v>
      </c>
      <c r="C36" s="2" t="s">
        <v>248</v>
      </c>
      <c r="D36" s="2" t="s">
        <v>250</v>
      </c>
      <c r="E36" s="2" t="s">
        <v>251</v>
      </c>
      <c r="F36" s="23" t="s">
        <v>271</v>
      </c>
      <c r="G36" s="25" t="s">
        <v>252</v>
      </c>
      <c r="H36" s="32">
        <v>43500000</v>
      </c>
      <c r="I36" s="2" t="s">
        <v>253</v>
      </c>
      <c r="J36" s="2"/>
    </row>
    <row r="37" spans="1:10" ht="118.15" customHeight="1">
      <c r="A37" s="22">
        <v>17</v>
      </c>
      <c r="B37" s="25" t="s">
        <v>268</v>
      </c>
      <c r="C37" s="27" t="s">
        <v>267</v>
      </c>
      <c r="D37" s="33" t="s">
        <v>269</v>
      </c>
      <c r="E37" s="27" t="s">
        <v>270</v>
      </c>
      <c r="F37" s="23" t="s">
        <v>273</v>
      </c>
      <c r="G37" s="27" t="s">
        <v>272</v>
      </c>
      <c r="H37" s="27" t="s">
        <v>274</v>
      </c>
      <c r="I37" s="33" t="s">
        <v>275</v>
      </c>
      <c r="J37" s="2"/>
    </row>
  </sheetData>
  <mergeCells count="4">
    <mergeCell ref="A1:J1"/>
    <mergeCell ref="B11:J11"/>
    <mergeCell ref="B18:J18"/>
    <mergeCell ref="B3:I3"/>
  </mergeCells>
  <pageMargins left="0.7" right="0.7" top="0.75" bottom="0.75" header="0.3" footer="0.3"/>
  <pageSetup paperSize="5" scale="90" orientation="landscape" horizontalDpi="4294967295" verticalDpi="4294967295" r:id="rId1"/>
  <headerFooter>
    <oddFooter xml:space="preserve">&amp;LChandigarh Smart City Limited &amp;CChandigarh Smart City Limited &amp;RChandigarh Smart City Limited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7:Q18"/>
  <sheetViews>
    <sheetView workbookViewId="0">
      <selection activeCell="Q12" sqref="Q12"/>
    </sheetView>
  </sheetViews>
  <sheetFormatPr defaultRowHeight="15"/>
  <cols>
    <col min="12" max="12" width="15.28515625" customWidth="1"/>
  </cols>
  <sheetData>
    <row r="7" spans="12:17">
      <c r="L7" t="s">
        <v>729</v>
      </c>
      <c r="M7">
        <v>1722495</v>
      </c>
      <c r="N7">
        <v>937009</v>
      </c>
      <c r="O7">
        <v>2389427</v>
      </c>
      <c r="P7">
        <v>1422076</v>
      </c>
      <c r="Q7">
        <f>+M7+N7+O7+P7</f>
        <v>6471007</v>
      </c>
    </row>
    <row r="8" spans="12:17">
      <c r="L8" t="s">
        <v>730</v>
      </c>
      <c r="M8">
        <v>4991046</v>
      </c>
      <c r="N8">
        <v>881835</v>
      </c>
      <c r="O8">
        <v>706011</v>
      </c>
      <c r="P8">
        <v>405493</v>
      </c>
      <c r="Q8">
        <f>+M8+N8+O8+P8</f>
        <v>6984385</v>
      </c>
    </row>
    <row r="9" spans="12:17">
      <c r="L9" t="s">
        <v>731</v>
      </c>
      <c r="M9">
        <v>225851</v>
      </c>
      <c r="N9">
        <v>187402</v>
      </c>
      <c r="O9">
        <v>477885</v>
      </c>
      <c r="Q9">
        <f>+M9+N9+O9+P9</f>
        <v>891138</v>
      </c>
    </row>
    <row r="10" spans="12:17">
      <c r="L10" t="s">
        <v>732</v>
      </c>
      <c r="M10">
        <v>281103</v>
      </c>
      <c r="N10">
        <v>338776</v>
      </c>
      <c r="O10">
        <v>716828</v>
      </c>
      <c r="Q10">
        <f>+M10+N10+O10+P10</f>
        <v>1336707</v>
      </c>
    </row>
    <row r="11" spans="12:17">
      <c r="L11" t="s">
        <v>733</v>
      </c>
      <c r="M11">
        <v>585510</v>
      </c>
      <c r="N11">
        <v>585510</v>
      </c>
      <c r="Q11">
        <f>+M11+N11+O11+P11</f>
        <v>1171020</v>
      </c>
    </row>
    <row r="12" spans="12:17">
      <c r="Q12" s="278">
        <f>SUM(Q7:Q11)</f>
        <v>16854257</v>
      </c>
    </row>
    <row r="13" spans="12:17">
      <c r="Q13">
        <v>585510</v>
      </c>
    </row>
    <row r="14" spans="12:17">
      <c r="Q14">
        <v>585510</v>
      </c>
    </row>
    <row r="15" spans="12:17">
      <c r="Q15">
        <v>477885</v>
      </c>
    </row>
    <row r="16" spans="12:17">
      <c r="Q16">
        <v>0</v>
      </c>
    </row>
    <row r="17" spans="17:17">
      <c r="Q17">
        <f>SUM(Q13:Q16)</f>
        <v>1648905</v>
      </c>
    </row>
    <row r="18" spans="17:17">
      <c r="Q18">
        <f>Q12-Q17</f>
        <v>15205352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19" workbookViewId="0">
      <selection activeCell="G13" sqref="G13"/>
    </sheetView>
  </sheetViews>
  <sheetFormatPr defaultRowHeight="15"/>
  <cols>
    <col min="1" max="1" width="6.42578125" customWidth="1"/>
    <col min="2" max="2" width="18.7109375" customWidth="1"/>
    <col min="3" max="3" width="21.28515625" customWidth="1"/>
    <col min="4" max="4" width="16.5703125" customWidth="1"/>
    <col min="5" max="5" width="20.140625" customWidth="1"/>
    <col min="6" max="6" width="16" customWidth="1"/>
  </cols>
  <sheetData>
    <row r="1" spans="1:6" ht="18.75">
      <c r="A1" s="307"/>
      <c r="B1" s="79"/>
      <c r="C1" s="79"/>
      <c r="D1" s="307"/>
      <c r="E1" s="126" t="s">
        <v>362</v>
      </c>
      <c r="F1" s="109">
        <f ca="1">TODAY()</f>
        <v>45110</v>
      </c>
    </row>
    <row r="2" spans="1:6" ht="24" thickBot="1">
      <c r="A2" s="59"/>
      <c r="B2" s="570" t="s">
        <v>342</v>
      </c>
      <c r="C2" s="571"/>
      <c r="D2" s="571"/>
      <c r="E2" s="571"/>
      <c r="F2" s="572"/>
    </row>
    <row r="3" spans="1:6" ht="75.75" customHeight="1">
      <c r="A3" s="309" t="s">
        <v>121</v>
      </c>
      <c r="B3" s="309" t="s">
        <v>144</v>
      </c>
      <c r="C3" s="309" t="s">
        <v>119</v>
      </c>
      <c r="D3" s="309" t="s">
        <v>140</v>
      </c>
      <c r="E3" s="309" t="s">
        <v>141</v>
      </c>
      <c r="F3" s="309" t="s">
        <v>120</v>
      </c>
    </row>
    <row r="4" spans="1:6" ht="15" customHeight="1">
      <c r="A4" s="307">
        <v>1</v>
      </c>
      <c r="B4" s="79" t="s">
        <v>145</v>
      </c>
      <c r="C4" s="308" t="s">
        <v>278</v>
      </c>
      <c r="D4" s="66">
        <v>592302</v>
      </c>
      <c r="E4" s="66">
        <v>559725</v>
      </c>
      <c r="F4" s="4" t="s">
        <v>123</v>
      </c>
    </row>
    <row r="5" spans="1:6" ht="15" customHeight="1">
      <c r="A5" s="62">
        <v>2</v>
      </c>
      <c r="B5" s="79" t="s">
        <v>145</v>
      </c>
      <c r="C5" s="308" t="s">
        <v>279</v>
      </c>
      <c r="D5" s="66">
        <v>923202</v>
      </c>
      <c r="E5" s="66">
        <v>857271</v>
      </c>
      <c r="F5" s="4" t="s">
        <v>125</v>
      </c>
    </row>
    <row r="6" spans="1:6" ht="15" customHeight="1">
      <c r="A6" s="307">
        <v>3</v>
      </c>
      <c r="B6" s="79" t="s">
        <v>145</v>
      </c>
      <c r="C6" s="308" t="s">
        <v>280</v>
      </c>
      <c r="D6" s="66">
        <v>1044132</v>
      </c>
      <c r="E6" s="66">
        <v>989316</v>
      </c>
      <c r="F6" s="22" t="s">
        <v>179</v>
      </c>
    </row>
    <row r="7" spans="1:6" ht="15" customHeight="1">
      <c r="A7" s="62">
        <v>4</v>
      </c>
      <c r="B7" s="97" t="s">
        <v>145</v>
      </c>
      <c r="C7" s="308" t="s">
        <v>39</v>
      </c>
      <c r="D7" s="66">
        <v>992443</v>
      </c>
      <c r="E7" s="66">
        <v>937215</v>
      </c>
      <c r="F7" s="22" t="s">
        <v>355</v>
      </c>
    </row>
    <row r="8" spans="1:6" ht="15" customHeight="1">
      <c r="A8" s="307">
        <v>5</v>
      </c>
      <c r="B8" s="97" t="s">
        <v>145</v>
      </c>
      <c r="C8" s="308" t="s">
        <v>39</v>
      </c>
      <c r="D8" s="66">
        <v>102938</v>
      </c>
      <c r="E8" s="66">
        <v>92457</v>
      </c>
      <c r="F8" s="22" t="s">
        <v>772</v>
      </c>
    </row>
    <row r="9" spans="1:6" ht="15.75" thickBot="1">
      <c r="C9" s="318" t="s">
        <v>790</v>
      </c>
      <c r="D9" s="310">
        <f>SUM(D4:D8)</f>
        <v>3655017</v>
      </c>
      <c r="E9" s="310">
        <f>SUM(E4:E8)</f>
        <v>3435984</v>
      </c>
    </row>
    <row r="10" spans="1:6" ht="15.75" thickTop="1"/>
    <row r="11" spans="1:6">
      <c r="A11" s="33">
        <v>1</v>
      </c>
      <c r="B11" s="25" t="s">
        <v>780</v>
      </c>
      <c r="C11" s="2"/>
      <c r="D11" s="26"/>
      <c r="E11" s="314">
        <v>136134</v>
      </c>
      <c r="F11" s="321" t="s">
        <v>779</v>
      </c>
    </row>
    <row r="12" spans="1:6" ht="30">
      <c r="A12" s="33">
        <v>2</v>
      </c>
      <c r="B12" s="27" t="s">
        <v>782</v>
      </c>
      <c r="C12" s="2"/>
      <c r="D12" s="2"/>
      <c r="E12" s="26">
        <v>5923</v>
      </c>
      <c r="F12" s="321" t="s">
        <v>781</v>
      </c>
    </row>
    <row r="13" spans="1:6" ht="30">
      <c r="A13" s="33">
        <v>3</v>
      </c>
      <c r="B13" s="27" t="s">
        <v>782</v>
      </c>
      <c r="C13" s="2"/>
      <c r="D13" s="2"/>
      <c r="E13" s="26">
        <v>9232</v>
      </c>
      <c r="F13" s="321" t="s">
        <v>781</v>
      </c>
    </row>
    <row r="14" spans="1:6">
      <c r="A14" s="33">
        <v>4</v>
      </c>
      <c r="B14" s="27" t="s">
        <v>784</v>
      </c>
      <c r="C14" s="2"/>
      <c r="D14" s="2"/>
      <c r="E14" s="26">
        <v>18464</v>
      </c>
      <c r="F14" s="321" t="s">
        <v>783</v>
      </c>
    </row>
    <row r="15" spans="1:6">
      <c r="A15" s="33">
        <v>5</v>
      </c>
      <c r="B15" s="27" t="s">
        <v>534</v>
      </c>
      <c r="C15" s="2"/>
      <c r="D15" s="2"/>
      <c r="E15" s="26">
        <f>5923+9232</f>
        <v>15155</v>
      </c>
      <c r="F15" s="321" t="s">
        <v>533</v>
      </c>
    </row>
    <row r="16" spans="1:6" ht="75">
      <c r="A16" s="33">
        <v>6</v>
      </c>
      <c r="B16" s="184" t="s">
        <v>785</v>
      </c>
      <c r="C16" s="2"/>
      <c r="D16" s="2"/>
      <c r="E16" s="26">
        <v>7831</v>
      </c>
      <c r="F16" s="32" t="s">
        <v>239</v>
      </c>
    </row>
    <row r="17" spans="1:6" ht="30">
      <c r="A17" s="33">
        <v>7</v>
      </c>
      <c r="B17" s="184" t="s">
        <v>540</v>
      </c>
      <c r="C17" s="315"/>
      <c r="D17" s="315"/>
      <c r="E17" s="26">
        <v>10441</v>
      </c>
      <c r="F17" s="321" t="s">
        <v>539</v>
      </c>
    </row>
    <row r="18" spans="1:6" ht="90">
      <c r="A18" s="33">
        <v>8</v>
      </c>
      <c r="B18" s="184" t="s">
        <v>786</v>
      </c>
      <c r="C18" s="315"/>
      <c r="D18" s="315"/>
      <c r="E18" s="26">
        <v>20882</v>
      </c>
      <c r="F18" s="321" t="s">
        <v>539</v>
      </c>
    </row>
    <row r="19" spans="1:6" ht="30">
      <c r="A19" s="33">
        <v>9</v>
      </c>
      <c r="B19" s="97" t="s">
        <v>787</v>
      </c>
      <c r="C19" s="2"/>
      <c r="D19" s="316"/>
      <c r="E19" s="98">
        <f>8861+8861</f>
        <v>17722</v>
      </c>
      <c r="F19" s="32" t="s">
        <v>370</v>
      </c>
    </row>
    <row r="20" spans="1:6" ht="30">
      <c r="A20" s="33">
        <v>10</v>
      </c>
      <c r="B20" s="97" t="s">
        <v>788</v>
      </c>
      <c r="C20" s="2"/>
      <c r="D20" s="98"/>
      <c r="E20" s="98">
        <v>6646</v>
      </c>
      <c r="F20" s="32" t="s">
        <v>370</v>
      </c>
    </row>
    <row r="21" spans="1:6" ht="75">
      <c r="A21" s="33">
        <v>11</v>
      </c>
      <c r="B21" s="207" t="s">
        <v>630</v>
      </c>
      <c r="C21" s="290"/>
      <c r="D21" s="2"/>
      <c r="E21" s="290">
        <v>9924</v>
      </c>
      <c r="F21" s="32" t="s">
        <v>631</v>
      </c>
    </row>
    <row r="22" spans="1:6" ht="75">
      <c r="A22" s="33">
        <v>12</v>
      </c>
      <c r="B22" s="207" t="s">
        <v>633</v>
      </c>
      <c r="C22" s="317"/>
      <c r="D22" s="182"/>
      <c r="E22" s="317">
        <v>14487</v>
      </c>
      <c r="F22" s="322" t="s">
        <v>631</v>
      </c>
    </row>
    <row r="23" spans="1:6">
      <c r="A23" s="33">
        <v>13</v>
      </c>
      <c r="B23" s="2" t="s">
        <v>793</v>
      </c>
      <c r="C23" s="2"/>
      <c r="D23" s="2"/>
      <c r="E23" s="98">
        <v>920</v>
      </c>
      <c r="F23" s="321" t="s">
        <v>772</v>
      </c>
    </row>
    <row r="24" spans="1:6">
      <c r="A24" s="33">
        <v>14</v>
      </c>
      <c r="B24" s="2" t="s">
        <v>794</v>
      </c>
      <c r="C24" s="2"/>
      <c r="D24" s="2"/>
      <c r="E24" s="98">
        <v>1840</v>
      </c>
      <c r="F24" s="321" t="s">
        <v>772</v>
      </c>
    </row>
    <row r="25" spans="1:6" ht="15.75" thickBot="1">
      <c r="D25" s="319" t="s">
        <v>791</v>
      </c>
      <c r="E25" s="310">
        <f>SUM(E11:E24)</f>
        <v>275601</v>
      </c>
    </row>
    <row r="26" spans="1:6" ht="15.75" thickTop="1"/>
    <row r="27" spans="1:6">
      <c r="C27" s="278" t="s">
        <v>789</v>
      </c>
      <c r="D27" s="278" t="s">
        <v>792</v>
      </c>
      <c r="E27" s="320">
        <f>+E25+E9</f>
        <v>3711585</v>
      </c>
    </row>
  </sheetData>
  <mergeCells count="1">
    <mergeCell ref="B2:F2"/>
  </mergeCells>
  <pageMargins left="0.7" right="0.7" top="0.75" bottom="0.75" header="0.3" footer="0.3"/>
  <pageSetup scale="8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view="pageBreakPreview" topLeftCell="C14" zoomScale="53" zoomScaleNormal="76" zoomScaleSheetLayoutView="53" workbookViewId="0">
      <selection activeCell="A25" sqref="A25"/>
    </sheetView>
  </sheetViews>
  <sheetFormatPr defaultRowHeight="15"/>
  <cols>
    <col min="1" max="1" width="18.5703125" customWidth="1"/>
    <col min="2" max="2" width="46.140625" customWidth="1"/>
    <col min="3" max="3" width="34.7109375" customWidth="1"/>
    <col min="4" max="4" width="28" customWidth="1"/>
    <col min="5" max="5" width="17.140625" customWidth="1"/>
    <col min="6" max="6" width="22" customWidth="1"/>
    <col min="7" max="7" width="22.85546875" style="488" customWidth="1"/>
    <col min="8" max="8" width="18.85546875" customWidth="1"/>
    <col min="9" max="9" width="26.42578125" customWidth="1"/>
    <col min="10" max="10" width="15.5703125" customWidth="1"/>
    <col min="11" max="11" width="18.140625" customWidth="1"/>
    <col min="12" max="12" width="13.5703125" customWidth="1"/>
    <col min="13" max="13" width="17.28515625" bestFit="1" customWidth="1"/>
    <col min="14" max="14" width="12.5703125" bestFit="1" customWidth="1"/>
    <col min="15" max="15" width="19" customWidth="1"/>
    <col min="16" max="16" width="22" bestFit="1" customWidth="1"/>
    <col min="17" max="17" width="25.5703125" customWidth="1"/>
    <col min="18" max="18" width="13.28515625" customWidth="1"/>
    <col min="20" max="20" width="14.28515625" bestFit="1" customWidth="1"/>
  </cols>
  <sheetData>
    <row r="1" spans="1:18" hidden="1"/>
    <row r="2" spans="1:18" ht="18.75" hidden="1">
      <c r="I2" s="592" t="s">
        <v>854</v>
      </c>
      <c r="J2" s="592"/>
      <c r="K2" s="592"/>
      <c r="L2" s="592"/>
      <c r="M2" s="592"/>
      <c r="N2" s="592"/>
      <c r="O2" s="592"/>
      <c r="P2" s="592"/>
      <c r="Q2" s="592"/>
    </row>
    <row r="3" spans="1:18" ht="18.75" hidden="1">
      <c r="J3" s="606" t="s">
        <v>851</v>
      </c>
      <c r="K3" s="606"/>
      <c r="L3" s="606"/>
      <c r="M3" s="606"/>
      <c r="N3" s="606"/>
      <c r="O3" s="606"/>
      <c r="P3" s="394"/>
      <c r="Q3" s="394"/>
    </row>
    <row r="4" spans="1:18" ht="45">
      <c r="A4" s="398" t="s">
        <v>855</v>
      </c>
      <c r="B4" s="398" t="s">
        <v>858</v>
      </c>
      <c r="C4" s="398" t="s">
        <v>949</v>
      </c>
      <c r="D4" s="489" t="s">
        <v>947</v>
      </c>
      <c r="E4" s="398" t="s">
        <v>948</v>
      </c>
      <c r="F4" s="398" t="s">
        <v>877</v>
      </c>
      <c r="G4" s="489" t="s">
        <v>947</v>
      </c>
      <c r="H4" s="398" t="s">
        <v>948</v>
      </c>
      <c r="I4" s="398" t="s">
        <v>877</v>
      </c>
      <c r="J4" s="398" t="s">
        <v>852</v>
      </c>
      <c r="K4" s="398" t="s">
        <v>878</v>
      </c>
      <c r="L4" s="398" t="s">
        <v>879</v>
      </c>
      <c r="M4" s="398" t="s">
        <v>880</v>
      </c>
      <c r="N4" s="398" t="s">
        <v>881</v>
      </c>
      <c r="O4" s="398" t="s">
        <v>866</v>
      </c>
      <c r="P4" s="398" t="s">
        <v>859</v>
      </c>
      <c r="Q4" s="398" t="s">
        <v>853</v>
      </c>
      <c r="R4" s="399" t="s">
        <v>857</v>
      </c>
    </row>
    <row r="5" spans="1:18" ht="75.75" customHeight="1">
      <c r="A5" s="400" t="s">
        <v>856</v>
      </c>
      <c r="B5" s="308" t="s">
        <v>1025</v>
      </c>
      <c r="C5" s="308" t="s">
        <v>1023</v>
      </c>
      <c r="D5" s="479">
        <v>240845775</v>
      </c>
      <c r="E5" s="479">
        <v>28901493</v>
      </c>
      <c r="F5" s="479">
        <v>269747268</v>
      </c>
      <c r="G5" s="479">
        <v>240845775</v>
      </c>
      <c r="H5" s="479">
        <v>28901493</v>
      </c>
      <c r="I5" s="479">
        <v>269747268</v>
      </c>
      <c r="J5" s="479">
        <v>3612687</v>
      </c>
      <c r="K5" s="479">
        <v>0</v>
      </c>
      <c r="L5" s="479">
        <v>0</v>
      </c>
      <c r="M5" s="479">
        <v>0</v>
      </c>
      <c r="N5" s="479">
        <v>0</v>
      </c>
      <c r="O5" s="479">
        <v>144324</v>
      </c>
      <c r="P5" s="479">
        <f t="shared" ref="P5:P22" si="0">SUM(J5:O5)</f>
        <v>3757011</v>
      </c>
      <c r="Q5" s="479">
        <f t="shared" ref="Q5:Q22" si="1">I5-P5</f>
        <v>265990257</v>
      </c>
      <c r="R5" s="400" t="s">
        <v>186</v>
      </c>
    </row>
    <row r="6" spans="1:18" ht="56.25" customHeight="1">
      <c r="A6" s="400" t="s">
        <v>860</v>
      </c>
      <c r="B6" s="308" t="s">
        <v>864</v>
      </c>
      <c r="C6" s="308" t="s">
        <v>1024</v>
      </c>
      <c r="D6" s="308">
        <v>18764067</v>
      </c>
      <c r="E6" s="308">
        <f>1125844*2</f>
        <v>2251688</v>
      </c>
      <c r="F6" s="308">
        <f>SUM(D6:E6)</f>
        <v>21015755</v>
      </c>
      <c r="G6" s="479">
        <v>18764067</v>
      </c>
      <c r="H6" s="479">
        <v>2251688</v>
      </c>
      <c r="I6" s="479">
        <v>21015755</v>
      </c>
      <c r="J6" s="479">
        <v>422192</v>
      </c>
      <c r="K6" s="479">
        <v>0</v>
      </c>
      <c r="L6" s="479">
        <v>0</v>
      </c>
      <c r="M6" s="479">
        <v>0</v>
      </c>
      <c r="N6" s="479">
        <v>0</v>
      </c>
      <c r="O6" s="479">
        <v>5778</v>
      </c>
      <c r="P6" s="479">
        <f t="shared" si="0"/>
        <v>427970</v>
      </c>
      <c r="Q6" s="479">
        <f t="shared" si="1"/>
        <v>20587785</v>
      </c>
      <c r="R6" s="400" t="s">
        <v>312</v>
      </c>
    </row>
    <row r="7" spans="1:18" ht="56.25" customHeight="1">
      <c r="A7" s="400" t="s">
        <v>861</v>
      </c>
      <c r="B7" s="308" t="s">
        <v>864</v>
      </c>
      <c r="C7" s="308" t="s">
        <v>950</v>
      </c>
      <c r="D7" s="479">
        <v>28438903</v>
      </c>
      <c r="E7" s="479">
        <v>3412668</v>
      </c>
      <c r="F7" s="308">
        <f>SUM(D7:E7)</f>
        <v>31851571</v>
      </c>
      <c r="G7" s="479">
        <v>28438903</v>
      </c>
      <c r="H7" s="479">
        <v>3412668</v>
      </c>
      <c r="I7" s="479">
        <v>31851571</v>
      </c>
      <c r="J7" s="479">
        <v>426584</v>
      </c>
      <c r="K7" s="479">
        <v>0</v>
      </c>
      <c r="L7" s="479">
        <v>0</v>
      </c>
      <c r="M7" s="479">
        <v>0</v>
      </c>
      <c r="N7" s="479">
        <v>0</v>
      </c>
      <c r="O7" s="479">
        <v>0</v>
      </c>
      <c r="P7" s="479">
        <f t="shared" si="0"/>
        <v>426584</v>
      </c>
      <c r="Q7" s="479">
        <f t="shared" si="1"/>
        <v>31424987</v>
      </c>
      <c r="R7" s="400" t="s">
        <v>312</v>
      </c>
    </row>
    <row r="8" spans="1:18">
      <c r="A8" s="400" t="s">
        <v>862</v>
      </c>
      <c r="B8" s="308" t="s">
        <v>864</v>
      </c>
      <c r="C8" s="308" t="s">
        <v>952</v>
      </c>
      <c r="D8" s="490" t="s">
        <v>951</v>
      </c>
      <c r="E8" s="490">
        <v>782830</v>
      </c>
      <c r="F8" s="479">
        <v>7306405</v>
      </c>
      <c r="G8" s="490" t="s">
        <v>951</v>
      </c>
      <c r="H8" s="490">
        <v>782830</v>
      </c>
      <c r="I8" s="479">
        <v>7306405</v>
      </c>
      <c r="J8" s="479">
        <v>97854</v>
      </c>
      <c r="K8" s="479">
        <v>0</v>
      </c>
      <c r="L8" s="479">
        <v>0</v>
      </c>
      <c r="M8" s="479">
        <v>0</v>
      </c>
      <c r="N8" s="479">
        <v>0</v>
      </c>
      <c r="O8" s="479">
        <v>82600</v>
      </c>
      <c r="P8" s="479">
        <f t="shared" si="0"/>
        <v>180454</v>
      </c>
      <c r="Q8" s="479">
        <f t="shared" si="1"/>
        <v>7125951</v>
      </c>
      <c r="R8" s="400" t="s">
        <v>328</v>
      </c>
    </row>
    <row r="9" spans="1:18" ht="55.5" customHeight="1">
      <c r="A9" s="398" t="s">
        <v>863</v>
      </c>
      <c r="B9" s="308" t="s">
        <v>864</v>
      </c>
      <c r="C9" s="398" t="s">
        <v>1037</v>
      </c>
      <c r="D9" s="308">
        <v>547086813.66999996</v>
      </c>
      <c r="E9" s="308">
        <v>65650416.979999997</v>
      </c>
      <c r="F9" s="308">
        <v>612737230</v>
      </c>
      <c r="G9" s="487" t="s">
        <v>953</v>
      </c>
      <c r="H9" s="479">
        <v>66842814</v>
      </c>
      <c r="I9" s="479">
        <v>623866266.90999997</v>
      </c>
      <c r="J9" s="479">
        <v>8355352</v>
      </c>
      <c r="K9" s="479">
        <v>0</v>
      </c>
      <c r="L9" s="479">
        <v>0</v>
      </c>
      <c r="M9" s="479">
        <v>0</v>
      </c>
      <c r="N9" s="479">
        <v>0</v>
      </c>
      <c r="O9" s="479">
        <v>131724</v>
      </c>
      <c r="P9" s="479">
        <f t="shared" si="0"/>
        <v>8487076</v>
      </c>
      <c r="Q9" s="479">
        <f t="shared" si="1"/>
        <v>615379190.90999997</v>
      </c>
      <c r="R9" s="400" t="s">
        <v>365</v>
      </c>
    </row>
    <row r="10" spans="1:18" ht="39" customHeight="1">
      <c r="A10" s="400" t="s">
        <v>865</v>
      </c>
      <c r="B10" s="308" t="s">
        <v>864</v>
      </c>
      <c r="C10" s="546" t="s">
        <v>1059</v>
      </c>
      <c r="D10" s="308">
        <v>197444839</v>
      </c>
      <c r="E10" s="308">
        <f>11846690*2</f>
        <v>23693380</v>
      </c>
      <c r="F10" s="308">
        <f>SUM(D10:E10)</f>
        <v>221138219</v>
      </c>
      <c r="G10" s="479">
        <v>169238434</v>
      </c>
      <c r="H10" s="479">
        <f>10154306*2</f>
        <v>20308612</v>
      </c>
      <c r="I10" s="482">
        <v>189547046</v>
      </c>
      <c r="J10" s="479">
        <v>3948897</v>
      </c>
      <c r="K10" s="479">
        <v>0</v>
      </c>
      <c r="L10" s="479">
        <v>0</v>
      </c>
      <c r="M10" s="479">
        <v>0</v>
      </c>
      <c r="N10" s="479">
        <v>0</v>
      </c>
      <c r="O10" s="479">
        <v>82600</v>
      </c>
      <c r="P10" s="479">
        <f t="shared" si="0"/>
        <v>4031497</v>
      </c>
      <c r="Q10" s="479">
        <f t="shared" si="1"/>
        <v>185515549</v>
      </c>
      <c r="R10" s="400" t="s">
        <v>479</v>
      </c>
    </row>
    <row r="11" spans="1:18" ht="31.5" customHeight="1">
      <c r="A11" s="400" t="s">
        <v>867</v>
      </c>
      <c r="B11" s="308" t="s">
        <v>864</v>
      </c>
      <c r="C11" s="398" t="s">
        <v>1050</v>
      </c>
      <c r="D11" s="308">
        <v>116173254</v>
      </c>
      <c r="E11" s="308">
        <v>13941686</v>
      </c>
      <c r="F11" s="308">
        <v>130114940</v>
      </c>
      <c r="G11" s="479">
        <v>192904130</v>
      </c>
      <c r="H11" s="479">
        <f>11574248*2</f>
        <v>23148496</v>
      </c>
      <c r="I11" s="479">
        <v>216052626</v>
      </c>
      <c r="J11" s="479">
        <v>6430138</v>
      </c>
      <c r="K11" s="479">
        <v>4065</v>
      </c>
      <c r="L11" s="479">
        <v>64748</v>
      </c>
      <c r="M11" s="479">
        <v>0</v>
      </c>
      <c r="N11" s="479">
        <v>0</v>
      </c>
      <c r="O11" s="479">
        <v>82600</v>
      </c>
      <c r="P11" s="479">
        <f t="shared" si="0"/>
        <v>6581551</v>
      </c>
      <c r="Q11" s="479">
        <f t="shared" si="1"/>
        <v>209471075</v>
      </c>
      <c r="R11" s="400" t="s">
        <v>484</v>
      </c>
    </row>
    <row r="12" spans="1:18" s="478" customFormat="1" ht="36.75" customHeight="1">
      <c r="A12" s="476" t="s">
        <v>868</v>
      </c>
      <c r="B12" s="477" t="s">
        <v>864</v>
      </c>
      <c r="C12" s="477">
        <v>80803934</v>
      </c>
      <c r="D12" s="482">
        <v>24061381</v>
      </c>
      <c r="E12" s="482">
        <f>1443683*2</f>
        <v>2887366</v>
      </c>
      <c r="F12" s="482">
        <v>26948747</v>
      </c>
      <c r="G12" s="482">
        <v>24061381</v>
      </c>
      <c r="H12" s="482">
        <f>1443683*2</f>
        <v>2887366</v>
      </c>
      <c r="I12" s="482">
        <v>26948747</v>
      </c>
      <c r="J12" s="482">
        <v>481228</v>
      </c>
      <c r="K12" s="482">
        <v>0</v>
      </c>
      <c r="L12" s="482">
        <v>0</v>
      </c>
      <c r="M12" s="482">
        <v>0</v>
      </c>
      <c r="N12" s="482">
        <v>0</v>
      </c>
      <c r="O12" s="482">
        <v>0</v>
      </c>
      <c r="P12" s="482">
        <f t="shared" si="0"/>
        <v>481228</v>
      </c>
      <c r="Q12" s="482">
        <f t="shared" si="1"/>
        <v>26467519</v>
      </c>
      <c r="R12" s="476" t="s">
        <v>496</v>
      </c>
    </row>
    <row r="13" spans="1:18" ht="51.75" customHeight="1">
      <c r="A13" s="400" t="s">
        <v>869</v>
      </c>
      <c r="B13" s="308" t="s">
        <v>864</v>
      </c>
      <c r="C13" s="308" t="s">
        <v>1038</v>
      </c>
      <c r="D13" s="479">
        <v>90727347</v>
      </c>
      <c r="E13" s="479">
        <f>5443641*2</f>
        <v>10887282</v>
      </c>
      <c r="F13" s="479">
        <v>101614629</v>
      </c>
      <c r="G13" s="479">
        <v>90727347</v>
      </c>
      <c r="H13" s="479">
        <f>5443641*2</f>
        <v>10887282</v>
      </c>
      <c r="I13" s="479">
        <v>101614629</v>
      </c>
      <c r="J13" s="479">
        <v>1360910</v>
      </c>
      <c r="K13" s="479">
        <v>0</v>
      </c>
      <c r="L13" s="479">
        <v>0</v>
      </c>
      <c r="M13" s="479">
        <v>0</v>
      </c>
      <c r="N13" s="479">
        <v>0</v>
      </c>
      <c r="O13" s="479">
        <v>0</v>
      </c>
      <c r="P13" s="479">
        <f t="shared" si="0"/>
        <v>1360910</v>
      </c>
      <c r="Q13" s="479">
        <f t="shared" si="1"/>
        <v>100253719</v>
      </c>
      <c r="R13" s="400" t="s">
        <v>691</v>
      </c>
    </row>
    <row r="14" spans="1:18" s="478" customFormat="1" ht="36.75" customHeight="1">
      <c r="A14" s="476" t="s">
        <v>870</v>
      </c>
      <c r="B14" s="477" t="s">
        <v>864</v>
      </c>
      <c r="C14" s="477" t="s">
        <v>954</v>
      </c>
      <c r="D14" s="482">
        <v>48122763</v>
      </c>
      <c r="E14" s="482">
        <f>2887366*2</f>
        <v>5774732</v>
      </c>
      <c r="F14" s="482">
        <v>53897495</v>
      </c>
      <c r="G14" s="482">
        <v>48122763</v>
      </c>
      <c r="H14" s="482">
        <f>2887366*2</f>
        <v>5774732</v>
      </c>
      <c r="I14" s="482">
        <v>53897495</v>
      </c>
      <c r="J14" s="482">
        <v>962456</v>
      </c>
      <c r="K14" s="482">
        <v>4299</v>
      </c>
      <c r="L14" s="482">
        <v>0</v>
      </c>
      <c r="M14" s="482">
        <v>0</v>
      </c>
      <c r="N14" s="482">
        <v>0</v>
      </c>
      <c r="O14" s="482">
        <v>82600</v>
      </c>
      <c r="P14" s="482">
        <f t="shared" si="0"/>
        <v>1049355</v>
      </c>
      <c r="Q14" s="482">
        <f t="shared" si="1"/>
        <v>52848140</v>
      </c>
      <c r="R14" s="476" t="s">
        <v>720</v>
      </c>
    </row>
    <row r="15" spans="1:18">
      <c r="A15" s="400" t="s">
        <v>871</v>
      </c>
      <c r="B15" s="308" t="s">
        <v>864</v>
      </c>
      <c r="C15" s="308" t="s">
        <v>955</v>
      </c>
      <c r="D15" s="479">
        <v>44651543</v>
      </c>
      <c r="E15" s="479">
        <f>2679092.5*2</f>
        <v>5358185</v>
      </c>
      <c r="F15" s="479">
        <v>50009728</v>
      </c>
      <c r="G15" s="479">
        <v>44651543</v>
      </c>
      <c r="H15" s="479">
        <f>2679092.5*2</f>
        <v>5358185</v>
      </c>
      <c r="I15" s="479">
        <v>50009728</v>
      </c>
      <c r="J15" s="479">
        <v>893031</v>
      </c>
      <c r="K15" s="479">
        <v>550</v>
      </c>
      <c r="L15" s="479">
        <v>0</v>
      </c>
      <c r="M15" s="479">
        <v>5000973</v>
      </c>
      <c r="N15" s="479">
        <v>0</v>
      </c>
      <c r="O15" s="479">
        <v>0</v>
      </c>
      <c r="P15" s="479">
        <f t="shared" si="0"/>
        <v>5894554</v>
      </c>
      <c r="Q15" s="479">
        <f t="shared" si="1"/>
        <v>44115174</v>
      </c>
      <c r="R15" s="400" t="s">
        <v>721</v>
      </c>
    </row>
    <row r="16" spans="1:18">
      <c r="A16" s="400" t="s">
        <v>872</v>
      </c>
      <c r="B16" s="308" t="s">
        <v>864</v>
      </c>
      <c r="C16" s="308" t="s">
        <v>956</v>
      </c>
      <c r="D16" s="479">
        <v>162846804</v>
      </c>
      <c r="E16" s="479">
        <f>9770808*2</f>
        <v>19541616</v>
      </c>
      <c r="F16" s="479">
        <v>182388420</v>
      </c>
      <c r="G16" s="479">
        <v>162846804</v>
      </c>
      <c r="H16" s="479">
        <f>9770808*2</f>
        <v>19541616</v>
      </c>
      <c r="I16" s="479">
        <v>182388420</v>
      </c>
      <c r="J16" s="479">
        <v>3256937</v>
      </c>
      <c r="K16" s="479">
        <v>5207</v>
      </c>
      <c r="L16" s="479">
        <v>0</v>
      </c>
      <c r="M16" s="479">
        <v>18238842</v>
      </c>
      <c r="N16" s="479">
        <v>0</v>
      </c>
      <c r="O16" s="479">
        <v>0</v>
      </c>
      <c r="P16" s="479">
        <f t="shared" si="0"/>
        <v>21500986</v>
      </c>
      <c r="Q16" s="479">
        <f t="shared" si="1"/>
        <v>160887434</v>
      </c>
      <c r="R16" s="400" t="s">
        <v>750</v>
      </c>
    </row>
    <row r="17" spans="1:20" ht="127.5" customHeight="1">
      <c r="A17" s="400" t="s">
        <v>873</v>
      </c>
      <c r="B17" s="308" t="s">
        <v>864</v>
      </c>
      <c r="C17" s="543" t="s">
        <v>1051</v>
      </c>
      <c r="D17" s="479">
        <v>44400301</v>
      </c>
      <c r="E17" s="479">
        <f>2664018*2</f>
        <v>5328036</v>
      </c>
      <c r="F17" s="479">
        <v>49728337</v>
      </c>
      <c r="G17" s="479">
        <v>44400301</v>
      </c>
      <c r="H17" s="479">
        <f>2664018*2</f>
        <v>5328036</v>
      </c>
      <c r="I17" s="479">
        <v>49728337</v>
      </c>
      <c r="J17" s="479">
        <v>888006</v>
      </c>
      <c r="K17" s="479">
        <v>0</v>
      </c>
      <c r="L17" s="479">
        <v>0</v>
      </c>
      <c r="M17" s="479">
        <v>0</v>
      </c>
      <c r="N17" s="479">
        <v>2662915</v>
      </c>
      <c r="O17" s="479">
        <v>82600</v>
      </c>
      <c r="P17" s="479">
        <f t="shared" si="0"/>
        <v>3633521</v>
      </c>
      <c r="Q17" s="479">
        <f t="shared" si="1"/>
        <v>46094816</v>
      </c>
      <c r="R17" s="400" t="s">
        <v>118</v>
      </c>
    </row>
    <row r="18" spans="1:20" s="478" customFormat="1">
      <c r="A18" s="476" t="s">
        <v>874</v>
      </c>
      <c r="B18" s="477" t="s">
        <v>864</v>
      </c>
      <c r="C18" s="477" t="s">
        <v>957</v>
      </c>
      <c r="D18" s="482">
        <v>24061381</v>
      </c>
      <c r="E18" s="482">
        <f>1443683*2</f>
        <v>2887366</v>
      </c>
      <c r="F18" s="482">
        <v>26948747</v>
      </c>
      <c r="G18" s="482">
        <v>24061381</v>
      </c>
      <c r="H18" s="482">
        <f>1443683*2</f>
        <v>2887366</v>
      </c>
      <c r="I18" s="482">
        <v>26948747</v>
      </c>
      <c r="J18" s="482">
        <v>481228</v>
      </c>
      <c r="K18" s="482">
        <v>0</v>
      </c>
      <c r="L18" s="482">
        <v>0</v>
      </c>
      <c r="M18" s="482">
        <v>0</v>
      </c>
      <c r="N18" s="482">
        <v>0</v>
      </c>
      <c r="O18" s="482">
        <v>0</v>
      </c>
      <c r="P18" s="482">
        <f t="shared" si="0"/>
        <v>481228</v>
      </c>
      <c r="Q18" s="482">
        <f t="shared" si="1"/>
        <v>26467519</v>
      </c>
      <c r="R18" s="476" t="s">
        <v>770</v>
      </c>
    </row>
    <row r="19" spans="1:20" ht="29.25" customHeight="1">
      <c r="A19" s="308" t="s">
        <v>875</v>
      </c>
      <c r="B19" s="308" t="s">
        <v>864</v>
      </c>
      <c r="C19" s="308" t="s">
        <v>1039</v>
      </c>
      <c r="D19" s="479">
        <v>27360014</v>
      </c>
      <c r="E19" s="479">
        <f>1641601*2</f>
        <v>3283202</v>
      </c>
      <c r="F19" s="479">
        <v>30643216</v>
      </c>
      <c r="G19" s="479">
        <v>27360014</v>
      </c>
      <c r="H19" s="479">
        <f>1641601*2</f>
        <v>3283202</v>
      </c>
      <c r="I19" s="479">
        <v>30643216</v>
      </c>
      <c r="J19" s="479">
        <v>547201</v>
      </c>
      <c r="K19" s="479">
        <v>0</v>
      </c>
      <c r="L19" s="479">
        <v>0</v>
      </c>
      <c r="M19" s="479">
        <v>2362001</v>
      </c>
      <c r="N19" s="479">
        <v>4413200</v>
      </c>
      <c r="O19" s="479">
        <v>0</v>
      </c>
      <c r="P19" s="479">
        <f t="shared" si="0"/>
        <v>7322402</v>
      </c>
      <c r="Q19" s="479">
        <f t="shared" si="1"/>
        <v>23320814</v>
      </c>
      <c r="R19" s="308" t="s">
        <v>771</v>
      </c>
    </row>
    <row r="20" spans="1:20" ht="36" customHeight="1">
      <c r="A20" s="308" t="s">
        <v>876</v>
      </c>
      <c r="B20" s="308" t="s">
        <v>864</v>
      </c>
      <c r="C20" s="308" t="s">
        <v>1040</v>
      </c>
      <c r="D20" s="479">
        <v>85712412</v>
      </c>
      <c r="E20" s="479">
        <f>5142745*2</f>
        <v>10285490</v>
      </c>
      <c r="F20" s="479">
        <v>95997902</v>
      </c>
      <c r="G20" s="479">
        <v>85712412</v>
      </c>
      <c r="H20" s="479">
        <f>5142745*2</f>
        <v>10285490</v>
      </c>
      <c r="I20" s="479">
        <v>95997902</v>
      </c>
      <c r="J20" s="479">
        <v>1714249</v>
      </c>
      <c r="K20" s="479">
        <v>0</v>
      </c>
      <c r="L20" s="479">
        <v>0</v>
      </c>
      <c r="M20" s="479">
        <v>35980662</v>
      </c>
      <c r="N20" s="479">
        <v>0</v>
      </c>
      <c r="O20" s="479">
        <v>0</v>
      </c>
      <c r="P20" s="479">
        <f t="shared" si="0"/>
        <v>37694911</v>
      </c>
      <c r="Q20" s="479">
        <f t="shared" si="1"/>
        <v>58302991</v>
      </c>
      <c r="R20" s="400" t="s">
        <v>771</v>
      </c>
    </row>
    <row r="21" spans="1:20" ht="21" customHeight="1">
      <c r="A21" s="308" t="s">
        <v>882</v>
      </c>
      <c r="B21" s="308" t="s">
        <v>1053</v>
      </c>
      <c r="C21" s="308" t="s">
        <v>1060</v>
      </c>
      <c r="D21" s="479">
        <v>39383104</v>
      </c>
      <c r="E21" s="479">
        <f>3544480*2</f>
        <v>7088960</v>
      </c>
      <c r="F21" s="479">
        <v>46472064</v>
      </c>
      <c r="G21" s="479">
        <v>39383104</v>
      </c>
      <c r="H21" s="479">
        <f>3544480*2</f>
        <v>7088960</v>
      </c>
      <c r="I21" s="479">
        <v>46472064</v>
      </c>
      <c r="J21" s="479">
        <v>787663</v>
      </c>
      <c r="K21" s="479">
        <v>0</v>
      </c>
      <c r="L21" s="479">
        <v>0</v>
      </c>
      <c r="M21" s="479">
        <v>6472064</v>
      </c>
      <c r="N21" s="479">
        <v>0</v>
      </c>
      <c r="O21" s="479">
        <v>82600</v>
      </c>
      <c r="P21" s="479">
        <f t="shared" si="0"/>
        <v>7342327</v>
      </c>
      <c r="Q21" s="479">
        <f t="shared" si="1"/>
        <v>39129737</v>
      </c>
      <c r="R21" s="308" t="s">
        <v>883</v>
      </c>
      <c r="T21" s="491"/>
    </row>
    <row r="22" spans="1:20" s="493" customFormat="1" ht="33" customHeight="1">
      <c r="A22" s="492" t="s">
        <v>884</v>
      </c>
      <c r="B22" s="492" t="s">
        <v>864</v>
      </c>
      <c r="C22" s="492" t="s">
        <v>1054</v>
      </c>
      <c r="D22" s="480">
        <v>70633460</v>
      </c>
      <c r="E22" s="480">
        <f>4238007.5*2</f>
        <v>8476015</v>
      </c>
      <c r="F22" s="480">
        <v>79109475</v>
      </c>
      <c r="G22" s="480">
        <v>70633460</v>
      </c>
      <c r="H22" s="480">
        <f>4238007.5*2</f>
        <v>8476015</v>
      </c>
      <c r="I22" s="480">
        <v>79109475</v>
      </c>
      <c r="J22" s="480">
        <v>1412670</v>
      </c>
      <c r="K22" s="480">
        <v>0</v>
      </c>
      <c r="L22" s="480">
        <v>0</v>
      </c>
      <c r="M22" s="480">
        <v>0</v>
      </c>
      <c r="N22" s="480">
        <v>0</v>
      </c>
      <c r="O22" s="480">
        <v>0</v>
      </c>
      <c r="P22" s="480">
        <f t="shared" si="0"/>
        <v>1412670</v>
      </c>
      <c r="Q22" s="480">
        <f t="shared" si="1"/>
        <v>77696805</v>
      </c>
      <c r="R22" s="33" t="s">
        <v>891</v>
      </c>
    </row>
    <row r="23" spans="1:20" ht="27" customHeight="1">
      <c r="A23" s="308" t="s">
        <v>888</v>
      </c>
      <c r="B23" s="308" t="s">
        <v>864</v>
      </c>
      <c r="C23" s="308">
        <v>80804656</v>
      </c>
      <c r="D23" s="479">
        <v>36295437</v>
      </c>
      <c r="E23" s="479">
        <f>3266589.5*2</f>
        <v>6533179</v>
      </c>
      <c r="F23" s="480">
        <v>42828616</v>
      </c>
      <c r="G23" s="479">
        <v>36295437</v>
      </c>
      <c r="H23" s="479">
        <f>3266589.5*2</f>
        <v>6533179</v>
      </c>
      <c r="I23" s="480">
        <v>42828616</v>
      </c>
      <c r="J23" s="480">
        <v>2506631</v>
      </c>
      <c r="K23" s="480"/>
      <c r="L23" s="480"/>
      <c r="M23" s="480"/>
      <c r="N23" s="480"/>
      <c r="O23" s="480"/>
      <c r="P23" s="480">
        <f>I23-Q23</f>
        <v>2506631</v>
      </c>
      <c r="Q23" s="480">
        <v>40321985</v>
      </c>
      <c r="R23" s="33" t="s">
        <v>886</v>
      </c>
    </row>
    <row r="24" spans="1:20" ht="45.75" customHeight="1">
      <c r="A24" s="308" t="s">
        <v>934</v>
      </c>
      <c r="B24" s="308" t="s">
        <v>935</v>
      </c>
      <c r="C24" s="544" t="s">
        <v>1057</v>
      </c>
      <c r="D24" s="479">
        <v>143447311</v>
      </c>
      <c r="E24" s="479">
        <f>12910258*2</f>
        <v>25820516</v>
      </c>
      <c r="F24" s="479">
        <v>169267827</v>
      </c>
      <c r="G24" s="479">
        <v>143447311</v>
      </c>
      <c r="H24" s="479">
        <f>12910258*2</f>
        <v>25820516</v>
      </c>
      <c r="I24" s="479">
        <v>169267827</v>
      </c>
      <c r="J24" s="481">
        <v>2868947</v>
      </c>
      <c r="K24" s="480">
        <v>0</v>
      </c>
      <c r="L24" s="480">
        <v>0</v>
      </c>
      <c r="M24" s="480">
        <v>0</v>
      </c>
      <c r="N24" s="480">
        <v>0</v>
      </c>
      <c r="O24" s="480">
        <v>0</v>
      </c>
      <c r="P24" s="480">
        <f t="shared" ref="P24:P43" si="2">SUM(J24:O24)</f>
        <v>2868947</v>
      </c>
      <c r="Q24" s="480">
        <v>166398880</v>
      </c>
      <c r="R24" s="2" t="s">
        <v>891</v>
      </c>
    </row>
    <row r="25" spans="1:20" ht="73.5" customHeight="1">
      <c r="A25" s="308" t="s">
        <v>942</v>
      </c>
      <c r="B25" s="308" t="s">
        <v>1056</v>
      </c>
      <c r="C25" s="545" t="s">
        <v>1055</v>
      </c>
      <c r="D25" s="479">
        <v>68368798</v>
      </c>
      <c r="E25" s="479">
        <f>6153192*2</f>
        <v>12306384</v>
      </c>
      <c r="F25" s="479">
        <f>80675182+6472064</f>
        <v>87147246</v>
      </c>
      <c r="G25" s="479">
        <v>68368798</v>
      </c>
      <c r="H25" s="479">
        <f>6153192*2</f>
        <v>12306384</v>
      </c>
      <c r="I25" s="479">
        <f>80675182+6472064</f>
        <v>87147246</v>
      </c>
      <c r="J25" s="481">
        <v>1367376</v>
      </c>
      <c r="K25" s="480"/>
      <c r="L25" s="480"/>
      <c r="M25" s="480">
        <v>17699987</v>
      </c>
      <c r="N25" s="480"/>
      <c r="O25" s="480"/>
      <c r="P25" s="480">
        <f t="shared" si="2"/>
        <v>19067363</v>
      </c>
      <c r="Q25" s="480">
        <f t="shared" ref="Q25:Q43" si="3">I25-P25</f>
        <v>68079883</v>
      </c>
      <c r="R25" s="2" t="s">
        <v>898</v>
      </c>
    </row>
    <row r="26" spans="1:20" s="493" customFormat="1" ht="21.75" customHeight="1">
      <c r="A26" s="492" t="s">
        <v>936</v>
      </c>
      <c r="B26" s="492" t="s">
        <v>935</v>
      </c>
      <c r="C26" s="33">
        <v>80804710</v>
      </c>
      <c r="D26" s="548">
        <v>11381765.82</v>
      </c>
      <c r="E26" s="548">
        <f>1024358.92*2</f>
        <v>2048717.84</v>
      </c>
      <c r="F26" s="548">
        <v>13430483.84</v>
      </c>
      <c r="G26" s="497">
        <v>227635</v>
      </c>
      <c r="H26" s="494">
        <f>1024358.92*2</f>
        <v>2048717.84</v>
      </c>
      <c r="I26" s="548">
        <v>13430483.84</v>
      </c>
      <c r="J26" s="497">
        <v>227635</v>
      </c>
      <c r="K26" s="480"/>
      <c r="L26" s="480"/>
      <c r="M26" s="480"/>
      <c r="N26" s="480"/>
      <c r="O26" s="480"/>
      <c r="P26" s="480">
        <f t="shared" si="2"/>
        <v>227635</v>
      </c>
      <c r="Q26" s="480">
        <f t="shared" si="3"/>
        <v>13202848.84</v>
      </c>
      <c r="R26" s="33" t="s">
        <v>906</v>
      </c>
    </row>
    <row r="27" spans="1:20" s="493" customFormat="1" ht="24" customHeight="1">
      <c r="A27" s="492" t="s">
        <v>937</v>
      </c>
      <c r="B27" s="492" t="s">
        <v>935</v>
      </c>
      <c r="C27" s="33">
        <v>80805080</v>
      </c>
      <c r="D27" s="548">
        <v>4589521</v>
      </c>
      <c r="E27" s="548">
        <f>413057*2</f>
        <v>826114</v>
      </c>
      <c r="F27" s="548">
        <v>5415635</v>
      </c>
      <c r="G27" s="497">
        <v>91790</v>
      </c>
      <c r="H27" s="494">
        <f>413057*2</f>
        <v>826114</v>
      </c>
      <c r="I27" s="548">
        <v>5415635</v>
      </c>
      <c r="J27" s="497">
        <v>91790</v>
      </c>
      <c r="K27" s="480"/>
      <c r="L27" s="480"/>
      <c r="M27" s="480"/>
      <c r="N27" s="480"/>
      <c r="O27" s="480"/>
      <c r="P27" s="480">
        <f t="shared" si="2"/>
        <v>91790</v>
      </c>
      <c r="Q27" s="480">
        <f t="shared" si="3"/>
        <v>5323845</v>
      </c>
      <c r="R27" s="33" t="s">
        <v>906</v>
      </c>
    </row>
    <row r="28" spans="1:20" s="493" customFormat="1" ht="21.75" customHeight="1">
      <c r="A28" s="492" t="s">
        <v>938</v>
      </c>
      <c r="B28" s="492" t="s">
        <v>935</v>
      </c>
      <c r="C28" s="33">
        <v>80805237</v>
      </c>
      <c r="D28" s="548">
        <v>8660339</v>
      </c>
      <c r="E28" s="548">
        <f>779430.49*2</f>
        <v>1558860.98</v>
      </c>
      <c r="F28" s="548">
        <v>10219200</v>
      </c>
      <c r="G28" s="497">
        <v>173207</v>
      </c>
      <c r="H28" s="494">
        <f>779430.49*2</f>
        <v>1558860.98</v>
      </c>
      <c r="I28" s="548">
        <v>10219200</v>
      </c>
      <c r="J28" s="497">
        <v>173207</v>
      </c>
      <c r="K28" s="480"/>
      <c r="L28" s="480"/>
      <c r="M28" s="480"/>
      <c r="N28" s="480"/>
      <c r="O28" s="480"/>
      <c r="P28" s="480">
        <f t="shared" si="2"/>
        <v>173207</v>
      </c>
      <c r="Q28" s="480">
        <f t="shared" si="3"/>
        <v>10045993</v>
      </c>
      <c r="R28" s="33" t="s">
        <v>906</v>
      </c>
    </row>
    <row r="29" spans="1:20" s="493" customFormat="1" ht="22.5" customHeight="1">
      <c r="A29" s="492" t="s">
        <v>939</v>
      </c>
      <c r="B29" s="492" t="s">
        <v>935</v>
      </c>
      <c r="C29" s="33">
        <v>80805081</v>
      </c>
      <c r="D29" s="548">
        <v>618595.19999999995</v>
      </c>
      <c r="E29" s="548">
        <f>55673.57*2</f>
        <v>111347.14</v>
      </c>
      <c r="F29" s="548">
        <v>729942.34</v>
      </c>
      <c r="G29" s="497">
        <v>12372</v>
      </c>
      <c r="H29" s="494">
        <f>55673.57*2</f>
        <v>111347.14</v>
      </c>
      <c r="I29" s="548">
        <v>729942.34</v>
      </c>
      <c r="J29" s="497">
        <v>12372</v>
      </c>
      <c r="K29" s="480"/>
      <c r="L29" s="480"/>
      <c r="M29" s="480"/>
      <c r="N29" s="480"/>
      <c r="O29" s="480"/>
      <c r="P29" s="480">
        <f t="shared" si="2"/>
        <v>12372</v>
      </c>
      <c r="Q29" s="480">
        <f t="shared" si="3"/>
        <v>717570.34</v>
      </c>
      <c r="R29" s="33" t="s">
        <v>906</v>
      </c>
    </row>
    <row r="30" spans="1:20" s="493" customFormat="1" ht="21.75" customHeight="1">
      <c r="A30" s="492" t="s">
        <v>939</v>
      </c>
      <c r="B30" s="492" t="s">
        <v>935</v>
      </c>
      <c r="C30" s="33">
        <v>80805084</v>
      </c>
      <c r="D30" s="548">
        <v>103099.2</v>
      </c>
      <c r="E30" s="548">
        <f>9278.93*2</f>
        <v>18557.86</v>
      </c>
      <c r="F30" s="548">
        <v>121657.06</v>
      </c>
      <c r="G30" s="497">
        <v>2062</v>
      </c>
      <c r="H30" s="494">
        <f>9278.93*2</f>
        <v>18557.86</v>
      </c>
      <c r="I30" s="548">
        <v>121657.06</v>
      </c>
      <c r="J30" s="497">
        <v>2062</v>
      </c>
      <c r="K30" s="480"/>
      <c r="L30" s="480"/>
      <c r="M30" s="480"/>
      <c r="N30" s="480"/>
      <c r="O30" s="480"/>
      <c r="P30" s="480">
        <f t="shared" si="2"/>
        <v>2062</v>
      </c>
      <c r="Q30" s="480">
        <f t="shared" si="3"/>
        <v>119595.06</v>
      </c>
      <c r="R30" s="33" t="s">
        <v>906</v>
      </c>
    </row>
    <row r="31" spans="1:20" s="493" customFormat="1" ht="45.75" customHeight="1">
      <c r="A31" s="492" t="s">
        <v>940</v>
      </c>
      <c r="B31" s="492" t="s">
        <v>935</v>
      </c>
      <c r="C31" s="33">
        <v>80805176</v>
      </c>
      <c r="D31" s="548">
        <v>30557524</v>
      </c>
      <c r="E31" s="547">
        <f>2750177*2</f>
        <v>5500354</v>
      </c>
      <c r="F31" s="494">
        <v>36057878</v>
      </c>
      <c r="G31" s="480">
        <v>611150</v>
      </c>
      <c r="H31" s="549">
        <f>2750177*2</f>
        <v>5500354</v>
      </c>
      <c r="I31" s="548">
        <v>36057878</v>
      </c>
      <c r="J31" s="480">
        <v>611150</v>
      </c>
      <c r="K31" s="480">
        <v>2416852</v>
      </c>
      <c r="L31" s="480">
        <v>160394</v>
      </c>
      <c r="M31" s="480">
        <v>100000</v>
      </c>
      <c r="N31" s="480"/>
      <c r="O31" s="480"/>
      <c r="P31" s="480">
        <f t="shared" si="2"/>
        <v>3288396</v>
      </c>
      <c r="Q31" s="480">
        <f t="shared" si="3"/>
        <v>32769482</v>
      </c>
      <c r="R31" s="33" t="s">
        <v>906</v>
      </c>
    </row>
    <row r="32" spans="1:20" s="493" customFormat="1" ht="24" customHeight="1">
      <c r="A32" s="492" t="s">
        <v>941</v>
      </c>
      <c r="B32" s="492" t="s">
        <v>1058</v>
      </c>
      <c r="C32" s="33">
        <v>80805282</v>
      </c>
      <c r="D32" s="548">
        <v>6230000</v>
      </c>
      <c r="E32" s="496">
        <f>560700*2</f>
        <v>1121400</v>
      </c>
      <c r="F32" s="494">
        <v>7351400</v>
      </c>
      <c r="G32" s="480">
        <v>124600</v>
      </c>
      <c r="H32" s="549">
        <f>560700*2</f>
        <v>1121400</v>
      </c>
      <c r="I32" s="548">
        <v>7351400</v>
      </c>
      <c r="J32" s="480">
        <v>124600</v>
      </c>
      <c r="K32" s="480"/>
      <c r="L32" s="480"/>
      <c r="M32" s="480"/>
      <c r="N32" s="480"/>
      <c r="O32" s="480"/>
      <c r="P32" s="480">
        <f t="shared" si="2"/>
        <v>124600</v>
      </c>
      <c r="Q32" s="480">
        <f t="shared" si="3"/>
        <v>7226800</v>
      </c>
      <c r="R32" s="33" t="s">
        <v>906</v>
      </c>
    </row>
    <row r="33" spans="1:18" s="493" customFormat="1" ht="55.5" customHeight="1">
      <c r="A33" s="492" t="s">
        <v>943</v>
      </c>
      <c r="B33" s="308"/>
      <c r="C33" s="308">
        <v>80805432</v>
      </c>
      <c r="D33" s="480">
        <v>177917.4</v>
      </c>
      <c r="E33" s="479">
        <f>16012.56*2</f>
        <v>32025.119999999999</v>
      </c>
      <c r="F33" s="480">
        <v>209942.52</v>
      </c>
      <c r="G33" s="480">
        <f>177917*0.4*2%</f>
        <v>1423.336</v>
      </c>
      <c r="H33" s="479">
        <f>16012.56*2</f>
        <v>32025.119999999999</v>
      </c>
      <c r="I33" s="480">
        <v>209942.52</v>
      </c>
      <c r="J33" s="480">
        <f>177917*0.4*2%</f>
        <v>1423.336</v>
      </c>
      <c r="K33" s="480"/>
      <c r="L33" s="480"/>
      <c r="M33" s="480"/>
      <c r="N33" s="480"/>
      <c r="O33" s="480"/>
      <c r="P33" s="480">
        <f t="shared" si="2"/>
        <v>1423.336</v>
      </c>
      <c r="Q33" s="480">
        <f t="shared" si="3"/>
        <v>208519.18399999998</v>
      </c>
      <c r="R33" s="33" t="s">
        <v>926</v>
      </c>
    </row>
    <row r="34" spans="1:18" s="493" customFormat="1" ht="108.75" customHeight="1">
      <c r="A34" s="492" t="s">
        <v>944</v>
      </c>
      <c r="B34" s="308" t="s">
        <v>1041</v>
      </c>
      <c r="C34" s="308">
        <v>80805426</v>
      </c>
      <c r="D34" s="480">
        <v>49602276</v>
      </c>
      <c r="E34" s="479">
        <f>4464204.84*2</f>
        <v>8928409.6799999997</v>
      </c>
      <c r="F34" s="480">
        <v>58530685.68</v>
      </c>
      <c r="G34" s="480">
        <f>49602276*2%</f>
        <v>992045.52</v>
      </c>
      <c r="H34" s="479">
        <f>4464204.84*2</f>
        <v>8928409.6799999997</v>
      </c>
      <c r="I34" s="480">
        <v>58530685.68</v>
      </c>
      <c r="J34" s="480">
        <f>49602276*2%</f>
        <v>992045.52</v>
      </c>
      <c r="K34" s="480"/>
      <c r="L34" s="480"/>
      <c r="M34" s="480"/>
      <c r="N34" s="480"/>
      <c r="O34" s="480"/>
      <c r="P34" s="480">
        <f t="shared" si="2"/>
        <v>992045.52</v>
      </c>
      <c r="Q34" s="480">
        <f t="shared" si="3"/>
        <v>57538640.159999996</v>
      </c>
      <c r="R34" s="33" t="s">
        <v>926</v>
      </c>
    </row>
    <row r="35" spans="1:18" s="493" customFormat="1" ht="34.5" customHeight="1">
      <c r="A35" s="492" t="s">
        <v>945</v>
      </c>
      <c r="B35" s="308" t="s">
        <v>1041</v>
      </c>
      <c r="C35" s="520" t="s">
        <v>1052</v>
      </c>
      <c r="D35" s="524">
        <f>F35-E35</f>
        <v>39382996.780000001</v>
      </c>
      <c r="E35" s="498">
        <f>1772234.86*4</f>
        <v>7088939.4400000004</v>
      </c>
      <c r="F35" s="480">
        <v>46471936.219999999</v>
      </c>
      <c r="G35" s="480">
        <f>39382996.8*2%+2136</f>
        <v>789795.93599999999</v>
      </c>
      <c r="H35" s="498">
        <f>1772234.86*4</f>
        <v>7088939.4400000004</v>
      </c>
      <c r="I35" s="480">
        <v>46471936.219999999</v>
      </c>
      <c r="J35" s="480">
        <f>39382996.8*2%+2136</f>
        <v>789795.93599999999</v>
      </c>
      <c r="K35" s="480"/>
      <c r="L35" s="480"/>
      <c r="M35" s="480"/>
      <c r="N35" s="480"/>
      <c r="O35" s="480"/>
      <c r="P35" s="480">
        <f t="shared" si="2"/>
        <v>789795.93599999999</v>
      </c>
      <c r="Q35" s="480">
        <f t="shared" si="3"/>
        <v>45682140.284000002</v>
      </c>
      <c r="R35" s="33" t="s">
        <v>926</v>
      </c>
    </row>
    <row r="36" spans="1:18" s="493" customFormat="1" ht="44.25" customHeight="1">
      <c r="A36" s="526" t="s">
        <v>998</v>
      </c>
      <c r="B36" s="492" t="s">
        <v>935</v>
      </c>
      <c r="C36" s="520"/>
      <c r="D36" s="520"/>
      <c r="E36" s="520"/>
      <c r="F36" s="520"/>
      <c r="G36" s="524" t="s">
        <v>999</v>
      </c>
      <c r="H36" s="498" t="s">
        <v>999</v>
      </c>
      <c r="I36" s="480">
        <v>817535</v>
      </c>
      <c r="J36" s="480">
        <v>13857</v>
      </c>
      <c r="K36" s="480"/>
      <c r="L36" s="480"/>
      <c r="M36" s="480"/>
      <c r="N36" s="480"/>
      <c r="O36" s="480"/>
      <c r="P36" s="480">
        <f t="shared" si="2"/>
        <v>13857</v>
      </c>
      <c r="Q36" s="480">
        <f t="shared" si="3"/>
        <v>803678</v>
      </c>
      <c r="R36" s="33"/>
    </row>
    <row r="37" spans="1:18" s="493" customFormat="1" ht="86.25" customHeight="1">
      <c r="A37" s="525" t="s">
        <v>997</v>
      </c>
      <c r="B37" s="492" t="s">
        <v>935</v>
      </c>
      <c r="C37" s="520"/>
      <c r="D37" s="520"/>
      <c r="E37" s="520"/>
      <c r="F37" s="520"/>
      <c r="G37" s="527">
        <v>16040921</v>
      </c>
      <c r="H37" s="527">
        <f>G37*18%+0.22</f>
        <v>2887366</v>
      </c>
      <c r="I37" s="527">
        <f>+G37+H37</f>
        <v>18928287</v>
      </c>
      <c r="J37" s="480">
        <v>320818.42</v>
      </c>
      <c r="K37" s="480"/>
      <c r="L37" s="480"/>
      <c r="M37" s="480"/>
      <c r="N37" s="480"/>
      <c r="O37" s="536"/>
      <c r="P37" s="480">
        <f t="shared" si="2"/>
        <v>320818.42</v>
      </c>
      <c r="Q37" s="480">
        <f t="shared" si="3"/>
        <v>18607468.579999998</v>
      </c>
      <c r="R37" s="33"/>
    </row>
    <row r="38" spans="1:18" s="493" customFormat="1" ht="75" customHeight="1">
      <c r="A38" s="398" t="s">
        <v>1022</v>
      </c>
      <c r="C38" s="520"/>
      <c r="D38" s="520"/>
      <c r="E38" s="520"/>
      <c r="F38" s="520"/>
      <c r="H38" s="498"/>
      <c r="I38" s="480"/>
      <c r="J38" s="480"/>
      <c r="K38" s="480"/>
      <c r="L38" s="480"/>
      <c r="M38" s="480"/>
      <c r="N38" s="480"/>
      <c r="O38" s="536"/>
      <c r="P38" s="480">
        <f t="shared" si="2"/>
        <v>0</v>
      </c>
      <c r="Q38" s="480">
        <f t="shared" si="3"/>
        <v>0</v>
      </c>
      <c r="R38" s="33"/>
    </row>
    <row r="39" spans="1:18" s="493" customFormat="1" ht="44.25" customHeight="1">
      <c r="A39" s="492" t="s">
        <v>1017</v>
      </c>
      <c r="B39" s="492" t="s">
        <v>935</v>
      </c>
      <c r="C39" s="520"/>
      <c r="D39" s="520"/>
      <c r="E39" s="520"/>
      <c r="F39" s="520"/>
      <c r="G39" s="527">
        <v>36533301</v>
      </c>
      <c r="H39" s="527">
        <f>G39*18%-0.18</f>
        <v>6575994</v>
      </c>
      <c r="I39" s="480">
        <f>SUM(G39:H39)</f>
        <v>43109295</v>
      </c>
      <c r="J39" s="480">
        <v>730666.02</v>
      </c>
      <c r="K39" s="480"/>
      <c r="L39" s="480"/>
      <c r="M39" s="480"/>
      <c r="N39" s="480"/>
      <c r="O39" s="536"/>
      <c r="P39" s="480">
        <f t="shared" si="2"/>
        <v>730666.02</v>
      </c>
      <c r="Q39" s="480">
        <f t="shared" si="3"/>
        <v>42378628.979999997</v>
      </c>
      <c r="R39" s="33"/>
    </row>
    <row r="40" spans="1:18" s="493" customFormat="1">
      <c r="A40" s="492" t="s">
        <v>1018</v>
      </c>
      <c r="B40" s="492" t="s">
        <v>935</v>
      </c>
      <c r="C40" s="33"/>
      <c r="D40" s="33"/>
      <c r="E40" s="33"/>
      <c r="F40" s="33"/>
      <c r="G40" s="26">
        <f>14598856.2+2433142.7+0.1</f>
        <v>17031999</v>
      </c>
      <c r="H40" s="26">
        <f>G40*18%+0.18</f>
        <v>3065760</v>
      </c>
      <c r="I40" s="26">
        <f>+G40+H40</f>
        <v>20097759</v>
      </c>
      <c r="J40" s="308">
        <v>340639.98</v>
      </c>
      <c r="K40" s="33">
        <v>434383</v>
      </c>
      <c r="L40" s="33"/>
      <c r="M40" s="33"/>
      <c r="N40" s="33"/>
      <c r="O40" s="537"/>
      <c r="P40" s="480">
        <f t="shared" si="2"/>
        <v>775022.98</v>
      </c>
      <c r="Q40" s="480">
        <f t="shared" si="3"/>
        <v>19322736.02</v>
      </c>
      <c r="R40" s="33"/>
    </row>
    <row r="41" spans="1:18" s="493" customFormat="1" ht="57" customHeight="1">
      <c r="A41" s="399" t="s">
        <v>1020</v>
      </c>
      <c r="B41" s="492" t="s">
        <v>935</v>
      </c>
      <c r="C41" s="520"/>
      <c r="D41" s="520"/>
      <c r="E41" s="520"/>
      <c r="F41" s="520"/>
      <c r="G41" s="527"/>
      <c r="H41" s="527"/>
      <c r="I41" s="480"/>
      <c r="J41" s="480"/>
      <c r="K41" s="480"/>
      <c r="L41" s="480"/>
      <c r="M41" s="480"/>
      <c r="N41" s="480"/>
      <c r="O41" s="480"/>
      <c r="P41" s="480">
        <f t="shared" si="2"/>
        <v>0</v>
      </c>
      <c r="Q41" s="480">
        <f t="shared" si="3"/>
        <v>0</v>
      </c>
      <c r="R41" s="33"/>
    </row>
    <row r="42" spans="1:18" s="493" customFormat="1" ht="34.5" customHeight="1">
      <c r="A42" s="399" t="s">
        <v>1021</v>
      </c>
      <c r="B42" s="492" t="s">
        <v>935</v>
      </c>
      <c r="C42" s="520"/>
      <c r="D42" s="520"/>
      <c r="E42" s="520"/>
      <c r="F42" s="520"/>
      <c r="G42" s="527"/>
      <c r="H42" s="527"/>
      <c r="I42" s="480"/>
      <c r="J42" s="480"/>
      <c r="K42" s="480"/>
      <c r="L42" s="480"/>
      <c r="M42" s="480"/>
      <c r="N42" s="480"/>
      <c r="O42" s="480"/>
      <c r="P42" s="480">
        <f t="shared" si="2"/>
        <v>0</v>
      </c>
      <c r="Q42" s="480">
        <f t="shared" si="3"/>
        <v>0</v>
      </c>
      <c r="R42" s="33"/>
    </row>
    <row r="43" spans="1:18" s="493" customFormat="1" ht="34.5" customHeight="1">
      <c r="A43" s="492" t="s">
        <v>1019</v>
      </c>
      <c r="B43" s="492" t="s">
        <v>935</v>
      </c>
      <c r="C43" s="520"/>
      <c r="D43" s="520"/>
      <c r="E43" s="520"/>
      <c r="F43" s="520"/>
      <c r="G43" s="527">
        <v>7492629</v>
      </c>
      <c r="H43" s="527">
        <v>1348674</v>
      </c>
      <c r="I43" s="527">
        <v>8841303</v>
      </c>
      <c r="J43" s="480">
        <v>149853</v>
      </c>
      <c r="K43" s="480">
        <v>408815</v>
      </c>
      <c r="L43" s="480"/>
      <c r="M43" s="480">
        <v>2026599</v>
      </c>
      <c r="N43" s="480">
        <v>4043860</v>
      </c>
      <c r="O43" s="480"/>
      <c r="P43" s="480">
        <f t="shared" si="2"/>
        <v>6629127</v>
      </c>
      <c r="Q43" s="480">
        <f t="shared" si="3"/>
        <v>2212176</v>
      </c>
      <c r="R43" s="33"/>
    </row>
    <row r="44" spans="1:18" ht="15.75" thickBot="1">
      <c r="I44" s="538">
        <f t="shared" ref="I44:P44" si="4">SUM(I5:I43)</f>
        <v>2672722326.5699997</v>
      </c>
      <c r="J44" s="409">
        <f t="shared" si="4"/>
        <v>47404152.212000005</v>
      </c>
      <c r="K44" s="409">
        <f t="shared" si="4"/>
        <v>3274171</v>
      </c>
      <c r="L44" s="409">
        <f t="shared" si="4"/>
        <v>225142</v>
      </c>
      <c r="M44" s="409">
        <f t="shared" si="4"/>
        <v>87881128</v>
      </c>
      <c r="N44" s="409">
        <f t="shared" si="4"/>
        <v>11119975</v>
      </c>
      <c r="O44" s="409">
        <f t="shared" si="4"/>
        <v>777426</v>
      </c>
      <c r="P44" s="409">
        <f t="shared" si="4"/>
        <v>150681994.21199998</v>
      </c>
      <c r="Q44" s="539">
        <f>SUM(Q14:Q43)</f>
        <v>1059824299.4480001</v>
      </c>
    </row>
    <row r="45" spans="1:18" ht="15.75" thickTop="1"/>
    <row r="48" spans="1:18">
      <c r="H48" s="501"/>
      <c r="I48" s="521"/>
      <c r="J48" s="522"/>
      <c r="K48" s="500"/>
      <c r="L48" s="500"/>
    </row>
    <row r="49" spans="8:16">
      <c r="H49" s="501"/>
      <c r="I49" s="521"/>
      <c r="J49" s="522"/>
      <c r="K49" s="499"/>
      <c r="L49" s="500"/>
      <c r="P49" s="491">
        <f>N49-O49</f>
        <v>0</v>
      </c>
    </row>
    <row r="50" spans="8:16">
      <c r="H50" s="508"/>
      <c r="I50" s="501"/>
      <c r="J50" s="502"/>
      <c r="K50" s="499"/>
      <c r="L50" s="500"/>
      <c r="P50" s="491">
        <f t="shared" ref="P50:P55" si="5">N50-O50</f>
        <v>0</v>
      </c>
    </row>
    <row r="51" spans="8:16">
      <c r="H51" s="508"/>
      <c r="I51" s="501"/>
      <c r="J51" s="502"/>
      <c r="K51" s="499"/>
      <c r="L51" s="500"/>
      <c r="P51" s="491">
        <f t="shared" si="5"/>
        <v>0</v>
      </c>
    </row>
    <row r="52" spans="8:16">
      <c r="H52" s="508"/>
      <c r="I52" s="501"/>
      <c r="J52" s="502"/>
      <c r="K52" s="499"/>
      <c r="L52" s="500"/>
      <c r="P52" s="491">
        <f t="shared" si="5"/>
        <v>0</v>
      </c>
    </row>
    <row r="53" spans="8:16">
      <c r="H53" s="508"/>
      <c r="I53" s="501"/>
      <c r="J53" s="502"/>
      <c r="K53" s="499"/>
      <c r="L53" s="500"/>
      <c r="P53" s="491">
        <f t="shared" si="5"/>
        <v>0</v>
      </c>
    </row>
    <row r="54" spans="8:16">
      <c r="H54" s="508"/>
      <c r="I54" s="501"/>
      <c r="J54" s="502"/>
      <c r="K54" s="499"/>
      <c r="L54" s="500"/>
      <c r="P54" s="491">
        <f t="shared" si="5"/>
        <v>0</v>
      </c>
    </row>
    <row r="55" spans="8:16">
      <c r="H55" s="508"/>
      <c r="I55" s="501"/>
      <c r="J55" s="502"/>
      <c r="K55" s="499"/>
      <c r="L55" s="500"/>
      <c r="P55" s="491">
        <f t="shared" si="5"/>
        <v>0</v>
      </c>
    </row>
    <row r="56" spans="8:16">
      <c r="H56" s="508"/>
      <c r="I56" s="500"/>
      <c r="J56" s="502"/>
      <c r="K56" s="499"/>
      <c r="L56" s="500"/>
    </row>
    <row r="57" spans="8:16">
      <c r="H57" s="523"/>
      <c r="I57" s="500"/>
      <c r="J57" s="500"/>
      <c r="K57" s="500"/>
      <c r="L57" s="500"/>
    </row>
    <row r="58" spans="8:16">
      <c r="H58" s="508"/>
      <c r="I58" s="500"/>
      <c r="J58" s="500"/>
      <c r="K58" s="500"/>
      <c r="L58" s="500"/>
    </row>
    <row r="59" spans="8:16">
      <c r="I59" s="500"/>
      <c r="J59" s="500"/>
      <c r="K59" s="500"/>
      <c r="L59" s="500"/>
    </row>
  </sheetData>
  <mergeCells count="2">
    <mergeCell ref="I2:Q2"/>
    <mergeCell ref="J3:O3"/>
  </mergeCells>
  <pageMargins left="0.70866141732283472" right="0.70866141732283472" top="0.74803149606299213" bottom="0.74803149606299213" header="0.31496062992125984" footer="0.31496062992125984"/>
  <pageSetup paperSize="9" scale="2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S21"/>
  <sheetViews>
    <sheetView topLeftCell="A4" workbookViewId="0">
      <selection activeCell="D19" sqref="D19"/>
    </sheetView>
  </sheetViews>
  <sheetFormatPr defaultRowHeight="15"/>
  <cols>
    <col min="4" max="4" width="38.42578125" customWidth="1"/>
    <col min="5" max="5" width="16.140625" customWidth="1"/>
    <col min="8" max="8" width="23.140625" customWidth="1"/>
    <col min="9" max="9" width="19.85546875" customWidth="1"/>
    <col min="10" max="10" width="19.5703125" customWidth="1"/>
    <col min="11" max="11" width="20" customWidth="1"/>
    <col min="12" max="12" width="21.7109375" bestFit="1" customWidth="1"/>
    <col min="13" max="13" width="20.42578125" customWidth="1"/>
    <col min="18" max="18" width="16.28515625" customWidth="1"/>
    <col min="19" max="19" width="17" customWidth="1"/>
  </cols>
  <sheetData>
    <row r="9" spans="3:19">
      <c r="D9" t="s">
        <v>958</v>
      </c>
    </row>
    <row r="10" spans="3:19">
      <c r="C10" t="s">
        <v>959</v>
      </c>
      <c r="O10" t="s">
        <v>118</v>
      </c>
    </row>
    <row r="11" spans="3:19" ht="32.25" customHeight="1">
      <c r="C11" t="s">
        <v>960</v>
      </c>
      <c r="D11" t="s">
        <v>961</v>
      </c>
      <c r="E11" t="s">
        <v>962</v>
      </c>
      <c r="G11" t="s">
        <v>963</v>
      </c>
      <c r="H11" t="s">
        <v>964</v>
      </c>
      <c r="I11" t="s">
        <v>965</v>
      </c>
      <c r="J11" t="s">
        <v>966</v>
      </c>
      <c r="K11" t="s">
        <v>164</v>
      </c>
      <c r="L11" t="s">
        <v>967</v>
      </c>
      <c r="M11" t="s">
        <v>968</v>
      </c>
      <c r="N11" t="s">
        <v>969</v>
      </c>
      <c r="O11" t="s">
        <v>970</v>
      </c>
      <c r="P11" t="s">
        <v>971</v>
      </c>
      <c r="Q11" t="s">
        <v>972</v>
      </c>
      <c r="R11" t="s">
        <v>973</v>
      </c>
    </row>
    <row r="12" spans="3:19" ht="24.75" customHeight="1">
      <c r="C12">
        <v>1</v>
      </c>
      <c r="D12" t="s">
        <v>974</v>
      </c>
      <c r="E12">
        <v>80804710</v>
      </c>
      <c r="F12" t="s">
        <v>936</v>
      </c>
      <c r="G12" t="s">
        <v>771</v>
      </c>
      <c r="H12" s="494">
        <v>11381765.82</v>
      </c>
      <c r="I12" s="494">
        <v>1024358.92</v>
      </c>
      <c r="J12" s="494">
        <v>1024358.92</v>
      </c>
      <c r="K12" s="494">
        <v>13430483.84</v>
      </c>
      <c r="L12" s="494">
        <v>1343048</v>
      </c>
      <c r="M12" s="494">
        <v>12087435.84</v>
      </c>
      <c r="N12" s="495">
        <v>227635</v>
      </c>
      <c r="R12" s="494">
        <v>11859800.52</v>
      </c>
      <c r="S12" s="494">
        <v>227635</v>
      </c>
    </row>
    <row r="13" spans="3:19" ht="30" customHeight="1">
      <c r="C13">
        <v>2</v>
      </c>
      <c r="D13" t="s">
        <v>975</v>
      </c>
      <c r="E13">
        <v>80805080</v>
      </c>
      <c r="F13" t="s">
        <v>937</v>
      </c>
      <c r="G13" t="s">
        <v>976</v>
      </c>
      <c r="H13" s="494">
        <v>4589521</v>
      </c>
      <c r="I13" s="494">
        <v>413057</v>
      </c>
      <c r="J13" s="494">
        <v>413057</v>
      </c>
      <c r="K13" s="494">
        <v>5415635</v>
      </c>
      <c r="L13" t="s">
        <v>977</v>
      </c>
      <c r="M13" s="494">
        <v>5415635</v>
      </c>
      <c r="N13" s="495">
        <v>91790</v>
      </c>
      <c r="R13" s="494">
        <v>5323844.58</v>
      </c>
      <c r="S13" s="494">
        <v>91790</v>
      </c>
    </row>
    <row r="14" spans="3:19">
      <c r="C14">
        <v>3</v>
      </c>
      <c r="D14" t="s">
        <v>978</v>
      </c>
      <c r="E14">
        <v>80805237</v>
      </c>
      <c r="F14" t="s">
        <v>938</v>
      </c>
      <c r="G14" t="s">
        <v>979</v>
      </c>
      <c r="H14" s="494">
        <v>8660339</v>
      </c>
      <c r="I14" s="494">
        <v>779430.49</v>
      </c>
      <c r="J14" s="494">
        <v>779430.49</v>
      </c>
      <c r="K14" s="494">
        <v>10219200</v>
      </c>
      <c r="L14" t="s">
        <v>977</v>
      </c>
      <c r="M14" s="494">
        <v>10219200</v>
      </c>
      <c r="N14" s="495">
        <v>173207</v>
      </c>
      <c r="R14" s="494">
        <v>10045993.220000001</v>
      </c>
      <c r="S14" s="494">
        <v>173207</v>
      </c>
    </row>
    <row r="15" spans="3:19" ht="25.5" customHeight="1">
      <c r="C15">
        <v>4</v>
      </c>
      <c r="D15" t="s">
        <v>980</v>
      </c>
      <c r="E15">
        <v>80805081</v>
      </c>
      <c r="F15" t="s">
        <v>939</v>
      </c>
      <c r="G15" t="s">
        <v>981</v>
      </c>
      <c r="H15" s="494">
        <v>618595.19999999995</v>
      </c>
      <c r="I15" s="494">
        <v>55673.57</v>
      </c>
      <c r="J15" s="494">
        <v>55673.57</v>
      </c>
      <c r="K15" s="494">
        <v>729942.34</v>
      </c>
      <c r="L15" t="s">
        <v>977</v>
      </c>
      <c r="M15" t="s">
        <v>977</v>
      </c>
      <c r="N15" s="495">
        <v>12372</v>
      </c>
      <c r="R15" s="494">
        <v>717570.43</v>
      </c>
      <c r="S15" s="494">
        <v>12372</v>
      </c>
    </row>
    <row r="16" spans="3:19" ht="30" customHeight="1">
      <c r="C16">
        <v>5</v>
      </c>
      <c r="D16" t="s">
        <v>980</v>
      </c>
      <c r="E16">
        <v>80805084</v>
      </c>
      <c r="F16" t="s">
        <v>939</v>
      </c>
      <c r="G16" t="s">
        <v>981</v>
      </c>
      <c r="H16" s="494">
        <v>103099.2</v>
      </c>
      <c r="I16" s="494">
        <v>9278.93</v>
      </c>
      <c r="J16" s="494">
        <v>9278.93</v>
      </c>
      <c r="K16" s="494">
        <v>121657.06</v>
      </c>
      <c r="L16" t="s">
        <v>977</v>
      </c>
      <c r="M16" t="s">
        <v>977</v>
      </c>
      <c r="N16" s="495">
        <v>2062</v>
      </c>
      <c r="R16" s="494">
        <v>119595.07</v>
      </c>
      <c r="S16" s="494">
        <v>2062</v>
      </c>
    </row>
    <row r="17" spans="3:19" ht="22.5" customHeight="1">
      <c r="G17" t="s">
        <v>982</v>
      </c>
      <c r="H17" s="494">
        <v>721695</v>
      </c>
      <c r="I17" s="494">
        <v>64952.5</v>
      </c>
      <c r="J17" s="494">
        <v>64952.5</v>
      </c>
      <c r="K17" s="494">
        <v>851600</v>
      </c>
      <c r="L17" t="s">
        <v>977</v>
      </c>
      <c r="M17" s="494">
        <v>851600</v>
      </c>
    </row>
    <row r="18" spans="3:19" ht="24" customHeight="1">
      <c r="C18">
        <v>6</v>
      </c>
      <c r="D18" t="s">
        <v>983</v>
      </c>
      <c r="E18">
        <v>80805176</v>
      </c>
      <c r="F18" t="s">
        <v>940</v>
      </c>
      <c r="G18" t="s">
        <v>828</v>
      </c>
      <c r="H18" s="494">
        <v>30557524</v>
      </c>
      <c r="I18" s="494">
        <v>2750177.16</v>
      </c>
      <c r="J18" s="494">
        <v>2750177.16</v>
      </c>
      <c r="K18" s="494">
        <v>36057878</v>
      </c>
      <c r="L18" s="494">
        <v>7503163</v>
      </c>
      <c r="M18" s="494">
        <v>28554715</v>
      </c>
      <c r="N18" s="495">
        <v>611150</v>
      </c>
      <c r="O18" s="495">
        <v>160394</v>
      </c>
      <c r="P18" s="495">
        <v>100000</v>
      </c>
      <c r="Q18" s="495">
        <v>2416852</v>
      </c>
      <c r="R18" s="494">
        <v>25266318.52</v>
      </c>
      <c r="S18" s="494">
        <v>611150</v>
      </c>
    </row>
    <row r="19" spans="3:19" ht="20.25" customHeight="1">
      <c r="C19">
        <v>7</v>
      </c>
      <c r="D19" t="s">
        <v>984</v>
      </c>
      <c r="E19">
        <v>80805282</v>
      </c>
      <c r="F19" t="s">
        <v>941</v>
      </c>
      <c r="G19" t="s">
        <v>985</v>
      </c>
      <c r="H19" s="494">
        <v>6230000</v>
      </c>
      <c r="I19" s="494">
        <v>560700</v>
      </c>
      <c r="J19" s="494">
        <v>560700</v>
      </c>
      <c r="K19" s="494">
        <v>7351400</v>
      </c>
      <c r="L19" t="s">
        <v>977</v>
      </c>
      <c r="M19" s="494">
        <v>7351400</v>
      </c>
      <c r="N19" s="495">
        <v>124600</v>
      </c>
      <c r="R19" s="494">
        <v>7226800</v>
      </c>
      <c r="S19" s="494">
        <v>124600</v>
      </c>
    </row>
    <row r="20" spans="3:19" ht="22.5" customHeight="1">
      <c r="H20" s="494">
        <v>62140844.82</v>
      </c>
      <c r="I20" s="494">
        <v>5592676.0700000003</v>
      </c>
      <c r="J20" s="494">
        <v>5592676.0700000003</v>
      </c>
      <c r="K20" s="494">
        <v>73326196.840000004</v>
      </c>
      <c r="L20" s="494">
        <v>8846211</v>
      </c>
      <c r="M20" s="494">
        <v>64479985.840000004</v>
      </c>
      <c r="N20" s="495">
        <v>1242817</v>
      </c>
      <c r="O20" s="495">
        <v>160394</v>
      </c>
      <c r="P20" s="495">
        <v>100000</v>
      </c>
      <c r="Q20" s="495">
        <v>2416852</v>
      </c>
      <c r="R20" s="494">
        <v>60559923</v>
      </c>
    </row>
    <row r="21" spans="3:19">
      <c r="L21" t="s">
        <v>986</v>
      </c>
      <c r="M21" s="494">
        <v>64479986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R21"/>
  <sheetViews>
    <sheetView workbookViewId="0">
      <selection activeCell="H11" sqref="H11:H12"/>
    </sheetView>
  </sheetViews>
  <sheetFormatPr defaultRowHeight="15"/>
  <cols>
    <col min="1" max="6" width="9.140625" style="509"/>
    <col min="7" max="7" width="5.28515625" style="509" bestFit="1" customWidth="1"/>
    <col min="8" max="8" width="33.140625" style="509" bestFit="1" customWidth="1"/>
    <col min="9" max="9" width="9" style="509" bestFit="1" customWidth="1"/>
    <col min="10" max="10" width="9" style="509" customWidth="1"/>
    <col min="11" max="11" width="9.140625" style="509"/>
    <col min="12" max="12" width="14.28515625" style="509" bestFit="1" customWidth="1"/>
    <col min="13" max="14" width="13.28515625" style="509" bestFit="1" customWidth="1"/>
    <col min="15" max="15" width="14.7109375" style="509" bestFit="1" customWidth="1"/>
    <col min="16" max="16" width="12.5703125" style="509" bestFit="1" customWidth="1"/>
    <col min="17" max="17" width="14.7109375" style="509" bestFit="1" customWidth="1"/>
    <col min="18" max="16384" width="9.140625" style="509"/>
  </cols>
  <sheetData>
    <row r="8" spans="7:18">
      <c r="H8" s="607" t="s">
        <v>958</v>
      </c>
      <c r="I8" s="607"/>
      <c r="J8" s="607"/>
      <c r="K8" s="607"/>
      <c r="L8" s="607"/>
      <c r="M8" s="607"/>
      <c r="N8" s="607"/>
      <c r="O8" s="607"/>
      <c r="P8" s="510"/>
      <c r="Q8" s="25"/>
    </row>
    <row r="9" spans="7:18">
      <c r="G9" s="608" t="s">
        <v>987</v>
      </c>
      <c r="H9" s="609"/>
      <c r="I9" s="609"/>
      <c r="J9" s="609"/>
      <c r="K9" s="609"/>
      <c r="L9" s="609"/>
      <c r="M9" s="609"/>
      <c r="N9" s="609"/>
      <c r="O9" s="609"/>
      <c r="P9" s="510"/>
      <c r="Q9" s="25"/>
    </row>
    <row r="10" spans="7:18">
      <c r="G10" s="398" t="s">
        <v>960</v>
      </c>
      <c r="H10" s="398" t="s">
        <v>961</v>
      </c>
      <c r="I10" s="398" t="s">
        <v>962</v>
      </c>
      <c r="J10" s="398"/>
      <c r="K10" s="398" t="s">
        <v>963</v>
      </c>
      <c r="L10" s="398" t="s">
        <v>964</v>
      </c>
      <c r="M10" s="398" t="s">
        <v>965</v>
      </c>
      <c r="N10" s="398" t="s">
        <v>966</v>
      </c>
      <c r="O10" s="398" t="s">
        <v>164</v>
      </c>
      <c r="P10" s="399" t="s">
        <v>969</v>
      </c>
      <c r="Q10" s="503" t="s">
        <v>973</v>
      </c>
    </row>
    <row r="11" spans="7:18" ht="60.75" customHeight="1">
      <c r="G11" s="308">
        <v>1</v>
      </c>
      <c r="H11" s="308" t="s">
        <v>988</v>
      </c>
      <c r="I11" s="308">
        <v>80805432</v>
      </c>
      <c r="J11" s="308" t="s">
        <v>943</v>
      </c>
      <c r="K11" s="308" t="s">
        <v>989</v>
      </c>
      <c r="L11" s="504">
        <v>177917.4</v>
      </c>
      <c r="M11" s="504">
        <v>16012.56</v>
      </c>
      <c r="N11" s="504">
        <v>16012.56</v>
      </c>
      <c r="O11" s="504">
        <f>+L11+M11+N11</f>
        <v>209942.52</v>
      </c>
      <c r="P11" s="511">
        <f>L11*2%</f>
        <v>3558.348</v>
      </c>
      <c r="Q11" s="512">
        <f>O11-P11</f>
        <v>206384.17199999999</v>
      </c>
    </row>
    <row r="12" spans="7:18" ht="30">
      <c r="G12" s="308">
        <v>2</v>
      </c>
      <c r="H12" s="308" t="s">
        <v>990</v>
      </c>
      <c r="I12" s="308">
        <v>80805426</v>
      </c>
      <c r="J12" s="308" t="s">
        <v>944</v>
      </c>
      <c r="K12" s="308" t="s">
        <v>991</v>
      </c>
      <c r="L12" s="504">
        <v>49602276</v>
      </c>
      <c r="M12" s="504">
        <v>4464204.84</v>
      </c>
      <c r="N12" s="504">
        <v>4464204.84</v>
      </c>
      <c r="O12" s="504">
        <f>+L12+M12+N12</f>
        <v>58530685.680000007</v>
      </c>
      <c r="P12" s="511">
        <f>L12*2%</f>
        <v>992045.52</v>
      </c>
      <c r="Q12" s="512">
        <f>O12-P12</f>
        <v>57538640.160000004</v>
      </c>
    </row>
    <row r="13" spans="7:18" ht="15.75" thickBot="1">
      <c r="G13" s="505"/>
      <c r="H13" s="505"/>
      <c r="I13" s="505"/>
      <c r="J13" s="505"/>
      <c r="K13" s="505" t="s">
        <v>790</v>
      </c>
      <c r="L13" s="506">
        <f>SUM(L11:L12)</f>
        <v>49780193.399999999</v>
      </c>
      <c r="M13" s="506">
        <f t="shared" ref="M13:Q13" si="0">SUM(M11:M12)</f>
        <v>4480217.3999999994</v>
      </c>
      <c r="N13" s="506">
        <f t="shared" si="0"/>
        <v>4480217.3999999994</v>
      </c>
      <c r="O13" s="506">
        <f t="shared" si="0"/>
        <v>58740628.20000001</v>
      </c>
      <c r="P13" s="506">
        <f t="shared" si="0"/>
        <v>995603.86800000002</v>
      </c>
      <c r="Q13" s="506">
        <f t="shared" si="0"/>
        <v>57745024.332000002</v>
      </c>
    </row>
    <row r="14" spans="7:18" ht="15.75" thickTop="1">
      <c r="G14" s="505"/>
      <c r="H14" s="505"/>
      <c r="I14" s="505"/>
      <c r="J14" s="505"/>
      <c r="K14" s="505"/>
      <c r="L14" s="507"/>
      <c r="M14" s="507"/>
      <c r="N14" s="507"/>
      <c r="O14" s="507"/>
      <c r="P14" s="513"/>
      <c r="Q14" s="514"/>
      <c r="R14" s="515"/>
    </row>
    <row r="15" spans="7:18">
      <c r="G15" s="505"/>
      <c r="H15" s="505"/>
      <c r="I15" s="505"/>
      <c r="J15" s="505"/>
      <c r="K15" s="505"/>
      <c r="L15" s="507"/>
      <c r="M15" s="507"/>
      <c r="N15" s="507"/>
      <c r="O15" s="507"/>
      <c r="P15" s="513"/>
      <c r="Q15" s="514"/>
      <c r="R15" s="515"/>
    </row>
    <row r="16" spans="7:18" ht="54" customHeight="1">
      <c r="G16" s="308">
        <v>3</v>
      </c>
      <c r="H16" s="308" t="s">
        <v>992</v>
      </c>
      <c r="I16" s="308">
        <v>80805514</v>
      </c>
      <c r="J16" s="308" t="s">
        <v>945</v>
      </c>
      <c r="K16" s="308" t="s">
        <v>993</v>
      </c>
      <c r="L16" s="504">
        <v>19691498.399999999</v>
      </c>
      <c r="M16" s="504">
        <f>L16*9%</f>
        <v>1772234.8559999999</v>
      </c>
      <c r="N16" s="504">
        <f>L16*9%</f>
        <v>1772234.8559999999</v>
      </c>
      <c r="O16" s="504">
        <f>+L16+M16+N16</f>
        <v>23235968.111999996</v>
      </c>
      <c r="P16" s="511">
        <f>L16*2%</f>
        <v>393829.96799999999</v>
      </c>
      <c r="Q16" s="512">
        <f>O16-P16</f>
        <v>22842138.143999998</v>
      </c>
    </row>
    <row r="17" spans="7:17" ht="30">
      <c r="G17" s="519" t="s">
        <v>994</v>
      </c>
      <c r="H17" s="492" t="s">
        <v>995</v>
      </c>
      <c r="I17" s="492">
        <v>80805671</v>
      </c>
      <c r="J17" s="308" t="s">
        <v>945</v>
      </c>
      <c r="K17" s="492" t="s">
        <v>993</v>
      </c>
      <c r="L17" s="504">
        <v>19691498.399999999</v>
      </c>
      <c r="M17" s="504">
        <f>L17*9%</f>
        <v>1772234.8559999999</v>
      </c>
      <c r="N17" s="504">
        <f>L17*9%</f>
        <v>1772234.8559999999</v>
      </c>
      <c r="O17" s="504">
        <f>+L17+M17+N17</f>
        <v>23235968.111999996</v>
      </c>
      <c r="P17" s="511">
        <f>L17*2%</f>
        <v>393829.96799999999</v>
      </c>
      <c r="Q17" s="512">
        <f>O17-P17</f>
        <v>22842138.143999998</v>
      </c>
    </row>
    <row r="18" spans="7:17" ht="15.75" thickBot="1">
      <c r="K18" s="509" t="s">
        <v>791</v>
      </c>
      <c r="L18" s="516">
        <f>SUM(L16:L17)</f>
        <v>39382996.799999997</v>
      </c>
      <c r="M18" s="516">
        <f t="shared" ref="M18:Q18" si="1">SUM(M16:M17)</f>
        <v>3544469.7119999998</v>
      </c>
      <c r="N18" s="516">
        <f t="shared" si="1"/>
        <v>3544469.7119999998</v>
      </c>
      <c r="O18" s="516">
        <f t="shared" si="1"/>
        <v>46471936.223999992</v>
      </c>
      <c r="P18" s="516">
        <f t="shared" si="1"/>
        <v>787659.93599999999</v>
      </c>
      <c r="Q18" s="516">
        <f t="shared" si="1"/>
        <v>45684276.287999995</v>
      </c>
    </row>
    <row r="19" spans="7:17" ht="15.75" thickTop="1"/>
    <row r="20" spans="7:17" ht="45.75" thickBot="1">
      <c r="J20" s="517" t="s">
        <v>996</v>
      </c>
      <c r="K20" s="517"/>
      <c r="L20" s="518">
        <f t="shared" ref="L20:Q20" si="2">+L13+L18</f>
        <v>89163190.199999988</v>
      </c>
      <c r="M20" s="518">
        <f t="shared" si="2"/>
        <v>8024687.1119999997</v>
      </c>
      <c r="N20" s="518">
        <f t="shared" si="2"/>
        <v>8024687.1119999997</v>
      </c>
      <c r="O20" s="518">
        <f t="shared" si="2"/>
        <v>105212564.42399999</v>
      </c>
      <c r="P20" s="518">
        <f t="shared" si="2"/>
        <v>1783263.804</v>
      </c>
      <c r="Q20" s="518">
        <f t="shared" si="2"/>
        <v>103429300.62</v>
      </c>
    </row>
    <row r="21" spans="7:17" ht="15.75" thickTop="1"/>
  </sheetData>
  <mergeCells count="2">
    <mergeCell ref="H8:O8"/>
    <mergeCell ref="G9:O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H26"/>
  <sheetViews>
    <sheetView view="pageBreakPreview" topLeftCell="A7" zoomScale="60" zoomScaleNormal="100" workbookViewId="0">
      <selection activeCell="F32" sqref="F32"/>
    </sheetView>
  </sheetViews>
  <sheetFormatPr defaultRowHeight="15"/>
  <cols>
    <col min="4" max="4" width="18.5703125" customWidth="1"/>
    <col min="5" max="5" width="42.7109375" customWidth="1"/>
    <col min="6" max="6" width="20.85546875" customWidth="1"/>
    <col min="7" max="7" width="21.42578125" customWidth="1"/>
    <col min="8" max="8" width="21.28515625" customWidth="1"/>
    <col min="9" max="9" width="13.28515625" customWidth="1"/>
  </cols>
  <sheetData>
    <row r="8" spans="4:8">
      <c r="D8" s="610" t="s">
        <v>958</v>
      </c>
      <c r="E8" s="610"/>
      <c r="F8" s="610"/>
      <c r="G8" s="610"/>
      <c r="H8" s="610"/>
    </row>
    <row r="9" spans="4:8">
      <c r="D9" s="610" t="s">
        <v>1000</v>
      </c>
      <c r="E9" s="610"/>
      <c r="F9" s="610"/>
      <c r="G9" s="610"/>
      <c r="H9" s="610"/>
    </row>
    <row r="10" spans="4:8">
      <c r="D10" s="528" t="s">
        <v>1001</v>
      </c>
      <c r="E10" s="528" t="s">
        <v>961</v>
      </c>
      <c r="F10" s="528" t="s">
        <v>1002</v>
      </c>
      <c r="G10" s="528" t="s">
        <v>1003</v>
      </c>
      <c r="H10" s="528" t="s">
        <v>982</v>
      </c>
    </row>
    <row r="11" spans="4:8" ht="99.75" customHeight="1">
      <c r="D11" s="2">
        <v>1</v>
      </c>
      <c r="E11" s="308" t="s">
        <v>1004</v>
      </c>
      <c r="F11" s="2"/>
      <c r="G11" s="2"/>
      <c r="H11" s="26">
        <v>3243638372</v>
      </c>
    </row>
    <row r="12" spans="4:8">
      <c r="D12" s="2">
        <v>2</v>
      </c>
      <c r="E12" s="308" t="s">
        <v>1005</v>
      </c>
      <c r="F12" s="2"/>
      <c r="G12" s="2"/>
      <c r="H12" s="26">
        <f>2500834694+105212264</f>
        <v>2606046958</v>
      </c>
    </row>
    <row r="13" spans="4:8" ht="28.5" customHeight="1">
      <c r="D13" s="2">
        <v>3</v>
      </c>
      <c r="E13" s="308" t="s">
        <v>1006</v>
      </c>
      <c r="F13" s="26">
        <v>0</v>
      </c>
      <c r="G13" s="26">
        <v>0</v>
      </c>
      <c r="H13" s="26">
        <v>0</v>
      </c>
    </row>
    <row r="14" spans="4:8" ht="92.25" customHeight="1">
      <c r="D14" s="2">
        <v>4</v>
      </c>
      <c r="E14" s="308" t="s">
        <v>997</v>
      </c>
      <c r="F14" s="26">
        <v>16040921</v>
      </c>
      <c r="G14" s="26">
        <f>F14*18%+0.22</f>
        <v>2887366</v>
      </c>
      <c r="H14" s="26">
        <f>+F14+G14</f>
        <v>18928287</v>
      </c>
    </row>
    <row r="15" spans="4:8" ht="30">
      <c r="D15" s="2">
        <v>5</v>
      </c>
      <c r="E15" s="308" t="s">
        <v>1007</v>
      </c>
      <c r="F15" s="26">
        <v>0</v>
      </c>
      <c r="G15" s="26">
        <f>F15*18%</f>
        <v>0</v>
      </c>
      <c r="H15" s="26">
        <f>+F15+G15</f>
        <v>0</v>
      </c>
    </row>
    <row r="16" spans="4:8" ht="30">
      <c r="D16" s="2">
        <v>6</v>
      </c>
      <c r="E16" s="308" t="s">
        <v>1008</v>
      </c>
      <c r="F16" s="26">
        <v>36533301</v>
      </c>
      <c r="G16" s="26">
        <f>F16*18%-0.18</f>
        <v>6575994</v>
      </c>
      <c r="H16" s="26">
        <f>+F16+G16</f>
        <v>43109295</v>
      </c>
    </row>
    <row r="17" spans="4:8" ht="134.25" customHeight="1">
      <c r="D17" s="2">
        <v>7</v>
      </c>
      <c r="E17" s="308" t="s">
        <v>1009</v>
      </c>
      <c r="F17" s="26">
        <f>14598856.2+2433142.7+0.1</f>
        <v>17031999</v>
      </c>
      <c r="G17" s="26">
        <f>F17*18%+0.18</f>
        <v>3065760</v>
      </c>
      <c r="H17" s="26">
        <f>+F17+G17</f>
        <v>20097759</v>
      </c>
    </row>
    <row r="18" spans="4:8">
      <c r="D18" s="2"/>
      <c r="E18" s="529" t="s">
        <v>1010</v>
      </c>
      <c r="F18" s="530">
        <f>+F14+F16+F17</f>
        <v>69606221</v>
      </c>
      <c r="G18" s="530">
        <f>+G14+G16+G17</f>
        <v>12529120</v>
      </c>
      <c r="H18" s="530">
        <f>+H14+H16+H17</f>
        <v>82135341</v>
      </c>
    </row>
    <row r="19" spans="4:8">
      <c r="D19" s="2">
        <v>4</v>
      </c>
      <c r="E19" s="308" t="s">
        <v>1011</v>
      </c>
      <c r="F19" s="2"/>
      <c r="G19" s="2"/>
      <c r="H19" s="26">
        <f>43109295-39134725</f>
        <v>3974570</v>
      </c>
    </row>
    <row r="20" spans="4:8">
      <c r="D20" s="2"/>
      <c r="E20" s="308" t="s">
        <v>1012</v>
      </c>
      <c r="F20" s="2"/>
      <c r="G20" s="2"/>
      <c r="H20" s="26">
        <f>20097759-16078207</f>
        <v>4019552</v>
      </c>
    </row>
    <row r="21" spans="4:8">
      <c r="D21" s="2">
        <v>5</v>
      </c>
      <c r="E21" s="308" t="s">
        <v>1013</v>
      </c>
      <c r="F21" s="2"/>
      <c r="G21" s="2"/>
      <c r="H21" s="26">
        <f>F18*2%+0.58</f>
        <v>1392125</v>
      </c>
    </row>
    <row r="22" spans="4:8" ht="30" customHeight="1">
      <c r="D22" s="2">
        <v>6</v>
      </c>
      <c r="E22" s="308" t="s">
        <v>1014</v>
      </c>
      <c r="F22" s="2"/>
      <c r="G22" s="2"/>
      <c r="H22" s="26">
        <v>434383</v>
      </c>
    </row>
    <row r="23" spans="4:8" ht="15.75" thickBot="1">
      <c r="E23" s="531" t="s">
        <v>1015</v>
      </c>
      <c r="H23" s="532">
        <f>SUM(H19:H22)</f>
        <v>9820630</v>
      </c>
    </row>
    <row r="24" spans="4:8" ht="15.75" thickTop="1"/>
    <row r="25" spans="4:8" ht="15.75" thickBot="1">
      <c r="E25" s="533" t="s">
        <v>1016</v>
      </c>
      <c r="F25" s="534"/>
      <c r="G25" s="534"/>
      <c r="H25" s="535">
        <f>H18-H23</f>
        <v>72314711</v>
      </c>
    </row>
    <row r="26" spans="4:8" ht="15.75" thickTop="1"/>
  </sheetData>
  <mergeCells count="2">
    <mergeCell ref="D8:H8"/>
    <mergeCell ref="D9:H9"/>
  </mergeCells>
  <pageMargins left="0.7" right="0.7" top="0.75" bottom="0.75" header="0.3" footer="0.3"/>
  <pageSetup paperSize="9" scale="3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78" zoomScaleNormal="178" workbookViewId="0">
      <selection activeCell="B4" sqref="B4:B11"/>
    </sheetView>
  </sheetViews>
  <sheetFormatPr defaultRowHeight="15"/>
  <cols>
    <col min="2" max="2" width="16" customWidth="1"/>
    <col min="3" max="4" width="17.28515625" customWidth="1"/>
    <col min="5" max="5" width="18.42578125" customWidth="1"/>
  </cols>
  <sheetData>
    <row r="1" spans="2:8">
      <c r="B1" t="s">
        <v>1031</v>
      </c>
    </row>
    <row r="2" spans="2:8">
      <c r="B2" s="611" t="s">
        <v>1027</v>
      </c>
      <c r="C2" s="612"/>
      <c r="D2" s="612"/>
      <c r="E2" s="613"/>
    </row>
    <row r="3" spans="2:8">
      <c r="B3" s="540" t="s">
        <v>1030</v>
      </c>
      <c r="C3" s="540" t="s">
        <v>1029</v>
      </c>
      <c r="D3" s="540" t="s">
        <v>948</v>
      </c>
      <c r="E3" s="528" t="s">
        <v>1028</v>
      </c>
    </row>
    <row r="4" spans="2:8">
      <c r="B4" s="4" t="s">
        <v>1032</v>
      </c>
      <c r="C4" s="26">
        <v>11031206.4</v>
      </c>
      <c r="D4" s="26">
        <f>E4-C4</f>
        <v>1323744.7599999998</v>
      </c>
      <c r="E4" s="26">
        <v>12354951.16</v>
      </c>
    </row>
    <row r="5" spans="2:8">
      <c r="B5" s="4" t="s">
        <v>1033</v>
      </c>
      <c r="C5" s="26">
        <v>7389247.2000000002</v>
      </c>
      <c r="D5" s="26">
        <f t="shared" ref="D5:D9" si="0">E5-C5</f>
        <v>886709.66000000015</v>
      </c>
      <c r="E5" s="26">
        <v>8275956.8600000003</v>
      </c>
    </row>
    <row r="6" spans="2:8">
      <c r="B6" s="4" t="s">
        <v>1034</v>
      </c>
      <c r="C6" s="26">
        <v>61503313.200000003</v>
      </c>
      <c r="D6" s="26">
        <f t="shared" si="0"/>
        <v>7380397.5799999982</v>
      </c>
      <c r="E6" s="26">
        <v>68883710.780000001</v>
      </c>
    </row>
    <row r="7" spans="2:8">
      <c r="B7" s="4">
        <v>81035742</v>
      </c>
      <c r="C7" s="26">
        <v>132770360</v>
      </c>
      <c r="D7" s="26">
        <f t="shared" si="0"/>
        <v>15932443.199999988</v>
      </c>
      <c r="E7" s="26">
        <v>148702803.19999999</v>
      </c>
    </row>
    <row r="8" spans="2:8">
      <c r="B8" s="4">
        <v>81035627</v>
      </c>
      <c r="C8" s="26">
        <v>113477964.27</v>
      </c>
      <c r="D8" s="26">
        <f t="shared" si="0"/>
        <v>13617355.719999999</v>
      </c>
      <c r="E8" s="26">
        <v>127095319.98999999</v>
      </c>
    </row>
    <row r="9" spans="2:8">
      <c r="B9" s="4">
        <v>81035200</v>
      </c>
      <c r="C9" s="26">
        <v>35044498.799999997</v>
      </c>
      <c r="D9" s="26">
        <f t="shared" si="0"/>
        <v>4205339.8599999994</v>
      </c>
      <c r="E9" s="26">
        <v>39249838.659999996</v>
      </c>
    </row>
    <row r="10" spans="2:8">
      <c r="B10" s="4" t="s">
        <v>1035</v>
      </c>
      <c r="C10" s="26">
        <v>180237961.80000001</v>
      </c>
      <c r="D10" s="26">
        <f>E10-C10</f>
        <v>21628555.199999988</v>
      </c>
      <c r="E10" s="26">
        <v>201866517</v>
      </c>
    </row>
    <row r="11" spans="2:8">
      <c r="B11" s="4" t="s">
        <v>1036</v>
      </c>
      <c r="C11" s="26">
        <v>5632262</v>
      </c>
      <c r="D11" s="26">
        <f>E11-C11</f>
        <v>675871</v>
      </c>
      <c r="E11" s="26">
        <v>6308133</v>
      </c>
    </row>
    <row r="12" spans="2:8" ht="21" customHeight="1">
      <c r="B12" s="540" t="s">
        <v>1026</v>
      </c>
      <c r="C12" s="541">
        <f>SUM(C4:C11)</f>
        <v>547086813.67000008</v>
      </c>
      <c r="D12" s="530">
        <f t="shared" ref="D12" si="1">E12-C12</f>
        <v>65650416.9799999</v>
      </c>
      <c r="E12" s="530">
        <f>SUM(E4:E11)</f>
        <v>612737230.64999998</v>
      </c>
    </row>
    <row r="13" spans="2:8">
      <c r="B13" s="2"/>
      <c r="C13" s="2"/>
      <c r="D13" s="2"/>
      <c r="E13" s="542"/>
      <c r="H13">
        <f>10814277.71*2</f>
        <v>21628555.420000002</v>
      </c>
    </row>
    <row r="14" spans="2:8">
      <c r="E14" s="491"/>
    </row>
    <row r="15" spans="2:8">
      <c r="E15" s="530"/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6"/>
  <sheetViews>
    <sheetView topLeftCell="A4" workbookViewId="0">
      <selection activeCell="D12" sqref="D12"/>
    </sheetView>
  </sheetViews>
  <sheetFormatPr defaultRowHeight="15"/>
  <cols>
    <col min="3" max="3" width="3.85546875" customWidth="1"/>
    <col min="4" max="4" width="30.28515625" customWidth="1"/>
    <col min="5" max="5" width="20.28515625" customWidth="1"/>
    <col min="6" max="6" width="17.28515625" customWidth="1"/>
    <col min="7" max="7" width="28.28515625" customWidth="1"/>
    <col min="8" max="8" width="24.5703125" customWidth="1"/>
    <col min="11" max="11" width="18.7109375" customWidth="1"/>
  </cols>
  <sheetData>
    <row r="4" spans="4:11">
      <c r="D4" t="s">
        <v>1047</v>
      </c>
    </row>
    <row r="5" spans="4:11">
      <c r="D5" s="611" t="s">
        <v>1042</v>
      </c>
      <c r="E5" s="612"/>
      <c r="F5" s="612"/>
      <c r="G5" s="613"/>
    </row>
    <row r="6" spans="4:11">
      <c r="D6" s="540" t="s">
        <v>1030</v>
      </c>
      <c r="E6" s="540" t="s">
        <v>1029</v>
      </c>
      <c r="F6" s="540" t="s">
        <v>948</v>
      </c>
      <c r="G6" s="528" t="s">
        <v>1028</v>
      </c>
    </row>
    <row r="7" spans="4:11" ht="46.5" customHeight="1">
      <c r="D7" s="4" t="s">
        <v>1043</v>
      </c>
      <c r="E7" s="26">
        <v>16489786</v>
      </c>
      <c r="F7" s="26">
        <f>G7-E7</f>
        <v>1978774</v>
      </c>
      <c r="G7" s="26">
        <v>18468560</v>
      </c>
      <c r="K7" s="530"/>
    </row>
    <row r="8" spans="4:11" ht="24.75" customHeight="1">
      <c r="D8" s="4" t="s">
        <v>1044</v>
      </c>
      <c r="E8" s="26">
        <v>4078262</v>
      </c>
      <c r="F8" s="26">
        <f t="shared" ref="F8:F12" si="0">G8-E8</f>
        <v>489392</v>
      </c>
      <c r="G8" s="26">
        <v>4567654</v>
      </c>
    </row>
    <row r="9" spans="4:11" ht="18" customHeight="1">
      <c r="D9" s="4" t="s">
        <v>1045</v>
      </c>
      <c r="E9" s="26">
        <v>7989574</v>
      </c>
      <c r="F9" s="26">
        <f t="shared" si="0"/>
        <v>958748</v>
      </c>
      <c r="G9" s="26">
        <v>8948322</v>
      </c>
    </row>
    <row r="10" spans="4:11" ht="24" customHeight="1">
      <c r="D10" s="4" t="s">
        <v>1049</v>
      </c>
      <c r="E10" s="26">
        <v>16199119</v>
      </c>
      <c r="F10" s="26">
        <f t="shared" si="0"/>
        <v>1944790</v>
      </c>
      <c r="G10" s="26">
        <v>18143909</v>
      </c>
    </row>
    <row r="11" spans="4:11" ht="25.5" customHeight="1">
      <c r="D11" s="4" t="s">
        <v>1046</v>
      </c>
      <c r="E11" s="26">
        <v>43148758</v>
      </c>
      <c r="F11" s="26">
        <f t="shared" si="0"/>
        <v>5177851</v>
      </c>
      <c r="G11" s="26">
        <v>48326609</v>
      </c>
    </row>
    <row r="12" spans="4:11" ht="18.75" customHeight="1">
      <c r="D12" s="4" t="s">
        <v>1048</v>
      </c>
      <c r="E12" s="26">
        <v>28267755</v>
      </c>
      <c r="F12" s="26">
        <f t="shared" si="0"/>
        <v>3392131</v>
      </c>
      <c r="G12" s="26">
        <v>31659886</v>
      </c>
    </row>
    <row r="13" spans="4:11" ht="30" customHeight="1">
      <c r="D13" s="4" t="s">
        <v>1026</v>
      </c>
      <c r="E13" s="530">
        <f>SUM(E7:E12)</f>
        <v>116173254</v>
      </c>
      <c r="F13" s="530">
        <f>SUM(F7:F12)</f>
        <v>13941686</v>
      </c>
      <c r="G13" s="530">
        <f>SUM(G7:G12)</f>
        <v>130114940</v>
      </c>
    </row>
    <row r="14" spans="4:11" ht="31.5" customHeight="1">
      <c r="D14" s="4"/>
      <c r="E14" s="26"/>
      <c r="F14" s="26"/>
      <c r="G14" s="26"/>
    </row>
    <row r="15" spans="4:11" ht="27" customHeight="1">
      <c r="D15" s="540"/>
      <c r="E15" s="541"/>
      <c r="F15" s="530"/>
      <c r="G15" s="530"/>
    </row>
    <row r="16" spans="4:11">
      <c r="D16" s="2"/>
      <c r="E16" s="2"/>
      <c r="F16" s="2"/>
      <c r="G16" s="542"/>
    </row>
  </sheetData>
  <mergeCells count="1">
    <mergeCell ref="D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topLeftCell="A10" workbookViewId="0">
      <selection activeCell="B30" sqref="B30"/>
    </sheetView>
  </sheetViews>
  <sheetFormatPr defaultRowHeight="15"/>
  <cols>
    <col min="2" max="2" width="40.42578125" customWidth="1"/>
    <col min="3" max="3" width="47.140625" customWidth="1"/>
  </cols>
  <sheetData>
    <row r="2" spans="1:3" ht="17.25">
      <c r="A2" s="20"/>
      <c r="B2" s="20"/>
      <c r="C2" s="20"/>
    </row>
    <row r="3" spans="1:3" ht="17.25">
      <c r="A3" s="20"/>
      <c r="B3" s="21" t="s">
        <v>86</v>
      </c>
      <c r="C3" s="21" t="s">
        <v>87</v>
      </c>
    </row>
    <row r="4" spans="1:3" ht="17.25">
      <c r="A4" s="20"/>
      <c r="B4" s="20" t="s">
        <v>89</v>
      </c>
      <c r="C4" s="20"/>
    </row>
    <row r="5" spans="1:3" ht="17.25">
      <c r="A5" s="20"/>
      <c r="B5" s="20"/>
      <c r="C5" s="20"/>
    </row>
    <row r="6" spans="1:3" ht="17.25">
      <c r="A6" s="20"/>
      <c r="B6" s="20" t="s">
        <v>88</v>
      </c>
      <c r="C6" s="20"/>
    </row>
    <row r="7" spans="1:3" ht="17.25">
      <c r="A7" s="20"/>
      <c r="B7" s="20"/>
      <c r="C7" s="20"/>
    </row>
    <row r="8" spans="1:3" ht="17.25">
      <c r="A8" s="20"/>
      <c r="B8" s="20"/>
      <c r="C8" s="20"/>
    </row>
    <row r="9" spans="1:3" ht="17.25">
      <c r="A9" s="20"/>
      <c r="B9" s="20" t="s">
        <v>90</v>
      </c>
      <c r="C9" s="20"/>
    </row>
    <row r="10" spans="1:3" ht="17.25">
      <c r="A10" s="20"/>
      <c r="B10" s="20"/>
      <c r="C10" s="20"/>
    </row>
    <row r="11" spans="1:3" ht="17.25">
      <c r="A11" s="20"/>
      <c r="B11" s="20" t="s">
        <v>91</v>
      </c>
      <c r="C11" s="20"/>
    </row>
    <row r="12" spans="1:3" ht="17.25">
      <c r="A12" s="20"/>
      <c r="B12" s="20" t="s">
        <v>92</v>
      </c>
      <c r="C12" s="20"/>
    </row>
    <row r="13" spans="1:3" ht="17.25">
      <c r="A13" s="20"/>
      <c r="B13" s="20" t="s">
        <v>93</v>
      </c>
      <c r="C13" s="20"/>
    </row>
    <row r="14" spans="1:3" ht="17.25">
      <c r="A14" s="20"/>
      <c r="B14" s="20" t="s">
        <v>94</v>
      </c>
      <c r="C14" s="20"/>
    </row>
    <row r="15" spans="1:3" ht="17.25">
      <c r="A15" s="20"/>
      <c r="B15" s="20" t="s">
        <v>95</v>
      </c>
      <c r="C15" s="20"/>
    </row>
    <row r="16" spans="1:3" ht="17.25">
      <c r="A16" s="20"/>
      <c r="B16" s="20" t="s">
        <v>96</v>
      </c>
      <c r="C16" s="20"/>
    </row>
    <row r="17" spans="1:3" ht="17.25">
      <c r="A17" s="20"/>
      <c r="B17" s="20" t="s">
        <v>97</v>
      </c>
      <c r="C17" s="20"/>
    </row>
    <row r="18" spans="1:3" ht="17.25">
      <c r="A18" s="20"/>
      <c r="B18" s="20" t="s">
        <v>98</v>
      </c>
      <c r="C18" s="20"/>
    </row>
    <row r="19" spans="1:3" ht="17.25">
      <c r="A19" s="20"/>
      <c r="B19" s="20" t="s">
        <v>99</v>
      </c>
      <c r="C19" s="20"/>
    </row>
    <row r="20" spans="1:3" ht="17.25">
      <c r="A20" s="20"/>
      <c r="B20" s="20" t="s">
        <v>100</v>
      </c>
      <c r="C20" s="20"/>
    </row>
    <row r="21" spans="1:3" ht="17.25">
      <c r="A21" s="20"/>
      <c r="B21" s="20"/>
      <c r="C21" s="20"/>
    </row>
    <row r="22" spans="1:3" ht="17.25">
      <c r="A22" s="20"/>
      <c r="B22" s="20" t="s">
        <v>101</v>
      </c>
      <c r="C22" s="20">
        <f>C12-C21</f>
        <v>0</v>
      </c>
    </row>
    <row r="23" spans="1:3" ht="17.25">
      <c r="A23" s="20"/>
      <c r="B23" s="20"/>
      <c r="C23" s="20"/>
    </row>
    <row r="24" spans="1:3" ht="17.25">
      <c r="A24" s="20"/>
      <c r="B24" s="20"/>
      <c r="C24" s="20"/>
    </row>
    <row r="25" spans="1:3" ht="17.25">
      <c r="A25" s="20" t="s">
        <v>102</v>
      </c>
      <c r="B25" s="20" t="s">
        <v>103</v>
      </c>
      <c r="C25" s="20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33"/>
  <sheetViews>
    <sheetView workbookViewId="0">
      <selection activeCell="F27" sqref="F27"/>
    </sheetView>
  </sheetViews>
  <sheetFormatPr defaultRowHeight="15"/>
  <cols>
    <col min="1" max="1" width="36.28515625" bestFit="1" customWidth="1"/>
    <col min="2" max="2" width="6.28515625" customWidth="1"/>
  </cols>
  <sheetData>
    <row r="3" spans="1:1">
      <c r="A3" s="28" t="s">
        <v>142</v>
      </c>
    </row>
    <row r="4" spans="1:1">
      <c r="A4" s="29" t="s">
        <v>124</v>
      </c>
    </row>
    <row r="5" spans="1:1">
      <c r="A5" s="30">
        <v>5096369</v>
      </c>
    </row>
    <row r="6" spans="1:1">
      <c r="A6" s="31" t="s">
        <v>125</v>
      </c>
    </row>
    <row r="7" spans="1:1">
      <c r="A7" s="29" t="s">
        <v>134</v>
      </c>
    </row>
    <row r="8" spans="1:1">
      <c r="A8" s="30">
        <v>1376226</v>
      </c>
    </row>
    <row r="9" spans="1:1">
      <c r="A9" s="31" t="s">
        <v>135</v>
      </c>
    </row>
    <row r="10" spans="1:1">
      <c r="A10" s="29" t="s">
        <v>136</v>
      </c>
    </row>
    <row r="11" spans="1:1">
      <c r="A11" s="30">
        <v>486696</v>
      </c>
    </row>
    <row r="12" spans="1:1">
      <c r="A12" s="31" t="s">
        <v>137</v>
      </c>
    </row>
    <row r="13" spans="1:1">
      <c r="A13" s="29" t="s">
        <v>130</v>
      </c>
    </row>
    <row r="14" spans="1:1">
      <c r="A14" s="30">
        <v>171294</v>
      </c>
    </row>
    <row r="15" spans="1:1">
      <c r="A15" s="31" t="s">
        <v>131</v>
      </c>
    </row>
    <row r="16" spans="1:1">
      <c r="A16" s="30">
        <v>236795</v>
      </c>
    </row>
    <row r="17" spans="1:1">
      <c r="A17" s="31" t="s">
        <v>132</v>
      </c>
    </row>
    <row r="18" spans="1:1">
      <c r="A18" s="30">
        <v>248311</v>
      </c>
    </row>
    <row r="19" spans="1:1">
      <c r="A19" s="31" t="s">
        <v>139</v>
      </c>
    </row>
    <row r="20" spans="1:1">
      <c r="A20" s="29" t="s">
        <v>126</v>
      </c>
    </row>
    <row r="21" spans="1:1">
      <c r="A21" s="30">
        <v>4311286</v>
      </c>
    </row>
    <row r="22" spans="1:1">
      <c r="A22" s="31" t="s">
        <v>125</v>
      </c>
    </row>
    <row r="23" spans="1:1">
      <c r="A23" s="29" t="s">
        <v>127</v>
      </c>
    </row>
    <row r="24" spans="1:1">
      <c r="A24" s="30">
        <v>2687356</v>
      </c>
    </row>
    <row r="25" spans="1:1">
      <c r="A25" s="31" t="s">
        <v>129</v>
      </c>
    </row>
    <row r="26" spans="1:1">
      <c r="A26" s="31" t="s">
        <v>125</v>
      </c>
    </row>
    <row r="27" spans="1:1">
      <c r="A27" s="29" t="s">
        <v>122</v>
      </c>
    </row>
    <row r="28" spans="1:1">
      <c r="A28" s="30">
        <v>559725</v>
      </c>
    </row>
    <row r="29" spans="1:1">
      <c r="A29" s="31" t="s">
        <v>123</v>
      </c>
    </row>
    <row r="30" spans="1:1">
      <c r="A30" s="29" t="s">
        <v>128</v>
      </c>
    </row>
    <row r="31" spans="1:1">
      <c r="A31" s="30">
        <v>857271</v>
      </c>
    </row>
    <row r="32" spans="1:1">
      <c r="A32" s="31" t="s">
        <v>125</v>
      </c>
    </row>
    <row r="33" spans="1:1">
      <c r="A33" s="29" t="s">
        <v>143</v>
      </c>
    </row>
  </sheetData>
  <printOptions horizontalCentered="1" gridLines="1"/>
  <pageMargins left="0.7" right="0.7" top="0.75" bottom="0.75" header="0.3" footer="0.3"/>
  <pageSetup paperSize="9" orientation="portrait" horizontalDpi="4294967295" verticalDpi="4294967295" r:id="rId2"/>
  <headerFooter>
    <oddFooter>&amp;LCHANDIGARH SMART CITY LIMITED&amp;CCHANDIGARH SMART CITY LIMITED&amp;RCHANDIGARH SMART CITY LIMITED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5"/>
  <sheetViews>
    <sheetView workbookViewId="0">
      <selection activeCell="A3" sqref="A3"/>
    </sheetView>
  </sheetViews>
  <sheetFormatPr defaultRowHeight="15"/>
  <cols>
    <col min="1" max="1" width="38.85546875" customWidth="1"/>
    <col min="2" max="2" width="51.42578125" customWidth="1"/>
  </cols>
  <sheetData>
    <row r="3" spans="1:2">
      <c r="A3" s="28" t="s">
        <v>142</v>
      </c>
      <c r="B3" t="s">
        <v>150</v>
      </c>
    </row>
    <row r="4" spans="1:2">
      <c r="A4" s="29" t="s">
        <v>124</v>
      </c>
      <c r="B4" s="34">
        <v>5096369</v>
      </c>
    </row>
    <row r="5" spans="1:2">
      <c r="A5" s="30">
        <v>5096369</v>
      </c>
      <c r="B5" s="34">
        <v>5096369</v>
      </c>
    </row>
    <row r="6" spans="1:2">
      <c r="A6" s="31" t="s">
        <v>125</v>
      </c>
      <c r="B6" s="34">
        <v>5096369</v>
      </c>
    </row>
    <row r="7" spans="1:2">
      <c r="A7" s="29" t="s">
        <v>147</v>
      </c>
      <c r="B7" s="34">
        <v>19560029</v>
      </c>
    </row>
    <row r="8" spans="1:2">
      <c r="A8" s="30">
        <v>19560029</v>
      </c>
      <c r="B8" s="34">
        <v>19560029</v>
      </c>
    </row>
    <row r="9" spans="1:2">
      <c r="A9" s="31" t="s">
        <v>149</v>
      </c>
      <c r="B9" s="34">
        <v>19560029</v>
      </c>
    </row>
    <row r="10" spans="1:2">
      <c r="A10" s="29" t="s">
        <v>134</v>
      </c>
      <c r="B10" s="34">
        <v>1376226</v>
      </c>
    </row>
    <row r="11" spans="1:2">
      <c r="A11" s="30">
        <v>1376226</v>
      </c>
      <c r="B11" s="34">
        <v>1376226</v>
      </c>
    </row>
    <row r="12" spans="1:2">
      <c r="A12" s="31" t="s">
        <v>135</v>
      </c>
      <c r="B12" s="34">
        <v>1376226</v>
      </c>
    </row>
    <row r="13" spans="1:2">
      <c r="A13" s="29" t="s">
        <v>136</v>
      </c>
      <c r="B13" s="34">
        <v>5158975</v>
      </c>
    </row>
    <row r="14" spans="1:2">
      <c r="A14" s="30">
        <v>5158975</v>
      </c>
      <c r="B14" s="34">
        <v>5158975</v>
      </c>
    </row>
    <row r="15" spans="1:2">
      <c r="A15" s="31" t="s">
        <v>137</v>
      </c>
      <c r="B15" s="34">
        <v>5158975</v>
      </c>
    </row>
    <row r="16" spans="1:2">
      <c r="A16" s="29" t="s">
        <v>146</v>
      </c>
      <c r="B16" s="34">
        <v>656400</v>
      </c>
    </row>
    <row r="17" spans="1:2">
      <c r="A17" s="30">
        <v>171294</v>
      </c>
      <c r="B17" s="34">
        <v>171294</v>
      </c>
    </row>
    <row r="18" spans="1:2">
      <c r="A18" s="31" t="s">
        <v>131</v>
      </c>
      <c r="B18" s="34">
        <v>171294</v>
      </c>
    </row>
    <row r="19" spans="1:2">
      <c r="A19" s="30">
        <v>236795</v>
      </c>
      <c r="B19" s="34">
        <v>236795</v>
      </c>
    </row>
    <row r="20" spans="1:2">
      <c r="A20" s="31" t="s">
        <v>132</v>
      </c>
      <c r="B20" s="34">
        <v>236795</v>
      </c>
    </row>
    <row r="21" spans="1:2">
      <c r="A21" s="30">
        <v>248311</v>
      </c>
      <c r="B21" s="34">
        <v>248311</v>
      </c>
    </row>
    <row r="22" spans="1:2">
      <c r="A22" s="31" t="s">
        <v>139</v>
      </c>
      <c r="B22" s="34">
        <v>248311</v>
      </c>
    </row>
    <row r="23" spans="1:2">
      <c r="A23" s="29" t="s">
        <v>126</v>
      </c>
      <c r="B23" s="34">
        <v>4311286</v>
      </c>
    </row>
    <row r="24" spans="1:2">
      <c r="A24" s="30">
        <v>4311286</v>
      </c>
      <c r="B24" s="34">
        <v>4311286</v>
      </c>
    </row>
    <row r="25" spans="1:2">
      <c r="A25" s="31" t="s">
        <v>125</v>
      </c>
      <c r="B25" s="34">
        <v>4311286</v>
      </c>
    </row>
    <row r="26" spans="1:2">
      <c r="A26" s="29" t="s">
        <v>127</v>
      </c>
      <c r="B26" s="34">
        <v>5374712</v>
      </c>
    </row>
    <row r="27" spans="1:2">
      <c r="A27" s="30">
        <v>2687356</v>
      </c>
      <c r="B27" s="34">
        <v>5374712</v>
      </c>
    </row>
    <row r="28" spans="1:2">
      <c r="A28" s="31" t="s">
        <v>129</v>
      </c>
      <c r="B28" s="34">
        <v>2687356</v>
      </c>
    </row>
    <row r="29" spans="1:2">
      <c r="A29" s="31" t="s">
        <v>125</v>
      </c>
      <c r="B29" s="34">
        <v>2687356</v>
      </c>
    </row>
    <row r="30" spans="1:2">
      <c r="A30" s="29" t="s">
        <v>145</v>
      </c>
      <c r="B30" s="34">
        <v>1416996</v>
      </c>
    </row>
    <row r="31" spans="1:2">
      <c r="A31" s="30">
        <v>559725</v>
      </c>
      <c r="B31" s="34">
        <v>559725</v>
      </c>
    </row>
    <row r="32" spans="1:2">
      <c r="A32" s="31" t="s">
        <v>123</v>
      </c>
      <c r="B32" s="34">
        <v>559725</v>
      </c>
    </row>
    <row r="33" spans="1:2">
      <c r="A33" s="30">
        <v>857271</v>
      </c>
      <c r="B33" s="34">
        <v>857271</v>
      </c>
    </row>
    <row r="34" spans="1:2">
      <c r="A34" s="31" t="s">
        <v>125</v>
      </c>
      <c r="B34" s="34">
        <v>857271</v>
      </c>
    </row>
    <row r="35" spans="1:2">
      <c r="A35" s="29" t="s">
        <v>143</v>
      </c>
      <c r="B35" s="34">
        <v>42950993</v>
      </c>
    </row>
  </sheetData>
  <printOptions horizontalCentered="1"/>
  <pageMargins left="0.7" right="0.7" top="0.75" bottom="0.75" header="0.3" footer="0.3"/>
  <pageSetup paperSize="9" scale="90" orientation="landscape" horizontalDpi="4294967295" verticalDpi="4294967295" r:id="rId2"/>
  <headerFooter>
    <oddFooter>&amp;LCHANDIGARH SMART CITY LIMITED&amp;CCHANDIGARH SMART CITY LIMITED&amp;RCHANDIGARH SMART CITY LIMITED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51"/>
  <sheetViews>
    <sheetView workbookViewId="0">
      <pane ySplit="3" topLeftCell="A184" activePane="bottomLeft" state="frozen"/>
      <selection activeCell="A3" sqref="A3"/>
      <selection pane="bottomLeft" activeCell="B227" sqref="B227"/>
    </sheetView>
  </sheetViews>
  <sheetFormatPr defaultColWidth="8.85546875" defaultRowHeight="15"/>
  <cols>
    <col min="1" max="1" width="6.140625" style="58" bestFit="1" customWidth="1"/>
    <col min="2" max="2" width="42" style="85" customWidth="1"/>
    <col min="3" max="3" width="44.5703125" style="85" customWidth="1"/>
    <col min="4" max="4" width="20.5703125" style="58" customWidth="1"/>
    <col min="5" max="5" width="22.42578125" style="125" customWidth="1"/>
    <col min="6" max="6" width="17.5703125" style="56" customWidth="1"/>
    <col min="7" max="7" width="24" style="58" customWidth="1"/>
    <col min="8" max="8" width="16.28515625" style="58" customWidth="1"/>
    <col min="9" max="9" width="21.28515625" style="56" customWidth="1"/>
    <col min="10" max="11" width="8.85546875" style="58"/>
    <col min="12" max="12" width="11.5703125" style="58" bestFit="1" customWidth="1"/>
    <col min="13" max="16384" width="8.85546875" style="58"/>
  </cols>
  <sheetData>
    <row r="1" spans="1:12" ht="19.899999999999999" customHeight="1">
      <c r="A1" s="57"/>
      <c r="B1" s="79"/>
      <c r="C1" s="79"/>
      <c r="D1" s="57"/>
      <c r="E1" s="126" t="s">
        <v>362</v>
      </c>
      <c r="F1" s="109">
        <f ca="1">TODAY()</f>
        <v>45110</v>
      </c>
    </row>
    <row r="2" spans="1:12" ht="24" thickBot="1">
      <c r="A2" s="59"/>
      <c r="B2" s="570" t="s">
        <v>342</v>
      </c>
      <c r="C2" s="571"/>
      <c r="D2" s="571"/>
      <c r="E2" s="571"/>
      <c r="F2" s="572"/>
    </row>
    <row r="3" spans="1:12" ht="62.45" customHeight="1">
      <c r="A3" s="60" t="s">
        <v>121</v>
      </c>
      <c r="B3" s="80" t="s">
        <v>144</v>
      </c>
      <c r="C3" s="80" t="s">
        <v>119</v>
      </c>
      <c r="D3" s="61" t="s">
        <v>140</v>
      </c>
      <c r="E3" s="61" t="s">
        <v>141</v>
      </c>
      <c r="F3" s="91" t="s">
        <v>120</v>
      </c>
    </row>
    <row r="4" spans="1:12" ht="30" customHeight="1">
      <c r="A4" s="62">
        <v>1</v>
      </c>
      <c r="B4" s="81" t="s">
        <v>203</v>
      </c>
      <c r="C4" s="87" t="s">
        <v>202</v>
      </c>
      <c r="D4" s="247">
        <v>67593482</v>
      </c>
      <c r="E4" s="247">
        <f>D4</f>
        <v>67593482</v>
      </c>
      <c r="F4" s="92" t="s">
        <v>204</v>
      </c>
    </row>
    <row r="5" spans="1:12" ht="31.15" customHeight="1">
      <c r="A5" s="57">
        <v>2</v>
      </c>
      <c r="B5" s="79" t="s">
        <v>145</v>
      </c>
      <c r="C5" s="82" t="s">
        <v>278</v>
      </c>
      <c r="D5" s="66">
        <v>592302</v>
      </c>
      <c r="E5" s="66">
        <v>559725</v>
      </c>
      <c r="F5" s="4" t="s">
        <v>123</v>
      </c>
    </row>
    <row r="6" spans="1:12" ht="60">
      <c r="A6" s="62">
        <v>3</v>
      </c>
      <c r="B6" s="79" t="s">
        <v>124</v>
      </c>
      <c r="C6" s="82" t="s">
        <v>281</v>
      </c>
      <c r="D6" s="248">
        <v>5600397</v>
      </c>
      <c r="E6" s="248">
        <v>5096369</v>
      </c>
      <c r="F6" s="4" t="s">
        <v>125</v>
      </c>
    </row>
    <row r="7" spans="1:12" ht="21.6" customHeight="1">
      <c r="A7" s="367">
        <v>4</v>
      </c>
      <c r="B7" s="82" t="s">
        <v>126</v>
      </c>
      <c r="C7" s="79" t="s">
        <v>44</v>
      </c>
      <c r="D7" s="248">
        <v>4395000</v>
      </c>
      <c r="E7" s="248">
        <v>4311286</v>
      </c>
      <c r="F7" s="4" t="s">
        <v>125</v>
      </c>
    </row>
    <row r="8" spans="1:12" ht="22.9" customHeight="1">
      <c r="A8" s="62">
        <v>5</v>
      </c>
      <c r="B8" s="82" t="s">
        <v>127</v>
      </c>
      <c r="C8" s="79" t="s">
        <v>284</v>
      </c>
      <c r="D8" s="248">
        <v>2991585</v>
      </c>
      <c r="E8" s="248">
        <v>2687356</v>
      </c>
      <c r="F8" s="4" t="s">
        <v>125</v>
      </c>
    </row>
    <row r="9" spans="1:12" ht="30">
      <c r="A9" s="367">
        <v>6</v>
      </c>
      <c r="B9" s="79" t="s">
        <v>145</v>
      </c>
      <c r="C9" s="82" t="s">
        <v>279</v>
      </c>
      <c r="D9" s="66">
        <v>923202</v>
      </c>
      <c r="E9" s="66">
        <v>857271</v>
      </c>
      <c r="F9" s="4" t="s">
        <v>125</v>
      </c>
    </row>
    <row r="10" spans="1:12" ht="27.6" customHeight="1">
      <c r="A10" s="62">
        <v>7</v>
      </c>
      <c r="B10" s="82" t="s">
        <v>146</v>
      </c>
      <c r="C10" s="82" t="s">
        <v>138</v>
      </c>
      <c r="D10" s="248">
        <v>175764</v>
      </c>
      <c r="E10" s="249">
        <v>171294</v>
      </c>
      <c r="F10" s="4" t="s">
        <v>131</v>
      </c>
    </row>
    <row r="11" spans="1:12" ht="21" customHeight="1">
      <c r="A11" s="367">
        <v>8</v>
      </c>
      <c r="B11" s="82" t="s">
        <v>127</v>
      </c>
      <c r="C11" s="79" t="s">
        <v>285</v>
      </c>
      <c r="D11" s="248">
        <v>2991585</v>
      </c>
      <c r="E11" s="248">
        <v>2687356</v>
      </c>
      <c r="F11" s="4" t="s">
        <v>129</v>
      </c>
      <c r="G11" s="56"/>
      <c r="H11" s="56"/>
      <c r="J11" s="56"/>
      <c r="K11" s="56"/>
      <c r="L11" s="56"/>
    </row>
    <row r="12" spans="1:12" ht="45">
      <c r="A12" s="62">
        <v>9</v>
      </c>
      <c r="B12" s="82" t="s">
        <v>146</v>
      </c>
      <c r="C12" s="82" t="s">
        <v>133</v>
      </c>
      <c r="D12" s="248">
        <v>242972</v>
      </c>
      <c r="E12" s="249">
        <v>236795</v>
      </c>
      <c r="F12" s="4" t="s">
        <v>132</v>
      </c>
      <c r="G12" s="56"/>
      <c r="H12" s="56">
        <v>2000</v>
      </c>
      <c r="J12" s="56"/>
      <c r="K12" s="56"/>
      <c r="L12" s="56"/>
    </row>
    <row r="13" spans="1:12" ht="45">
      <c r="A13" s="367">
        <v>10</v>
      </c>
      <c r="B13" s="97" t="s">
        <v>336</v>
      </c>
      <c r="C13" s="82" t="s">
        <v>288</v>
      </c>
      <c r="D13" s="249">
        <v>5743010</v>
      </c>
      <c r="E13" s="249">
        <v>5158975</v>
      </c>
      <c r="F13" s="4" t="s">
        <v>163</v>
      </c>
      <c r="G13" s="56"/>
      <c r="H13" s="56">
        <v>1000</v>
      </c>
      <c r="J13" s="56"/>
      <c r="K13" s="56"/>
      <c r="L13" s="56"/>
    </row>
    <row r="14" spans="1:12" ht="30" customHeight="1">
      <c r="A14" s="62">
        <v>11</v>
      </c>
      <c r="B14" s="82" t="s">
        <v>146</v>
      </c>
      <c r="C14" s="82" t="s">
        <v>158</v>
      </c>
      <c r="D14" s="249">
        <v>254800</v>
      </c>
      <c r="E14" s="249">
        <v>248311</v>
      </c>
      <c r="F14" s="4" t="s">
        <v>139</v>
      </c>
      <c r="G14" s="56"/>
      <c r="H14" s="56">
        <v>500</v>
      </c>
      <c r="J14" s="56"/>
      <c r="K14" s="56"/>
      <c r="L14" s="56"/>
    </row>
    <row r="15" spans="1:12" ht="45">
      <c r="A15" s="367">
        <v>12</v>
      </c>
      <c r="B15" s="366" t="s">
        <v>459</v>
      </c>
      <c r="C15" s="82" t="s">
        <v>289</v>
      </c>
      <c r="D15" s="249">
        <v>1532026</v>
      </c>
      <c r="E15" s="249">
        <v>1376226</v>
      </c>
      <c r="F15" s="4" t="s">
        <v>135</v>
      </c>
      <c r="G15" s="56"/>
      <c r="H15" s="56">
        <v>500</v>
      </c>
      <c r="J15" s="56"/>
      <c r="K15" s="56"/>
      <c r="L15" s="56"/>
    </row>
    <row r="16" spans="1:12" ht="24.6" customHeight="1">
      <c r="A16" s="62">
        <v>13</v>
      </c>
      <c r="B16" s="83" t="s">
        <v>147</v>
      </c>
      <c r="C16" s="82" t="s">
        <v>148</v>
      </c>
      <c r="D16" s="249">
        <v>20246345</v>
      </c>
      <c r="E16" s="249">
        <v>19560029</v>
      </c>
      <c r="F16" s="22" t="s">
        <v>149</v>
      </c>
      <c r="G16" s="56"/>
      <c r="H16" s="56">
        <v>100</v>
      </c>
      <c r="J16" s="56"/>
      <c r="K16" s="56"/>
      <c r="L16" s="56"/>
    </row>
    <row r="17" spans="1:12" ht="28.9" customHeight="1">
      <c r="A17" s="367">
        <v>14</v>
      </c>
      <c r="B17" s="83" t="s">
        <v>151</v>
      </c>
      <c r="C17" s="82" t="s">
        <v>148</v>
      </c>
      <c r="D17" s="248">
        <f>19445*35</f>
        <v>680575</v>
      </c>
      <c r="E17" s="248">
        <f>D17</f>
        <v>680575</v>
      </c>
      <c r="F17" s="4" t="s">
        <v>152</v>
      </c>
      <c r="G17" s="56"/>
      <c r="H17" s="56">
        <v>200</v>
      </c>
      <c r="J17" s="56"/>
      <c r="K17" s="56"/>
      <c r="L17" s="56"/>
    </row>
    <row r="18" spans="1:12" ht="21" customHeight="1">
      <c r="A18" s="62">
        <v>15</v>
      </c>
      <c r="B18" s="83" t="s">
        <v>153</v>
      </c>
      <c r="C18" s="79" t="s">
        <v>154</v>
      </c>
      <c r="D18" s="248">
        <v>289380</v>
      </c>
      <c r="E18" s="248">
        <f>D18</f>
        <v>289380</v>
      </c>
      <c r="F18" s="4" t="s">
        <v>155</v>
      </c>
      <c r="G18" s="56"/>
      <c r="H18" s="56">
        <v>700</v>
      </c>
      <c r="J18" s="56"/>
      <c r="K18" s="56"/>
      <c r="L18" s="56"/>
    </row>
    <row r="19" spans="1:12" ht="41.45" customHeight="1">
      <c r="A19" s="367">
        <v>16</v>
      </c>
      <c r="B19" s="82" t="s">
        <v>146</v>
      </c>
      <c r="C19" s="82" t="s">
        <v>162</v>
      </c>
      <c r="D19" s="249">
        <v>250649</v>
      </c>
      <c r="E19" s="249">
        <v>244808</v>
      </c>
      <c r="F19" s="22" t="s">
        <v>163</v>
      </c>
      <c r="G19" s="56"/>
      <c r="H19" s="56">
        <f>SUM(H12:H18)</f>
        <v>5000</v>
      </c>
      <c r="J19" s="56"/>
      <c r="K19" s="56"/>
      <c r="L19" s="56"/>
    </row>
    <row r="20" spans="1:12" ht="28.15" customHeight="1">
      <c r="A20" s="62">
        <v>17</v>
      </c>
      <c r="B20" s="83" t="s">
        <v>160</v>
      </c>
      <c r="C20" s="79" t="s">
        <v>159</v>
      </c>
      <c r="D20" s="249">
        <v>607700000</v>
      </c>
      <c r="E20" s="250">
        <f>D20</f>
        <v>607700000</v>
      </c>
      <c r="F20" s="4" t="s">
        <v>161</v>
      </c>
      <c r="G20" s="56"/>
      <c r="H20" s="56"/>
      <c r="J20" s="56"/>
      <c r="K20" s="56"/>
      <c r="L20" s="56"/>
    </row>
    <row r="21" spans="1:12" ht="30" customHeight="1">
      <c r="A21" s="367">
        <v>18</v>
      </c>
      <c r="B21" s="83" t="s">
        <v>166</v>
      </c>
      <c r="C21" s="79" t="s">
        <v>168</v>
      </c>
      <c r="D21" s="251">
        <v>26925307</v>
      </c>
      <c r="E21" s="252">
        <v>24740434</v>
      </c>
      <c r="F21" s="93" t="s">
        <v>167</v>
      </c>
      <c r="G21" s="56"/>
      <c r="H21" s="56"/>
      <c r="J21" s="56"/>
      <c r="K21" s="56"/>
      <c r="L21" s="56"/>
    </row>
    <row r="22" spans="1:12" ht="45">
      <c r="A22" s="62">
        <v>19</v>
      </c>
      <c r="B22" s="82" t="s">
        <v>146</v>
      </c>
      <c r="C22" s="82" t="s">
        <v>169</v>
      </c>
      <c r="D22" s="249">
        <v>254800</v>
      </c>
      <c r="E22" s="250">
        <v>248863</v>
      </c>
      <c r="F22" s="93" t="s">
        <v>31</v>
      </c>
      <c r="G22" s="56"/>
      <c r="H22" s="56"/>
      <c r="J22" s="56"/>
      <c r="K22" s="56"/>
      <c r="L22" s="56"/>
    </row>
    <row r="23" spans="1:12" ht="52.15" customHeight="1">
      <c r="A23" s="367">
        <v>20</v>
      </c>
      <c r="B23" s="83" t="s">
        <v>124</v>
      </c>
      <c r="C23" s="82" t="s">
        <v>282</v>
      </c>
      <c r="D23" s="248">
        <v>9026772</v>
      </c>
      <c r="E23" s="248">
        <v>8249594</v>
      </c>
      <c r="F23" s="4" t="s">
        <v>179</v>
      </c>
      <c r="G23" s="56"/>
      <c r="H23" s="56">
        <v>451339</v>
      </c>
      <c r="I23" s="56" t="s">
        <v>707</v>
      </c>
      <c r="J23" s="56"/>
      <c r="K23" s="56"/>
      <c r="L23" s="56"/>
    </row>
    <row r="24" spans="1:12" ht="34.15" customHeight="1">
      <c r="A24" s="62">
        <v>21</v>
      </c>
      <c r="B24" s="79" t="s">
        <v>145</v>
      </c>
      <c r="C24" s="82" t="s">
        <v>280</v>
      </c>
      <c r="D24" s="66">
        <v>1044132</v>
      </c>
      <c r="E24" s="66">
        <v>989316</v>
      </c>
      <c r="F24" s="22" t="s">
        <v>179</v>
      </c>
      <c r="G24" s="56"/>
      <c r="H24" s="56"/>
      <c r="J24" s="56"/>
      <c r="K24" s="56"/>
      <c r="L24" s="56"/>
    </row>
    <row r="25" spans="1:12" ht="33.6" customHeight="1">
      <c r="A25" s="367">
        <v>22</v>
      </c>
      <c r="B25" s="348" t="s">
        <v>692</v>
      </c>
      <c r="C25" s="82" t="s">
        <v>291</v>
      </c>
      <c r="D25" s="66">
        <v>269747268</v>
      </c>
      <c r="E25" s="63">
        <v>265990257</v>
      </c>
      <c r="F25" s="22" t="s">
        <v>186</v>
      </c>
      <c r="G25" s="56"/>
      <c r="H25" s="56"/>
      <c r="J25" s="56"/>
      <c r="K25" s="56"/>
      <c r="L25" s="56"/>
    </row>
    <row r="26" spans="1:12" ht="34.15" customHeight="1">
      <c r="A26" s="62">
        <v>23</v>
      </c>
      <c r="B26" s="271" t="s">
        <v>716</v>
      </c>
      <c r="C26" s="82" t="s">
        <v>286</v>
      </c>
      <c r="D26" s="249">
        <v>4863739</v>
      </c>
      <c r="E26" s="250">
        <v>4472167</v>
      </c>
      <c r="F26" s="22" t="s">
        <v>188</v>
      </c>
      <c r="G26" s="56"/>
      <c r="H26" s="56"/>
      <c r="J26" s="56"/>
      <c r="K26" s="56"/>
      <c r="L26" s="56"/>
    </row>
    <row r="27" spans="1:12" ht="34.15" customHeight="1">
      <c r="A27" s="367">
        <v>24</v>
      </c>
      <c r="B27" s="82" t="s">
        <v>146</v>
      </c>
      <c r="C27" s="82" t="s">
        <v>240</v>
      </c>
      <c r="D27" s="249">
        <v>254800</v>
      </c>
      <c r="E27" s="250">
        <v>248863</v>
      </c>
      <c r="F27" s="22" t="s">
        <v>239</v>
      </c>
      <c r="G27" s="56"/>
      <c r="H27" s="56"/>
      <c r="J27" s="56"/>
      <c r="K27" s="56"/>
      <c r="L27" s="56"/>
    </row>
    <row r="28" spans="1:12" ht="34.15" customHeight="1">
      <c r="A28" s="62">
        <v>25</v>
      </c>
      <c r="B28" s="83" t="s">
        <v>205</v>
      </c>
      <c r="C28" s="82" t="s">
        <v>206</v>
      </c>
      <c r="D28" s="249">
        <v>110000000</v>
      </c>
      <c r="E28" s="250">
        <v>110000000</v>
      </c>
      <c r="F28" s="22" t="s">
        <v>207</v>
      </c>
      <c r="G28" s="56"/>
      <c r="H28" s="56"/>
      <c r="J28" s="56"/>
      <c r="K28" s="56"/>
      <c r="L28" s="56"/>
    </row>
    <row r="29" spans="1:12" ht="45">
      <c r="A29" s="367">
        <v>26</v>
      </c>
      <c r="B29" s="82" t="s">
        <v>146</v>
      </c>
      <c r="C29" s="82" t="s">
        <v>242</v>
      </c>
      <c r="D29" s="249">
        <v>254800</v>
      </c>
      <c r="E29" s="250">
        <v>248863</v>
      </c>
      <c r="F29" s="22" t="s">
        <v>241</v>
      </c>
      <c r="G29" s="56"/>
      <c r="H29" s="56"/>
      <c r="J29" s="56"/>
      <c r="K29" s="56"/>
      <c r="L29" s="56"/>
    </row>
    <row r="30" spans="1:12" ht="34.15" customHeight="1">
      <c r="A30" s="62">
        <v>27</v>
      </c>
      <c r="B30" s="366" t="s">
        <v>459</v>
      </c>
      <c r="C30" s="82" t="s">
        <v>290</v>
      </c>
      <c r="D30" s="249">
        <v>1909492</v>
      </c>
      <c r="E30" s="250">
        <v>1330134</v>
      </c>
      <c r="F30" s="22" t="s">
        <v>238</v>
      </c>
      <c r="G30" s="56"/>
      <c r="H30" s="56"/>
      <c r="J30" s="56"/>
      <c r="K30" s="56"/>
      <c r="L30" s="56"/>
    </row>
    <row r="31" spans="1:12" ht="60">
      <c r="A31" s="367">
        <v>28</v>
      </c>
      <c r="B31" s="83" t="s">
        <v>124</v>
      </c>
      <c r="C31" s="82" t="s">
        <v>283</v>
      </c>
      <c r="D31" s="249">
        <v>10347022</v>
      </c>
      <c r="E31" s="250">
        <v>9462573</v>
      </c>
      <c r="F31" s="22" t="s">
        <v>236</v>
      </c>
      <c r="G31" s="56"/>
      <c r="H31" s="73">
        <v>660125</v>
      </c>
      <c r="I31" s="56" t="s">
        <v>706</v>
      </c>
      <c r="J31" s="56"/>
      <c r="K31" s="56"/>
      <c r="L31" s="56"/>
    </row>
    <row r="32" spans="1:12" ht="34.15" customHeight="1">
      <c r="A32" s="62">
        <v>29</v>
      </c>
      <c r="B32" s="83" t="s">
        <v>166</v>
      </c>
      <c r="C32" s="79" t="s">
        <v>292</v>
      </c>
      <c r="D32" s="249">
        <v>26220313</v>
      </c>
      <c r="E32" s="250">
        <v>23886246</v>
      </c>
      <c r="F32" s="22" t="s">
        <v>237</v>
      </c>
      <c r="G32" s="56"/>
      <c r="H32" s="73" t="s">
        <v>302</v>
      </c>
      <c r="J32" s="56"/>
      <c r="K32" s="56"/>
      <c r="L32" s="56"/>
    </row>
    <row r="33" spans="1:12" ht="59.45" customHeight="1">
      <c r="A33" s="367">
        <v>30</v>
      </c>
      <c r="B33" s="147" t="s">
        <v>471</v>
      </c>
      <c r="C33" s="82" t="s">
        <v>293</v>
      </c>
      <c r="D33" s="66">
        <v>86873238</v>
      </c>
      <c r="E33" s="63">
        <v>84158449</v>
      </c>
      <c r="F33" s="22" t="s">
        <v>259</v>
      </c>
      <c r="G33" s="56"/>
      <c r="H33" s="73"/>
      <c r="J33" s="56"/>
      <c r="K33" s="56"/>
      <c r="L33" s="56"/>
    </row>
    <row r="34" spans="1:12" ht="75">
      <c r="A34" s="62">
        <v>31</v>
      </c>
      <c r="B34" s="83" t="s">
        <v>261</v>
      </c>
      <c r="C34" s="82" t="s">
        <v>294</v>
      </c>
      <c r="D34" s="66">
        <v>43500000</v>
      </c>
      <c r="E34" s="63">
        <v>42140625</v>
      </c>
      <c r="F34" s="22" t="s">
        <v>262</v>
      </c>
      <c r="G34" s="56"/>
      <c r="H34" s="73" t="s">
        <v>302</v>
      </c>
      <c r="J34" s="56"/>
      <c r="K34" s="56"/>
      <c r="L34" s="56"/>
    </row>
    <row r="35" spans="1:12" ht="57.6" customHeight="1">
      <c r="A35" s="367">
        <v>32</v>
      </c>
      <c r="B35" s="83" t="s">
        <v>166</v>
      </c>
      <c r="C35" s="79" t="s">
        <v>295</v>
      </c>
      <c r="D35" s="249">
        <v>27751377</v>
      </c>
      <c r="E35" s="250">
        <v>23261227</v>
      </c>
      <c r="F35" s="22" t="s">
        <v>263</v>
      </c>
      <c r="G35" s="56"/>
      <c r="H35" s="56"/>
      <c r="J35" s="56"/>
      <c r="K35" s="56"/>
      <c r="L35" s="56"/>
    </row>
    <row r="36" spans="1:12" ht="57.6" customHeight="1">
      <c r="A36" s="62">
        <v>33</v>
      </c>
      <c r="B36" s="82" t="s">
        <v>146</v>
      </c>
      <c r="C36" s="82" t="s">
        <v>266</v>
      </c>
      <c r="D36" s="249">
        <v>240737</v>
      </c>
      <c r="E36" s="250">
        <v>235127</v>
      </c>
      <c r="F36" s="22" t="s">
        <v>265</v>
      </c>
      <c r="G36" s="56"/>
      <c r="H36" s="56"/>
      <c r="J36" s="56"/>
      <c r="K36" s="56"/>
      <c r="L36" s="56"/>
    </row>
    <row r="37" spans="1:12" ht="65.25" customHeight="1">
      <c r="A37" s="367">
        <v>34</v>
      </c>
      <c r="B37" s="83" t="s">
        <v>264</v>
      </c>
      <c r="C37" s="82" t="s">
        <v>296</v>
      </c>
      <c r="D37" s="249">
        <v>24879850</v>
      </c>
      <c r="E37" s="250">
        <v>24034794</v>
      </c>
      <c r="F37" s="22" t="s">
        <v>265</v>
      </c>
      <c r="G37" s="56"/>
      <c r="H37" s="56"/>
      <c r="J37" s="56"/>
      <c r="K37" s="56"/>
      <c r="L37" s="56"/>
    </row>
    <row r="38" spans="1:12" ht="57.6" customHeight="1">
      <c r="A38" s="62">
        <v>35</v>
      </c>
      <c r="B38" s="83" t="s">
        <v>127</v>
      </c>
      <c r="C38" s="82" t="s">
        <v>287</v>
      </c>
      <c r="D38" s="249">
        <v>7102602</v>
      </c>
      <c r="E38" s="250">
        <v>6530782</v>
      </c>
      <c r="F38" s="22" t="s">
        <v>277</v>
      </c>
      <c r="G38" s="56"/>
      <c r="H38" s="56"/>
      <c r="J38" s="56"/>
      <c r="K38" s="56"/>
      <c r="L38" s="56"/>
    </row>
    <row r="39" spans="1:12" ht="57.6" customHeight="1">
      <c r="A39" s="367">
        <v>36</v>
      </c>
      <c r="B39" s="83" t="s">
        <v>146</v>
      </c>
      <c r="C39" s="82" t="s">
        <v>298</v>
      </c>
      <c r="D39" s="249">
        <v>253417</v>
      </c>
      <c r="E39" s="250">
        <v>247510</v>
      </c>
      <c r="F39" s="22" t="s">
        <v>299</v>
      </c>
      <c r="G39" s="56"/>
      <c r="H39" s="56"/>
      <c r="J39" s="56"/>
      <c r="K39" s="56"/>
      <c r="L39" s="56"/>
    </row>
    <row r="40" spans="1:12" ht="57.6" customHeight="1">
      <c r="A40" s="62">
        <v>37</v>
      </c>
      <c r="B40" s="83" t="s">
        <v>124</v>
      </c>
      <c r="C40" s="82" t="s">
        <v>297</v>
      </c>
      <c r="D40" s="249">
        <v>9686897</v>
      </c>
      <c r="E40" s="250">
        <v>8786078</v>
      </c>
      <c r="F40" s="22" t="s">
        <v>299</v>
      </c>
      <c r="G40" s="56"/>
      <c r="H40" s="56">
        <v>554350</v>
      </c>
      <c r="J40" s="56"/>
      <c r="K40" s="56"/>
      <c r="L40" s="56"/>
    </row>
    <row r="41" spans="1:12" ht="57.6" customHeight="1">
      <c r="A41" s="367">
        <v>38</v>
      </c>
      <c r="B41" s="366" t="s">
        <v>459</v>
      </c>
      <c r="C41" s="82" t="s">
        <v>300</v>
      </c>
      <c r="D41" s="249">
        <v>920411</v>
      </c>
      <c r="E41" s="250">
        <v>647409</v>
      </c>
      <c r="F41" s="22" t="s">
        <v>301</v>
      </c>
      <c r="G41" s="56"/>
      <c r="H41" s="56"/>
      <c r="J41" s="56"/>
      <c r="K41" s="56"/>
      <c r="L41" s="56"/>
    </row>
    <row r="42" spans="1:12" s="72" customFormat="1" ht="15.75">
      <c r="A42" s="62">
        <v>39</v>
      </c>
      <c r="B42" s="84" t="s">
        <v>718</v>
      </c>
      <c r="C42" s="88" t="s">
        <v>304</v>
      </c>
      <c r="D42" s="253">
        <v>20374249</v>
      </c>
      <c r="E42" s="254">
        <v>19151795</v>
      </c>
      <c r="F42" s="94" t="s">
        <v>305</v>
      </c>
      <c r="G42" s="56"/>
      <c r="H42" s="56"/>
      <c r="I42" s="56"/>
      <c r="J42" s="56"/>
      <c r="K42" s="56"/>
      <c r="L42" s="56"/>
    </row>
    <row r="43" spans="1:12" s="76" customFormat="1" ht="25.5">
      <c r="A43" s="367">
        <v>40</v>
      </c>
      <c r="B43" s="272" t="s">
        <v>717</v>
      </c>
      <c r="C43" s="89" t="s">
        <v>174</v>
      </c>
      <c r="D43" s="249">
        <v>30174868</v>
      </c>
      <c r="E43" s="250">
        <v>27723160</v>
      </c>
      <c r="F43" s="22" t="s">
        <v>308</v>
      </c>
      <c r="G43" s="56"/>
      <c r="H43" s="56"/>
      <c r="I43" s="56"/>
      <c r="J43" s="56"/>
      <c r="K43" s="56"/>
      <c r="L43" s="56"/>
    </row>
    <row r="44" spans="1:12" s="76" customFormat="1" ht="45">
      <c r="A44" s="62">
        <v>41</v>
      </c>
      <c r="B44" s="79" t="s">
        <v>146</v>
      </c>
      <c r="C44" s="82" t="s">
        <v>309</v>
      </c>
      <c r="D44" s="248">
        <v>232705</v>
      </c>
      <c r="E44" s="248">
        <v>227280</v>
      </c>
      <c r="F44" s="4" t="s">
        <v>308</v>
      </c>
      <c r="G44" s="56"/>
      <c r="H44" s="56"/>
      <c r="I44" s="56"/>
      <c r="J44" s="56"/>
      <c r="K44" s="56"/>
      <c r="L44" s="56"/>
    </row>
    <row r="45" spans="1:12" s="76" customFormat="1" ht="45">
      <c r="A45" s="367">
        <v>42</v>
      </c>
      <c r="B45" s="83" t="s">
        <v>307</v>
      </c>
      <c r="C45" s="82" t="s">
        <v>58</v>
      </c>
      <c r="D45" s="249">
        <v>24550455</v>
      </c>
      <c r="E45" s="250">
        <v>14723071</v>
      </c>
      <c r="F45" s="22" t="s">
        <v>83</v>
      </c>
      <c r="G45" s="56"/>
      <c r="H45" s="56"/>
      <c r="I45" s="56"/>
      <c r="J45" s="56"/>
      <c r="K45" s="56"/>
      <c r="L45" s="56"/>
    </row>
    <row r="46" spans="1:12" s="77" customFormat="1" ht="45">
      <c r="A46" s="62">
        <v>43</v>
      </c>
      <c r="B46" s="348" t="s">
        <v>692</v>
      </c>
      <c r="C46" s="82" t="s">
        <v>310</v>
      </c>
      <c r="D46" s="66">
        <v>21015755</v>
      </c>
      <c r="E46" s="63">
        <v>20587785</v>
      </c>
      <c r="F46" s="22" t="s">
        <v>312</v>
      </c>
      <c r="G46" s="56"/>
      <c r="H46" s="56"/>
      <c r="I46" s="56"/>
      <c r="J46" s="56"/>
      <c r="K46" s="56"/>
      <c r="L46" s="56"/>
    </row>
    <row r="47" spans="1:12" s="77" customFormat="1" ht="45">
      <c r="A47" s="367">
        <v>44</v>
      </c>
      <c r="B47" s="242" t="s">
        <v>692</v>
      </c>
      <c r="C47" s="82" t="s">
        <v>311</v>
      </c>
      <c r="D47" s="66">
        <v>31851571</v>
      </c>
      <c r="E47" s="63">
        <v>31424987</v>
      </c>
      <c r="F47" s="22" t="s">
        <v>312</v>
      </c>
      <c r="G47" s="56"/>
      <c r="H47" s="56"/>
      <c r="I47" s="56"/>
      <c r="J47" s="56"/>
      <c r="K47" s="56"/>
      <c r="L47" s="56"/>
    </row>
    <row r="48" spans="1:12" s="78" customFormat="1" ht="45" customHeight="1">
      <c r="A48" s="62">
        <v>45</v>
      </c>
      <c r="B48" s="83" t="s">
        <v>313</v>
      </c>
      <c r="C48" s="82" t="s">
        <v>314</v>
      </c>
      <c r="D48" s="249">
        <v>3196830</v>
      </c>
      <c r="E48" s="250">
        <v>3196830</v>
      </c>
      <c r="F48" s="23" t="s">
        <v>316</v>
      </c>
      <c r="G48" s="56"/>
      <c r="H48" s="56">
        <f>97+29+264</f>
        <v>390</v>
      </c>
      <c r="I48" s="95" t="s">
        <v>329</v>
      </c>
      <c r="J48" s="56"/>
      <c r="K48" s="56"/>
      <c r="L48" s="56"/>
    </row>
    <row r="49" spans="1:17" s="78" customFormat="1" ht="45">
      <c r="A49" s="367">
        <v>46</v>
      </c>
      <c r="B49" s="83" t="s">
        <v>147</v>
      </c>
      <c r="C49" s="82" t="s">
        <v>325</v>
      </c>
      <c r="D49" s="249">
        <f>190200</f>
        <v>190200</v>
      </c>
      <c r="E49" s="250">
        <v>190200</v>
      </c>
      <c r="F49" s="23" t="s">
        <v>320</v>
      </c>
      <c r="G49" s="56"/>
      <c r="H49" s="56">
        <v>217</v>
      </c>
      <c r="I49" s="95" t="s">
        <v>321</v>
      </c>
      <c r="J49" s="56"/>
      <c r="K49" s="56">
        <f>120000/600</f>
        <v>200</v>
      </c>
      <c r="L49" s="56">
        <f>46200/600</f>
        <v>77</v>
      </c>
      <c r="M49" s="78">
        <f>46200+120000+24000</f>
        <v>190200</v>
      </c>
      <c r="N49" s="78">
        <f>M49/600</f>
        <v>317</v>
      </c>
      <c r="O49" s="78">
        <f>46200/600</f>
        <v>77</v>
      </c>
      <c r="P49" s="78">
        <f>24000/600</f>
        <v>40</v>
      </c>
      <c r="Q49" s="78">
        <f>120000/1200</f>
        <v>100</v>
      </c>
    </row>
    <row r="50" spans="1:17" s="78" customFormat="1" ht="15.75">
      <c r="A50" s="62">
        <v>47</v>
      </c>
      <c r="B50" s="83" t="s">
        <v>147</v>
      </c>
      <c r="C50" s="83" t="s">
        <v>326</v>
      </c>
      <c r="D50" s="249">
        <v>108000</v>
      </c>
      <c r="E50" s="255">
        <v>108000</v>
      </c>
      <c r="F50" s="22" t="s">
        <v>317</v>
      </c>
      <c r="G50" s="56"/>
      <c r="H50" s="56">
        <v>90</v>
      </c>
      <c r="I50" s="56" t="s">
        <v>322</v>
      </c>
      <c r="J50" s="56">
        <f>108000/1200</f>
        <v>90</v>
      </c>
      <c r="K50" s="56" t="s">
        <v>331</v>
      </c>
      <c r="L50" s="56"/>
    </row>
    <row r="51" spans="1:17" s="78" customFormat="1" ht="30">
      <c r="A51" s="367">
        <v>48</v>
      </c>
      <c r="B51" s="83" t="s">
        <v>147</v>
      </c>
      <c r="C51" s="82" t="s">
        <v>361</v>
      </c>
      <c r="D51" s="249">
        <v>195000</v>
      </c>
      <c r="E51" s="250">
        <v>195000</v>
      </c>
      <c r="F51" s="22" t="s">
        <v>318</v>
      </c>
      <c r="G51" s="56"/>
      <c r="H51" s="56">
        <f>40+350</f>
        <v>390</v>
      </c>
      <c r="I51" s="90" t="s">
        <v>323</v>
      </c>
      <c r="J51" s="56"/>
      <c r="K51" s="56"/>
      <c r="L51" s="56"/>
    </row>
    <row r="52" spans="1:17" s="78" customFormat="1" ht="45">
      <c r="A52" s="62">
        <v>49</v>
      </c>
      <c r="B52" s="83" t="s">
        <v>147</v>
      </c>
      <c r="C52" s="82" t="s">
        <v>315</v>
      </c>
      <c r="D52" s="249">
        <v>74948700</v>
      </c>
      <c r="E52" s="250">
        <f>13688947+59036700</f>
        <v>72725647</v>
      </c>
      <c r="F52" s="22" t="s">
        <v>319</v>
      </c>
      <c r="G52" s="56"/>
      <c r="H52" s="56">
        <v>100</v>
      </c>
      <c r="I52" s="90" t="s">
        <v>324</v>
      </c>
      <c r="J52" s="56"/>
      <c r="K52" s="56"/>
      <c r="L52" s="56"/>
    </row>
    <row r="53" spans="1:17" s="96" customFormat="1">
      <c r="A53" s="367">
        <v>50</v>
      </c>
      <c r="B53" s="83" t="s">
        <v>147</v>
      </c>
      <c r="C53" s="83" t="s">
        <v>341</v>
      </c>
      <c r="D53" s="249">
        <v>120000</v>
      </c>
      <c r="E53" s="255">
        <v>120000</v>
      </c>
      <c r="F53" s="22" t="s">
        <v>328</v>
      </c>
      <c r="G53" s="56"/>
      <c r="H53" s="56"/>
      <c r="I53" s="90"/>
      <c r="J53" s="56"/>
      <c r="K53" s="56"/>
      <c r="L53" s="56"/>
    </row>
    <row r="54" spans="1:17" s="78" customFormat="1" ht="45">
      <c r="A54" s="62">
        <v>51</v>
      </c>
      <c r="B54" s="242" t="s">
        <v>692</v>
      </c>
      <c r="C54" s="82" t="s">
        <v>327</v>
      </c>
      <c r="D54" s="66">
        <v>7306405</v>
      </c>
      <c r="E54" s="63">
        <v>7125951</v>
      </c>
      <c r="F54" s="22" t="s">
        <v>328</v>
      </c>
      <c r="G54" s="56"/>
      <c r="H54" s="56"/>
      <c r="I54" s="56"/>
      <c r="J54" s="56"/>
      <c r="K54" s="56"/>
      <c r="L54" s="56"/>
    </row>
    <row r="55" spans="1:17" s="78" customFormat="1" ht="45">
      <c r="A55" s="367">
        <v>52</v>
      </c>
      <c r="B55" s="82" t="s">
        <v>146</v>
      </c>
      <c r="C55" s="82" t="s">
        <v>343</v>
      </c>
      <c r="D55" s="249">
        <v>231277</v>
      </c>
      <c r="E55" s="250">
        <v>225887</v>
      </c>
      <c r="F55" s="22" t="s">
        <v>330</v>
      </c>
      <c r="G55" s="56"/>
      <c r="H55" s="56"/>
      <c r="I55" s="56"/>
      <c r="J55" s="56"/>
      <c r="K55" s="56"/>
      <c r="L55" s="56"/>
    </row>
    <row r="56" spans="1:17" s="78" customFormat="1" ht="30">
      <c r="A56" s="62">
        <v>53</v>
      </c>
      <c r="B56" s="97" t="s">
        <v>333</v>
      </c>
      <c r="C56" s="97" t="s">
        <v>338</v>
      </c>
      <c r="D56" s="249">
        <v>84692031</v>
      </c>
      <c r="E56" s="256">
        <f>79984004+2195975</f>
        <v>82179979</v>
      </c>
      <c r="F56" s="22" t="s">
        <v>332</v>
      </c>
      <c r="G56" s="56"/>
      <c r="H56" s="56"/>
      <c r="I56" s="56"/>
      <c r="J56" s="56"/>
      <c r="K56" s="56"/>
      <c r="L56" s="56"/>
    </row>
    <row r="57" spans="1:17" s="78" customFormat="1" ht="30">
      <c r="A57" s="367">
        <v>54</v>
      </c>
      <c r="B57" s="97" t="s">
        <v>334</v>
      </c>
      <c r="C57" s="82" t="s">
        <v>339</v>
      </c>
      <c r="D57" s="249">
        <v>2618938</v>
      </c>
      <c r="E57" s="256">
        <v>2471624</v>
      </c>
      <c r="F57" s="22" t="s">
        <v>335</v>
      </c>
      <c r="G57" s="56"/>
      <c r="H57" s="56"/>
      <c r="I57" s="56"/>
      <c r="J57" s="56"/>
      <c r="K57" s="56"/>
      <c r="L57" s="56"/>
    </row>
    <row r="58" spans="1:17" s="78" customFormat="1" ht="30">
      <c r="A58" s="62">
        <v>55</v>
      </c>
      <c r="B58" s="97" t="s">
        <v>336</v>
      </c>
      <c r="C58" s="82" t="s">
        <v>340</v>
      </c>
      <c r="D58" s="249">
        <v>9539997</v>
      </c>
      <c r="E58" s="256">
        <v>8771946</v>
      </c>
      <c r="F58" s="22" t="s">
        <v>337</v>
      </c>
      <c r="G58" s="56"/>
      <c r="H58" s="56"/>
      <c r="I58" s="56"/>
      <c r="J58" s="56"/>
      <c r="K58" s="56"/>
      <c r="L58" s="56"/>
    </row>
    <row r="59" spans="1:17" s="96" customFormat="1" ht="30">
      <c r="A59" s="367">
        <v>56</v>
      </c>
      <c r="B59" s="97" t="s">
        <v>333</v>
      </c>
      <c r="C59" s="82" t="s">
        <v>338</v>
      </c>
      <c r="D59" s="249">
        <v>116170484</v>
      </c>
      <c r="E59" s="256">
        <v>112724750</v>
      </c>
      <c r="F59" s="22" t="s">
        <v>337</v>
      </c>
      <c r="G59" s="56"/>
      <c r="H59" s="56"/>
      <c r="I59" s="56"/>
      <c r="J59" s="56"/>
      <c r="K59" s="56"/>
      <c r="L59" s="56"/>
    </row>
    <row r="60" spans="1:17" s="99" customFormat="1" ht="45">
      <c r="A60" s="62">
        <v>57</v>
      </c>
      <c r="B60" s="82" t="s">
        <v>344</v>
      </c>
      <c r="C60" s="82" t="s">
        <v>354</v>
      </c>
      <c r="D60" s="249">
        <v>228018</v>
      </c>
      <c r="E60" s="256">
        <v>222705</v>
      </c>
      <c r="F60" s="22" t="s">
        <v>345</v>
      </c>
      <c r="G60" s="56"/>
      <c r="H60" s="56"/>
      <c r="I60" s="56"/>
      <c r="J60" s="56"/>
      <c r="K60" s="56"/>
      <c r="L60" s="56"/>
    </row>
    <row r="61" spans="1:17" s="99" customFormat="1" ht="25.5">
      <c r="A61" s="367">
        <v>58</v>
      </c>
      <c r="B61" s="366" t="s">
        <v>459</v>
      </c>
      <c r="C61" s="102" t="s">
        <v>353</v>
      </c>
      <c r="D61" s="249">
        <f>5116436</f>
        <v>5116436</v>
      </c>
      <c r="E61" s="256">
        <v>3829607</v>
      </c>
      <c r="F61" s="22" t="s">
        <v>346</v>
      </c>
      <c r="G61" s="56"/>
      <c r="H61" s="56">
        <v>52429</v>
      </c>
      <c r="I61" s="56"/>
      <c r="J61" s="56"/>
      <c r="K61" s="56"/>
      <c r="L61" s="56"/>
    </row>
    <row r="62" spans="1:17" s="99" customFormat="1" ht="30">
      <c r="A62" s="62">
        <v>59</v>
      </c>
      <c r="B62" s="97" t="s">
        <v>348</v>
      </c>
      <c r="C62" s="101" t="s">
        <v>351</v>
      </c>
      <c r="D62" s="249">
        <v>3053784</v>
      </c>
      <c r="E62" s="256">
        <v>2882008</v>
      </c>
      <c r="F62" s="22" t="s">
        <v>347</v>
      </c>
      <c r="G62" s="56"/>
      <c r="H62" s="56"/>
      <c r="I62" s="56"/>
      <c r="J62" s="56"/>
      <c r="K62" s="56"/>
      <c r="L62" s="56"/>
    </row>
    <row r="63" spans="1:17" s="99" customFormat="1" ht="30">
      <c r="A63" s="367">
        <v>60</v>
      </c>
      <c r="B63" s="97" t="s">
        <v>349</v>
      </c>
      <c r="C63" s="16" t="s">
        <v>352</v>
      </c>
      <c r="D63" s="249">
        <v>847812</v>
      </c>
      <c r="E63" s="256">
        <v>800122</v>
      </c>
      <c r="F63" s="22" t="s">
        <v>347</v>
      </c>
      <c r="G63" s="56"/>
      <c r="H63" s="56"/>
      <c r="I63" s="56"/>
      <c r="J63" s="56"/>
      <c r="K63" s="56"/>
      <c r="L63" s="56"/>
    </row>
    <row r="64" spans="1:17" s="99" customFormat="1" ht="15.75">
      <c r="A64" s="62">
        <v>61</v>
      </c>
      <c r="B64" s="83" t="s">
        <v>147</v>
      </c>
      <c r="C64" s="82" t="s">
        <v>350</v>
      </c>
      <c r="D64" s="257">
        <f>13800</f>
        <v>13800</v>
      </c>
      <c r="E64" s="256">
        <f>13800</f>
        <v>13800</v>
      </c>
      <c r="F64" s="23" t="s">
        <v>357</v>
      </c>
      <c r="G64" s="56"/>
      <c r="H64" s="56"/>
      <c r="I64" s="56"/>
      <c r="J64" s="56"/>
      <c r="K64" s="56"/>
      <c r="L64" s="56"/>
    </row>
    <row r="65" spans="1:12" s="103" customFormat="1">
      <c r="A65" s="367">
        <v>62</v>
      </c>
      <c r="B65" s="97" t="s">
        <v>147</v>
      </c>
      <c r="C65" s="82" t="s">
        <v>338</v>
      </c>
      <c r="D65" s="249">
        <v>16488714</v>
      </c>
      <c r="E65" s="250">
        <v>15999642</v>
      </c>
      <c r="F65" s="22" t="s">
        <v>355</v>
      </c>
      <c r="G65" s="56"/>
      <c r="H65" s="56"/>
      <c r="I65" s="56"/>
      <c r="J65" s="56"/>
      <c r="K65" s="56"/>
      <c r="L65" s="56"/>
    </row>
    <row r="66" spans="1:12" s="103" customFormat="1" ht="30">
      <c r="A66" s="62">
        <v>63</v>
      </c>
      <c r="B66" s="97" t="s">
        <v>145</v>
      </c>
      <c r="C66" s="82" t="s">
        <v>39</v>
      </c>
      <c r="D66" s="66">
        <v>992443</v>
      </c>
      <c r="E66" s="66">
        <v>937215</v>
      </c>
      <c r="F66" s="22" t="s">
        <v>355</v>
      </c>
      <c r="G66" s="56"/>
      <c r="H66" s="56"/>
      <c r="I66" s="56"/>
      <c r="J66" s="56"/>
      <c r="K66" s="56"/>
      <c r="L66" s="56"/>
    </row>
    <row r="67" spans="1:12" s="103" customFormat="1" ht="45">
      <c r="A67" s="367">
        <v>64</v>
      </c>
      <c r="B67" s="105" t="s">
        <v>146</v>
      </c>
      <c r="C67" s="106" t="s">
        <v>356</v>
      </c>
      <c r="D67" s="251">
        <v>246098</v>
      </c>
      <c r="E67" s="258">
        <v>240362</v>
      </c>
      <c r="F67" s="94" t="s">
        <v>355</v>
      </c>
      <c r="G67" s="56"/>
      <c r="H67" s="56"/>
      <c r="I67" s="56"/>
      <c r="J67" s="56"/>
      <c r="K67" s="56"/>
      <c r="L67" s="56"/>
    </row>
    <row r="68" spans="1:12" s="104" customFormat="1" ht="15.75">
      <c r="A68" s="62">
        <v>65</v>
      </c>
      <c r="B68" s="83" t="s">
        <v>147</v>
      </c>
      <c r="C68" s="82" t="s">
        <v>360</v>
      </c>
      <c r="D68" s="249">
        <v>30000</v>
      </c>
      <c r="E68" s="250">
        <v>30000</v>
      </c>
      <c r="F68" s="22" t="s">
        <v>319</v>
      </c>
      <c r="G68" s="56"/>
      <c r="H68" s="56"/>
      <c r="I68" s="56"/>
      <c r="J68" s="56"/>
      <c r="K68" s="56"/>
      <c r="L68" s="56"/>
    </row>
    <row r="69" spans="1:12" s="104" customFormat="1">
      <c r="A69" s="367">
        <v>66</v>
      </c>
      <c r="B69" s="83" t="s">
        <v>147</v>
      </c>
      <c r="C69" s="83" t="s">
        <v>341</v>
      </c>
      <c r="D69" s="249">
        <v>60000</v>
      </c>
      <c r="E69" s="250">
        <v>60000</v>
      </c>
      <c r="F69" s="22" t="s">
        <v>358</v>
      </c>
      <c r="G69" s="56"/>
      <c r="H69" s="56"/>
      <c r="I69" s="56"/>
      <c r="J69" s="56"/>
      <c r="K69" s="56"/>
      <c r="L69" s="56"/>
    </row>
    <row r="70" spans="1:12" s="104" customFormat="1" ht="15.75">
      <c r="A70" s="62">
        <v>67</v>
      </c>
      <c r="B70" s="83" t="s">
        <v>147</v>
      </c>
      <c r="C70" s="83" t="s">
        <v>341</v>
      </c>
      <c r="D70" s="249">
        <v>180000</v>
      </c>
      <c r="E70" s="250">
        <v>180000</v>
      </c>
      <c r="F70" s="22" t="s">
        <v>359</v>
      </c>
      <c r="G70" s="56"/>
      <c r="H70" s="56"/>
      <c r="I70" s="56"/>
      <c r="J70" s="56"/>
      <c r="K70" s="56"/>
      <c r="L70" s="56"/>
    </row>
    <row r="71" spans="1:12" s="107" customFormat="1" ht="30">
      <c r="A71" s="367">
        <v>68</v>
      </c>
      <c r="B71" s="83" t="s">
        <v>126</v>
      </c>
      <c r="C71" s="83" t="s">
        <v>363</v>
      </c>
      <c r="D71" s="249">
        <v>304735</v>
      </c>
      <c r="E71" s="250">
        <v>294405</v>
      </c>
      <c r="F71" s="22" t="s">
        <v>364</v>
      </c>
      <c r="G71" s="56"/>
      <c r="H71" s="56"/>
      <c r="I71" s="56"/>
      <c r="J71" s="56"/>
      <c r="K71" s="56"/>
      <c r="L71" s="56"/>
    </row>
    <row r="72" spans="1:12" s="110" customFormat="1" ht="30">
      <c r="A72" s="62">
        <v>69</v>
      </c>
      <c r="B72" s="83" t="s">
        <v>400</v>
      </c>
      <c r="C72" s="83" t="s">
        <v>366</v>
      </c>
      <c r="D72" s="249">
        <v>132706</v>
      </c>
      <c r="E72" s="250">
        <v>130810</v>
      </c>
      <c r="F72" s="22" t="s">
        <v>365</v>
      </c>
      <c r="G72" s="56"/>
      <c r="H72" s="56"/>
      <c r="I72" s="56"/>
      <c r="J72" s="56"/>
      <c r="K72" s="56"/>
      <c r="L72" s="56"/>
    </row>
    <row r="73" spans="1:12" s="110" customFormat="1" ht="45">
      <c r="A73" s="367">
        <v>70</v>
      </c>
      <c r="B73" s="348" t="s">
        <v>692</v>
      </c>
      <c r="C73" s="82" t="s">
        <v>311</v>
      </c>
      <c r="D73" s="66">
        <v>623866266.90999997</v>
      </c>
      <c r="E73" s="63">
        <v>615379191.12</v>
      </c>
      <c r="F73" s="22" t="s">
        <v>365</v>
      </c>
      <c r="G73" s="56"/>
      <c r="H73" s="56"/>
      <c r="I73" s="56"/>
      <c r="J73" s="56"/>
      <c r="K73" s="56"/>
      <c r="L73" s="56"/>
    </row>
    <row r="74" spans="1:12" s="110" customFormat="1" ht="15.75">
      <c r="A74" s="62">
        <v>71</v>
      </c>
      <c r="B74" s="83" t="s">
        <v>127</v>
      </c>
      <c r="C74" s="83" t="s">
        <v>368</v>
      </c>
      <c r="D74" s="249">
        <v>11966341</v>
      </c>
      <c r="E74" s="250">
        <v>11002949</v>
      </c>
      <c r="F74" s="22" t="s">
        <v>369</v>
      </c>
      <c r="G74" s="56"/>
      <c r="H74" s="56"/>
      <c r="I74" s="56"/>
      <c r="J74" s="56"/>
      <c r="K74" s="56"/>
      <c r="L74" s="56"/>
    </row>
    <row r="75" spans="1:12" s="110" customFormat="1" ht="30">
      <c r="A75" s="367">
        <v>72</v>
      </c>
      <c r="B75" s="97" t="s">
        <v>336</v>
      </c>
      <c r="C75" s="97" t="s">
        <v>340</v>
      </c>
      <c r="D75" s="249">
        <v>21653315.91</v>
      </c>
      <c r="E75" s="256">
        <v>19780441</v>
      </c>
      <c r="F75" s="22" t="s">
        <v>370</v>
      </c>
      <c r="G75" s="56"/>
      <c r="H75" s="56"/>
      <c r="I75" s="56"/>
      <c r="J75" s="56"/>
      <c r="K75" s="56"/>
      <c r="L75" s="56"/>
    </row>
    <row r="76" spans="1:12" s="110" customFormat="1" ht="15.75">
      <c r="A76" s="62">
        <v>73</v>
      </c>
      <c r="B76" s="97" t="s">
        <v>371</v>
      </c>
      <c r="C76" s="83" t="s">
        <v>168</v>
      </c>
      <c r="D76" s="249">
        <v>20374249</v>
      </c>
      <c r="E76" s="256">
        <v>19147116</v>
      </c>
      <c r="F76" s="22" t="s">
        <v>110</v>
      </c>
      <c r="G76" s="56"/>
      <c r="H76" s="56"/>
      <c r="I76" s="56"/>
      <c r="J76" s="56"/>
      <c r="K76" s="56"/>
      <c r="L76" s="56"/>
    </row>
    <row r="77" spans="1:12" s="114" customFormat="1" ht="30">
      <c r="A77" s="367">
        <v>74</v>
      </c>
      <c r="B77" s="97" t="s">
        <v>383</v>
      </c>
      <c r="C77" s="97" t="s">
        <v>405</v>
      </c>
      <c r="D77" s="249">
        <v>113776.4</v>
      </c>
      <c r="E77" s="573">
        <v>547210</v>
      </c>
      <c r="F77" s="582" t="s">
        <v>384</v>
      </c>
      <c r="G77" s="56"/>
      <c r="H77" s="56"/>
      <c r="I77" s="56"/>
      <c r="J77" s="56"/>
      <c r="K77" s="56"/>
      <c r="L77" s="56"/>
    </row>
    <row r="78" spans="1:12" s="114" customFormat="1" ht="15.75">
      <c r="A78" s="62">
        <v>75</v>
      </c>
      <c r="B78" s="97" t="s">
        <v>398</v>
      </c>
      <c r="C78" s="97" t="s">
        <v>406</v>
      </c>
      <c r="D78" s="249">
        <v>113776.4</v>
      </c>
      <c r="E78" s="574"/>
      <c r="F78" s="583"/>
      <c r="G78" s="56"/>
      <c r="H78" s="56"/>
      <c r="I78" s="56"/>
      <c r="J78" s="56"/>
      <c r="K78" s="56"/>
      <c r="L78" s="56"/>
    </row>
    <row r="79" spans="1:12" s="114" customFormat="1">
      <c r="A79" s="367">
        <v>76</v>
      </c>
      <c r="B79" s="97" t="s">
        <v>399</v>
      </c>
      <c r="C79" s="97" t="s">
        <v>407</v>
      </c>
      <c r="D79" s="249">
        <v>113776.4</v>
      </c>
      <c r="E79" s="574"/>
      <c r="F79" s="583"/>
      <c r="G79" s="56"/>
      <c r="H79" s="56"/>
      <c r="I79" s="56"/>
      <c r="J79" s="56"/>
      <c r="K79" s="56"/>
      <c r="L79" s="56"/>
    </row>
    <row r="80" spans="1:12" s="114" customFormat="1" ht="30">
      <c r="A80" s="62">
        <v>77</v>
      </c>
      <c r="B80" s="97" t="s">
        <v>400</v>
      </c>
      <c r="C80" s="97" t="s">
        <v>408</v>
      </c>
      <c r="D80" s="249">
        <v>113776.4</v>
      </c>
      <c r="E80" s="574"/>
      <c r="F80" s="583"/>
      <c r="G80" s="56"/>
      <c r="H80" s="56"/>
      <c r="I80" s="56"/>
      <c r="J80" s="56"/>
      <c r="K80" s="56"/>
      <c r="L80" s="56"/>
    </row>
    <row r="81" spans="1:12" s="114" customFormat="1">
      <c r="A81" s="367">
        <v>78</v>
      </c>
      <c r="B81" s="97" t="s">
        <v>400</v>
      </c>
      <c r="C81" s="97" t="s">
        <v>409</v>
      </c>
      <c r="D81" s="249">
        <v>113776.4</v>
      </c>
      <c r="E81" s="575"/>
      <c r="F81" s="584"/>
      <c r="G81" s="56"/>
      <c r="H81" s="56"/>
      <c r="I81" s="56"/>
      <c r="J81" s="56"/>
      <c r="K81" s="56"/>
      <c r="L81" s="56"/>
    </row>
    <row r="82" spans="1:12" s="114" customFormat="1" ht="26.25">
      <c r="A82" s="62">
        <v>79</v>
      </c>
      <c r="B82" s="97" t="s">
        <v>401</v>
      </c>
      <c r="C82" s="117" t="s">
        <v>410</v>
      </c>
      <c r="D82" s="249">
        <v>60012</v>
      </c>
      <c r="E82" s="256">
        <v>59440</v>
      </c>
      <c r="F82" s="22" t="s">
        <v>385</v>
      </c>
      <c r="G82" s="56"/>
      <c r="H82" s="56"/>
      <c r="I82" s="56"/>
      <c r="J82" s="56"/>
      <c r="K82" s="56"/>
      <c r="L82" s="56"/>
    </row>
    <row r="83" spans="1:12" s="114" customFormat="1" ht="30">
      <c r="A83" s="367">
        <v>80</v>
      </c>
      <c r="B83" s="97" t="s">
        <v>402</v>
      </c>
      <c r="C83" s="97" t="s">
        <v>412</v>
      </c>
      <c r="D83" s="249">
        <v>115600</v>
      </c>
      <c r="E83" s="573">
        <v>1000765</v>
      </c>
      <c r="F83" s="563" t="s">
        <v>387</v>
      </c>
      <c r="G83" s="56"/>
      <c r="H83" s="56"/>
      <c r="I83" s="56"/>
      <c r="J83" s="56"/>
      <c r="K83" s="56"/>
      <c r="L83" s="56"/>
    </row>
    <row r="84" spans="1:12" s="114" customFormat="1" ht="15.75">
      <c r="A84" s="62">
        <v>81</v>
      </c>
      <c r="B84" s="97" t="s">
        <v>403</v>
      </c>
      <c r="C84" s="97" t="s">
        <v>413</v>
      </c>
      <c r="D84" s="249">
        <v>115600</v>
      </c>
      <c r="E84" s="574"/>
      <c r="F84" s="564"/>
      <c r="G84" s="56"/>
      <c r="H84" s="56"/>
      <c r="I84" s="56"/>
      <c r="J84" s="56"/>
      <c r="K84" s="56"/>
      <c r="L84" s="56"/>
    </row>
    <row r="85" spans="1:12" s="114" customFormat="1">
      <c r="A85" s="367">
        <v>82</v>
      </c>
      <c r="B85" s="97" t="s">
        <v>403</v>
      </c>
      <c r="C85" s="97" t="s">
        <v>414</v>
      </c>
      <c r="D85" s="249">
        <v>115600</v>
      </c>
      <c r="E85" s="574"/>
      <c r="F85" s="564"/>
      <c r="G85" s="56"/>
      <c r="H85" s="56"/>
      <c r="I85" s="56"/>
      <c r="J85" s="56"/>
      <c r="K85" s="56"/>
      <c r="L85" s="56"/>
    </row>
    <row r="86" spans="1:12" s="114" customFormat="1" ht="30">
      <c r="A86" s="62">
        <v>83</v>
      </c>
      <c r="B86" s="97" t="s">
        <v>403</v>
      </c>
      <c r="C86" s="97" t="s">
        <v>415</v>
      </c>
      <c r="D86" s="249">
        <v>115600</v>
      </c>
      <c r="E86" s="574"/>
      <c r="F86" s="564"/>
      <c r="G86" s="56"/>
      <c r="H86" s="56"/>
      <c r="I86" s="56"/>
      <c r="J86" s="56"/>
      <c r="K86" s="56"/>
      <c r="L86" s="56"/>
    </row>
    <row r="87" spans="1:12" s="114" customFormat="1" ht="30">
      <c r="A87" s="367">
        <v>84</v>
      </c>
      <c r="B87" s="97" t="s">
        <v>403</v>
      </c>
      <c r="C87" s="97" t="s">
        <v>416</v>
      </c>
      <c r="D87" s="249">
        <v>115600</v>
      </c>
      <c r="E87" s="574"/>
      <c r="F87" s="564"/>
      <c r="G87" s="56"/>
      <c r="H87" s="56"/>
      <c r="I87" s="56"/>
      <c r="J87" s="56"/>
      <c r="K87" s="56"/>
      <c r="L87" s="56"/>
    </row>
    <row r="88" spans="1:12" s="114" customFormat="1" ht="30">
      <c r="A88" s="62">
        <v>85</v>
      </c>
      <c r="B88" s="97" t="s">
        <v>403</v>
      </c>
      <c r="C88" s="97" t="s">
        <v>417</v>
      </c>
      <c r="D88" s="249">
        <v>115600</v>
      </c>
      <c r="E88" s="574"/>
      <c r="F88" s="564"/>
      <c r="G88" s="56"/>
      <c r="H88" s="56"/>
      <c r="I88" s="56"/>
      <c r="J88" s="56"/>
      <c r="K88" s="56"/>
      <c r="L88" s="56"/>
    </row>
    <row r="89" spans="1:12" s="114" customFormat="1">
      <c r="A89" s="367">
        <v>86</v>
      </c>
      <c r="B89" s="97" t="s">
        <v>403</v>
      </c>
      <c r="C89" s="97" t="s">
        <v>407</v>
      </c>
      <c r="D89" s="249">
        <v>115600</v>
      </c>
      <c r="E89" s="574"/>
      <c r="F89" s="564"/>
      <c r="G89" s="56"/>
      <c r="H89" s="56"/>
      <c r="I89" s="56"/>
      <c r="J89" s="56"/>
      <c r="K89" s="56"/>
      <c r="L89" s="56"/>
    </row>
    <row r="90" spans="1:12" s="114" customFormat="1" ht="30">
      <c r="A90" s="62">
        <v>87</v>
      </c>
      <c r="B90" s="97" t="s">
        <v>403</v>
      </c>
      <c r="C90" s="97" t="s">
        <v>438</v>
      </c>
      <c r="D90" s="249">
        <v>115600</v>
      </c>
      <c r="E90" s="574"/>
      <c r="F90" s="564"/>
      <c r="G90" s="56"/>
      <c r="H90" s="56"/>
      <c r="I90" s="56"/>
      <c r="J90" s="56"/>
      <c r="K90" s="56"/>
      <c r="L90" s="56"/>
    </row>
    <row r="91" spans="1:12" s="114" customFormat="1" ht="30">
      <c r="A91" s="367">
        <v>88</v>
      </c>
      <c r="B91" s="97" t="s">
        <v>403</v>
      </c>
      <c r="C91" s="97" t="s">
        <v>418</v>
      </c>
      <c r="D91" s="66">
        <v>115600</v>
      </c>
      <c r="E91" s="591"/>
      <c r="F91" s="565"/>
      <c r="G91" s="56"/>
      <c r="H91" s="56"/>
      <c r="I91" s="56"/>
      <c r="J91" s="56"/>
      <c r="K91" s="56"/>
      <c r="L91" s="56"/>
    </row>
    <row r="92" spans="1:12" s="114" customFormat="1" ht="15.75">
      <c r="A92" s="62">
        <v>89</v>
      </c>
      <c r="B92" s="97" t="s">
        <v>404</v>
      </c>
      <c r="C92" s="83" t="s">
        <v>419</v>
      </c>
      <c r="D92" s="249">
        <v>426783</v>
      </c>
      <c r="E92" s="256">
        <v>410524</v>
      </c>
      <c r="F92" s="22" t="s">
        <v>388</v>
      </c>
      <c r="G92" s="56"/>
      <c r="H92" s="56"/>
      <c r="I92" s="56"/>
      <c r="J92" s="56"/>
      <c r="K92" s="56"/>
      <c r="L92" s="56"/>
    </row>
    <row r="93" spans="1:12" s="114" customFormat="1" ht="75">
      <c r="A93" s="367">
        <v>90</v>
      </c>
      <c r="B93" s="97" t="s">
        <v>401</v>
      </c>
      <c r="C93" s="83" t="s">
        <v>420</v>
      </c>
      <c r="D93" s="249">
        <v>188001</v>
      </c>
      <c r="E93" s="256">
        <v>186211</v>
      </c>
      <c r="F93" s="22" t="s">
        <v>389</v>
      </c>
      <c r="G93" s="56"/>
      <c r="H93" s="56"/>
      <c r="I93" s="56"/>
      <c r="J93" s="56"/>
      <c r="K93" s="56"/>
      <c r="L93" s="56"/>
    </row>
    <row r="94" spans="1:12" s="114" customFormat="1" ht="75">
      <c r="A94" s="62">
        <v>91</v>
      </c>
      <c r="B94" s="97" t="s">
        <v>402</v>
      </c>
      <c r="C94" s="83" t="s">
        <v>421</v>
      </c>
      <c r="D94" s="249">
        <v>375715</v>
      </c>
      <c r="E94" s="256">
        <v>361403</v>
      </c>
      <c r="F94" s="22" t="s">
        <v>390</v>
      </c>
      <c r="G94" s="56"/>
      <c r="H94" s="56"/>
      <c r="I94" s="56"/>
      <c r="J94" s="56"/>
      <c r="K94" s="56"/>
      <c r="L94" s="56"/>
    </row>
    <row r="95" spans="1:12" s="114" customFormat="1" ht="60">
      <c r="A95" s="367">
        <v>92</v>
      </c>
      <c r="B95" s="97" t="s">
        <v>382</v>
      </c>
      <c r="C95" s="83" t="s">
        <v>391</v>
      </c>
      <c r="D95" s="249">
        <v>138777</v>
      </c>
      <c r="E95" s="256">
        <v>136134</v>
      </c>
      <c r="F95" s="22" t="s">
        <v>392</v>
      </c>
      <c r="G95" s="56"/>
      <c r="H95" s="56"/>
      <c r="I95" s="56"/>
      <c r="J95" s="56"/>
      <c r="K95" s="56"/>
      <c r="L95" s="56"/>
    </row>
    <row r="96" spans="1:12" s="114" customFormat="1" ht="15.75">
      <c r="A96" s="62">
        <v>93</v>
      </c>
      <c r="B96" s="97" t="s">
        <v>442</v>
      </c>
      <c r="C96" s="83" t="s">
        <v>422</v>
      </c>
      <c r="D96" s="249">
        <v>375715</v>
      </c>
      <c r="E96" s="256">
        <v>364981</v>
      </c>
      <c r="F96" s="22" t="s">
        <v>393</v>
      </c>
      <c r="G96" s="56"/>
      <c r="H96" s="56"/>
      <c r="I96" s="56">
        <f>539749/3</f>
        <v>179916.33333333334</v>
      </c>
      <c r="J96" s="56"/>
      <c r="K96" s="56"/>
      <c r="L96" s="56"/>
    </row>
    <row r="97" spans="1:14" s="114" customFormat="1" ht="16.5" customHeight="1">
      <c r="A97" s="367">
        <v>94</v>
      </c>
      <c r="B97" s="585" t="s">
        <v>442</v>
      </c>
      <c r="C97" s="83" t="s">
        <v>430</v>
      </c>
      <c r="D97" s="249">
        <v>179916</v>
      </c>
      <c r="E97" s="588">
        <v>524329</v>
      </c>
      <c r="F97" s="563" t="s">
        <v>394</v>
      </c>
      <c r="G97" s="56"/>
      <c r="H97" s="56"/>
      <c r="I97" s="56"/>
      <c r="J97" s="56">
        <v>179916</v>
      </c>
      <c r="K97" s="56"/>
      <c r="L97" s="56"/>
    </row>
    <row r="98" spans="1:14" s="125" customFormat="1" ht="16.5" customHeight="1">
      <c r="A98" s="62">
        <v>95</v>
      </c>
      <c r="B98" s="586"/>
      <c r="C98" s="83" t="s">
        <v>431</v>
      </c>
      <c r="D98" s="249">
        <v>179916</v>
      </c>
      <c r="E98" s="589"/>
      <c r="F98" s="564"/>
      <c r="G98" s="56"/>
      <c r="H98" s="56"/>
      <c r="I98" s="56"/>
      <c r="J98" s="56">
        <v>179916</v>
      </c>
      <c r="K98" s="56"/>
      <c r="L98" s="56"/>
    </row>
    <row r="99" spans="1:14" s="125" customFormat="1" ht="16.5" customHeight="1">
      <c r="A99" s="367">
        <v>96</v>
      </c>
      <c r="B99" s="587"/>
      <c r="C99" s="83" t="s">
        <v>440</v>
      </c>
      <c r="D99" s="249">
        <v>179917</v>
      </c>
      <c r="E99" s="590"/>
      <c r="F99" s="565"/>
      <c r="G99" s="56"/>
      <c r="H99" s="56"/>
      <c r="I99" s="56"/>
      <c r="J99" s="56">
        <v>179917</v>
      </c>
      <c r="K99" s="56"/>
      <c r="L99" s="56"/>
    </row>
    <row r="100" spans="1:14" s="114" customFormat="1" ht="26.25" customHeight="1">
      <c r="A100" s="62">
        <v>97</v>
      </c>
      <c r="B100" s="97" t="s">
        <v>401</v>
      </c>
      <c r="C100" s="121" t="s">
        <v>423</v>
      </c>
      <c r="D100" s="249">
        <v>189066</v>
      </c>
      <c r="E100" s="573">
        <v>367329</v>
      </c>
      <c r="F100" s="563" t="s">
        <v>395</v>
      </c>
      <c r="G100" s="56"/>
      <c r="H100" s="56">
        <f>378132/2</f>
        <v>189066</v>
      </c>
      <c r="I100" s="56"/>
      <c r="J100" s="56"/>
      <c r="K100" s="56"/>
      <c r="L100" s="56"/>
    </row>
    <row r="101" spans="1:14" s="123" customFormat="1" ht="26.25" customHeight="1">
      <c r="A101" s="367">
        <v>98</v>
      </c>
      <c r="B101" s="97" t="s">
        <v>401</v>
      </c>
      <c r="C101" s="121" t="s">
        <v>439</v>
      </c>
      <c r="D101" s="249">
        <v>189066</v>
      </c>
      <c r="E101" s="575"/>
      <c r="F101" s="565"/>
      <c r="G101" s="56"/>
      <c r="H101" s="56"/>
      <c r="I101" s="56"/>
      <c r="J101" s="56"/>
      <c r="K101" s="56"/>
      <c r="L101" s="56"/>
    </row>
    <row r="102" spans="1:14" s="114" customFormat="1" ht="39">
      <c r="A102" s="62">
        <v>99</v>
      </c>
      <c r="B102" s="83" t="s">
        <v>381</v>
      </c>
      <c r="C102" s="122" t="s">
        <v>396</v>
      </c>
      <c r="D102" s="249">
        <v>431245</v>
      </c>
      <c r="E102" s="256">
        <v>414817</v>
      </c>
      <c r="F102" s="22" t="s">
        <v>397</v>
      </c>
      <c r="G102" s="56"/>
      <c r="H102" s="56"/>
      <c r="I102" s="56"/>
      <c r="J102" s="56"/>
      <c r="K102" s="56"/>
      <c r="L102" s="56"/>
    </row>
    <row r="103" spans="1:14" s="110" customFormat="1" ht="30">
      <c r="A103" s="367">
        <v>100</v>
      </c>
      <c r="B103" s="83" t="s">
        <v>380</v>
      </c>
      <c r="C103" s="83" t="s">
        <v>441</v>
      </c>
      <c r="D103" s="249">
        <v>9204</v>
      </c>
      <c r="E103" s="250">
        <v>9138</v>
      </c>
      <c r="F103" s="22" t="s">
        <v>372</v>
      </c>
      <c r="G103" s="56"/>
      <c r="H103" s="83"/>
      <c r="I103" s="56"/>
      <c r="J103" s="56"/>
      <c r="K103" s="56"/>
      <c r="L103" s="56"/>
    </row>
    <row r="104" spans="1:14" s="112" customFormat="1" ht="30">
      <c r="A104" s="62">
        <v>101</v>
      </c>
      <c r="B104" s="83" t="s">
        <v>381</v>
      </c>
      <c r="C104" s="83" t="s">
        <v>424</v>
      </c>
      <c r="D104" s="249">
        <v>211923</v>
      </c>
      <c r="E104" s="576">
        <v>614578</v>
      </c>
      <c r="F104" s="563" t="s">
        <v>373</v>
      </c>
      <c r="G104" s="56"/>
      <c r="H104" s="56">
        <f>635770/3</f>
        <v>211923.33333333334</v>
      </c>
      <c r="I104" s="56"/>
      <c r="J104" s="56"/>
      <c r="K104" s="56"/>
      <c r="L104" s="56"/>
    </row>
    <row r="105" spans="1:14" s="116" customFormat="1" ht="30">
      <c r="A105" s="367">
        <v>102</v>
      </c>
      <c r="B105" s="83" t="s">
        <v>381</v>
      </c>
      <c r="C105" s="83" t="s">
        <v>425</v>
      </c>
      <c r="D105" s="249">
        <v>211923</v>
      </c>
      <c r="E105" s="577"/>
      <c r="F105" s="564"/>
      <c r="G105" s="56"/>
      <c r="H105" s="56"/>
      <c r="I105" s="56"/>
      <c r="J105" s="56"/>
      <c r="K105" s="56"/>
      <c r="L105" s="56"/>
    </row>
    <row r="106" spans="1:14" s="116" customFormat="1" ht="30">
      <c r="A106" s="62">
        <v>103</v>
      </c>
      <c r="B106" s="83" t="s">
        <v>381</v>
      </c>
      <c r="C106" s="83" t="s">
        <v>426</v>
      </c>
      <c r="D106" s="249">
        <v>211924</v>
      </c>
      <c r="E106" s="578"/>
      <c r="F106" s="565"/>
      <c r="G106" s="56"/>
      <c r="H106" s="56"/>
      <c r="I106" s="56"/>
      <c r="J106" s="56"/>
      <c r="K106" s="56"/>
      <c r="L106" s="56"/>
    </row>
    <row r="107" spans="1:14" s="112" customFormat="1" ht="30">
      <c r="A107" s="367">
        <v>104</v>
      </c>
      <c r="B107" s="83" t="s">
        <v>382</v>
      </c>
      <c r="C107" s="83" t="s">
        <v>427</v>
      </c>
      <c r="D107" s="249">
        <v>162060</v>
      </c>
      <c r="E107" s="576">
        <v>939947</v>
      </c>
      <c r="F107" s="579" t="s">
        <v>374</v>
      </c>
      <c r="G107" s="56"/>
      <c r="H107" s="115"/>
      <c r="I107" s="56"/>
      <c r="J107" s="56"/>
      <c r="K107" s="56"/>
      <c r="L107" s="56"/>
    </row>
    <row r="108" spans="1:14" s="113" customFormat="1" ht="15.75">
      <c r="A108" s="62">
        <v>105</v>
      </c>
      <c r="B108" s="83" t="s">
        <v>382</v>
      </c>
      <c r="C108" s="83" t="s">
        <v>428</v>
      </c>
      <c r="D108" s="249">
        <v>162060</v>
      </c>
      <c r="E108" s="577"/>
      <c r="F108" s="580"/>
      <c r="G108" s="56"/>
      <c r="H108" s="56"/>
      <c r="I108" s="56"/>
      <c r="J108" s="56"/>
      <c r="K108" s="56"/>
      <c r="L108" s="56"/>
    </row>
    <row r="109" spans="1:14" s="113" customFormat="1" ht="45">
      <c r="A109" s="367">
        <v>106</v>
      </c>
      <c r="B109" s="83" t="s">
        <v>382</v>
      </c>
      <c r="C109" s="83" t="s">
        <v>429</v>
      </c>
      <c r="D109" s="249">
        <v>162060</v>
      </c>
      <c r="E109" s="577"/>
      <c r="F109" s="580"/>
      <c r="G109" s="56"/>
      <c r="H109" s="56"/>
      <c r="I109" s="56"/>
      <c r="J109" s="56"/>
      <c r="K109" s="56"/>
      <c r="L109" s="56"/>
    </row>
    <row r="110" spans="1:14" s="113" customFormat="1" ht="30">
      <c r="A110" s="62">
        <v>107</v>
      </c>
      <c r="B110" s="83" t="s">
        <v>382</v>
      </c>
      <c r="C110" s="83" t="s">
        <v>430</v>
      </c>
      <c r="D110" s="249">
        <v>162060</v>
      </c>
      <c r="E110" s="577"/>
      <c r="F110" s="580"/>
      <c r="G110" s="56"/>
      <c r="H110" s="56">
        <f>972360/6</f>
        <v>162060</v>
      </c>
      <c r="I110" s="56"/>
      <c r="J110" s="56"/>
      <c r="K110" s="56"/>
      <c r="L110" s="56"/>
    </row>
    <row r="111" spans="1:14" s="113" customFormat="1" ht="30">
      <c r="A111" s="367">
        <v>108</v>
      </c>
      <c r="B111" s="83" t="s">
        <v>382</v>
      </c>
      <c r="C111" s="83" t="s">
        <v>431</v>
      </c>
      <c r="D111" s="249">
        <v>162060</v>
      </c>
      <c r="E111" s="577"/>
      <c r="F111" s="580"/>
      <c r="G111" s="56"/>
      <c r="H111" s="56"/>
      <c r="I111"/>
      <c r="J111"/>
      <c r="K111"/>
      <c r="L111"/>
      <c r="M111"/>
      <c r="N111"/>
    </row>
    <row r="112" spans="1:14" s="124" customFormat="1" ht="30">
      <c r="A112" s="62">
        <v>109</v>
      </c>
      <c r="B112" s="83" t="s">
        <v>382</v>
      </c>
      <c r="C112" s="83" t="s">
        <v>440</v>
      </c>
      <c r="D112" s="249">
        <v>162060</v>
      </c>
      <c r="E112" s="578"/>
      <c r="F112" s="581"/>
      <c r="G112" s="56"/>
      <c r="H112" s="56"/>
      <c r="I112"/>
      <c r="J112"/>
      <c r="K112"/>
      <c r="L112"/>
      <c r="M112"/>
      <c r="N112"/>
    </row>
    <row r="113" spans="1:14" s="112" customFormat="1" ht="30" customHeight="1">
      <c r="A113" s="367">
        <v>110</v>
      </c>
      <c r="B113" s="263" t="s">
        <v>381</v>
      </c>
      <c r="C113" s="263" t="s">
        <v>432</v>
      </c>
      <c r="D113" s="249">
        <v>592491</v>
      </c>
      <c r="E113" s="265">
        <v>572741</v>
      </c>
      <c r="F113" s="262" t="s">
        <v>375</v>
      </c>
      <c r="G113" s="56"/>
      <c r="H113" s="56"/>
      <c r="I113"/>
      <c r="J113"/>
      <c r="K113"/>
      <c r="L113"/>
      <c r="M113"/>
      <c r="N113"/>
    </row>
    <row r="114" spans="1:14" s="112" customFormat="1" ht="30">
      <c r="A114" s="62">
        <v>111</v>
      </c>
      <c r="B114" s="83" t="s">
        <v>383</v>
      </c>
      <c r="C114" s="83" t="s">
        <v>433</v>
      </c>
      <c r="D114" s="249">
        <v>186682</v>
      </c>
      <c r="E114" s="250">
        <v>184015</v>
      </c>
      <c r="F114" s="135" t="s">
        <v>376</v>
      </c>
      <c r="G114" s="56"/>
      <c r="H114" s="56"/>
      <c r="I114"/>
      <c r="J114"/>
      <c r="K114"/>
      <c r="L114"/>
      <c r="M114"/>
      <c r="N114"/>
    </row>
    <row r="115" spans="1:14" s="112" customFormat="1" ht="30">
      <c r="A115" s="367">
        <v>112</v>
      </c>
      <c r="B115" s="83" t="s">
        <v>380</v>
      </c>
      <c r="C115" s="83" t="s">
        <v>436</v>
      </c>
      <c r="D115" s="249">
        <v>13009</v>
      </c>
      <c r="E115" s="250">
        <v>12916</v>
      </c>
      <c r="F115" s="135" t="s">
        <v>377</v>
      </c>
      <c r="G115" s="56"/>
      <c r="H115" s="56"/>
      <c r="I115"/>
      <c r="J115"/>
      <c r="K115"/>
      <c r="L115"/>
      <c r="M115"/>
      <c r="N115"/>
    </row>
    <row r="116" spans="1:14" s="112" customFormat="1" ht="45">
      <c r="A116" s="62">
        <v>113</v>
      </c>
      <c r="B116" s="83" t="s">
        <v>382</v>
      </c>
      <c r="C116" s="83" t="s">
        <v>434</v>
      </c>
      <c r="D116" s="249">
        <v>344708</v>
      </c>
      <c r="E116" s="250">
        <v>333218</v>
      </c>
      <c r="F116" s="135" t="s">
        <v>378</v>
      </c>
      <c r="G116" s="56"/>
      <c r="I116"/>
      <c r="J116"/>
      <c r="K116"/>
      <c r="L116"/>
      <c r="M116"/>
      <c r="N116"/>
    </row>
    <row r="117" spans="1:14" s="112" customFormat="1" ht="30">
      <c r="A117" s="367">
        <v>114</v>
      </c>
      <c r="B117" s="263" t="s">
        <v>381</v>
      </c>
      <c r="C117" s="263" t="s">
        <v>437</v>
      </c>
      <c r="D117" s="249">
        <v>296246</v>
      </c>
      <c r="E117" s="568">
        <v>572741</v>
      </c>
      <c r="F117" s="560" t="s">
        <v>379</v>
      </c>
      <c r="G117" s="56"/>
      <c r="H117" s="56"/>
      <c r="I117"/>
      <c r="J117"/>
      <c r="K117"/>
      <c r="L117"/>
      <c r="M117"/>
      <c r="N117"/>
    </row>
    <row r="118" spans="1:14" s="113" customFormat="1" ht="45" customHeight="1">
      <c r="A118" s="62">
        <v>115</v>
      </c>
      <c r="B118" s="83" t="s">
        <v>381</v>
      </c>
      <c r="C118" s="83" t="s">
        <v>429</v>
      </c>
      <c r="D118" s="249">
        <v>296245</v>
      </c>
      <c r="E118" s="569"/>
      <c r="F118" s="560"/>
      <c r="G118" s="56"/>
      <c r="H118" s="56"/>
      <c r="I118"/>
      <c r="J118"/>
      <c r="K118"/>
      <c r="L118"/>
      <c r="M118"/>
      <c r="N118"/>
    </row>
    <row r="119" spans="1:14" s="128" customFormat="1" ht="45">
      <c r="A119" s="367">
        <v>116</v>
      </c>
      <c r="B119" s="132" t="s">
        <v>443</v>
      </c>
      <c r="C119" s="129" t="s">
        <v>444</v>
      </c>
      <c r="D119" s="259">
        <v>8991656</v>
      </c>
      <c r="E119" s="260">
        <v>8154925</v>
      </c>
      <c r="F119" s="135" t="s">
        <v>447</v>
      </c>
      <c r="G119" s="56"/>
      <c r="H119" s="71"/>
      <c r="I119"/>
      <c r="J119"/>
      <c r="K119"/>
      <c r="L119"/>
      <c r="M119"/>
      <c r="N119"/>
    </row>
    <row r="120" spans="1:14" s="128" customFormat="1" ht="30">
      <c r="A120" s="62">
        <v>117</v>
      </c>
      <c r="B120" s="84" t="s">
        <v>445</v>
      </c>
      <c r="C120" s="138" t="s">
        <v>446</v>
      </c>
      <c r="D120" s="259">
        <v>211770</v>
      </c>
      <c r="E120" s="259">
        <v>206834</v>
      </c>
      <c r="F120" s="131" t="s">
        <v>448</v>
      </c>
      <c r="G120" s="56"/>
      <c r="H120" s="71"/>
      <c r="I120" s="56"/>
      <c r="J120" s="56"/>
      <c r="K120" s="56"/>
      <c r="L120" s="56"/>
    </row>
    <row r="121" spans="1:14" s="130" customFormat="1">
      <c r="A121" s="367">
        <v>118</v>
      </c>
      <c r="B121" s="83" t="s">
        <v>449</v>
      </c>
      <c r="C121" s="129" t="s">
        <v>450</v>
      </c>
      <c r="D121" s="259">
        <v>252577</v>
      </c>
      <c r="E121" s="259">
        <v>228951</v>
      </c>
      <c r="F121" s="136" t="s">
        <v>448</v>
      </c>
      <c r="G121" s="56"/>
      <c r="H121" s="71"/>
      <c r="I121" s="56"/>
      <c r="J121" s="56"/>
      <c r="K121" s="56"/>
      <c r="L121" s="56"/>
    </row>
    <row r="122" spans="1:14" s="130" customFormat="1" ht="90">
      <c r="A122" s="62">
        <v>119</v>
      </c>
      <c r="B122" s="83" t="s">
        <v>454</v>
      </c>
      <c r="C122" s="302" t="s">
        <v>725</v>
      </c>
      <c r="D122" s="134">
        <v>11779385</v>
      </c>
      <c r="E122" s="134">
        <v>10232822</v>
      </c>
      <c r="F122" s="136" t="s">
        <v>451</v>
      </c>
      <c r="G122" s="56"/>
      <c r="H122" s="71"/>
      <c r="I122" s="56"/>
      <c r="J122" s="56"/>
      <c r="K122" s="56"/>
      <c r="L122" s="56"/>
    </row>
    <row r="123" spans="1:14" s="130" customFormat="1" ht="30">
      <c r="A123" s="367">
        <v>120</v>
      </c>
      <c r="B123" s="83" t="s">
        <v>334</v>
      </c>
      <c r="C123" s="148" t="s">
        <v>456</v>
      </c>
      <c r="D123" s="259">
        <v>2605314</v>
      </c>
      <c r="E123" s="259">
        <v>2447134</v>
      </c>
      <c r="F123" s="136" t="s">
        <v>452</v>
      </c>
      <c r="G123" s="56"/>
      <c r="H123" s="71"/>
      <c r="I123" s="56"/>
      <c r="J123" s="56"/>
      <c r="K123" s="56"/>
      <c r="L123" s="56"/>
    </row>
    <row r="124" spans="1:14" s="130" customFormat="1" ht="15.75">
      <c r="A124" s="62">
        <v>121</v>
      </c>
      <c r="B124" s="83" t="s">
        <v>457</v>
      </c>
      <c r="C124" s="129" t="s">
        <v>458</v>
      </c>
      <c r="D124" s="259">
        <v>3809579</v>
      </c>
      <c r="E124" s="259">
        <v>3578283</v>
      </c>
      <c r="F124" s="136" t="s">
        <v>452</v>
      </c>
      <c r="G124" s="56"/>
      <c r="H124" s="71"/>
      <c r="I124" s="56"/>
      <c r="J124" s="56"/>
      <c r="K124" s="56"/>
      <c r="L124" s="56"/>
    </row>
    <row r="125" spans="1:14" s="130" customFormat="1">
      <c r="A125" s="367">
        <v>122</v>
      </c>
      <c r="B125" s="83" t="s">
        <v>459</v>
      </c>
      <c r="C125" s="129" t="s">
        <v>460</v>
      </c>
      <c r="D125" s="259">
        <f>1648093</f>
        <v>1648093</v>
      </c>
      <c r="E125" s="259">
        <v>648864</v>
      </c>
      <c r="F125" s="136" t="s">
        <v>453</v>
      </c>
      <c r="G125" s="56"/>
      <c r="H125" s="71">
        <v>464120</v>
      </c>
      <c r="I125" s="56"/>
      <c r="J125" s="56"/>
      <c r="K125" s="56"/>
      <c r="L125" s="56"/>
    </row>
    <row r="126" spans="1:14" s="130" customFormat="1" ht="15.75">
      <c r="A126" s="62">
        <v>123</v>
      </c>
      <c r="B126" s="83" t="s">
        <v>461</v>
      </c>
      <c r="C126" s="129" t="s">
        <v>168</v>
      </c>
      <c r="D126" s="259">
        <v>54780</v>
      </c>
      <c r="E126" s="259">
        <v>53435</v>
      </c>
      <c r="F126" s="136" t="s">
        <v>453</v>
      </c>
      <c r="G126" s="56"/>
      <c r="H126" s="71"/>
      <c r="I126" s="56"/>
      <c r="J126" s="56"/>
      <c r="K126" s="56"/>
      <c r="L126" s="56"/>
    </row>
    <row r="127" spans="1:14" s="130" customFormat="1">
      <c r="A127" s="367">
        <v>124</v>
      </c>
      <c r="B127" s="83" t="s">
        <v>307</v>
      </c>
      <c r="C127" s="25" t="s">
        <v>462</v>
      </c>
      <c r="D127" s="259">
        <v>52678831</v>
      </c>
      <c r="E127" s="259">
        <v>36671799</v>
      </c>
      <c r="F127" s="143" t="s">
        <v>466</v>
      </c>
      <c r="G127" s="56"/>
      <c r="H127" s="71"/>
      <c r="I127" s="56"/>
      <c r="J127" s="56"/>
      <c r="K127" s="56"/>
      <c r="L127" s="56"/>
    </row>
    <row r="128" spans="1:14" s="142" customFormat="1" ht="45">
      <c r="A128" s="62">
        <v>125</v>
      </c>
      <c r="B128" s="83" t="s">
        <v>463</v>
      </c>
      <c r="C128" s="25" t="s">
        <v>464</v>
      </c>
      <c r="D128" s="259">
        <v>136465</v>
      </c>
      <c r="E128" s="259">
        <v>136465</v>
      </c>
      <c r="F128" s="143" t="s">
        <v>467</v>
      </c>
      <c r="G128" s="56"/>
      <c r="H128" s="71"/>
      <c r="I128" s="56"/>
      <c r="J128" s="56"/>
      <c r="K128" s="56"/>
      <c r="L128" s="56"/>
    </row>
    <row r="129" spans="1:12" s="142" customFormat="1" ht="30">
      <c r="A129" s="367">
        <v>126</v>
      </c>
      <c r="B129" s="83" t="s">
        <v>449</v>
      </c>
      <c r="C129" s="25" t="s">
        <v>465</v>
      </c>
      <c r="D129" s="259">
        <v>248775</v>
      </c>
      <c r="E129" s="259">
        <v>242978</v>
      </c>
      <c r="F129" s="143" t="s">
        <v>467</v>
      </c>
      <c r="G129" s="56"/>
      <c r="H129" s="71"/>
      <c r="I129" s="56"/>
      <c r="J129" s="56"/>
      <c r="K129" s="56"/>
      <c r="L129" s="56"/>
    </row>
    <row r="130" spans="1:12" s="142" customFormat="1" ht="30">
      <c r="A130" s="62">
        <v>127</v>
      </c>
      <c r="B130" s="292" t="s">
        <v>717</v>
      </c>
      <c r="C130" s="144" t="s">
        <v>469</v>
      </c>
      <c r="D130" s="259">
        <v>58516243</v>
      </c>
      <c r="E130" s="259">
        <v>53500566</v>
      </c>
      <c r="F130" s="143" t="s">
        <v>470</v>
      </c>
      <c r="G130" s="56"/>
      <c r="H130" s="71"/>
      <c r="I130" s="56"/>
      <c r="J130" s="56"/>
      <c r="K130" s="56"/>
      <c r="L130" s="56"/>
    </row>
    <row r="131" spans="1:12" s="142" customFormat="1" ht="45">
      <c r="A131" s="367">
        <v>128</v>
      </c>
      <c r="B131" s="147" t="s">
        <v>471</v>
      </c>
      <c r="C131" s="146" t="s">
        <v>473</v>
      </c>
      <c r="D131" s="66">
        <v>32727402</v>
      </c>
      <c r="E131" s="145">
        <v>23983778</v>
      </c>
      <c r="F131" s="143" t="s">
        <v>472</v>
      </c>
      <c r="G131" s="56">
        <v>4991046</v>
      </c>
      <c r="H131" s="71"/>
      <c r="I131" s="56"/>
      <c r="J131" s="56"/>
      <c r="K131" s="56"/>
      <c r="L131" s="56"/>
    </row>
    <row r="132" spans="1:12" s="142" customFormat="1" ht="30">
      <c r="A132" s="62">
        <v>129</v>
      </c>
      <c r="B132" s="83" t="s">
        <v>463</v>
      </c>
      <c r="C132" s="25" t="s">
        <v>476</v>
      </c>
      <c r="D132" s="249">
        <v>32200</v>
      </c>
      <c r="E132" s="249">
        <v>32200</v>
      </c>
      <c r="F132" s="156" t="s">
        <v>475</v>
      </c>
      <c r="G132" s="56"/>
      <c r="H132" s="71"/>
      <c r="I132" s="56"/>
      <c r="J132" s="56"/>
      <c r="K132" s="56"/>
      <c r="L132" s="56"/>
    </row>
    <row r="133" spans="1:12" s="157" customFormat="1">
      <c r="A133" s="367">
        <v>130</v>
      </c>
      <c r="B133" s="2" t="s">
        <v>449</v>
      </c>
      <c r="C133" s="25" t="s">
        <v>478</v>
      </c>
      <c r="D133" s="249">
        <v>229970</v>
      </c>
      <c r="E133" s="249">
        <v>224123</v>
      </c>
      <c r="F133" s="158" t="s">
        <v>477</v>
      </c>
      <c r="G133" s="56"/>
      <c r="H133" s="71"/>
      <c r="I133" s="56"/>
      <c r="J133" s="56"/>
      <c r="K133" s="56"/>
      <c r="L133" s="56"/>
    </row>
    <row r="134" spans="1:12" s="157" customFormat="1" ht="60">
      <c r="A134" s="62">
        <v>131</v>
      </c>
      <c r="B134" s="147" t="s">
        <v>471</v>
      </c>
      <c r="C134" s="159" t="s">
        <v>480</v>
      </c>
      <c r="D134" s="66">
        <v>22585082</v>
      </c>
      <c r="E134" s="66">
        <v>21213845</v>
      </c>
      <c r="F134" s="160" t="s">
        <v>479</v>
      </c>
      <c r="G134" s="56"/>
      <c r="H134" s="71"/>
      <c r="I134" s="56"/>
      <c r="J134" s="56"/>
      <c r="K134" s="56"/>
      <c r="L134" s="56"/>
    </row>
    <row r="135" spans="1:12" s="157" customFormat="1" ht="45">
      <c r="A135" s="367">
        <v>132</v>
      </c>
      <c r="B135" s="147" t="s">
        <v>471</v>
      </c>
      <c r="C135" s="164" t="s">
        <v>481</v>
      </c>
      <c r="D135" s="66">
        <v>17803180</v>
      </c>
      <c r="E135" s="66">
        <v>14880003</v>
      </c>
      <c r="F135" s="162" t="s">
        <v>479</v>
      </c>
      <c r="G135" s="56">
        <v>881835</v>
      </c>
      <c r="H135" s="71"/>
      <c r="I135" s="56"/>
      <c r="J135" s="56"/>
      <c r="K135" s="56"/>
      <c r="L135" s="56"/>
    </row>
    <row r="136" spans="1:12" s="355" customFormat="1" ht="45">
      <c r="A136" s="62">
        <v>133</v>
      </c>
      <c r="B136" s="356" t="s">
        <v>692</v>
      </c>
      <c r="C136" s="356" t="s">
        <v>482</v>
      </c>
      <c r="D136" s="352">
        <v>221138220</v>
      </c>
      <c r="E136" s="352">
        <v>185515549</v>
      </c>
      <c r="F136" s="351" t="s">
        <v>479</v>
      </c>
      <c r="G136" s="362">
        <f>189547046-221138219.9</f>
        <v>-31591173.900000006</v>
      </c>
      <c r="H136" s="354" t="s">
        <v>705</v>
      </c>
      <c r="I136" s="353"/>
      <c r="J136" s="353"/>
      <c r="K136" s="353"/>
      <c r="L136" s="353"/>
    </row>
    <row r="137" spans="1:12" s="163" customFormat="1" ht="45">
      <c r="A137" s="367">
        <v>134</v>
      </c>
      <c r="B137" s="83" t="s">
        <v>485</v>
      </c>
      <c r="C137" s="25" t="s">
        <v>486</v>
      </c>
      <c r="D137" s="261">
        <v>35091</v>
      </c>
      <c r="E137" s="257">
        <v>33754</v>
      </c>
      <c r="F137" s="563" t="s">
        <v>489</v>
      </c>
      <c r="G137" s="56"/>
      <c r="H137" s="71">
        <f>105273/3</f>
        <v>35091</v>
      </c>
      <c r="I137" s="56"/>
      <c r="J137" s="56"/>
      <c r="K137" s="56"/>
      <c r="L137" s="56"/>
    </row>
    <row r="138" spans="1:12" s="165" customFormat="1" ht="25.5">
      <c r="A138" s="62">
        <v>135</v>
      </c>
      <c r="B138" s="83" t="s">
        <v>485</v>
      </c>
      <c r="C138" s="166" t="s">
        <v>491</v>
      </c>
      <c r="D138" s="261">
        <v>35091</v>
      </c>
      <c r="E138" s="257">
        <v>33754</v>
      </c>
      <c r="F138" s="564"/>
      <c r="G138" s="56"/>
      <c r="H138" s="71"/>
      <c r="I138" s="56"/>
      <c r="J138" s="56"/>
      <c r="K138" s="56"/>
      <c r="L138" s="56"/>
    </row>
    <row r="139" spans="1:12" s="165" customFormat="1" ht="51">
      <c r="A139" s="367">
        <v>136</v>
      </c>
      <c r="B139" s="83" t="s">
        <v>485</v>
      </c>
      <c r="C139" s="166" t="s">
        <v>492</v>
      </c>
      <c r="D139" s="261">
        <v>35091</v>
      </c>
      <c r="E139" s="257">
        <v>33755</v>
      </c>
      <c r="F139" s="565"/>
      <c r="G139" s="56"/>
      <c r="H139" s="71"/>
      <c r="I139" s="56"/>
      <c r="J139" s="56"/>
      <c r="K139" s="56"/>
      <c r="L139" s="56"/>
    </row>
    <row r="140" spans="1:12" s="163" customFormat="1" ht="45">
      <c r="A140" s="62">
        <v>137</v>
      </c>
      <c r="B140" s="83" t="s">
        <v>487</v>
      </c>
      <c r="C140" s="25" t="s">
        <v>488</v>
      </c>
      <c r="D140" s="261">
        <v>63824</v>
      </c>
      <c r="E140" s="257">
        <v>61391</v>
      </c>
      <c r="F140" s="563" t="s">
        <v>490</v>
      </c>
      <c r="G140" s="56"/>
      <c r="H140" s="71"/>
      <c r="I140" s="56"/>
      <c r="J140" s="56"/>
      <c r="K140" s="56"/>
      <c r="L140" s="56"/>
    </row>
    <row r="141" spans="1:12" s="165" customFormat="1" ht="25.5">
      <c r="A141" s="367">
        <v>138</v>
      </c>
      <c r="B141" s="83" t="s">
        <v>487</v>
      </c>
      <c r="C141" s="166" t="s">
        <v>491</v>
      </c>
      <c r="D141" s="261">
        <v>63824</v>
      </c>
      <c r="E141" s="257">
        <v>61392</v>
      </c>
      <c r="F141" s="564"/>
      <c r="G141" s="56"/>
      <c r="H141" s="71">
        <f>191472/3</f>
        <v>63824</v>
      </c>
      <c r="I141" s="56"/>
      <c r="J141" s="56"/>
      <c r="K141" s="56"/>
      <c r="L141" s="56"/>
    </row>
    <row r="142" spans="1:12" s="165" customFormat="1" ht="51">
      <c r="A142" s="62">
        <v>139</v>
      </c>
      <c r="B142" s="83" t="s">
        <v>487</v>
      </c>
      <c r="C142" s="166" t="s">
        <v>492</v>
      </c>
      <c r="D142" s="261">
        <v>63824</v>
      </c>
      <c r="E142" s="257">
        <v>61392</v>
      </c>
      <c r="F142" s="565"/>
      <c r="G142" s="56"/>
      <c r="H142" s="71"/>
      <c r="I142" s="56"/>
      <c r="J142" s="56"/>
      <c r="K142" s="56"/>
      <c r="L142" s="56"/>
    </row>
    <row r="143" spans="1:12" s="161" customFormat="1">
      <c r="A143" s="367">
        <v>140</v>
      </c>
      <c r="B143" s="2" t="s">
        <v>449</v>
      </c>
      <c r="C143" s="25" t="s">
        <v>478</v>
      </c>
      <c r="D143" s="249">
        <f>214358+19292+19292</f>
        <v>252942</v>
      </c>
      <c r="E143" s="249">
        <v>246510</v>
      </c>
      <c r="F143" s="162" t="s">
        <v>483</v>
      </c>
      <c r="G143" s="56"/>
      <c r="H143" s="71"/>
      <c r="I143" s="56"/>
      <c r="J143" s="56"/>
      <c r="K143" s="56"/>
      <c r="L143" s="56"/>
    </row>
    <row r="144" spans="1:12" s="355" customFormat="1" ht="45">
      <c r="A144" s="62">
        <v>141</v>
      </c>
      <c r="B144" s="359" t="s">
        <v>471</v>
      </c>
      <c r="C144" s="360" t="s">
        <v>481</v>
      </c>
      <c r="D144" s="352">
        <v>26452924</v>
      </c>
      <c r="E144" s="352">
        <v>22669051</v>
      </c>
      <c r="F144" s="351" t="s">
        <v>484</v>
      </c>
      <c r="G144" s="353">
        <v>706011</v>
      </c>
      <c r="H144" s="354"/>
      <c r="I144" s="353"/>
      <c r="J144" s="353"/>
      <c r="K144" s="353"/>
      <c r="L144" s="353"/>
    </row>
    <row r="145" spans="1:12" s="161" customFormat="1" ht="45">
      <c r="A145" s="367">
        <v>142</v>
      </c>
      <c r="B145" s="348" t="s">
        <v>692</v>
      </c>
      <c r="C145" s="83" t="s">
        <v>482</v>
      </c>
      <c r="D145" s="66">
        <v>216052626</v>
      </c>
      <c r="E145" s="66">
        <v>209471075</v>
      </c>
      <c r="F145" s="168" t="s">
        <v>484</v>
      </c>
      <c r="G145" s="56"/>
      <c r="H145" s="71"/>
      <c r="I145" s="56"/>
      <c r="J145" s="56"/>
      <c r="K145" s="56"/>
      <c r="L145" s="56"/>
    </row>
    <row r="146" spans="1:12" s="161" customFormat="1" ht="15.75">
      <c r="A146" s="62">
        <v>143</v>
      </c>
      <c r="B146" s="83" t="s">
        <v>127</v>
      </c>
      <c r="C146" s="83" t="s">
        <v>368</v>
      </c>
      <c r="D146" s="249">
        <f>7605725+1369031</f>
        <v>8974756</v>
      </c>
      <c r="E146" s="249">
        <v>8062068</v>
      </c>
      <c r="F146" s="168" t="s">
        <v>484</v>
      </c>
      <c r="G146" s="56"/>
      <c r="H146" s="71"/>
      <c r="I146" s="56"/>
      <c r="J146" s="56"/>
      <c r="K146" s="56"/>
      <c r="L146" s="56"/>
    </row>
    <row r="147" spans="1:12" s="167" customFormat="1" ht="45">
      <c r="A147" s="367">
        <v>144</v>
      </c>
      <c r="B147" s="83" t="s">
        <v>493</v>
      </c>
      <c r="C147" s="83" t="s">
        <v>495</v>
      </c>
      <c r="D147" s="249">
        <v>22202</v>
      </c>
      <c r="E147" s="249">
        <v>21779</v>
      </c>
      <c r="F147" s="168" t="s">
        <v>484</v>
      </c>
      <c r="G147" s="56"/>
      <c r="H147" s="71"/>
      <c r="I147" s="56"/>
      <c r="J147" s="56"/>
      <c r="K147" s="56"/>
      <c r="L147" s="56"/>
    </row>
    <row r="148" spans="1:12" s="167" customFormat="1" ht="15.75">
      <c r="A148" s="62">
        <v>145</v>
      </c>
      <c r="B148" s="83" t="s">
        <v>494</v>
      </c>
      <c r="C148" s="83" t="s">
        <v>497</v>
      </c>
      <c r="D148" s="249">
        <v>6483245</v>
      </c>
      <c r="E148" s="249">
        <v>5982953</v>
      </c>
      <c r="F148" s="168" t="s">
        <v>496</v>
      </c>
      <c r="G148" s="56"/>
      <c r="H148" s="71"/>
      <c r="I148" s="56"/>
      <c r="J148" s="56"/>
      <c r="K148" s="56"/>
      <c r="L148" s="56"/>
    </row>
    <row r="149" spans="1:12" s="167" customFormat="1">
      <c r="A149" s="367">
        <v>146</v>
      </c>
      <c r="B149" s="83" t="s">
        <v>494</v>
      </c>
      <c r="C149" s="83" t="s">
        <v>498</v>
      </c>
      <c r="D149" s="249">
        <v>3163324</v>
      </c>
      <c r="E149" s="249">
        <v>2890175</v>
      </c>
      <c r="F149" s="168" t="s">
        <v>496</v>
      </c>
      <c r="G149" s="56"/>
      <c r="H149" s="71"/>
      <c r="I149" s="56"/>
      <c r="J149" s="56"/>
      <c r="K149" s="56"/>
      <c r="L149" s="56"/>
    </row>
    <row r="150" spans="1:12" s="167" customFormat="1" ht="30">
      <c r="A150" s="62">
        <v>147</v>
      </c>
      <c r="B150" s="97" t="s">
        <v>336</v>
      </c>
      <c r="C150" s="83" t="s">
        <v>499</v>
      </c>
      <c r="D150" s="249">
        <v>8988700</v>
      </c>
      <c r="E150" s="249">
        <v>7709317</v>
      </c>
      <c r="F150" s="22" t="s">
        <v>496</v>
      </c>
      <c r="G150" s="56"/>
      <c r="H150" s="71"/>
      <c r="I150" s="56"/>
      <c r="J150" s="56"/>
      <c r="K150" s="56"/>
      <c r="L150" s="56"/>
    </row>
    <row r="151" spans="1:12" s="167" customFormat="1">
      <c r="A151" s="367">
        <v>148</v>
      </c>
      <c r="B151" s="348" t="s">
        <v>692</v>
      </c>
      <c r="C151" s="84" t="s">
        <v>500</v>
      </c>
      <c r="D151" s="68">
        <v>26948747</v>
      </c>
      <c r="E151" s="68">
        <v>26467519</v>
      </c>
      <c r="F151" s="169" t="s">
        <v>496</v>
      </c>
      <c r="G151" s="56"/>
      <c r="H151" s="71"/>
      <c r="I151" s="56"/>
      <c r="J151" s="56"/>
      <c r="K151" s="56"/>
      <c r="L151" s="56"/>
    </row>
    <row r="152" spans="1:12" s="170" customFormat="1" ht="30">
      <c r="A152" s="62">
        <v>149</v>
      </c>
      <c r="B152" s="83" t="s">
        <v>334</v>
      </c>
      <c r="C152" s="83" t="s">
        <v>503</v>
      </c>
      <c r="D152" s="249">
        <v>3303440</v>
      </c>
      <c r="E152" s="249">
        <v>2966489</v>
      </c>
      <c r="F152" s="171" t="s">
        <v>504</v>
      </c>
      <c r="G152" s="56"/>
      <c r="H152" s="71"/>
      <c r="I152" s="56"/>
      <c r="J152" s="56"/>
      <c r="K152" s="56"/>
      <c r="L152" s="56"/>
    </row>
    <row r="153" spans="1:12" s="170" customFormat="1" ht="30">
      <c r="A153" s="367">
        <v>150</v>
      </c>
      <c r="B153" s="83" t="s">
        <v>501</v>
      </c>
      <c r="C153" s="83" t="s">
        <v>502</v>
      </c>
      <c r="D153" s="249">
        <v>249024</v>
      </c>
      <c r="E153" s="249">
        <v>242694</v>
      </c>
      <c r="F153" s="171" t="s">
        <v>505</v>
      </c>
      <c r="G153" s="56"/>
      <c r="H153" s="71"/>
      <c r="I153" s="56"/>
      <c r="J153" s="56"/>
      <c r="K153" s="56"/>
      <c r="L153" s="56"/>
    </row>
    <row r="154" spans="1:12" s="170" customFormat="1" ht="75">
      <c r="A154" s="62">
        <v>151</v>
      </c>
      <c r="B154" s="147" t="s">
        <v>471</v>
      </c>
      <c r="C154" s="83" t="s">
        <v>506</v>
      </c>
      <c r="D154" s="66">
        <v>32788540</v>
      </c>
      <c r="E154" s="66">
        <v>27627887</v>
      </c>
      <c r="F154" s="172" t="s">
        <v>507</v>
      </c>
      <c r="G154" s="56">
        <v>405493</v>
      </c>
      <c r="H154" s="71"/>
      <c r="I154" s="56"/>
      <c r="J154" s="56"/>
      <c r="K154" s="56"/>
      <c r="L154" s="56"/>
    </row>
    <row r="155" spans="1:12" s="173" customFormat="1" ht="45">
      <c r="A155" s="367">
        <v>152</v>
      </c>
      <c r="B155" s="292" t="s">
        <v>717</v>
      </c>
      <c r="C155" s="83" t="s">
        <v>174</v>
      </c>
      <c r="D155" s="249">
        <v>26592289.989999998</v>
      </c>
      <c r="E155" s="249">
        <v>24312952</v>
      </c>
      <c r="F155" s="174" t="s">
        <v>508</v>
      </c>
      <c r="G155" s="56"/>
      <c r="H155" s="71"/>
      <c r="I155" s="56"/>
      <c r="J155" s="56"/>
      <c r="K155" s="56"/>
      <c r="L155" s="56"/>
    </row>
    <row r="156" spans="1:12" s="238" customFormat="1" ht="30">
      <c r="A156" s="62">
        <v>153</v>
      </c>
      <c r="B156" s="239" t="s">
        <v>449</v>
      </c>
      <c r="C156" s="239" t="s">
        <v>688</v>
      </c>
      <c r="D156" s="249">
        <v>237578</v>
      </c>
      <c r="E156" s="249">
        <v>231539</v>
      </c>
      <c r="F156" s="237" t="s">
        <v>689</v>
      </c>
      <c r="G156" s="56"/>
      <c r="H156" s="71"/>
      <c r="I156" s="56"/>
      <c r="J156" s="56"/>
      <c r="K156" s="56"/>
      <c r="L156" s="56"/>
    </row>
    <row r="157" spans="1:12" s="238" customFormat="1">
      <c r="A157" s="367">
        <v>154</v>
      </c>
      <c r="B157" s="348" t="s">
        <v>692</v>
      </c>
      <c r="C157" s="239" t="s">
        <v>690</v>
      </c>
      <c r="D157" s="66">
        <v>101614629</v>
      </c>
      <c r="E157" s="66">
        <v>100253719</v>
      </c>
      <c r="F157" s="237" t="s">
        <v>691</v>
      </c>
      <c r="G157" s="56"/>
      <c r="H157" s="71"/>
      <c r="I157" s="56"/>
      <c r="J157" s="56"/>
      <c r="K157" s="56"/>
      <c r="L157" s="56"/>
    </row>
    <row r="158" spans="1:12" s="267" customFormat="1" ht="30">
      <c r="A158" s="62">
        <v>155</v>
      </c>
      <c r="B158" s="268" t="s">
        <v>449</v>
      </c>
      <c r="C158" s="268" t="s">
        <v>708</v>
      </c>
      <c r="D158" s="66">
        <v>241351</v>
      </c>
      <c r="E158" s="66">
        <v>235216</v>
      </c>
      <c r="F158" s="266" t="s">
        <v>709</v>
      </c>
      <c r="G158" s="56"/>
      <c r="H158" s="71"/>
      <c r="I158" s="56"/>
      <c r="J158" s="56"/>
      <c r="K158" s="56"/>
      <c r="L158" s="56"/>
    </row>
    <row r="159" spans="1:12" s="267" customFormat="1" ht="30">
      <c r="A159" s="367">
        <v>156</v>
      </c>
      <c r="B159" s="268" t="s">
        <v>264</v>
      </c>
      <c r="C159" s="268" t="s">
        <v>710</v>
      </c>
      <c r="D159" s="66">
        <v>38188731</v>
      </c>
      <c r="E159" s="66">
        <v>27885713</v>
      </c>
      <c r="F159" s="266" t="s">
        <v>711</v>
      </c>
      <c r="G159" s="56"/>
      <c r="H159" s="71"/>
      <c r="I159" s="56"/>
      <c r="J159" s="56"/>
      <c r="K159" s="56"/>
      <c r="L159" s="56"/>
    </row>
    <row r="160" spans="1:12" s="267" customFormat="1" ht="15.75">
      <c r="A160" s="62">
        <v>157</v>
      </c>
      <c r="B160" s="268" t="s">
        <v>307</v>
      </c>
      <c r="C160" s="268" t="s">
        <v>462</v>
      </c>
      <c r="D160" s="66">
        <v>48300202</v>
      </c>
      <c r="E160" s="66">
        <v>40693979</v>
      </c>
      <c r="F160" s="266" t="s">
        <v>711</v>
      </c>
      <c r="G160" s="56"/>
      <c r="H160" s="71"/>
      <c r="I160" s="56"/>
      <c r="J160" s="56"/>
      <c r="K160" s="56"/>
      <c r="L160" s="56"/>
    </row>
    <row r="161" spans="1:12" s="267" customFormat="1">
      <c r="A161" s="367">
        <v>158</v>
      </c>
      <c r="B161" s="268" t="s">
        <v>261</v>
      </c>
      <c r="C161" s="268" t="s">
        <v>712</v>
      </c>
      <c r="D161" s="66">
        <v>23950734</v>
      </c>
      <c r="E161" s="66">
        <v>17248345</v>
      </c>
      <c r="F161" s="266" t="s">
        <v>713</v>
      </c>
      <c r="G161" s="56"/>
      <c r="H161" s="71"/>
      <c r="I161" s="56"/>
      <c r="J161" s="56"/>
      <c r="K161" s="56"/>
      <c r="L161" s="56"/>
    </row>
    <row r="162" spans="1:12" s="267" customFormat="1" ht="15.75">
      <c r="A162" s="62">
        <v>159</v>
      </c>
      <c r="B162" s="147" t="s">
        <v>471</v>
      </c>
      <c r="C162" s="268" t="s">
        <v>714</v>
      </c>
      <c r="D162" s="66">
        <v>35376919</v>
      </c>
      <c r="E162" s="66">
        <v>29755026</v>
      </c>
      <c r="F162" s="266" t="s">
        <v>715</v>
      </c>
      <c r="G162" s="56">
        <v>580162</v>
      </c>
      <c r="H162" s="71"/>
      <c r="I162" s="56"/>
      <c r="J162" s="56"/>
      <c r="K162" s="56"/>
      <c r="L162" s="56"/>
    </row>
    <row r="163" spans="1:12" s="267" customFormat="1">
      <c r="A163" s="367">
        <v>160</v>
      </c>
      <c r="B163" s="348" t="s">
        <v>692</v>
      </c>
      <c r="C163" s="274" t="s">
        <v>719</v>
      </c>
      <c r="D163" s="66">
        <v>53897495</v>
      </c>
      <c r="E163" s="66">
        <v>52848140</v>
      </c>
      <c r="F163" s="273" t="s">
        <v>720</v>
      </c>
      <c r="G163" s="56"/>
      <c r="H163" s="71"/>
      <c r="I163" s="56"/>
      <c r="J163" s="56"/>
      <c r="K163" s="56"/>
      <c r="L163" s="56"/>
    </row>
    <row r="164" spans="1:12" s="267" customFormat="1" ht="30">
      <c r="A164" s="62">
        <v>161</v>
      </c>
      <c r="B164" s="277" t="s">
        <v>334</v>
      </c>
      <c r="C164" s="277" t="s">
        <v>339</v>
      </c>
      <c r="D164" s="66">
        <v>2432958</v>
      </c>
      <c r="E164" s="66">
        <v>2163594</v>
      </c>
      <c r="F164" s="275" t="s">
        <v>721</v>
      </c>
      <c r="G164" s="56"/>
      <c r="H164" s="71"/>
      <c r="I164" s="56"/>
      <c r="J164" s="56"/>
      <c r="K164" s="56"/>
      <c r="L164" s="56"/>
    </row>
    <row r="165" spans="1:12" s="267" customFormat="1" ht="30">
      <c r="A165" s="367">
        <v>162</v>
      </c>
      <c r="B165" s="277" t="s">
        <v>722</v>
      </c>
      <c r="C165" s="277" t="s">
        <v>723</v>
      </c>
      <c r="D165" s="66">
        <v>228749</v>
      </c>
      <c r="E165" s="66">
        <v>222932</v>
      </c>
      <c r="F165" s="275" t="s">
        <v>721</v>
      </c>
      <c r="G165" s="56"/>
      <c r="H165" s="71"/>
      <c r="I165" s="56"/>
      <c r="J165" s="56"/>
      <c r="K165" s="56"/>
      <c r="L165" s="56"/>
    </row>
    <row r="166" spans="1:12" s="276" customFormat="1" ht="15.75">
      <c r="A166" s="62">
        <v>163</v>
      </c>
      <c r="B166" s="348" t="s">
        <v>692</v>
      </c>
      <c r="C166" s="277" t="s">
        <v>719</v>
      </c>
      <c r="D166" s="66">
        <v>50009728</v>
      </c>
      <c r="E166" s="66">
        <v>44115174</v>
      </c>
      <c r="F166" s="275" t="s">
        <v>721</v>
      </c>
      <c r="G166" s="56"/>
      <c r="H166" s="71"/>
      <c r="I166" s="56"/>
      <c r="J166" s="56"/>
      <c r="K166" s="56"/>
      <c r="L166" s="56"/>
    </row>
    <row r="167" spans="1:12" s="355" customFormat="1" ht="15.75">
      <c r="A167" s="367">
        <v>164</v>
      </c>
      <c r="B167" s="359" t="s">
        <v>471</v>
      </c>
      <c r="C167" s="356" t="s">
        <v>724</v>
      </c>
      <c r="D167" s="352">
        <v>44071404</v>
      </c>
      <c r="E167" s="352">
        <v>38184699</v>
      </c>
      <c r="F167" s="351" t="s">
        <v>721</v>
      </c>
      <c r="G167" s="353">
        <v>489342</v>
      </c>
      <c r="H167" s="354"/>
      <c r="I167" s="353"/>
      <c r="J167" s="353"/>
      <c r="K167" s="353"/>
      <c r="L167" s="353"/>
    </row>
    <row r="168" spans="1:12" s="276" customFormat="1" ht="90">
      <c r="A168" s="62">
        <v>165</v>
      </c>
      <c r="B168" s="277" t="s">
        <v>454</v>
      </c>
      <c r="C168" s="277" t="s">
        <v>725</v>
      </c>
      <c r="D168" s="66">
        <v>3677507</v>
      </c>
      <c r="E168" s="66">
        <v>3390605</v>
      </c>
      <c r="F168" s="275" t="s">
        <v>721</v>
      </c>
      <c r="G168" s="56"/>
      <c r="H168" s="71"/>
      <c r="I168" s="56"/>
      <c r="J168" s="56"/>
      <c r="K168" s="56"/>
      <c r="L168" s="56"/>
    </row>
    <row r="169" spans="1:12" s="276" customFormat="1">
      <c r="A169" s="367">
        <v>166</v>
      </c>
      <c r="B169" s="277" t="s">
        <v>726</v>
      </c>
      <c r="C169" s="277" t="s">
        <v>727</v>
      </c>
      <c r="D169" s="66">
        <v>11139537</v>
      </c>
      <c r="E169" s="66">
        <v>8658300</v>
      </c>
      <c r="F169" s="275" t="s">
        <v>721</v>
      </c>
      <c r="G169" s="56"/>
      <c r="H169" s="71"/>
      <c r="I169" s="56"/>
      <c r="J169" s="56"/>
      <c r="K169" s="56"/>
      <c r="L169" s="56"/>
    </row>
    <row r="170" spans="1:12" s="276" customFormat="1" ht="15.75">
      <c r="A170" s="62">
        <v>167</v>
      </c>
      <c r="B170" s="277" t="s">
        <v>261</v>
      </c>
      <c r="C170" s="277" t="s">
        <v>712</v>
      </c>
      <c r="D170" s="66">
        <v>37626178</v>
      </c>
      <c r="E170" s="66">
        <v>32849475</v>
      </c>
      <c r="F170" s="275" t="s">
        <v>721</v>
      </c>
      <c r="G170" s="56"/>
      <c r="H170" s="71"/>
      <c r="I170" s="56"/>
      <c r="J170" s="56"/>
      <c r="K170" s="56"/>
      <c r="L170" s="56"/>
    </row>
    <row r="171" spans="1:12" s="276" customFormat="1" ht="30">
      <c r="A171" s="367">
        <v>168</v>
      </c>
      <c r="B171" s="277" t="s">
        <v>264</v>
      </c>
      <c r="C171" s="277" t="s">
        <v>728</v>
      </c>
      <c r="D171" s="66">
        <v>48867203</v>
      </c>
      <c r="E171" s="66">
        <v>35975507</v>
      </c>
      <c r="F171" s="275" t="s">
        <v>721</v>
      </c>
      <c r="G171" s="56"/>
      <c r="H171" s="71"/>
      <c r="I171" s="56"/>
      <c r="J171" s="56"/>
      <c r="K171" s="56"/>
      <c r="L171" s="56"/>
    </row>
    <row r="172" spans="1:12" s="280" customFormat="1" ht="45">
      <c r="A172" s="62">
        <v>169</v>
      </c>
      <c r="B172" s="282" t="s">
        <v>461</v>
      </c>
      <c r="C172" s="282" t="s">
        <v>745</v>
      </c>
      <c r="D172" s="66">
        <v>45625</v>
      </c>
      <c r="E172" s="66">
        <v>44464</v>
      </c>
      <c r="F172" s="279" t="s">
        <v>738</v>
      </c>
      <c r="G172" s="56"/>
      <c r="H172" s="71"/>
      <c r="I172" s="56"/>
      <c r="J172" s="56"/>
      <c r="K172" s="56"/>
      <c r="L172" s="56"/>
    </row>
    <row r="173" spans="1:12" s="280" customFormat="1" ht="45">
      <c r="A173" s="367">
        <v>170</v>
      </c>
      <c r="B173" s="281" t="s">
        <v>739</v>
      </c>
      <c r="C173" s="281" t="s">
        <v>740</v>
      </c>
      <c r="D173" s="66">
        <v>30208</v>
      </c>
      <c r="E173" s="66">
        <v>29952</v>
      </c>
      <c r="F173" s="279" t="s">
        <v>738</v>
      </c>
      <c r="G173" s="56"/>
      <c r="H173" s="71"/>
      <c r="I173" s="56"/>
      <c r="J173" s="56"/>
      <c r="K173" s="56"/>
      <c r="L173" s="56"/>
    </row>
    <row r="174" spans="1:12" s="280" customFormat="1" ht="45">
      <c r="A174" s="62">
        <v>171</v>
      </c>
      <c r="B174" s="281" t="s">
        <v>459</v>
      </c>
      <c r="C174" s="281" t="s">
        <v>741</v>
      </c>
      <c r="D174" s="66">
        <v>120208</v>
      </c>
      <c r="E174" s="66">
        <v>55417</v>
      </c>
      <c r="F174" s="279" t="s">
        <v>742</v>
      </c>
      <c r="G174" s="56"/>
      <c r="H174" s="71"/>
      <c r="I174" s="56"/>
      <c r="J174" s="56"/>
      <c r="K174" s="56"/>
      <c r="L174" s="56"/>
    </row>
    <row r="175" spans="1:12" s="276" customFormat="1">
      <c r="A175" s="367">
        <v>172</v>
      </c>
      <c r="B175" s="281" t="s">
        <v>457</v>
      </c>
      <c r="C175" s="281" t="s">
        <v>734</v>
      </c>
      <c r="D175" s="66">
        <v>1844902</v>
      </c>
      <c r="E175" s="66">
        <v>1589616</v>
      </c>
      <c r="F175" s="279" t="s">
        <v>735</v>
      </c>
      <c r="G175" s="56"/>
      <c r="H175" s="71"/>
      <c r="I175" s="56"/>
      <c r="J175" s="56"/>
      <c r="K175" s="56"/>
      <c r="L175" s="56"/>
    </row>
    <row r="176" spans="1:12" s="280" customFormat="1" ht="15" customHeight="1">
      <c r="A176" s="62">
        <v>173</v>
      </c>
      <c r="B176" s="281" t="s">
        <v>736</v>
      </c>
      <c r="C176" s="281" t="s">
        <v>737</v>
      </c>
      <c r="D176" s="66">
        <f>246620/2</f>
        <v>123310</v>
      </c>
      <c r="E176" s="66">
        <f>221540/2</f>
        <v>110770</v>
      </c>
      <c r="F176" s="279" t="s">
        <v>735</v>
      </c>
      <c r="G176" s="286" t="s">
        <v>744</v>
      </c>
      <c r="H176" s="71"/>
      <c r="I176" s="56"/>
      <c r="J176" s="56"/>
      <c r="K176" s="56"/>
      <c r="L176" s="56"/>
    </row>
    <row r="177" spans="1:12" s="280" customFormat="1" ht="30">
      <c r="A177" s="367">
        <v>174</v>
      </c>
      <c r="B177" s="281" t="s">
        <v>336</v>
      </c>
      <c r="C177" s="281" t="s">
        <v>743</v>
      </c>
      <c r="D177" s="66">
        <v>5189628</v>
      </c>
      <c r="E177" s="66">
        <v>4903588</v>
      </c>
      <c r="F177" s="279" t="s">
        <v>735</v>
      </c>
      <c r="G177" s="56"/>
      <c r="H177" s="71"/>
      <c r="I177" s="56"/>
      <c r="J177" s="56"/>
      <c r="K177" s="56"/>
      <c r="L177" s="56"/>
    </row>
    <row r="178" spans="1:12" s="355" customFormat="1" ht="15.75">
      <c r="A178" s="62">
        <v>175</v>
      </c>
      <c r="B178" s="359" t="s">
        <v>471</v>
      </c>
      <c r="C178" s="356" t="s">
        <v>747</v>
      </c>
      <c r="D178" s="352">
        <v>39451849</v>
      </c>
      <c r="E178" s="352">
        <v>34632188</v>
      </c>
      <c r="F178" s="351" t="s">
        <v>746</v>
      </c>
      <c r="G178" s="353">
        <v>296045</v>
      </c>
      <c r="H178" s="354"/>
      <c r="I178" s="353"/>
      <c r="J178" s="353"/>
      <c r="K178" s="353"/>
      <c r="L178" s="353"/>
    </row>
    <row r="179" spans="1:12" s="284" customFormat="1" ht="30">
      <c r="A179" s="367">
        <v>176</v>
      </c>
      <c r="B179" s="285" t="s">
        <v>748</v>
      </c>
      <c r="C179" s="285" t="s">
        <v>749</v>
      </c>
      <c r="D179" s="66">
        <v>394120</v>
      </c>
      <c r="E179" s="66">
        <v>354040</v>
      </c>
      <c r="F179" s="283" t="s">
        <v>746</v>
      </c>
      <c r="G179" s="56"/>
      <c r="H179" s="71"/>
      <c r="I179" s="56"/>
      <c r="J179" s="56"/>
      <c r="K179" s="56"/>
      <c r="L179" s="56"/>
    </row>
    <row r="180" spans="1:12" s="284" customFormat="1" ht="15.75">
      <c r="A180" s="62">
        <v>177</v>
      </c>
      <c r="B180" s="348" t="s">
        <v>692</v>
      </c>
      <c r="C180" s="285" t="s">
        <v>719</v>
      </c>
      <c r="D180" s="66">
        <v>182388420</v>
      </c>
      <c r="E180" s="66">
        <v>160887434</v>
      </c>
      <c r="F180" s="283" t="s">
        <v>750</v>
      </c>
      <c r="G180" s="56"/>
      <c r="H180" s="71"/>
      <c r="I180" s="56"/>
      <c r="J180" s="56"/>
      <c r="K180" s="56"/>
      <c r="L180" s="56"/>
    </row>
    <row r="181" spans="1:12" s="284" customFormat="1" ht="30">
      <c r="A181" s="367">
        <v>178</v>
      </c>
      <c r="B181" s="25" t="s">
        <v>751</v>
      </c>
      <c r="C181" s="285" t="s">
        <v>727</v>
      </c>
      <c r="D181" s="66">
        <v>4784772</v>
      </c>
      <c r="E181" s="290">
        <v>4374646</v>
      </c>
      <c r="F181" s="283" t="s">
        <v>750</v>
      </c>
      <c r="G181" s="56"/>
      <c r="H181" s="71"/>
      <c r="I181" s="56"/>
      <c r="J181" s="56"/>
      <c r="K181" s="56"/>
      <c r="L181" s="56"/>
    </row>
    <row r="182" spans="1:12" s="284" customFormat="1" ht="15.75">
      <c r="A182" s="62">
        <v>179</v>
      </c>
      <c r="B182" s="350" t="s">
        <v>261</v>
      </c>
      <c r="C182" s="285" t="s">
        <v>712</v>
      </c>
      <c r="D182" s="66">
        <v>41865841</v>
      </c>
      <c r="E182" s="290">
        <v>36806829</v>
      </c>
      <c r="F182" s="283" t="s">
        <v>750</v>
      </c>
      <c r="G182" s="56"/>
      <c r="H182" s="71"/>
      <c r="I182" s="56"/>
      <c r="J182" s="56"/>
      <c r="K182" s="56"/>
      <c r="L182" s="56"/>
    </row>
    <row r="183" spans="1:12" s="355" customFormat="1" ht="15.75">
      <c r="A183" s="367">
        <v>180</v>
      </c>
      <c r="B183" s="359" t="s">
        <v>471</v>
      </c>
      <c r="C183" s="356" t="s">
        <v>747</v>
      </c>
      <c r="D183" s="352">
        <v>32732707</v>
      </c>
      <c r="E183" s="358">
        <v>28832232</v>
      </c>
      <c r="F183" s="351" t="s">
        <v>750</v>
      </c>
      <c r="G183" s="353">
        <v>147288</v>
      </c>
      <c r="H183" s="354"/>
      <c r="I183" s="353"/>
      <c r="J183" s="353"/>
      <c r="K183" s="353"/>
      <c r="L183" s="353"/>
    </row>
    <row r="184" spans="1:12" s="284" customFormat="1" ht="15.75">
      <c r="A184" s="62">
        <v>181</v>
      </c>
      <c r="B184" s="25" t="s">
        <v>752</v>
      </c>
      <c r="C184" s="285" t="s">
        <v>728</v>
      </c>
      <c r="D184" s="66">
        <v>19144787</v>
      </c>
      <c r="E184" s="290">
        <v>15823949</v>
      </c>
      <c r="F184" s="283" t="s">
        <v>750</v>
      </c>
      <c r="G184" s="56"/>
      <c r="H184" s="71"/>
      <c r="I184" s="56"/>
      <c r="J184" s="56"/>
      <c r="K184" s="56"/>
      <c r="L184" s="56"/>
    </row>
    <row r="185" spans="1:12" s="284" customFormat="1" ht="30">
      <c r="A185" s="367">
        <v>182</v>
      </c>
      <c r="B185" s="289" t="s">
        <v>449</v>
      </c>
      <c r="C185" s="289" t="s">
        <v>753</v>
      </c>
      <c r="D185" s="66">
        <v>210679</v>
      </c>
      <c r="E185" s="66">
        <v>205324</v>
      </c>
      <c r="F185" s="287" t="s">
        <v>756</v>
      </c>
      <c r="G185" s="56"/>
      <c r="H185" s="71"/>
      <c r="I185" s="56"/>
      <c r="J185" s="56"/>
      <c r="K185" s="56"/>
      <c r="L185" s="56"/>
    </row>
    <row r="186" spans="1:12" s="288" customFormat="1" ht="15.75">
      <c r="A186" s="62">
        <v>183</v>
      </c>
      <c r="B186" s="289" t="s">
        <v>754</v>
      </c>
      <c r="C186" s="289" t="s">
        <v>755</v>
      </c>
      <c r="D186" s="66">
        <v>6687536</v>
      </c>
      <c r="E186" s="66">
        <v>6006836</v>
      </c>
      <c r="F186" s="287" t="s">
        <v>757</v>
      </c>
      <c r="G186" s="56"/>
      <c r="H186" s="71"/>
      <c r="I186" s="56"/>
      <c r="J186" s="56"/>
      <c r="K186" s="56"/>
      <c r="L186" s="56"/>
    </row>
    <row r="187" spans="1:12" s="288" customFormat="1" ht="45">
      <c r="A187" s="367">
        <v>184</v>
      </c>
      <c r="B187" s="292" t="s">
        <v>717</v>
      </c>
      <c r="C187" s="292" t="s">
        <v>174</v>
      </c>
      <c r="D187" s="66">
        <v>11236960</v>
      </c>
      <c r="E187" s="66">
        <v>9300530</v>
      </c>
      <c r="F187" s="291" t="s">
        <v>758</v>
      </c>
      <c r="G187" s="56"/>
      <c r="H187" s="71"/>
      <c r="I187" s="56"/>
      <c r="J187" s="56"/>
      <c r="K187" s="56"/>
      <c r="L187" s="56"/>
    </row>
    <row r="188" spans="1:12" s="288" customFormat="1" ht="15.75">
      <c r="A188" s="62">
        <v>185</v>
      </c>
      <c r="B188" s="295" t="s">
        <v>449</v>
      </c>
      <c r="C188" s="295" t="s">
        <v>759</v>
      </c>
      <c r="D188" s="66">
        <v>200693</v>
      </c>
      <c r="E188" s="66">
        <v>195590</v>
      </c>
      <c r="F188" s="293" t="s">
        <v>760</v>
      </c>
      <c r="G188" s="300">
        <f>E188/10000000</f>
        <v>1.9559E-2</v>
      </c>
      <c r="H188" s="71"/>
      <c r="I188" s="56"/>
      <c r="J188" s="56"/>
      <c r="K188" s="56"/>
      <c r="L188" s="56"/>
    </row>
    <row r="189" spans="1:12" s="298" customFormat="1">
      <c r="A189" s="367">
        <v>186</v>
      </c>
      <c r="B189" s="299" t="s">
        <v>766</v>
      </c>
      <c r="C189" s="299" t="s">
        <v>765</v>
      </c>
      <c r="D189" s="66">
        <v>12951</v>
      </c>
      <c r="E189" s="66">
        <v>12456</v>
      </c>
      <c r="F189" s="297" t="s">
        <v>769</v>
      </c>
      <c r="G189" s="56"/>
      <c r="H189" s="71"/>
      <c r="I189" s="56"/>
      <c r="J189" s="56"/>
      <c r="K189" s="56"/>
      <c r="L189" s="56"/>
    </row>
    <row r="190" spans="1:12" s="298" customFormat="1" ht="15.75">
      <c r="A190" s="62">
        <v>187</v>
      </c>
      <c r="B190" s="299" t="s">
        <v>767</v>
      </c>
      <c r="C190" s="299" t="s">
        <v>765</v>
      </c>
      <c r="D190" s="66">
        <v>167537</v>
      </c>
      <c r="E190" s="66">
        <v>161153</v>
      </c>
      <c r="F190" s="297" t="s">
        <v>769</v>
      </c>
      <c r="G190" s="56"/>
      <c r="H190" s="71"/>
      <c r="I190" s="56"/>
      <c r="J190" s="56"/>
      <c r="K190" s="56"/>
      <c r="L190" s="56"/>
    </row>
    <row r="191" spans="1:12" s="298" customFormat="1">
      <c r="A191" s="367">
        <v>188</v>
      </c>
      <c r="B191" s="299" t="s">
        <v>768</v>
      </c>
      <c r="C191" s="299" t="s">
        <v>765</v>
      </c>
      <c r="D191" s="66">
        <v>111692</v>
      </c>
      <c r="E191" s="66">
        <v>107436</v>
      </c>
      <c r="F191" s="297" t="s">
        <v>769</v>
      </c>
      <c r="G191" s="56"/>
      <c r="H191" s="71"/>
      <c r="I191" s="56"/>
      <c r="J191" s="56"/>
      <c r="K191" s="56"/>
      <c r="L191" s="56"/>
    </row>
    <row r="192" spans="1:12" s="355" customFormat="1" ht="15.75">
      <c r="A192" s="62">
        <v>189</v>
      </c>
      <c r="B192" s="356" t="s">
        <v>261</v>
      </c>
      <c r="C192" s="356" t="s">
        <v>712</v>
      </c>
      <c r="D192" s="352">
        <v>26985825</v>
      </c>
      <c r="E192" s="352">
        <v>23457409</v>
      </c>
      <c r="F192" s="351" t="s">
        <v>761</v>
      </c>
      <c r="G192" s="357"/>
      <c r="H192" s="354"/>
      <c r="I192" s="353"/>
      <c r="J192" s="353"/>
      <c r="K192" s="353"/>
      <c r="L192" s="353"/>
    </row>
    <row r="193" spans="1:12" s="294" customFormat="1">
      <c r="A193" s="367">
        <v>190</v>
      </c>
      <c r="B193" s="348" t="s">
        <v>692</v>
      </c>
      <c r="C193" s="295" t="s">
        <v>719</v>
      </c>
      <c r="D193" s="66">
        <v>49728337</v>
      </c>
      <c r="E193" s="66">
        <v>46094816</v>
      </c>
      <c r="F193" s="293" t="s">
        <v>761</v>
      </c>
      <c r="G193" s="300"/>
      <c r="H193" s="71"/>
      <c r="I193" s="56"/>
      <c r="J193" s="56"/>
      <c r="K193" s="56"/>
      <c r="L193" s="56"/>
    </row>
    <row r="194" spans="1:12" s="355" customFormat="1" ht="15.75">
      <c r="A194" s="62">
        <v>191</v>
      </c>
      <c r="B194" s="359" t="s">
        <v>471</v>
      </c>
      <c r="C194" s="356" t="s">
        <v>762</v>
      </c>
      <c r="D194" s="352">
        <v>41537491</v>
      </c>
      <c r="E194" s="352">
        <v>36458486</v>
      </c>
      <c r="F194" s="351" t="s">
        <v>761</v>
      </c>
      <c r="G194" s="357">
        <v>316246</v>
      </c>
      <c r="H194" s="354"/>
      <c r="I194" s="353"/>
      <c r="J194" s="353"/>
      <c r="K194" s="353"/>
      <c r="L194" s="353"/>
    </row>
    <row r="195" spans="1:12" s="294" customFormat="1" ht="30">
      <c r="A195" s="367">
        <v>192</v>
      </c>
      <c r="B195" s="295" t="s">
        <v>264</v>
      </c>
      <c r="C195" s="295" t="s">
        <v>763</v>
      </c>
      <c r="D195" s="66">
        <v>20682503</v>
      </c>
      <c r="E195" s="66">
        <v>17293601</v>
      </c>
      <c r="F195" s="293" t="s">
        <v>764</v>
      </c>
      <c r="G195" s="300"/>
      <c r="H195" s="71"/>
      <c r="I195" s="56"/>
      <c r="J195" s="56"/>
      <c r="K195" s="56"/>
      <c r="L195" s="56"/>
    </row>
    <row r="196" spans="1:12" s="303" customFormat="1" ht="30">
      <c r="A196" s="62">
        <v>193</v>
      </c>
      <c r="B196" s="97" t="s">
        <v>145</v>
      </c>
      <c r="C196" s="82" t="s">
        <v>39</v>
      </c>
      <c r="D196" s="66">
        <v>102938</v>
      </c>
      <c r="E196" s="66">
        <v>92457</v>
      </c>
      <c r="F196" s="349" t="s">
        <v>772</v>
      </c>
      <c r="G196" s="300"/>
      <c r="H196" s="71"/>
      <c r="I196" s="56"/>
      <c r="J196" s="56"/>
      <c r="K196" s="56"/>
      <c r="L196" s="56"/>
    </row>
    <row r="197" spans="1:12" s="294" customFormat="1">
      <c r="A197" s="367">
        <v>194</v>
      </c>
      <c r="B197" s="348" t="s">
        <v>692</v>
      </c>
      <c r="C197" s="302" t="s">
        <v>719</v>
      </c>
      <c r="D197" s="66">
        <v>26948747</v>
      </c>
      <c r="E197" s="66">
        <v>26467519</v>
      </c>
      <c r="F197" s="301" t="s">
        <v>770</v>
      </c>
      <c r="G197" s="56"/>
      <c r="H197" s="71"/>
      <c r="I197" s="56"/>
      <c r="J197" s="56"/>
      <c r="K197" s="56"/>
      <c r="L197" s="56"/>
    </row>
    <row r="198" spans="1:12" s="294" customFormat="1" ht="15.75">
      <c r="A198" s="62">
        <v>195</v>
      </c>
      <c r="B198" s="348" t="s">
        <v>692</v>
      </c>
      <c r="C198" s="302" t="s">
        <v>719</v>
      </c>
      <c r="D198" s="66">
        <v>95997902</v>
      </c>
      <c r="E198" s="66">
        <v>58302991</v>
      </c>
      <c r="F198" s="301" t="s">
        <v>771</v>
      </c>
      <c r="G198" s="56"/>
      <c r="H198" s="71"/>
      <c r="I198" s="56"/>
      <c r="J198" s="56"/>
      <c r="K198" s="56"/>
      <c r="L198" s="56"/>
    </row>
    <row r="199" spans="1:12" s="294" customFormat="1">
      <c r="A199" s="367">
        <v>196</v>
      </c>
      <c r="B199" s="348" t="s">
        <v>692</v>
      </c>
      <c r="C199" s="302" t="s">
        <v>719</v>
      </c>
      <c r="D199" s="66">
        <v>30643216</v>
      </c>
      <c r="E199" s="66">
        <v>23320814</v>
      </c>
      <c r="F199" s="301" t="s">
        <v>771</v>
      </c>
      <c r="G199" s="56"/>
      <c r="H199" s="71"/>
      <c r="I199" s="56"/>
      <c r="J199" s="56"/>
      <c r="K199" s="56"/>
      <c r="L199" s="56"/>
    </row>
    <row r="200" spans="1:12" s="294" customFormat="1" ht="90">
      <c r="A200" s="62">
        <v>197</v>
      </c>
      <c r="B200" s="302" t="s">
        <v>454</v>
      </c>
      <c r="C200" s="302" t="s">
        <v>725</v>
      </c>
      <c r="D200" s="66">
        <v>12725032</v>
      </c>
      <c r="E200" s="66">
        <v>12725032</v>
      </c>
      <c r="F200" s="301" t="s">
        <v>771</v>
      </c>
      <c r="G200" s="56"/>
      <c r="H200" s="71"/>
      <c r="I200" s="56"/>
      <c r="J200" s="56"/>
      <c r="K200" s="56"/>
      <c r="L200" s="56"/>
    </row>
    <row r="201" spans="1:12" s="305" customFormat="1" ht="45">
      <c r="A201" s="367">
        <v>198</v>
      </c>
      <c r="B201" s="306" t="s">
        <v>166</v>
      </c>
      <c r="C201" s="306" t="s">
        <v>773</v>
      </c>
      <c r="D201" s="66">
        <v>10877676</v>
      </c>
      <c r="E201" s="66">
        <v>10424915</v>
      </c>
      <c r="F201" s="304" t="s">
        <v>774</v>
      </c>
      <c r="G201" s="56"/>
      <c r="H201" s="71"/>
      <c r="I201" s="56"/>
      <c r="J201" s="56"/>
      <c r="K201" s="56"/>
      <c r="L201" s="56"/>
    </row>
    <row r="202" spans="1:12" s="288" customFormat="1" ht="15.75">
      <c r="A202" s="62">
        <v>199</v>
      </c>
      <c r="B202" s="306" t="s">
        <v>261</v>
      </c>
      <c r="C202" s="306" t="s">
        <v>712</v>
      </c>
      <c r="D202" s="66">
        <v>13764240</v>
      </c>
      <c r="E202" s="66">
        <v>11893796</v>
      </c>
      <c r="F202" s="304" t="s">
        <v>775</v>
      </c>
      <c r="G202" s="56"/>
      <c r="H202" s="71"/>
      <c r="I202" s="56"/>
      <c r="J202" s="56"/>
      <c r="K202" s="56"/>
      <c r="L202" s="56"/>
    </row>
    <row r="203" spans="1:12" s="312" customFormat="1">
      <c r="A203" s="367">
        <v>200</v>
      </c>
      <c r="B203" s="313" t="s">
        <v>307</v>
      </c>
      <c r="C203" s="313" t="s">
        <v>776</v>
      </c>
      <c r="D203" s="66">
        <v>48771784</v>
      </c>
      <c r="E203" s="66">
        <v>43231793</v>
      </c>
      <c r="F203" s="311" t="s">
        <v>777</v>
      </c>
      <c r="G203" s="56"/>
      <c r="H203" s="71"/>
      <c r="I203" s="56"/>
      <c r="J203" s="56"/>
      <c r="K203" s="56"/>
      <c r="L203" s="56"/>
    </row>
    <row r="204" spans="1:12" s="312" customFormat="1" ht="15.75">
      <c r="A204" s="62">
        <v>201</v>
      </c>
      <c r="B204" s="313" t="s">
        <v>726</v>
      </c>
      <c r="C204" s="313" t="s">
        <v>727</v>
      </c>
      <c r="D204" s="66">
        <v>28382939</v>
      </c>
      <c r="E204" s="66">
        <v>25677158</v>
      </c>
      <c r="F204" s="311" t="s">
        <v>777</v>
      </c>
      <c r="G204" s="56"/>
      <c r="H204" s="71"/>
      <c r="I204" s="56"/>
      <c r="J204" s="56"/>
      <c r="K204" s="56"/>
      <c r="L204" s="56"/>
    </row>
    <row r="205" spans="1:12" s="312" customFormat="1">
      <c r="A205" s="367">
        <v>202</v>
      </c>
      <c r="B205" s="313" t="s">
        <v>449</v>
      </c>
      <c r="C205" s="313" t="s">
        <v>778</v>
      </c>
      <c r="D205" s="66">
        <v>173289</v>
      </c>
      <c r="E205" s="66">
        <v>168882</v>
      </c>
      <c r="F205" s="311" t="s">
        <v>777</v>
      </c>
      <c r="G205" s="56"/>
      <c r="H205" s="71"/>
      <c r="I205" s="56"/>
      <c r="J205" s="56"/>
      <c r="K205" s="56"/>
      <c r="L205" s="56"/>
    </row>
    <row r="206" spans="1:12" s="312" customFormat="1" ht="45">
      <c r="A206" s="62">
        <v>203</v>
      </c>
      <c r="B206" s="25" t="s">
        <v>795</v>
      </c>
      <c r="C206" s="324" t="s">
        <v>796</v>
      </c>
      <c r="D206" s="66">
        <v>154000</v>
      </c>
      <c r="E206" s="290">
        <v>142450</v>
      </c>
      <c r="F206" s="323" t="s">
        <v>236</v>
      </c>
      <c r="G206" s="56"/>
      <c r="H206" s="71"/>
      <c r="I206" s="56"/>
      <c r="J206" s="56"/>
      <c r="K206" s="56"/>
      <c r="L206" s="56"/>
    </row>
    <row r="207" spans="1:12" s="312" customFormat="1" ht="45">
      <c r="A207" s="367">
        <v>204</v>
      </c>
      <c r="B207" s="25" t="s">
        <v>795</v>
      </c>
      <c r="C207" s="324" t="s">
        <v>796</v>
      </c>
      <c r="D207" s="66">
        <v>60000</v>
      </c>
      <c r="E207" s="66">
        <v>55500</v>
      </c>
      <c r="F207" s="323" t="s">
        <v>236</v>
      </c>
      <c r="G207" s="56"/>
      <c r="H207" s="71"/>
      <c r="I207" s="56"/>
      <c r="J207" s="56"/>
      <c r="K207" s="56"/>
      <c r="L207" s="56"/>
    </row>
    <row r="208" spans="1:12" s="305" customFormat="1" ht="45">
      <c r="A208" s="62">
        <v>205</v>
      </c>
      <c r="B208" s="25" t="s">
        <v>797</v>
      </c>
      <c r="C208" s="324" t="s">
        <v>796</v>
      </c>
      <c r="D208" s="66">
        <v>38520</v>
      </c>
      <c r="E208" s="66">
        <v>38520</v>
      </c>
      <c r="F208" s="323" t="s">
        <v>236</v>
      </c>
      <c r="G208" s="56"/>
      <c r="H208" s="71"/>
      <c r="I208" s="56"/>
      <c r="J208" s="56"/>
      <c r="K208" s="56"/>
      <c r="L208" s="56"/>
    </row>
    <row r="209" spans="1:12" s="326" customFormat="1">
      <c r="A209" s="367">
        <v>206</v>
      </c>
      <c r="B209" s="25" t="s">
        <v>449</v>
      </c>
      <c r="C209" s="331" t="s">
        <v>812</v>
      </c>
      <c r="D209" s="66">
        <v>161562</v>
      </c>
      <c r="E209" s="66">
        <v>157456</v>
      </c>
      <c r="F209" s="329" t="s">
        <v>811</v>
      </c>
      <c r="G209" s="56"/>
      <c r="H209" s="71"/>
      <c r="I209" s="56"/>
      <c r="J209" s="56"/>
      <c r="K209" s="56"/>
      <c r="L209" s="56"/>
    </row>
    <row r="210" spans="1:12" s="330" customFormat="1" ht="30">
      <c r="A210" s="62">
        <v>207</v>
      </c>
      <c r="B210" s="25" t="s">
        <v>334</v>
      </c>
      <c r="C210" s="331" t="s">
        <v>813</v>
      </c>
      <c r="D210" s="66">
        <v>2046972</v>
      </c>
      <c r="E210" s="66">
        <v>1721708</v>
      </c>
      <c r="F210" s="329" t="s">
        <v>815</v>
      </c>
      <c r="G210" s="56"/>
      <c r="H210" s="71"/>
      <c r="I210" s="56"/>
      <c r="J210" s="56"/>
      <c r="K210" s="56"/>
      <c r="L210" s="56"/>
    </row>
    <row r="211" spans="1:12" s="330" customFormat="1" ht="30">
      <c r="A211" s="367">
        <v>208</v>
      </c>
      <c r="B211" s="25" t="s">
        <v>336</v>
      </c>
      <c r="C211" s="331" t="s">
        <v>814</v>
      </c>
      <c r="D211" s="66">
        <v>10513623</v>
      </c>
      <c r="E211" s="66">
        <v>10094707</v>
      </c>
      <c r="F211" s="329" t="s">
        <v>815</v>
      </c>
      <c r="G211" s="56"/>
      <c r="H211" s="71"/>
      <c r="I211" s="56"/>
      <c r="J211" s="56"/>
      <c r="K211" s="56"/>
      <c r="L211" s="56"/>
    </row>
    <row r="212" spans="1:12" s="330" customFormat="1" ht="30">
      <c r="A212" s="62">
        <v>209</v>
      </c>
      <c r="B212" s="366" t="s">
        <v>800</v>
      </c>
      <c r="C212" s="25" t="s">
        <v>816</v>
      </c>
      <c r="D212" s="66">
        <v>6960796</v>
      </c>
      <c r="E212" s="66">
        <v>5778788</v>
      </c>
      <c r="F212" s="334" t="s">
        <v>817</v>
      </c>
      <c r="G212" s="25"/>
      <c r="H212" s="71"/>
      <c r="I212" s="56"/>
      <c r="J212" s="56"/>
      <c r="K212" s="56"/>
      <c r="L212" s="56"/>
    </row>
    <row r="213" spans="1:12" s="336" customFormat="1">
      <c r="A213" s="367">
        <v>210</v>
      </c>
      <c r="B213" s="366" t="s">
        <v>818</v>
      </c>
      <c r="C213" s="366" t="s">
        <v>727</v>
      </c>
      <c r="D213" s="66">
        <v>13339257</v>
      </c>
      <c r="E213" s="66">
        <v>12220115</v>
      </c>
      <c r="F213" s="335" t="s">
        <v>215</v>
      </c>
      <c r="G213" s="56"/>
      <c r="H213" s="71"/>
      <c r="I213" s="56"/>
      <c r="J213" s="56"/>
      <c r="K213" s="56"/>
      <c r="L213" s="56"/>
    </row>
    <row r="214" spans="1:12" s="336" customFormat="1" ht="15.75">
      <c r="A214" s="62">
        <v>211</v>
      </c>
      <c r="B214" s="25" t="s">
        <v>468</v>
      </c>
      <c r="C214" s="25" t="s">
        <v>823</v>
      </c>
      <c r="D214" s="66">
        <v>2864079</v>
      </c>
      <c r="E214" s="66">
        <v>2506657</v>
      </c>
      <c r="F214" s="335" t="s">
        <v>215</v>
      </c>
      <c r="G214" s="56"/>
      <c r="H214" s="71"/>
      <c r="I214" s="56"/>
      <c r="J214" s="56"/>
      <c r="K214" s="56"/>
      <c r="L214" s="56"/>
    </row>
    <row r="215" spans="1:12" s="336" customFormat="1">
      <c r="A215" s="367">
        <v>212</v>
      </c>
      <c r="B215" s="84" t="s">
        <v>819</v>
      </c>
      <c r="C215" s="84" t="s">
        <v>819</v>
      </c>
      <c r="D215" s="66">
        <v>157452</v>
      </c>
      <c r="E215" s="66">
        <v>153448</v>
      </c>
      <c r="F215" s="335" t="s">
        <v>821</v>
      </c>
      <c r="G215" s="56"/>
      <c r="H215" s="71"/>
      <c r="I215" s="56"/>
      <c r="J215" s="56"/>
      <c r="K215" s="56"/>
      <c r="L215" s="56"/>
    </row>
    <row r="216" spans="1:12" s="336" customFormat="1" ht="15.75">
      <c r="A216" s="62">
        <v>213</v>
      </c>
      <c r="B216" s="368" t="s">
        <v>820</v>
      </c>
      <c r="C216" s="363" t="s">
        <v>712</v>
      </c>
      <c r="D216" s="369">
        <v>27931770</v>
      </c>
      <c r="E216" s="66">
        <v>23232701</v>
      </c>
      <c r="F216" s="335" t="s">
        <v>822</v>
      </c>
      <c r="G216" s="56"/>
      <c r="H216" s="71"/>
      <c r="I216" s="56"/>
      <c r="J216" s="56"/>
      <c r="K216" s="56"/>
      <c r="L216" s="56"/>
    </row>
    <row r="217" spans="1:12" s="338" customFormat="1">
      <c r="A217" s="367">
        <v>214</v>
      </c>
      <c r="B217" s="368" t="s">
        <v>820</v>
      </c>
      <c r="C217" s="363" t="s">
        <v>712</v>
      </c>
      <c r="D217" s="369">
        <v>28490000</v>
      </c>
      <c r="E217" s="66">
        <v>22426409</v>
      </c>
      <c r="F217" s="337" t="s">
        <v>824</v>
      </c>
      <c r="G217" s="56"/>
      <c r="H217" s="71"/>
      <c r="I217" s="56"/>
      <c r="J217" s="56"/>
      <c r="K217" s="56"/>
      <c r="L217" s="56"/>
    </row>
    <row r="218" spans="1:12" s="340" customFormat="1" ht="15.75">
      <c r="A218" s="62">
        <v>215</v>
      </c>
      <c r="B218" s="25" t="s">
        <v>457</v>
      </c>
      <c r="C218" s="370" t="s">
        <v>734</v>
      </c>
      <c r="D218" s="66">
        <v>1630803</v>
      </c>
      <c r="E218" s="66">
        <v>1534529</v>
      </c>
      <c r="F218" s="339" t="s">
        <v>825</v>
      </c>
      <c r="G218" s="56"/>
      <c r="H218" s="71"/>
      <c r="I218" s="56"/>
      <c r="J218" s="56"/>
      <c r="K218" s="56"/>
      <c r="L218" s="56"/>
    </row>
    <row r="219" spans="1:12" s="342" customFormat="1">
      <c r="A219" s="367">
        <v>216</v>
      </c>
      <c r="B219" s="25" t="s">
        <v>827</v>
      </c>
      <c r="C219" s="343" t="s">
        <v>831</v>
      </c>
      <c r="D219" s="66">
        <v>583293</v>
      </c>
      <c r="E219" s="98">
        <v>555946</v>
      </c>
      <c r="F219" s="341" t="s">
        <v>828</v>
      </c>
      <c r="G219" s="56"/>
      <c r="H219" s="71"/>
      <c r="I219" s="56"/>
      <c r="J219" s="56"/>
      <c r="K219" s="56"/>
      <c r="L219" s="56"/>
    </row>
    <row r="220" spans="1:12" s="342" customFormat="1" ht="15.75">
      <c r="A220" s="62">
        <v>217</v>
      </c>
      <c r="B220" s="147" t="s">
        <v>471</v>
      </c>
      <c r="C220" s="343" t="s">
        <v>830</v>
      </c>
      <c r="D220" s="66">
        <v>102717271</v>
      </c>
      <c r="E220" s="290">
        <v>91531533</v>
      </c>
      <c r="F220" s="345" t="s">
        <v>826</v>
      </c>
      <c r="G220" s="56"/>
      <c r="H220" s="71"/>
      <c r="I220" s="56"/>
      <c r="J220" s="56"/>
      <c r="K220" s="56"/>
      <c r="L220" s="56"/>
    </row>
    <row r="221" spans="1:12" s="342" customFormat="1" ht="15.75">
      <c r="A221" s="367">
        <v>218</v>
      </c>
      <c r="B221" s="147" t="s">
        <v>471</v>
      </c>
      <c r="C221" s="343" t="s">
        <v>830</v>
      </c>
      <c r="D221" s="66">
        <v>16834272</v>
      </c>
      <c r="E221" s="290">
        <v>10894394</v>
      </c>
      <c r="F221" s="345" t="s">
        <v>826</v>
      </c>
      <c r="G221" s="56">
        <v>953670</v>
      </c>
      <c r="H221" s="71"/>
      <c r="I221" s="56"/>
      <c r="J221" s="56"/>
      <c r="K221" s="56"/>
      <c r="L221" s="56"/>
    </row>
    <row r="222" spans="1:12" s="342" customFormat="1" ht="15.75">
      <c r="A222" s="62">
        <v>219</v>
      </c>
      <c r="B222" s="344" t="s">
        <v>580</v>
      </c>
      <c r="C222" s="343" t="s">
        <v>462</v>
      </c>
      <c r="D222" s="66">
        <v>23165214</v>
      </c>
      <c r="E222" s="290">
        <v>17704154</v>
      </c>
      <c r="F222" s="341" t="s">
        <v>829</v>
      </c>
      <c r="G222" s="56"/>
      <c r="H222" s="71"/>
      <c r="I222" s="56"/>
      <c r="J222" s="56"/>
      <c r="K222" s="56"/>
      <c r="L222" s="56"/>
    </row>
    <row r="223" spans="1:12" s="342" customFormat="1">
      <c r="A223" s="367">
        <v>220</v>
      </c>
      <c r="B223" s="350" t="s">
        <v>261</v>
      </c>
      <c r="C223" s="343" t="s">
        <v>712</v>
      </c>
      <c r="D223" s="66">
        <v>17722350</v>
      </c>
      <c r="E223" s="290">
        <v>15264953</v>
      </c>
      <c r="F223" s="341" t="s">
        <v>829</v>
      </c>
      <c r="G223" s="56"/>
      <c r="H223" s="71"/>
      <c r="I223" s="56"/>
      <c r="J223" s="56"/>
      <c r="K223" s="56"/>
      <c r="L223" s="56"/>
    </row>
    <row r="224" spans="1:12" s="342" customFormat="1" ht="15.75">
      <c r="A224" s="62">
        <v>221</v>
      </c>
      <c r="B224" s="147" t="s">
        <v>471</v>
      </c>
      <c r="C224" s="347" t="s">
        <v>830</v>
      </c>
      <c r="D224" s="66">
        <v>132096045</v>
      </c>
      <c r="E224" s="66">
        <v>117711009</v>
      </c>
      <c r="F224" s="346" t="s">
        <v>832</v>
      </c>
      <c r="G224" s="56"/>
      <c r="H224" s="71"/>
      <c r="I224" s="56"/>
      <c r="J224" s="56"/>
      <c r="K224" s="56"/>
      <c r="L224" s="56"/>
    </row>
    <row r="225" spans="1:12" s="365" customFormat="1" ht="30">
      <c r="A225" s="367">
        <v>222</v>
      </c>
      <c r="B225" s="366" t="s">
        <v>264</v>
      </c>
      <c r="C225" s="366" t="s">
        <v>728</v>
      </c>
      <c r="D225" s="66">
        <v>35274018</v>
      </c>
      <c r="E225" s="66">
        <v>28586567</v>
      </c>
      <c r="F225" s="364" t="s">
        <v>833</v>
      </c>
      <c r="G225" s="56"/>
      <c r="H225" s="71"/>
      <c r="I225" s="56"/>
      <c r="J225" s="56"/>
      <c r="K225" s="56"/>
      <c r="L225" s="56"/>
    </row>
    <row r="226" spans="1:12" s="365" customFormat="1" ht="15.75">
      <c r="A226" s="62">
        <v>223</v>
      </c>
      <c r="B226" s="147" t="s">
        <v>457</v>
      </c>
      <c r="C226" s="366" t="s">
        <v>834</v>
      </c>
      <c r="D226" s="66">
        <v>8744279</v>
      </c>
      <c r="E226" s="66">
        <v>7866143</v>
      </c>
      <c r="F226" s="364" t="s">
        <v>833</v>
      </c>
      <c r="G226" s="56"/>
      <c r="H226" s="71"/>
      <c r="I226" s="56"/>
      <c r="J226" s="56"/>
      <c r="K226" s="56"/>
      <c r="L226" s="56"/>
    </row>
    <row r="227" spans="1:12" s="365" customFormat="1" ht="45">
      <c r="A227" s="367">
        <v>224</v>
      </c>
      <c r="B227" s="147" t="s">
        <v>459</v>
      </c>
      <c r="C227" s="366" t="s">
        <v>741</v>
      </c>
      <c r="D227" s="66">
        <v>12185094</v>
      </c>
      <c r="E227" s="66">
        <v>12185094</v>
      </c>
      <c r="F227" s="364" t="s">
        <v>833</v>
      </c>
      <c r="G227" s="56"/>
      <c r="H227" s="71"/>
      <c r="I227" s="56"/>
      <c r="J227" s="56"/>
      <c r="K227" s="56"/>
      <c r="L227" s="56"/>
    </row>
    <row r="228" spans="1:12" s="365" customFormat="1" ht="15.75">
      <c r="A228" s="62">
        <v>225</v>
      </c>
      <c r="B228" s="147"/>
      <c r="C228" s="366"/>
      <c r="D228" s="66"/>
      <c r="E228" s="66"/>
      <c r="F228" s="364"/>
      <c r="G228" s="56"/>
      <c r="H228" s="71"/>
      <c r="I228" s="56"/>
      <c r="J228" s="56"/>
      <c r="K228" s="56"/>
      <c r="L228" s="56"/>
    </row>
    <row r="229" spans="1:12" ht="39" customHeight="1" thickBot="1">
      <c r="C229" s="240" t="s">
        <v>164</v>
      </c>
      <c r="D229" s="241">
        <f>SUM(D4:D228)</f>
        <v>5018819301.8099995</v>
      </c>
      <c r="E229" s="241">
        <f>SUM(E4:E228)</f>
        <v>4619812575.1199999</v>
      </c>
      <c r="G229" s="56"/>
      <c r="H229" s="56"/>
      <c r="J229" s="56"/>
      <c r="K229" s="56"/>
      <c r="L229" s="56"/>
    </row>
    <row r="230" spans="1:12" s="267" customFormat="1" ht="39" customHeight="1" thickTop="1">
      <c r="B230" s="85"/>
      <c r="C230" s="269"/>
      <c r="D230" s="270"/>
      <c r="E230" s="270"/>
      <c r="F230" s="296"/>
      <c r="G230" s="56"/>
      <c r="H230" s="56"/>
      <c r="I230" s="56"/>
      <c r="J230" s="56"/>
      <c r="K230" s="56"/>
      <c r="L230" s="56"/>
    </row>
    <row r="231" spans="1:12" s="267" customFormat="1" ht="39" customHeight="1">
      <c r="B231" s="85"/>
      <c r="C231" s="269"/>
      <c r="D231" s="270"/>
      <c r="E231" s="270"/>
      <c r="F231" s="56"/>
      <c r="G231" s="56"/>
      <c r="H231" s="56"/>
      <c r="I231" s="56"/>
      <c r="J231" s="56"/>
      <c r="K231" s="56"/>
      <c r="L231" s="56"/>
    </row>
    <row r="232" spans="1:12" ht="39" customHeight="1">
      <c r="B232" s="263" t="s">
        <v>459</v>
      </c>
      <c r="D232" s="58">
        <v>506.77</v>
      </c>
      <c r="G232" s="56"/>
      <c r="H232" s="56"/>
      <c r="J232" s="56"/>
      <c r="K232" s="56"/>
      <c r="L232" s="56"/>
    </row>
    <row r="233" spans="1:12" ht="39" customHeight="1">
      <c r="B233" s="263" t="s">
        <v>459</v>
      </c>
      <c r="D233" s="361">
        <f>D231-D232</f>
        <v>-506.77</v>
      </c>
      <c r="G233" s="56"/>
      <c r="H233" s="56"/>
      <c r="J233" s="56"/>
      <c r="K233" s="56"/>
      <c r="L233" s="56"/>
    </row>
    <row r="234" spans="1:12" ht="39" customHeight="1">
      <c r="B234" s="263" t="s">
        <v>459</v>
      </c>
      <c r="D234" s="58">
        <v>2315</v>
      </c>
      <c r="G234" s="56"/>
      <c r="H234" s="56">
        <f>437149+10929+10929</f>
        <v>459007</v>
      </c>
      <c r="J234" s="56"/>
      <c r="K234" s="56"/>
      <c r="L234" s="56"/>
    </row>
    <row r="235" spans="1:12" s="177" customFormat="1" ht="39" customHeight="1">
      <c r="B235" s="263" t="s">
        <v>459</v>
      </c>
      <c r="D235" s="177">
        <v>3087</v>
      </c>
      <c r="G235" s="56"/>
      <c r="H235" s="56"/>
      <c r="I235" s="56"/>
      <c r="J235" s="56"/>
      <c r="K235" s="56"/>
      <c r="L235" s="56"/>
    </row>
    <row r="236" spans="1:12" s="177" customFormat="1" ht="39" customHeight="1">
      <c r="B236" s="263" t="s">
        <v>459</v>
      </c>
      <c r="D236" s="177">
        <v>156658</v>
      </c>
      <c r="G236" s="56"/>
      <c r="H236" s="56"/>
      <c r="I236" s="56"/>
      <c r="J236" s="56"/>
      <c r="K236" s="56"/>
      <c r="L236" s="56"/>
    </row>
    <row r="237" spans="1:12" ht="39" customHeight="1">
      <c r="B237" s="264" t="s">
        <v>459</v>
      </c>
      <c r="D237" s="58">
        <v>115600</v>
      </c>
      <c r="G237" s="56"/>
      <c r="H237" s="56"/>
      <c r="J237" s="56"/>
      <c r="K237" s="56"/>
      <c r="L237" s="56"/>
    </row>
    <row r="238" spans="1:12" ht="39" customHeight="1"/>
    <row r="239" spans="1:12" s="175" customFormat="1" ht="39" customHeight="1">
      <c r="I239" s="56"/>
    </row>
    <row r="240" spans="1:12" s="175" customFormat="1" ht="39" customHeight="1">
      <c r="I240" s="56"/>
    </row>
    <row r="241" spans="1:9" s="175" customFormat="1" ht="39" customHeight="1">
      <c r="I241" s="56"/>
    </row>
    <row r="242" spans="1:9" s="175" customFormat="1" ht="39" customHeight="1">
      <c r="H242" s="200">
        <f>939947/6</f>
        <v>156657.83333333334</v>
      </c>
      <c r="I242" s="56"/>
    </row>
    <row r="243" spans="1:9" s="175" customFormat="1" ht="39" customHeight="1">
      <c r="I243" s="56"/>
    </row>
    <row r="244" spans="1:9" s="175" customFormat="1" ht="39" customHeight="1">
      <c r="I244" s="56"/>
    </row>
    <row r="245" spans="1:9" s="200" customFormat="1" ht="39" customHeight="1">
      <c r="I245" s="56"/>
    </row>
    <row r="246" spans="1:9" s="200" customFormat="1" ht="39" customHeight="1">
      <c r="I246" s="56"/>
    </row>
    <row r="247" spans="1:9" s="200" customFormat="1" ht="39" customHeight="1">
      <c r="I247" s="56"/>
    </row>
    <row r="248" spans="1:9" ht="39" customHeight="1"/>
    <row r="249" spans="1:9" s="175" customFormat="1" ht="39" customHeight="1">
      <c r="I249" s="56"/>
    </row>
    <row r="250" spans="1:9" s="175" customFormat="1" ht="39" customHeight="1">
      <c r="A250" s="328">
        <v>206</v>
      </c>
      <c r="B250" s="25" t="s">
        <v>367</v>
      </c>
      <c r="C250" s="327" t="s">
        <v>801</v>
      </c>
      <c r="D250" s="66">
        <v>638400000</v>
      </c>
      <c r="E250" s="66">
        <v>638400000</v>
      </c>
      <c r="F250" s="325" t="s">
        <v>798</v>
      </c>
      <c r="I250" s="56"/>
    </row>
    <row r="251" spans="1:9" s="175" customFormat="1" ht="39" customHeight="1">
      <c r="A251" s="328">
        <v>207</v>
      </c>
      <c r="B251" s="25" t="s">
        <v>307</v>
      </c>
      <c r="C251" s="327" t="s">
        <v>802</v>
      </c>
      <c r="D251" s="66">
        <v>241500000</v>
      </c>
      <c r="E251" s="66">
        <v>241500000</v>
      </c>
      <c r="F251" s="325" t="s">
        <v>798</v>
      </c>
      <c r="I251" s="56"/>
    </row>
    <row r="252" spans="1:9" s="175" customFormat="1" ht="39" customHeight="1">
      <c r="A252" s="328">
        <v>208</v>
      </c>
      <c r="B252" s="25" t="s">
        <v>336</v>
      </c>
      <c r="C252" s="327" t="s">
        <v>803</v>
      </c>
      <c r="D252" s="66">
        <v>68900000</v>
      </c>
      <c r="E252" s="66">
        <v>68900000</v>
      </c>
      <c r="F252" s="325" t="s">
        <v>798</v>
      </c>
      <c r="I252" s="56"/>
    </row>
    <row r="253" spans="1:9" s="175" customFormat="1" ht="39" customHeight="1">
      <c r="A253" s="328">
        <v>209</v>
      </c>
      <c r="B253" s="25" t="s">
        <v>459</v>
      </c>
      <c r="C253" s="327" t="s">
        <v>804</v>
      </c>
      <c r="D253" s="66">
        <v>21800000</v>
      </c>
      <c r="E253" s="66">
        <v>21800000</v>
      </c>
      <c r="F253" s="325" t="s">
        <v>798</v>
      </c>
      <c r="I253" s="56"/>
    </row>
    <row r="254" spans="1:9" s="175" customFormat="1" ht="39" customHeight="1">
      <c r="A254" s="328">
        <v>210</v>
      </c>
      <c r="B254" s="333">
        <v>0</v>
      </c>
      <c r="C254" s="327" t="s">
        <v>805</v>
      </c>
      <c r="D254" s="66">
        <v>10300000</v>
      </c>
      <c r="E254" s="66">
        <v>10300000</v>
      </c>
      <c r="F254" s="325" t="s">
        <v>798</v>
      </c>
      <c r="I254" s="56"/>
    </row>
    <row r="255" spans="1:9" s="175" customFormat="1" ht="39" customHeight="1">
      <c r="A255" s="328">
        <v>211</v>
      </c>
      <c r="B255" s="25" t="s">
        <v>443</v>
      </c>
      <c r="C255" s="327" t="s">
        <v>806</v>
      </c>
      <c r="D255" s="66">
        <v>3800000</v>
      </c>
      <c r="E255" s="66">
        <v>3800000</v>
      </c>
      <c r="F255" s="325" t="s">
        <v>798</v>
      </c>
      <c r="I255" s="56"/>
    </row>
    <row r="256" spans="1:9" s="175" customFormat="1" ht="39" customHeight="1">
      <c r="A256" s="328">
        <v>212</v>
      </c>
      <c r="B256" s="25" t="s">
        <v>799</v>
      </c>
      <c r="C256" s="327" t="s">
        <v>807</v>
      </c>
      <c r="D256" s="66">
        <v>800000</v>
      </c>
      <c r="E256" s="66">
        <v>800000</v>
      </c>
      <c r="F256" s="325" t="s">
        <v>798</v>
      </c>
      <c r="I256" s="56"/>
    </row>
    <row r="257" spans="1:9" s="175" customFormat="1" ht="39" customHeight="1">
      <c r="A257" s="328">
        <v>213</v>
      </c>
      <c r="B257" s="332">
        <v>0</v>
      </c>
      <c r="C257" s="327" t="s">
        <v>808</v>
      </c>
      <c r="D257" s="66">
        <v>9700000</v>
      </c>
      <c r="E257" s="66">
        <v>9700000</v>
      </c>
      <c r="F257" s="325" t="s">
        <v>798</v>
      </c>
      <c r="I257" s="56"/>
    </row>
    <row r="258" spans="1:9" s="175" customFormat="1" ht="39" customHeight="1">
      <c r="A258" s="328">
        <v>214</v>
      </c>
      <c r="B258" s="25" t="s">
        <v>449</v>
      </c>
      <c r="C258" s="327" t="s">
        <v>809</v>
      </c>
      <c r="D258" s="66">
        <v>6100000</v>
      </c>
      <c r="E258" s="66">
        <v>6100000</v>
      </c>
      <c r="F258" s="325" t="s">
        <v>798</v>
      </c>
      <c r="I258" s="56"/>
    </row>
    <row r="259" spans="1:9" s="175" customFormat="1" ht="39" customHeight="1">
      <c r="A259" s="328">
        <v>215</v>
      </c>
      <c r="B259" s="25" t="s">
        <v>800</v>
      </c>
      <c r="C259" s="327" t="s">
        <v>810</v>
      </c>
      <c r="D259" s="66">
        <v>4700000</v>
      </c>
      <c r="E259" s="66">
        <v>4700000</v>
      </c>
      <c r="F259" s="325" t="s">
        <v>798</v>
      </c>
      <c r="I259" s="56"/>
    </row>
    <row r="260" spans="1:9" s="175" customFormat="1" ht="39" customHeight="1">
      <c r="I260" s="56"/>
    </row>
    <row r="261" spans="1:9" s="175" customFormat="1" ht="39" customHeight="1">
      <c r="I261" s="56"/>
    </row>
    <row r="262" spans="1:9" s="175" customFormat="1" ht="39" customHeight="1">
      <c r="I262" s="56"/>
    </row>
    <row r="263" spans="1:9" s="175" customFormat="1" ht="39" customHeight="1">
      <c r="I263" s="56"/>
    </row>
    <row r="264" spans="1:9" s="175" customFormat="1" ht="39" customHeight="1">
      <c r="I264" s="56"/>
    </row>
    <row r="265" spans="1:9" s="200" customFormat="1" ht="39" customHeight="1">
      <c r="I265" s="56"/>
    </row>
    <row r="266" spans="1:9" s="175" customFormat="1" ht="39" customHeight="1">
      <c r="I266" s="56"/>
    </row>
    <row r="267" spans="1:9" s="175" customFormat="1" ht="39" customHeight="1">
      <c r="I267" s="56"/>
    </row>
    <row r="268" spans="1:9" s="175" customFormat="1" ht="39" customHeight="1">
      <c r="I268" s="56"/>
    </row>
    <row r="269" spans="1:9" s="175" customFormat="1" ht="39" customHeight="1">
      <c r="I269" s="56"/>
    </row>
    <row r="270" spans="1:9" s="175" customFormat="1" ht="39" customHeight="1">
      <c r="I270" s="56"/>
    </row>
    <row r="271" spans="1:9" s="175" customFormat="1" ht="39" customHeight="1">
      <c r="I271" s="56"/>
    </row>
    <row r="272" spans="1:9" s="200" customFormat="1" ht="39" customHeight="1">
      <c r="I272" s="56"/>
    </row>
    <row r="273" spans="9:9" s="175" customFormat="1" ht="39" customHeight="1">
      <c r="I273" s="56"/>
    </row>
    <row r="274" spans="9:9" s="175" customFormat="1" ht="39" customHeight="1">
      <c r="I274" s="56"/>
    </row>
    <row r="275" spans="9:9" ht="39" customHeight="1"/>
    <row r="276" spans="9:9" s="175" customFormat="1" ht="39" customHeight="1">
      <c r="I276" s="56"/>
    </row>
    <row r="277" spans="9:9" s="200" customFormat="1" ht="39" customHeight="1">
      <c r="I277" s="56"/>
    </row>
    <row r="278" spans="9:9" s="175" customFormat="1" ht="39" customHeight="1">
      <c r="I278" s="56"/>
    </row>
    <row r="279" spans="9:9" s="175" customFormat="1" ht="39" customHeight="1">
      <c r="I279" s="56"/>
    </row>
    <row r="280" spans="9:9" s="177" customFormat="1" ht="39" customHeight="1">
      <c r="I280" s="56"/>
    </row>
    <row r="281" spans="9:9" s="177" customFormat="1" ht="39" customHeight="1">
      <c r="I281" s="56"/>
    </row>
    <row r="282" spans="9:9" s="177" customFormat="1" ht="39" customHeight="1">
      <c r="I282" s="56"/>
    </row>
    <row r="283" spans="9:9" s="177" customFormat="1" ht="39" customHeight="1">
      <c r="I283" s="56"/>
    </row>
    <row r="284" spans="9:9" s="177" customFormat="1" ht="39" customHeight="1">
      <c r="I284" s="56"/>
    </row>
    <row r="285" spans="9:9" s="177" customFormat="1" ht="39" customHeight="1">
      <c r="I285" s="56"/>
    </row>
    <row r="286" spans="9:9" s="177" customFormat="1" ht="39" customHeight="1">
      <c r="I286" s="56"/>
    </row>
    <row r="287" spans="9:9" s="177" customFormat="1" ht="39" customHeight="1">
      <c r="I287" s="56"/>
    </row>
    <row r="288" spans="9:9" s="177" customFormat="1" ht="39" customHeight="1">
      <c r="I288" s="56"/>
    </row>
    <row r="289" spans="1:12" s="177" customFormat="1" ht="39" customHeight="1">
      <c r="I289" s="56"/>
    </row>
    <row r="290" spans="1:12" s="177" customFormat="1" ht="39" customHeight="1">
      <c r="I290" s="56"/>
    </row>
    <row r="291" spans="1:12" s="244" customFormat="1" ht="30">
      <c r="A291" s="246">
        <v>153</v>
      </c>
      <c r="B291" s="245" t="s">
        <v>334</v>
      </c>
      <c r="C291" s="245" t="s">
        <v>693</v>
      </c>
      <c r="D291" s="249">
        <v>33034</v>
      </c>
      <c r="E291" s="249">
        <v>33034</v>
      </c>
      <c r="F291" s="243" t="s">
        <v>694</v>
      </c>
      <c r="G291" s="56"/>
      <c r="H291" s="71"/>
      <c r="I291" s="56"/>
      <c r="J291" s="56"/>
      <c r="K291" s="56"/>
      <c r="L291" s="56"/>
    </row>
    <row r="292" spans="1:12" s="244" customFormat="1">
      <c r="A292" s="246">
        <v>154</v>
      </c>
      <c r="B292" s="245" t="s">
        <v>695</v>
      </c>
      <c r="C292" s="245" t="s">
        <v>696</v>
      </c>
      <c r="D292" s="249">
        <v>477885</v>
      </c>
      <c r="E292" s="249">
        <v>477885</v>
      </c>
      <c r="F292" s="243" t="s">
        <v>694</v>
      </c>
      <c r="G292" s="56"/>
      <c r="H292" s="71"/>
      <c r="I292" s="56"/>
      <c r="J292" s="56"/>
      <c r="K292" s="56"/>
      <c r="L292" s="56"/>
    </row>
    <row r="293" spans="1:12" s="244" customFormat="1">
      <c r="A293" s="246">
        <v>155</v>
      </c>
      <c r="B293" s="245" t="s">
        <v>468</v>
      </c>
      <c r="C293" s="245" t="s">
        <v>697</v>
      </c>
      <c r="D293" s="249">
        <v>265923</v>
      </c>
      <c r="E293" s="249">
        <v>265923</v>
      </c>
      <c r="F293" s="243" t="s">
        <v>694</v>
      </c>
      <c r="G293" s="56"/>
      <c r="H293" s="71"/>
      <c r="I293" s="56"/>
      <c r="J293" s="56"/>
      <c r="K293" s="56"/>
      <c r="L293" s="56"/>
    </row>
    <row r="294" spans="1:12" s="244" customFormat="1" ht="30">
      <c r="A294" s="246">
        <v>156</v>
      </c>
      <c r="B294" s="245" t="s">
        <v>334</v>
      </c>
      <c r="C294" s="245" t="s">
        <v>698</v>
      </c>
      <c r="D294" s="249">
        <v>49552</v>
      </c>
      <c r="E294" s="249">
        <v>49552</v>
      </c>
      <c r="F294" s="243" t="s">
        <v>694</v>
      </c>
      <c r="G294" s="56"/>
      <c r="H294" s="71"/>
      <c r="I294" s="56"/>
      <c r="J294" s="56"/>
      <c r="K294" s="56"/>
      <c r="L294" s="56"/>
    </row>
    <row r="295" spans="1:12" s="244" customFormat="1">
      <c r="A295" s="246">
        <v>157</v>
      </c>
      <c r="B295" s="245" t="s">
        <v>695</v>
      </c>
      <c r="C295" s="245" t="s">
        <v>699</v>
      </c>
      <c r="D295" s="249">
        <v>716828</v>
      </c>
      <c r="E295" s="249">
        <v>716828</v>
      </c>
      <c r="F295" s="243" t="s">
        <v>694</v>
      </c>
      <c r="G295" s="56"/>
      <c r="H295" s="71"/>
      <c r="I295" s="56"/>
      <c r="J295" s="56"/>
      <c r="K295" s="56"/>
      <c r="L295" s="56"/>
    </row>
    <row r="296" spans="1:12" s="244" customFormat="1">
      <c r="A296" s="246">
        <v>158</v>
      </c>
      <c r="B296" s="245" t="s">
        <v>468</v>
      </c>
      <c r="C296" s="245" t="s">
        <v>700</v>
      </c>
      <c r="D296" s="249">
        <v>398884</v>
      </c>
      <c r="E296" s="249">
        <v>398884</v>
      </c>
      <c r="F296" s="243" t="s">
        <v>694</v>
      </c>
      <c r="G296" s="56"/>
      <c r="H296" s="71"/>
      <c r="I296" s="56"/>
      <c r="J296" s="56"/>
      <c r="K296" s="56"/>
      <c r="L296" s="56"/>
    </row>
    <row r="297" spans="1:12" s="244" customFormat="1" ht="30">
      <c r="A297" s="246">
        <v>161</v>
      </c>
      <c r="B297" s="245" t="s">
        <v>468</v>
      </c>
      <c r="C297" s="245" t="s">
        <v>701</v>
      </c>
      <c r="D297" s="249">
        <v>139422</v>
      </c>
      <c r="E297" s="249">
        <v>134293</v>
      </c>
      <c r="F297" s="243" t="s">
        <v>702</v>
      </c>
      <c r="G297" s="56"/>
      <c r="H297" s="71">
        <f>D297-E297</f>
        <v>5129</v>
      </c>
      <c r="I297" s="56">
        <f>1245+1245+1245+1394</f>
        <v>5129</v>
      </c>
      <c r="J297" s="56"/>
      <c r="K297" s="56"/>
      <c r="L297" s="56"/>
    </row>
    <row r="298" spans="1:12" s="244" customFormat="1" ht="30">
      <c r="A298" s="246">
        <v>162</v>
      </c>
      <c r="B298" s="245" t="s">
        <v>468</v>
      </c>
      <c r="C298" s="245" t="s">
        <v>701</v>
      </c>
      <c r="D298" s="249">
        <v>133389</v>
      </c>
      <c r="E298" s="249">
        <v>128482</v>
      </c>
      <c r="F298" s="243" t="s">
        <v>702</v>
      </c>
      <c r="G298" s="56"/>
      <c r="H298" s="71">
        <f>D298-E298</f>
        <v>4907</v>
      </c>
      <c r="I298" s="56">
        <f>1191+1191+1191+1334</f>
        <v>4907</v>
      </c>
      <c r="J298" s="56"/>
      <c r="K298" s="56"/>
      <c r="L298" s="56"/>
    </row>
    <row r="299" spans="1:12" s="244" customFormat="1" ht="30">
      <c r="A299" s="246">
        <v>163</v>
      </c>
      <c r="B299" s="245" t="s">
        <v>468</v>
      </c>
      <c r="C299" s="245" t="s">
        <v>701</v>
      </c>
      <c r="D299" s="249">
        <v>245733</v>
      </c>
      <c r="E299" s="249">
        <v>236695</v>
      </c>
      <c r="F299" s="243" t="s">
        <v>702</v>
      </c>
      <c r="G299" s="56"/>
      <c r="H299" s="71">
        <f>D299-E299</f>
        <v>9038</v>
      </c>
      <c r="I299" s="56">
        <f>2194+2194+2194+2457</f>
        <v>9039</v>
      </c>
      <c r="J299" s="56"/>
      <c r="K299" s="56"/>
      <c r="L299" s="56"/>
    </row>
    <row r="300" spans="1:12" s="244" customFormat="1">
      <c r="A300" s="246">
        <v>164</v>
      </c>
      <c r="B300" s="245" t="s">
        <v>367</v>
      </c>
      <c r="C300" s="245" t="s">
        <v>704</v>
      </c>
      <c r="D300" s="249">
        <v>4299</v>
      </c>
      <c r="E300" s="249">
        <v>4299</v>
      </c>
      <c r="F300" s="243" t="s">
        <v>703</v>
      </c>
      <c r="G300" s="56"/>
      <c r="H300" s="71"/>
      <c r="I300" s="56"/>
      <c r="J300" s="56"/>
      <c r="K300" s="56"/>
      <c r="L300" s="56"/>
    </row>
    <row r="301" spans="1:12" s="177" customFormat="1">
      <c r="B301" s="202"/>
      <c r="C301" s="203"/>
      <c r="D301" s="204"/>
      <c r="E301" s="205"/>
      <c r="F301" s="206"/>
      <c r="I301" s="56"/>
    </row>
    <row r="302" spans="1:12" s="177" customFormat="1">
      <c r="B302" s="202"/>
      <c r="C302" s="203"/>
      <c r="D302" s="204"/>
      <c r="E302" s="205"/>
      <c r="F302" s="206"/>
      <c r="I302" s="56"/>
    </row>
    <row r="303" spans="1:12" s="177" customFormat="1">
      <c r="B303" s="202"/>
      <c r="C303" s="203"/>
      <c r="D303" s="204"/>
      <c r="E303" s="205"/>
      <c r="F303" s="206"/>
      <c r="I303" s="56"/>
    </row>
    <row r="304" spans="1:12" ht="38.25">
      <c r="A304" s="33"/>
      <c r="B304" s="27" t="s">
        <v>516</v>
      </c>
      <c r="C304" s="166" t="s">
        <v>513</v>
      </c>
      <c r="D304" s="176"/>
      <c r="E304" s="208">
        <v>414817</v>
      </c>
      <c r="F304" s="33" t="s">
        <v>515</v>
      </c>
      <c r="G304" s="56"/>
      <c r="H304" s="56"/>
      <c r="J304" s="56"/>
      <c r="K304" s="56"/>
      <c r="L304" s="56"/>
    </row>
    <row r="305" spans="2:9" ht="22.9" customHeight="1">
      <c r="B305" s="27" t="s">
        <v>523</v>
      </c>
      <c r="C305" s="166" t="s">
        <v>525</v>
      </c>
      <c r="D305" s="176"/>
      <c r="E305" s="208">
        <v>1376226</v>
      </c>
      <c r="F305" s="33" t="s">
        <v>522</v>
      </c>
    </row>
    <row r="306" spans="2:9" s="175" customFormat="1" ht="15" customHeight="1">
      <c r="B306" s="79" t="s">
        <v>529</v>
      </c>
      <c r="C306" s="166" t="s">
        <v>514</v>
      </c>
      <c r="D306" s="176"/>
      <c r="E306" s="208">
        <v>24740434</v>
      </c>
      <c r="F306" s="4" t="s">
        <v>167</v>
      </c>
      <c r="I306" s="56"/>
    </row>
    <row r="307" spans="2:9" s="175" customFormat="1" ht="15" customHeight="1">
      <c r="B307" s="79" t="s">
        <v>536</v>
      </c>
      <c r="C307" s="166" t="s">
        <v>537</v>
      </c>
      <c r="D307" s="176"/>
      <c r="E307" s="209">
        <v>8249594</v>
      </c>
      <c r="F307" s="4" t="s">
        <v>179</v>
      </c>
      <c r="I307" s="56"/>
    </row>
    <row r="308" spans="2:9" s="175" customFormat="1" ht="15" customHeight="1">
      <c r="B308" s="79" t="s">
        <v>128</v>
      </c>
      <c r="C308" s="166" t="s">
        <v>535</v>
      </c>
      <c r="D308" s="176"/>
      <c r="E308" s="209">
        <v>989316</v>
      </c>
      <c r="F308" s="4" t="s">
        <v>179</v>
      </c>
      <c r="I308" s="56"/>
    </row>
    <row r="309" spans="2:9" s="175" customFormat="1" ht="15" customHeight="1">
      <c r="B309" s="27" t="s">
        <v>538</v>
      </c>
      <c r="C309" s="83" t="s">
        <v>368</v>
      </c>
      <c r="D309" s="176"/>
      <c r="E309" s="209">
        <v>4472167</v>
      </c>
      <c r="F309" s="4" t="s">
        <v>188</v>
      </c>
      <c r="I309" s="56"/>
    </row>
    <row r="310" spans="2:9" s="175" customFormat="1" ht="15" customHeight="1">
      <c r="B310" s="184" t="s">
        <v>543</v>
      </c>
      <c r="C310" s="166" t="s">
        <v>531</v>
      </c>
      <c r="D310" s="176"/>
      <c r="E310" s="210">
        <v>572741</v>
      </c>
      <c r="F310" s="186" t="s">
        <v>375</v>
      </c>
      <c r="I310" s="56"/>
    </row>
    <row r="311" spans="2:9" s="175" customFormat="1" ht="15" customHeight="1">
      <c r="B311" s="184" t="s">
        <v>544</v>
      </c>
      <c r="C311" s="181" t="s">
        <v>525</v>
      </c>
      <c r="D311" s="176"/>
      <c r="E311" s="210">
        <v>1330134</v>
      </c>
      <c r="F311" s="33" t="s">
        <v>238</v>
      </c>
      <c r="I311" s="56"/>
    </row>
    <row r="312" spans="2:9" s="175" customFormat="1" ht="15" customHeight="1">
      <c r="B312" s="184" t="s">
        <v>545</v>
      </c>
      <c r="C312" s="79"/>
      <c r="D312" s="176"/>
      <c r="E312" s="211">
        <v>9462573</v>
      </c>
      <c r="F312" s="2" t="s">
        <v>236</v>
      </c>
      <c r="I312" s="56"/>
    </row>
    <row r="313" spans="2:9" s="175" customFormat="1" ht="15" customHeight="1">
      <c r="B313" s="187" t="s">
        <v>166</v>
      </c>
      <c r="C313" s="79" t="s">
        <v>168</v>
      </c>
      <c r="D313" s="176"/>
      <c r="E313" s="211">
        <v>23886246</v>
      </c>
      <c r="F313" s="2" t="s">
        <v>237</v>
      </c>
      <c r="I313" s="56"/>
    </row>
    <row r="314" spans="2:9" s="175" customFormat="1" ht="15" customHeight="1">
      <c r="B314" s="184" t="s">
        <v>548</v>
      </c>
      <c r="C314" s="166" t="s">
        <v>553</v>
      </c>
      <c r="D314" s="176"/>
      <c r="E314" s="211">
        <v>84158449</v>
      </c>
      <c r="F314" s="2" t="s">
        <v>259</v>
      </c>
      <c r="I314" s="56"/>
    </row>
    <row r="315" spans="2:9" s="175" customFormat="1" ht="60" customHeight="1">
      <c r="B315" s="184" t="s">
        <v>551</v>
      </c>
      <c r="C315" s="166" t="s">
        <v>554</v>
      </c>
      <c r="D315" s="176"/>
      <c r="E315" s="211">
        <v>42140625</v>
      </c>
      <c r="F315" s="186" t="s">
        <v>262</v>
      </c>
      <c r="I315" s="56"/>
    </row>
    <row r="316" spans="2:9" s="175" customFormat="1" ht="15" customHeight="1">
      <c r="B316" s="184" t="s">
        <v>558</v>
      </c>
      <c r="C316" s="79"/>
      <c r="D316" s="176"/>
      <c r="E316" s="210">
        <v>118323</v>
      </c>
      <c r="F316" s="186" t="s">
        <v>263</v>
      </c>
      <c r="I316" s="56"/>
    </row>
    <row r="317" spans="2:9" s="175" customFormat="1" ht="15" customHeight="1">
      <c r="B317" s="184" t="s">
        <v>559</v>
      </c>
      <c r="C317" s="176"/>
      <c r="D317" s="176"/>
      <c r="E317" s="210">
        <v>23261227</v>
      </c>
      <c r="F317" s="186" t="s">
        <v>263</v>
      </c>
      <c r="I317" s="56"/>
    </row>
    <row r="318" spans="2:9" s="175" customFormat="1" ht="15" customHeight="1">
      <c r="B318" s="184" t="s">
        <v>562</v>
      </c>
      <c r="C318" s="166" t="s">
        <v>563</v>
      </c>
      <c r="D318" s="176"/>
      <c r="E318" s="210">
        <v>235127</v>
      </c>
      <c r="F318" s="195" t="s">
        <v>265</v>
      </c>
      <c r="I318" s="56"/>
    </row>
    <row r="319" spans="2:9" s="175" customFormat="1" ht="15" customHeight="1">
      <c r="B319" s="185" t="s">
        <v>564</v>
      </c>
      <c r="C319" s="191" t="s">
        <v>565</v>
      </c>
      <c r="D319" s="192"/>
      <c r="E319" s="210">
        <v>24034794</v>
      </c>
      <c r="F319" s="195" t="s">
        <v>265</v>
      </c>
      <c r="I319" s="56"/>
    </row>
    <row r="320" spans="2:9" s="175" customFormat="1" ht="15" customHeight="1">
      <c r="B320" s="193" t="s">
        <v>569</v>
      </c>
      <c r="C320" s="191" t="s">
        <v>570</v>
      </c>
      <c r="D320" s="192"/>
      <c r="E320" s="212">
        <v>6530782</v>
      </c>
      <c r="F320" s="79" t="s">
        <v>277</v>
      </c>
      <c r="I320" s="56"/>
    </row>
    <row r="321" spans="2:9" s="175" customFormat="1" ht="15" customHeight="1">
      <c r="B321" s="185" t="s">
        <v>571</v>
      </c>
      <c r="C321" s="191" t="s">
        <v>572</v>
      </c>
      <c r="D321" s="192"/>
      <c r="E321" s="210">
        <v>184015</v>
      </c>
      <c r="F321" s="79" t="s">
        <v>376</v>
      </c>
      <c r="I321" s="56"/>
    </row>
    <row r="322" spans="2:9" s="175" customFormat="1" ht="15" customHeight="1">
      <c r="B322" s="185" t="s">
        <v>573</v>
      </c>
      <c r="C322" s="191" t="s">
        <v>563</v>
      </c>
      <c r="D322" s="192"/>
      <c r="E322" s="210">
        <v>247510</v>
      </c>
      <c r="F322" s="79" t="s">
        <v>299</v>
      </c>
      <c r="I322" s="56"/>
    </row>
    <row r="323" spans="2:9" s="175" customFormat="1" ht="15" customHeight="1">
      <c r="B323" s="185" t="s">
        <v>536</v>
      </c>
      <c r="C323" s="191" t="s">
        <v>537</v>
      </c>
      <c r="D323" s="192"/>
      <c r="E323" s="210">
        <v>8786078</v>
      </c>
      <c r="F323" s="79" t="s">
        <v>299</v>
      </c>
      <c r="I323" s="56"/>
    </row>
    <row r="324" spans="2:9" s="175" customFormat="1" ht="15" customHeight="1">
      <c r="B324" s="185" t="s">
        <v>574</v>
      </c>
      <c r="C324" s="191" t="s">
        <v>525</v>
      </c>
      <c r="D324" s="192"/>
      <c r="E324" s="210">
        <v>647409</v>
      </c>
      <c r="F324" s="79" t="s">
        <v>301</v>
      </c>
      <c r="I324" s="56"/>
    </row>
    <row r="325" spans="2:9" s="175" customFormat="1" ht="15" customHeight="1">
      <c r="B325" s="188" t="s">
        <v>575</v>
      </c>
      <c r="C325" s="191" t="s">
        <v>576</v>
      </c>
      <c r="D325" s="192"/>
      <c r="E325" s="210">
        <v>333218</v>
      </c>
      <c r="F325" s="79" t="s">
        <v>378</v>
      </c>
      <c r="I325" s="56"/>
    </row>
    <row r="326" spans="2:9" s="175" customFormat="1" ht="15" customHeight="1">
      <c r="B326" s="188" t="s">
        <v>371</v>
      </c>
      <c r="C326" s="191" t="s">
        <v>514</v>
      </c>
      <c r="D326" s="192"/>
      <c r="E326" s="210">
        <v>19151795</v>
      </c>
      <c r="F326" s="79" t="s">
        <v>305</v>
      </c>
      <c r="I326" s="56"/>
    </row>
    <row r="327" spans="2:9" s="175" customFormat="1" ht="15" customHeight="1">
      <c r="B327" s="188" t="s">
        <v>577</v>
      </c>
      <c r="C327" s="191" t="s">
        <v>513</v>
      </c>
      <c r="D327" s="192"/>
      <c r="E327" s="210">
        <v>27723160</v>
      </c>
      <c r="F327" s="79" t="s">
        <v>308</v>
      </c>
      <c r="I327" s="56"/>
    </row>
    <row r="328" spans="2:9" s="175" customFormat="1" ht="15" customHeight="1">
      <c r="B328" s="188" t="s">
        <v>580</v>
      </c>
      <c r="C328" s="191" t="s">
        <v>576</v>
      </c>
      <c r="D328" s="192"/>
      <c r="E328" s="210">
        <v>14723071</v>
      </c>
      <c r="F328" s="79" t="s">
        <v>83</v>
      </c>
      <c r="I328" s="56"/>
    </row>
    <row r="329" spans="2:9" s="175" customFormat="1" ht="15" customHeight="1">
      <c r="B329" s="185" t="s">
        <v>586</v>
      </c>
      <c r="C329" s="191" t="s">
        <v>552</v>
      </c>
      <c r="D329" s="192"/>
      <c r="E329" s="210">
        <v>20587785</v>
      </c>
      <c r="F329" s="79" t="s">
        <v>312</v>
      </c>
      <c r="I329" s="56"/>
    </row>
    <row r="330" spans="2:9" s="175" customFormat="1" ht="15" customHeight="1">
      <c r="B330" s="185" t="s">
        <v>586</v>
      </c>
      <c r="C330" s="191" t="s">
        <v>552</v>
      </c>
      <c r="D330" s="192"/>
      <c r="E330" s="210">
        <v>31424987</v>
      </c>
      <c r="F330" s="79" t="s">
        <v>312</v>
      </c>
      <c r="I330" s="56"/>
    </row>
    <row r="331" spans="2:9" s="175" customFormat="1" ht="15" customHeight="1">
      <c r="B331" s="213" t="s">
        <v>591</v>
      </c>
      <c r="C331" s="214" t="s">
        <v>590</v>
      </c>
      <c r="D331" s="215"/>
      <c r="E331" s="210">
        <v>46200</v>
      </c>
      <c r="F331" s="216" t="s">
        <v>317</v>
      </c>
      <c r="I331" s="56"/>
    </row>
    <row r="332" spans="2:9" s="175" customFormat="1" ht="15" customHeight="1">
      <c r="B332" s="213" t="s">
        <v>592</v>
      </c>
      <c r="C332" s="214" t="s">
        <v>590</v>
      </c>
      <c r="D332" s="215"/>
      <c r="E332" s="210">
        <v>108000</v>
      </c>
      <c r="F332" s="216" t="s">
        <v>317</v>
      </c>
      <c r="I332" s="56"/>
    </row>
    <row r="333" spans="2:9" s="175" customFormat="1" ht="15" customHeight="1">
      <c r="B333" s="213" t="s">
        <v>593</v>
      </c>
      <c r="C333" s="214" t="s">
        <v>590</v>
      </c>
      <c r="D333" s="215"/>
      <c r="E333" s="210">
        <v>20000</v>
      </c>
      <c r="F333" s="216" t="s">
        <v>318</v>
      </c>
      <c r="I333" s="56"/>
    </row>
    <row r="334" spans="2:9" s="175" customFormat="1" ht="15" customHeight="1">
      <c r="B334" s="213" t="s">
        <v>593</v>
      </c>
      <c r="C334" s="214" t="s">
        <v>590</v>
      </c>
      <c r="D334" s="215"/>
      <c r="E334" s="210">
        <v>175000</v>
      </c>
      <c r="F334" s="216" t="s">
        <v>318</v>
      </c>
      <c r="I334" s="56"/>
    </row>
    <row r="335" spans="2:9" s="175" customFormat="1" ht="15" customHeight="1">
      <c r="B335" s="213" t="s">
        <v>594</v>
      </c>
      <c r="C335" s="214" t="s">
        <v>590</v>
      </c>
      <c r="D335" s="215"/>
      <c r="E335" s="210">
        <v>237713</v>
      </c>
      <c r="F335" s="216" t="s">
        <v>595</v>
      </c>
      <c r="I335" s="56"/>
    </row>
    <row r="336" spans="2:9" s="175" customFormat="1" ht="15" customHeight="1">
      <c r="B336" s="213" t="s">
        <v>596</v>
      </c>
      <c r="C336" s="214" t="s">
        <v>590</v>
      </c>
      <c r="D336" s="215"/>
      <c r="E336" s="210">
        <v>60000</v>
      </c>
      <c r="F336" s="216" t="s">
        <v>595</v>
      </c>
      <c r="I336" s="56"/>
    </row>
    <row r="337" spans="2:9" s="175" customFormat="1" ht="15" customHeight="1">
      <c r="B337" s="213" t="s">
        <v>596</v>
      </c>
      <c r="C337" s="214" t="s">
        <v>590</v>
      </c>
      <c r="D337" s="215"/>
      <c r="E337" s="210">
        <v>60000</v>
      </c>
      <c r="F337" s="216" t="s">
        <v>595</v>
      </c>
      <c r="I337" s="56"/>
    </row>
    <row r="338" spans="2:9" s="175" customFormat="1" ht="15" customHeight="1">
      <c r="B338" s="185" t="s">
        <v>597</v>
      </c>
      <c r="C338" s="191" t="s">
        <v>552</v>
      </c>
      <c r="D338" s="192"/>
      <c r="E338" s="210">
        <v>80150</v>
      </c>
      <c r="F338" s="79" t="s">
        <v>598</v>
      </c>
      <c r="I338" s="56"/>
    </row>
    <row r="339" spans="2:9" s="175" customFormat="1" ht="15" customHeight="1">
      <c r="B339" s="185" t="s">
        <v>333</v>
      </c>
      <c r="C339" s="191" t="s">
        <v>590</v>
      </c>
      <c r="D339" s="192"/>
      <c r="E339" s="212">
        <v>13688947</v>
      </c>
      <c r="F339" s="79" t="s">
        <v>319</v>
      </c>
      <c r="I339" s="56"/>
    </row>
    <row r="340" spans="2:9" s="175" customFormat="1" ht="15" customHeight="1">
      <c r="B340" s="185" t="s">
        <v>599</v>
      </c>
      <c r="C340" s="191" t="s">
        <v>590</v>
      </c>
      <c r="D340" s="192"/>
      <c r="E340" s="212">
        <v>30000</v>
      </c>
      <c r="F340" s="79" t="s">
        <v>319</v>
      </c>
      <c r="I340" s="56"/>
    </row>
    <row r="341" spans="2:9" s="175" customFormat="1" ht="15" customHeight="1">
      <c r="B341" s="185" t="s">
        <v>600</v>
      </c>
      <c r="C341" s="191" t="s">
        <v>590</v>
      </c>
      <c r="D341" s="192"/>
      <c r="E341" s="212">
        <v>120000</v>
      </c>
      <c r="F341" s="79" t="s">
        <v>358</v>
      </c>
      <c r="I341" s="56"/>
    </row>
    <row r="342" spans="2:9" s="175" customFormat="1" ht="15" customHeight="1">
      <c r="B342" s="185" t="s">
        <v>601</v>
      </c>
      <c r="C342" s="191" t="s">
        <v>590</v>
      </c>
      <c r="D342" s="192"/>
      <c r="E342" s="212">
        <v>24000</v>
      </c>
      <c r="F342" s="79" t="s">
        <v>359</v>
      </c>
      <c r="I342" s="56"/>
    </row>
    <row r="343" spans="2:9" s="175" customFormat="1" ht="15" customHeight="1">
      <c r="B343" s="185" t="s">
        <v>600</v>
      </c>
      <c r="C343" s="191" t="s">
        <v>590</v>
      </c>
      <c r="D343" s="192"/>
      <c r="E343" s="210">
        <v>120000</v>
      </c>
      <c r="F343" s="79" t="s">
        <v>359</v>
      </c>
      <c r="I343" s="56"/>
    </row>
    <row r="344" spans="2:9" s="175" customFormat="1" ht="15" customHeight="1">
      <c r="B344" s="189" t="s">
        <v>600</v>
      </c>
      <c r="C344" s="191" t="s">
        <v>590</v>
      </c>
      <c r="D344" s="192"/>
      <c r="E344" s="210">
        <v>120000</v>
      </c>
      <c r="F344" s="79" t="s">
        <v>328</v>
      </c>
      <c r="I344" s="56"/>
    </row>
    <row r="345" spans="2:9" s="175" customFormat="1" ht="15" customHeight="1">
      <c r="B345" s="185" t="s">
        <v>603</v>
      </c>
      <c r="C345" s="191" t="s">
        <v>552</v>
      </c>
      <c r="D345" s="192"/>
      <c r="E345" s="210">
        <v>120000</v>
      </c>
      <c r="F345" s="79" t="s">
        <v>328</v>
      </c>
      <c r="I345" s="56"/>
    </row>
    <row r="346" spans="2:9" s="175" customFormat="1" ht="15" customHeight="1">
      <c r="B346" s="185" t="s">
        <v>605</v>
      </c>
      <c r="C346" s="191" t="s">
        <v>576</v>
      </c>
      <c r="D346" s="192"/>
      <c r="E346" s="212">
        <v>225887</v>
      </c>
      <c r="F346" s="79" t="s">
        <v>604</v>
      </c>
      <c r="I346" s="56"/>
    </row>
    <row r="347" spans="2:9" s="175" customFormat="1" ht="15" customHeight="1">
      <c r="B347" s="185" t="s">
        <v>333</v>
      </c>
      <c r="C347" s="191" t="s">
        <v>590</v>
      </c>
      <c r="D347" s="192"/>
      <c r="E347" s="210">
        <v>79984004</v>
      </c>
      <c r="F347" s="79" t="s">
        <v>332</v>
      </c>
      <c r="I347" s="56"/>
    </row>
    <row r="348" spans="2:9" s="175" customFormat="1" ht="15" customHeight="1">
      <c r="B348" s="185" t="s">
        <v>606</v>
      </c>
      <c r="C348" s="191" t="s">
        <v>514</v>
      </c>
      <c r="D348" s="192"/>
      <c r="E348" s="210">
        <v>4680</v>
      </c>
      <c r="F348" s="79" t="s">
        <v>607</v>
      </c>
      <c r="I348" s="56"/>
    </row>
    <row r="349" spans="2:9" s="175" customFormat="1" ht="15" customHeight="1">
      <c r="B349" s="185" t="s">
        <v>608</v>
      </c>
      <c r="C349" s="191" t="s">
        <v>521</v>
      </c>
      <c r="D349" s="192"/>
      <c r="E349" s="210">
        <v>2471624</v>
      </c>
      <c r="F349" s="79" t="s">
        <v>335</v>
      </c>
      <c r="I349" s="56"/>
    </row>
    <row r="350" spans="2:9" s="175" customFormat="1" ht="15" customHeight="1">
      <c r="B350" s="193" t="s">
        <v>336</v>
      </c>
      <c r="C350" s="191" t="s">
        <v>519</v>
      </c>
      <c r="D350" s="192"/>
      <c r="E350" s="212">
        <v>8771946</v>
      </c>
      <c r="F350" s="79" t="s">
        <v>337</v>
      </c>
      <c r="I350" s="56"/>
    </row>
    <row r="351" spans="2:9" s="175" customFormat="1" ht="15" customHeight="1">
      <c r="B351" s="193" t="s">
        <v>333</v>
      </c>
      <c r="C351" s="191" t="s">
        <v>590</v>
      </c>
      <c r="D351" s="192"/>
      <c r="E351" s="210">
        <v>112724750</v>
      </c>
      <c r="F351" s="79" t="s">
        <v>337</v>
      </c>
      <c r="I351" s="56"/>
    </row>
    <row r="352" spans="2:9" s="175" customFormat="1" ht="15" customHeight="1">
      <c r="B352" s="185" t="s">
        <v>609</v>
      </c>
      <c r="C352" s="191" t="s">
        <v>563</v>
      </c>
      <c r="D352" s="192"/>
      <c r="E352" s="212">
        <v>222705</v>
      </c>
      <c r="F352" s="79" t="s">
        <v>345</v>
      </c>
      <c r="I352" s="56"/>
    </row>
    <row r="353" spans="2:9" s="175" customFormat="1" ht="15" customHeight="1">
      <c r="B353" s="185" t="s">
        <v>610</v>
      </c>
      <c r="C353" s="191" t="s">
        <v>525</v>
      </c>
      <c r="D353" s="192"/>
      <c r="E353" s="212">
        <v>3829607</v>
      </c>
      <c r="F353" s="79" t="s">
        <v>346</v>
      </c>
      <c r="I353" s="56"/>
    </row>
    <row r="354" spans="2:9" s="175" customFormat="1" ht="15" customHeight="1">
      <c r="B354" s="185" t="s">
        <v>614</v>
      </c>
      <c r="C354" s="191" t="s">
        <v>527</v>
      </c>
      <c r="D354" s="192"/>
      <c r="E354" s="212">
        <v>2882008</v>
      </c>
      <c r="F354" s="79" t="s">
        <v>347</v>
      </c>
      <c r="I354" s="56"/>
    </row>
    <row r="355" spans="2:9" s="175" customFormat="1" ht="15" customHeight="1">
      <c r="B355" s="185" t="s">
        <v>615</v>
      </c>
      <c r="C355" s="191" t="s">
        <v>528</v>
      </c>
      <c r="D355" s="192"/>
      <c r="E355" s="212">
        <v>800122</v>
      </c>
      <c r="F355" s="79" t="s">
        <v>347</v>
      </c>
      <c r="I355" s="56"/>
    </row>
    <row r="356" spans="2:9" s="175" customFormat="1" ht="15" customHeight="1">
      <c r="B356" s="185" t="s">
        <v>616</v>
      </c>
      <c r="C356" s="191" t="s">
        <v>617</v>
      </c>
      <c r="D356" s="192"/>
      <c r="E356" s="212">
        <f>600*23</f>
        <v>13800</v>
      </c>
      <c r="F356" s="79" t="s">
        <v>347</v>
      </c>
      <c r="I356" s="56"/>
    </row>
    <row r="357" spans="2:9" s="175" customFormat="1" ht="15" customHeight="1">
      <c r="B357" s="185" t="s">
        <v>333</v>
      </c>
      <c r="C357" s="191" t="s">
        <v>617</v>
      </c>
      <c r="D357" s="192"/>
      <c r="E357" s="212">
        <v>15999642</v>
      </c>
      <c r="F357" s="79" t="s">
        <v>355</v>
      </c>
      <c r="I357" s="56"/>
    </row>
    <row r="358" spans="2:9" s="175" customFormat="1" ht="15" customHeight="1">
      <c r="B358" s="185" t="s">
        <v>618</v>
      </c>
      <c r="C358" s="191" t="s">
        <v>535</v>
      </c>
      <c r="D358" s="192"/>
      <c r="E358" s="212">
        <v>937215</v>
      </c>
      <c r="F358" s="79" t="s">
        <v>355</v>
      </c>
      <c r="I358" s="56"/>
    </row>
    <row r="359" spans="2:9" s="175" customFormat="1" ht="15" customHeight="1">
      <c r="B359" s="185" t="s">
        <v>619</v>
      </c>
      <c r="C359" s="191" t="s">
        <v>563</v>
      </c>
      <c r="D359" s="192"/>
      <c r="E359" s="212">
        <v>240362</v>
      </c>
      <c r="F359" s="79" t="s">
        <v>355</v>
      </c>
      <c r="I359" s="56"/>
    </row>
    <row r="360" spans="2:9" s="175" customFormat="1" ht="15" customHeight="1">
      <c r="B360" s="185" t="s">
        <v>623</v>
      </c>
      <c r="C360" s="191" t="s">
        <v>624</v>
      </c>
      <c r="D360" s="192"/>
      <c r="E360" s="210">
        <v>130810</v>
      </c>
      <c r="F360" s="79" t="s">
        <v>365</v>
      </c>
      <c r="I360" s="56"/>
    </row>
    <row r="361" spans="2:9" s="175" customFormat="1" ht="15" customHeight="1">
      <c r="B361" s="185" t="s">
        <v>603</v>
      </c>
      <c r="C361" s="191" t="s">
        <v>552</v>
      </c>
      <c r="D361" s="192"/>
      <c r="E361" s="212">
        <v>615379191</v>
      </c>
      <c r="F361" s="79" t="s">
        <v>365</v>
      </c>
      <c r="I361" s="56"/>
    </row>
    <row r="362" spans="2:9" s="175" customFormat="1" ht="15" customHeight="1">
      <c r="B362" s="185" t="s">
        <v>625</v>
      </c>
      <c r="C362" s="191" t="s">
        <v>552</v>
      </c>
      <c r="D362" s="192"/>
      <c r="E362" s="212">
        <v>80150</v>
      </c>
      <c r="F362" s="79" t="s">
        <v>626</v>
      </c>
      <c r="I362" s="56"/>
    </row>
    <row r="363" spans="2:9" s="175" customFormat="1" ht="15" customHeight="1">
      <c r="B363" s="185" t="s">
        <v>517</v>
      </c>
      <c r="C363" s="191" t="s">
        <v>570</v>
      </c>
      <c r="D363" s="192"/>
      <c r="E363" s="210">
        <v>11002949</v>
      </c>
      <c r="F363" s="79" t="s">
        <v>369</v>
      </c>
      <c r="I363" s="56"/>
    </row>
    <row r="364" spans="2:9" s="175" customFormat="1" ht="15" customHeight="1">
      <c r="B364" s="185" t="s">
        <v>336</v>
      </c>
      <c r="C364" s="191" t="s">
        <v>519</v>
      </c>
      <c r="D364" s="192"/>
      <c r="E364" s="212">
        <v>19780441</v>
      </c>
      <c r="F364" s="79" t="s">
        <v>370</v>
      </c>
      <c r="I364" s="56"/>
    </row>
    <row r="365" spans="2:9" s="175" customFormat="1" ht="15" customHeight="1">
      <c r="B365" s="185" t="s">
        <v>627</v>
      </c>
      <c r="C365" s="191" t="s">
        <v>514</v>
      </c>
      <c r="D365" s="192"/>
      <c r="E365" s="212">
        <v>19147116</v>
      </c>
      <c r="F365" s="79" t="s">
        <v>110</v>
      </c>
      <c r="I365" s="56"/>
    </row>
    <row r="366" spans="2:9" s="175" customFormat="1" ht="15" customHeight="1">
      <c r="B366" s="197" t="s">
        <v>628</v>
      </c>
      <c r="C366" s="191" t="s">
        <v>563</v>
      </c>
      <c r="D366" s="192"/>
      <c r="E366" s="217">
        <v>228951</v>
      </c>
      <c r="F366" s="194" t="s">
        <v>448</v>
      </c>
      <c r="I366" s="56"/>
    </row>
    <row r="367" spans="2:9" s="175" customFormat="1" ht="15" customHeight="1">
      <c r="B367" s="197" t="s">
        <v>629</v>
      </c>
      <c r="C367" s="191" t="s">
        <v>646</v>
      </c>
      <c r="D367" s="192"/>
      <c r="E367" s="212">
        <v>206834</v>
      </c>
      <c r="F367" s="194" t="s">
        <v>448</v>
      </c>
      <c r="I367" s="56"/>
    </row>
    <row r="368" spans="2:9" ht="15" customHeight="1">
      <c r="B368" s="197" t="s">
        <v>634</v>
      </c>
      <c r="C368" s="191" t="s">
        <v>537</v>
      </c>
      <c r="D368" s="192"/>
      <c r="E368" s="212">
        <v>8154925</v>
      </c>
      <c r="F368" s="194" t="s">
        <v>447</v>
      </c>
    </row>
    <row r="369" spans="2:9" ht="105">
      <c r="B369" s="198" t="s">
        <v>635</v>
      </c>
      <c r="C369" s="191" t="s">
        <v>590</v>
      </c>
      <c r="D369" s="192"/>
      <c r="E369" s="212">
        <v>10232822</v>
      </c>
      <c r="F369" s="194" t="s">
        <v>451</v>
      </c>
    </row>
    <row r="370" spans="2:9" s="175" customFormat="1" ht="60">
      <c r="B370" s="197" t="s">
        <v>636</v>
      </c>
      <c r="C370" s="191" t="s">
        <v>646</v>
      </c>
      <c r="D370" s="192"/>
      <c r="E370" s="212">
        <v>56400</v>
      </c>
      <c r="F370" s="194" t="s">
        <v>451</v>
      </c>
      <c r="I370" s="56"/>
    </row>
    <row r="371" spans="2:9" s="175" customFormat="1" ht="30">
      <c r="B371" s="197" t="s">
        <v>637</v>
      </c>
      <c r="C371" s="191" t="s">
        <v>521</v>
      </c>
      <c r="D371" s="192"/>
      <c r="E371" s="212">
        <v>2447134</v>
      </c>
      <c r="F371" s="194" t="s">
        <v>452</v>
      </c>
      <c r="I371" s="56"/>
    </row>
    <row r="372" spans="2:9" s="175" customFormat="1" ht="30">
      <c r="B372" s="197" t="s">
        <v>638</v>
      </c>
      <c r="C372" s="191" t="s">
        <v>527</v>
      </c>
      <c r="D372" s="192"/>
      <c r="E372" s="212">
        <v>3578283</v>
      </c>
      <c r="F372" s="194" t="s">
        <v>452</v>
      </c>
      <c r="I372" s="56"/>
    </row>
    <row r="373" spans="2:9" s="175" customFormat="1" ht="30">
      <c r="B373" s="197" t="s">
        <v>523</v>
      </c>
      <c r="C373" s="191" t="s">
        <v>525</v>
      </c>
      <c r="D373" s="192"/>
      <c r="E373" s="212">
        <v>648864</v>
      </c>
      <c r="F373" s="194" t="s">
        <v>453</v>
      </c>
      <c r="I373" s="56"/>
    </row>
    <row r="374" spans="2:9" s="175" customFormat="1" ht="45">
      <c r="B374" s="197" t="s">
        <v>639</v>
      </c>
      <c r="C374" s="191" t="s">
        <v>513</v>
      </c>
      <c r="D374" s="192"/>
      <c r="E374" s="212">
        <v>53435</v>
      </c>
      <c r="F374" s="194" t="s">
        <v>453</v>
      </c>
      <c r="I374" s="56"/>
    </row>
    <row r="375" spans="2:9" s="175" customFormat="1" ht="30">
      <c r="B375" s="197" t="s">
        <v>640</v>
      </c>
      <c r="C375" s="191" t="s">
        <v>576</v>
      </c>
      <c r="D375" s="192"/>
      <c r="E375" s="212">
        <v>36671799</v>
      </c>
      <c r="F375" s="194" t="s">
        <v>466</v>
      </c>
      <c r="I375" s="56"/>
    </row>
    <row r="376" spans="2:9" s="175" customFormat="1" ht="45">
      <c r="B376" s="198" t="s">
        <v>641</v>
      </c>
      <c r="C376" s="191" t="s">
        <v>563</v>
      </c>
      <c r="D376" s="192"/>
      <c r="E376" s="212">
        <v>136465</v>
      </c>
      <c r="F376" s="194" t="s">
        <v>467</v>
      </c>
      <c r="I376" s="56"/>
    </row>
    <row r="377" spans="2:9" s="175" customFormat="1" ht="45">
      <c r="B377" s="197" t="s">
        <v>642</v>
      </c>
      <c r="C377" s="191" t="s">
        <v>563</v>
      </c>
      <c r="D377" s="192"/>
      <c r="E377" s="212">
        <v>242978</v>
      </c>
      <c r="F377" s="194" t="s">
        <v>467</v>
      </c>
      <c r="I377" s="56"/>
    </row>
    <row r="378" spans="2:9" s="177" customFormat="1" ht="20.25" customHeight="1">
      <c r="B378" s="25" t="s">
        <v>650</v>
      </c>
      <c r="D378" s="204"/>
      <c r="E378" s="212">
        <v>53500566</v>
      </c>
      <c r="F378" s="2" t="s">
        <v>470</v>
      </c>
      <c r="I378" s="56"/>
    </row>
    <row r="379" spans="2:9" s="177" customFormat="1" ht="30">
      <c r="B379" s="25" t="s">
        <v>651</v>
      </c>
      <c r="D379" s="204"/>
      <c r="E379" s="212">
        <v>23983778</v>
      </c>
      <c r="F379" s="2" t="s">
        <v>472</v>
      </c>
      <c r="I379" s="56"/>
    </row>
    <row r="380" spans="2:9" s="177" customFormat="1">
      <c r="B380" s="25" t="s">
        <v>652</v>
      </c>
      <c r="C380" s="203"/>
      <c r="D380" s="204"/>
      <c r="E380" s="208">
        <v>32200</v>
      </c>
      <c r="F380" s="2" t="s">
        <v>475</v>
      </c>
      <c r="I380" s="56"/>
    </row>
    <row r="381" spans="2:9" s="177" customFormat="1">
      <c r="B381" s="25" t="s">
        <v>130</v>
      </c>
      <c r="D381" s="204"/>
      <c r="E381" s="218">
        <v>224123</v>
      </c>
      <c r="F381" s="2" t="s">
        <v>477</v>
      </c>
      <c r="I381" s="56"/>
    </row>
    <row r="382" spans="2:9" s="177" customFormat="1" ht="30">
      <c r="B382" s="25" t="s">
        <v>660</v>
      </c>
      <c r="D382" s="204"/>
      <c r="E382" s="218">
        <v>21213845</v>
      </c>
      <c r="F382" s="2" t="s">
        <v>479</v>
      </c>
      <c r="I382" s="56"/>
    </row>
    <row r="383" spans="2:9" s="177" customFormat="1" ht="30">
      <c r="B383" s="25" t="s">
        <v>661</v>
      </c>
      <c r="D383" s="204"/>
      <c r="E383" s="218">
        <v>14880003</v>
      </c>
      <c r="F383" s="2" t="s">
        <v>479</v>
      </c>
      <c r="I383" s="56"/>
    </row>
    <row r="384" spans="2:9" s="177" customFormat="1">
      <c r="B384" s="25" t="s">
        <v>662</v>
      </c>
      <c r="D384" s="204"/>
      <c r="E384" s="218">
        <v>185515549</v>
      </c>
      <c r="F384" s="2" t="s">
        <v>479</v>
      </c>
      <c r="I384" s="56"/>
    </row>
    <row r="385" spans="1:9" s="177" customFormat="1" ht="25.5">
      <c r="B385" s="25" t="s">
        <v>666</v>
      </c>
      <c r="C385" s="166" t="s">
        <v>668</v>
      </c>
      <c r="E385" s="219">
        <v>33754</v>
      </c>
      <c r="F385" s="2" t="s">
        <v>489</v>
      </c>
      <c r="I385" s="56"/>
    </row>
    <row r="386" spans="1:9" s="177" customFormat="1" ht="25.5">
      <c r="B386" s="25" t="s">
        <v>666</v>
      </c>
      <c r="C386" s="166" t="s">
        <v>491</v>
      </c>
      <c r="D386" s="204"/>
      <c r="E386" s="208">
        <v>33754</v>
      </c>
      <c r="F386" s="2" t="s">
        <v>489</v>
      </c>
      <c r="I386" s="56"/>
    </row>
    <row r="387" spans="1:9" s="177" customFormat="1" ht="51">
      <c r="B387" s="25" t="s">
        <v>666</v>
      </c>
      <c r="C387" s="166" t="s">
        <v>492</v>
      </c>
      <c r="D387" s="204"/>
      <c r="E387" s="208">
        <v>33754</v>
      </c>
      <c r="F387" s="2" t="s">
        <v>489</v>
      </c>
      <c r="I387" s="56"/>
    </row>
    <row r="388" spans="1:9" s="177" customFormat="1" ht="25.5">
      <c r="B388" s="25" t="s">
        <v>667</v>
      </c>
      <c r="C388" s="166" t="s">
        <v>668</v>
      </c>
      <c r="D388" s="204"/>
      <c r="E388" s="208">
        <v>61392</v>
      </c>
      <c r="F388" s="2" t="s">
        <v>490</v>
      </c>
      <c r="I388" s="56"/>
    </row>
    <row r="389" spans="1:9" s="177" customFormat="1" ht="25.5">
      <c r="B389" s="25" t="s">
        <v>667</v>
      </c>
      <c r="C389" s="166" t="s">
        <v>491</v>
      </c>
      <c r="D389" s="204"/>
      <c r="E389" s="208">
        <v>61392</v>
      </c>
      <c r="F389" s="2" t="s">
        <v>490</v>
      </c>
      <c r="I389" s="56"/>
    </row>
    <row r="390" spans="1:9" s="177" customFormat="1" ht="51">
      <c r="B390" s="207" t="s">
        <v>667</v>
      </c>
      <c r="C390" s="181" t="s">
        <v>492</v>
      </c>
      <c r="D390" s="204"/>
      <c r="E390" s="220">
        <v>61392</v>
      </c>
      <c r="F390" s="182" t="s">
        <v>490</v>
      </c>
      <c r="I390" s="56"/>
    </row>
    <row r="391" spans="1:9" s="177" customFormat="1">
      <c r="B391" s="25" t="s">
        <v>670</v>
      </c>
      <c r="C391" s="178"/>
      <c r="D391" s="178"/>
      <c r="E391" s="208">
        <v>2966489</v>
      </c>
      <c r="F391" s="2" t="s">
        <v>504</v>
      </c>
      <c r="I391" s="56"/>
    </row>
    <row r="392" spans="1:9" s="177" customFormat="1">
      <c r="B392" s="25" t="s">
        <v>671</v>
      </c>
      <c r="C392" s="178"/>
      <c r="D392" s="178"/>
      <c r="E392" s="208">
        <v>242694</v>
      </c>
      <c r="F392" s="2" t="s">
        <v>505</v>
      </c>
      <c r="I392" s="56"/>
    </row>
    <row r="393" spans="1:9" s="177" customFormat="1">
      <c r="B393" s="25" t="s">
        <v>672</v>
      </c>
      <c r="C393" s="178"/>
      <c r="D393" s="178"/>
      <c r="E393" s="208">
        <v>27627887</v>
      </c>
      <c r="F393" s="2" t="s">
        <v>507</v>
      </c>
      <c r="I393" s="56"/>
    </row>
    <row r="394" spans="1:9" s="177" customFormat="1">
      <c r="B394" s="25" t="s">
        <v>673</v>
      </c>
      <c r="C394" s="178"/>
      <c r="D394" s="178"/>
      <c r="E394" s="208">
        <v>24312952</v>
      </c>
      <c r="F394" s="2" t="s">
        <v>508</v>
      </c>
      <c r="I394" s="56"/>
    </row>
    <row r="395" spans="1:9" ht="25.5">
      <c r="B395" s="180" t="s">
        <v>524</v>
      </c>
      <c r="C395" s="181" t="s">
        <v>519</v>
      </c>
      <c r="D395" s="176"/>
      <c r="E395" s="220">
        <v>5158975</v>
      </c>
      <c r="F395" s="183" t="s">
        <v>163</v>
      </c>
    </row>
    <row r="396" spans="1:9" s="177" customFormat="1">
      <c r="B396" s="202"/>
      <c r="C396" s="203"/>
      <c r="D396" s="204"/>
      <c r="E396" s="205"/>
      <c r="F396" s="206"/>
      <c r="I396" s="56"/>
    </row>
    <row r="397" spans="1:9" s="175" customFormat="1" ht="39" customHeight="1">
      <c r="A397" s="235">
        <v>182</v>
      </c>
      <c r="B397" s="236" t="s">
        <v>578</v>
      </c>
      <c r="C397" s="214" t="s">
        <v>563</v>
      </c>
      <c r="D397" s="215">
        <v>232705</v>
      </c>
      <c r="E397" s="210">
        <v>227282</v>
      </c>
      <c r="F397" s="216" t="s">
        <v>579</v>
      </c>
      <c r="I397" s="56"/>
    </row>
    <row r="398" spans="1:9" s="177" customFormat="1">
      <c r="B398" s="202"/>
      <c r="C398" s="203"/>
      <c r="D398" s="204"/>
      <c r="E398" s="205"/>
      <c r="F398" s="206"/>
      <c r="I398" s="56"/>
    </row>
    <row r="399" spans="1:9" s="177" customFormat="1">
      <c r="B399" s="202"/>
      <c r="C399" s="203"/>
      <c r="D399" s="204"/>
      <c r="E399" s="205"/>
      <c r="F399" s="206"/>
      <c r="I399" s="56"/>
    </row>
    <row r="400" spans="1:9" s="177" customFormat="1">
      <c r="B400" s="202"/>
      <c r="C400" s="203"/>
      <c r="D400" s="204"/>
      <c r="E400" s="205"/>
      <c r="F400" s="206"/>
      <c r="I400" s="56"/>
    </row>
    <row r="401" spans="2:9" s="177" customFormat="1">
      <c r="B401" s="202"/>
      <c r="C401" s="203"/>
      <c r="D401" s="204"/>
      <c r="E401" s="205"/>
      <c r="F401" s="206"/>
      <c r="I401" s="56"/>
    </row>
    <row r="402" spans="2:9" s="177" customFormat="1">
      <c r="B402" s="202"/>
      <c r="C402" s="203"/>
      <c r="D402" s="204"/>
      <c r="E402" s="205"/>
      <c r="F402" s="206"/>
      <c r="I402" s="56"/>
    </row>
    <row r="403" spans="2:9" s="177" customFormat="1">
      <c r="B403" s="202"/>
      <c r="C403" s="203"/>
      <c r="D403" s="204"/>
      <c r="E403" s="205"/>
      <c r="F403" s="206"/>
      <c r="I403" s="56"/>
    </row>
    <row r="404" spans="2:9" s="177" customFormat="1">
      <c r="B404" s="202"/>
      <c r="C404" s="203"/>
      <c r="D404" s="204"/>
      <c r="E404" s="205"/>
      <c r="F404" s="206"/>
      <c r="I404" s="56"/>
    </row>
    <row r="405" spans="2:9" s="177" customFormat="1">
      <c r="B405" s="202"/>
      <c r="C405" s="203"/>
      <c r="D405" s="204"/>
      <c r="E405" s="205"/>
      <c r="F405" s="206"/>
      <c r="I405" s="56"/>
    </row>
    <row r="406" spans="2:9" s="177" customFormat="1">
      <c r="B406" s="202"/>
      <c r="C406" s="203"/>
      <c r="D406" s="204"/>
      <c r="E406" s="205"/>
      <c r="F406" s="206"/>
      <c r="I406" s="56"/>
    </row>
    <row r="407" spans="2:9" s="177" customFormat="1">
      <c r="B407" s="202"/>
      <c r="C407" s="203"/>
      <c r="D407" s="204"/>
      <c r="E407" s="205"/>
      <c r="F407" s="206"/>
      <c r="I407" s="56"/>
    </row>
    <row r="408" spans="2:9" s="177" customFormat="1">
      <c r="B408" s="202"/>
      <c r="C408" s="203"/>
      <c r="D408" s="204"/>
      <c r="E408" s="205"/>
      <c r="F408" s="206"/>
      <c r="I408" s="56"/>
    </row>
    <row r="409" spans="2:9" s="177" customFormat="1">
      <c r="B409" s="202"/>
      <c r="C409" s="203"/>
      <c r="D409" s="204"/>
      <c r="E409" s="205"/>
      <c r="F409" s="206"/>
      <c r="I409" s="56"/>
    </row>
    <row r="410" spans="2:9" s="177" customFormat="1">
      <c r="B410" s="202"/>
      <c r="C410" s="203"/>
      <c r="D410" s="204"/>
      <c r="E410" s="205"/>
      <c r="F410" s="206"/>
      <c r="I410" s="56"/>
    </row>
    <row r="411" spans="2:9" s="177" customFormat="1">
      <c r="B411" s="202"/>
      <c r="C411" s="203"/>
      <c r="D411" s="204"/>
      <c r="E411" s="205"/>
      <c r="F411" s="206"/>
      <c r="I411" s="56"/>
    </row>
    <row r="412" spans="2:9" s="177" customFormat="1">
      <c r="B412" s="202"/>
      <c r="C412" s="203"/>
      <c r="D412" s="204"/>
      <c r="E412" s="205"/>
      <c r="F412" s="206"/>
      <c r="I412" s="56"/>
    </row>
    <row r="413" spans="2:9" s="177" customFormat="1">
      <c r="B413" s="202"/>
      <c r="C413" s="203"/>
      <c r="D413" s="204"/>
      <c r="E413" s="205"/>
      <c r="F413" s="206"/>
      <c r="I413" s="56"/>
    </row>
    <row r="414" spans="2:9" s="177" customFormat="1">
      <c r="B414" s="202"/>
      <c r="C414" s="203"/>
      <c r="D414" s="204"/>
      <c r="E414" s="205"/>
      <c r="F414" s="206"/>
      <c r="I414" s="56"/>
    </row>
    <row r="415" spans="2:9" s="177" customFormat="1">
      <c r="B415" s="202"/>
      <c r="C415" s="203"/>
      <c r="D415" s="204"/>
      <c r="E415" s="205"/>
      <c r="F415" s="206"/>
      <c r="I415" s="56"/>
    </row>
    <row r="416" spans="2:9" s="177" customFormat="1">
      <c r="B416" s="202"/>
      <c r="C416" s="203"/>
      <c r="D416" s="204"/>
      <c r="E416" s="205"/>
      <c r="F416" s="206"/>
      <c r="I416" s="56"/>
    </row>
    <row r="417" spans="2:9" s="177" customFormat="1">
      <c r="B417" s="202"/>
      <c r="C417" s="203"/>
      <c r="D417" s="204"/>
      <c r="E417" s="205"/>
      <c r="F417" s="206"/>
      <c r="I417" s="56"/>
    </row>
    <row r="418" spans="2:9" s="177" customFormat="1">
      <c r="B418" s="202"/>
      <c r="C418" s="203"/>
      <c r="D418" s="204"/>
      <c r="E418" s="205"/>
      <c r="F418" s="206"/>
      <c r="I418" s="56"/>
    </row>
    <row r="419" spans="2:9" s="177" customFormat="1">
      <c r="B419" s="202"/>
      <c r="C419" s="203"/>
      <c r="D419" s="204"/>
      <c r="E419" s="205"/>
      <c r="F419" s="206"/>
      <c r="I419" s="56"/>
    </row>
    <row r="420" spans="2:9" s="177" customFormat="1">
      <c r="B420" s="202"/>
      <c r="C420" s="203"/>
      <c r="D420" s="204"/>
      <c r="E420" s="205"/>
      <c r="F420" s="206"/>
      <c r="I420" s="56"/>
    </row>
    <row r="421" spans="2:9" s="177" customFormat="1">
      <c r="B421" s="202"/>
      <c r="C421" s="203"/>
      <c r="D421" s="204"/>
      <c r="E421" s="205"/>
      <c r="F421" s="206"/>
      <c r="I421" s="56"/>
    </row>
    <row r="422" spans="2:9" s="177" customFormat="1">
      <c r="B422" s="202"/>
      <c r="C422" s="203"/>
      <c r="D422" s="204"/>
      <c r="E422" s="205"/>
      <c r="F422" s="206"/>
      <c r="I422" s="56"/>
    </row>
    <row r="423" spans="2:9" s="177" customFormat="1">
      <c r="B423" s="202"/>
      <c r="C423" s="203"/>
      <c r="D423" s="204"/>
      <c r="E423" s="205"/>
      <c r="F423" s="206"/>
      <c r="I423" s="56"/>
    </row>
    <row r="424" spans="2:9" s="177" customFormat="1">
      <c r="B424" s="202"/>
      <c r="C424" s="203"/>
      <c r="D424" s="204"/>
      <c r="E424" s="205"/>
      <c r="F424" s="206"/>
      <c r="I424" s="56"/>
    </row>
    <row r="425" spans="2:9" s="177" customFormat="1">
      <c r="B425" s="202"/>
      <c r="C425" s="203"/>
      <c r="D425" s="204"/>
      <c r="E425" s="205"/>
      <c r="F425" s="206"/>
      <c r="I425" s="56"/>
    </row>
    <row r="426" spans="2:9" s="177" customFormat="1">
      <c r="B426" s="202"/>
      <c r="C426" s="203"/>
      <c r="D426" s="204"/>
      <c r="E426" s="205"/>
      <c r="F426" s="206"/>
      <c r="I426" s="56"/>
    </row>
    <row r="427" spans="2:9" s="177" customFormat="1">
      <c r="B427" s="202"/>
      <c r="C427" s="203"/>
      <c r="D427" s="204"/>
      <c r="E427" s="205"/>
      <c r="F427" s="206"/>
      <c r="I427" s="56"/>
    </row>
    <row r="428" spans="2:9" s="177" customFormat="1">
      <c r="B428" s="202"/>
      <c r="C428" s="203"/>
      <c r="D428" s="204"/>
      <c r="E428" s="205"/>
      <c r="F428" s="206"/>
      <c r="I428" s="56"/>
    </row>
    <row r="429" spans="2:9" s="177" customFormat="1">
      <c r="B429" s="202"/>
      <c r="C429" s="203"/>
      <c r="D429" s="204"/>
      <c r="E429" s="205"/>
      <c r="F429" s="206"/>
      <c r="I429" s="56"/>
    </row>
    <row r="430" spans="2:9" s="177" customFormat="1">
      <c r="B430" s="202"/>
      <c r="C430" s="203"/>
      <c r="D430" s="204"/>
      <c r="E430" s="205"/>
      <c r="F430" s="206"/>
      <c r="I430" s="56"/>
    </row>
    <row r="431" spans="2:9" s="177" customFormat="1">
      <c r="B431" s="202"/>
      <c r="C431" s="203"/>
      <c r="D431" s="204"/>
      <c r="E431" s="205"/>
      <c r="F431" s="206"/>
      <c r="I431" s="56"/>
    </row>
    <row r="432" spans="2:9" s="177" customFormat="1">
      <c r="B432" s="202"/>
      <c r="C432" s="203"/>
      <c r="D432" s="204"/>
      <c r="E432" s="205"/>
      <c r="F432" s="206"/>
      <c r="I432" s="56"/>
    </row>
    <row r="433" spans="1:9" s="177" customFormat="1">
      <c r="B433" s="202"/>
      <c r="C433" s="203"/>
      <c r="D433" s="204"/>
      <c r="E433" s="205"/>
      <c r="F433" s="206"/>
      <c r="I433" s="56"/>
    </row>
    <row r="434" spans="1:9" s="177" customFormat="1">
      <c r="B434" s="202"/>
      <c r="C434" s="203"/>
      <c r="D434" s="204"/>
      <c r="E434" s="205"/>
      <c r="F434" s="206"/>
      <c r="I434" s="56"/>
    </row>
    <row r="435" spans="1:9" s="177" customFormat="1" ht="38.25">
      <c r="A435" s="227">
        <v>153</v>
      </c>
      <c r="B435" s="27" t="s">
        <v>510</v>
      </c>
      <c r="C435" s="179" t="s">
        <v>511</v>
      </c>
      <c r="D435" s="176">
        <f>410948.16+10273.71+10273.71</f>
        <v>431495.58</v>
      </c>
      <c r="E435" s="33">
        <v>415059</v>
      </c>
      <c r="F435" s="33" t="s">
        <v>509</v>
      </c>
      <c r="I435" s="56"/>
    </row>
    <row r="436" spans="1:9" s="177" customFormat="1" ht="38.25">
      <c r="A436" s="227">
        <v>154</v>
      </c>
      <c r="B436" s="567" t="s">
        <v>512</v>
      </c>
      <c r="C436" s="179" t="s">
        <v>513</v>
      </c>
      <c r="D436" s="228">
        <v>378132</v>
      </c>
      <c r="E436" s="33">
        <v>183665</v>
      </c>
      <c r="F436" s="229" t="s">
        <v>509</v>
      </c>
      <c r="I436" s="56"/>
    </row>
    <row r="437" spans="1:9" s="177" customFormat="1" ht="38.25">
      <c r="A437" s="227">
        <v>155</v>
      </c>
      <c r="B437" s="567"/>
      <c r="C437" s="179" t="s">
        <v>514</v>
      </c>
      <c r="D437" s="24">
        <v>378132</v>
      </c>
      <c r="E437" s="33">
        <v>183664</v>
      </c>
      <c r="F437" s="229" t="s">
        <v>509</v>
      </c>
      <c r="I437" s="56"/>
    </row>
    <row r="438" spans="1:9" s="177" customFormat="1" ht="25.5">
      <c r="A438" s="227">
        <v>156</v>
      </c>
      <c r="B438" s="27" t="s">
        <v>518</v>
      </c>
      <c r="C438" s="166" t="s">
        <v>521</v>
      </c>
      <c r="D438" s="24">
        <v>459007</v>
      </c>
      <c r="E438" s="33">
        <f>441522/3</f>
        <v>147174</v>
      </c>
      <c r="F438" s="33" t="s">
        <v>520</v>
      </c>
      <c r="I438" s="56"/>
    </row>
    <row r="439" spans="1:9" s="177" customFormat="1" ht="25.5">
      <c r="A439" s="227">
        <v>157</v>
      </c>
      <c r="B439" s="27" t="s">
        <v>518</v>
      </c>
      <c r="C439" s="166" t="s">
        <v>677</v>
      </c>
      <c r="D439" s="24">
        <v>459007</v>
      </c>
      <c r="E439" s="33">
        <f>441522/3</f>
        <v>147174</v>
      </c>
      <c r="F439" s="33" t="s">
        <v>520</v>
      </c>
      <c r="I439" s="56"/>
    </row>
    <row r="440" spans="1:9" s="177" customFormat="1" ht="25.5">
      <c r="A440" s="227">
        <v>158</v>
      </c>
      <c r="B440" s="27" t="s">
        <v>518</v>
      </c>
      <c r="C440" s="166" t="s">
        <v>676</v>
      </c>
      <c r="D440" s="24">
        <v>459007</v>
      </c>
      <c r="E440" s="33">
        <f>441522/3</f>
        <v>147174</v>
      </c>
      <c r="F440" s="33" t="s">
        <v>520</v>
      </c>
      <c r="I440" s="56"/>
    </row>
    <row r="441" spans="1:9" s="177" customFormat="1" ht="38.25">
      <c r="A441" s="227">
        <v>159</v>
      </c>
      <c r="B441" s="27" t="s">
        <v>518</v>
      </c>
      <c r="C441" s="166" t="s">
        <v>511</v>
      </c>
      <c r="D441" s="176">
        <v>971455</v>
      </c>
      <c r="E441" s="33">
        <v>934449</v>
      </c>
      <c r="F441" s="33" t="s">
        <v>520</v>
      </c>
      <c r="I441" s="56"/>
    </row>
    <row r="442" spans="1:9" s="177" customFormat="1" ht="25.5">
      <c r="A442" s="227">
        <v>160</v>
      </c>
      <c r="B442" s="79" t="s">
        <v>526</v>
      </c>
      <c r="C442" s="166" t="s">
        <v>519</v>
      </c>
      <c r="D442" s="176">
        <v>9204</v>
      </c>
      <c r="E442" s="201">
        <v>9138</v>
      </c>
      <c r="F442" s="4" t="s">
        <v>372</v>
      </c>
      <c r="I442" s="56"/>
    </row>
    <row r="443" spans="1:9" s="177" customFormat="1" ht="25.5">
      <c r="A443" s="227">
        <v>161</v>
      </c>
      <c r="B443" s="79" t="s">
        <v>516</v>
      </c>
      <c r="C443" s="166" t="s">
        <v>521</v>
      </c>
      <c r="D443" s="181">
        <v>635772</v>
      </c>
      <c r="E443" s="166">
        <v>204859</v>
      </c>
      <c r="F443" s="4" t="s">
        <v>373</v>
      </c>
      <c r="I443" s="56"/>
    </row>
    <row r="444" spans="1:9" s="177" customFormat="1" ht="25.5">
      <c r="A444" s="227">
        <v>162</v>
      </c>
      <c r="B444" s="79" t="s">
        <v>516</v>
      </c>
      <c r="C444" s="166" t="s">
        <v>527</v>
      </c>
      <c r="D444" s="181">
        <v>635772</v>
      </c>
      <c r="E444" s="166">
        <v>204859</v>
      </c>
      <c r="F444" s="4" t="s">
        <v>373</v>
      </c>
      <c r="I444" s="56"/>
    </row>
    <row r="445" spans="1:9" s="177" customFormat="1" ht="25.5">
      <c r="A445" s="227">
        <v>163</v>
      </c>
      <c r="B445" s="79" t="s">
        <v>516</v>
      </c>
      <c r="C445" s="166" t="s">
        <v>528</v>
      </c>
      <c r="D445" s="181">
        <v>635772</v>
      </c>
      <c r="E445" s="166">
        <v>204860</v>
      </c>
      <c r="F445" s="4" t="s">
        <v>373</v>
      </c>
      <c r="I445" s="56"/>
    </row>
    <row r="446" spans="1:9" s="177" customFormat="1" ht="25.5">
      <c r="A446" s="227">
        <v>164</v>
      </c>
      <c r="B446" s="27" t="s">
        <v>530</v>
      </c>
      <c r="C446" s="166" t="s">
        <v>531</v>
      </c>
      <c r="D446" s="24">
        <v>939947</v>
      </c>
      <c r="E446" s="201">
        <v>156658</v>
      </c>
      <c r="F446" s="4" t="s">
        <v>374</v>
      </c>
      <c r="I446" s="56"/>
    </row>
    <row r="447" spans="1:9" s="177" customFormat="1" ht="25.5">
      <c r="A447" s="227">
        <v>165</v>
      </c>
      <c r="B447" s="27" t="s">
        <v>530</v>
      </c>
      <c r="C447" s="166" t="s">
        <v>525</v>
      </c>
      <c r="D447" s="24">
        <v>939947</v>
      </c>
      <c r="E447" s="201">
        <v>156658</v>
      </c>
      <c r="F447" s="4" t="s">
        <v>374</v>
      </c>
      <c r="I447" s="56"/>
    </row>
    <row r="448" spans="1:9" s="177" customFormat="1" ht="25.5">
      <c r="A448" s="227">
        <v>166</v>
      </c>
      <c r="B448" s="27" t="s">
        <v>530</v>
      </c>
      <c r="C448" s="166" t="s">
        <v>532</v>
      </c>
      <c r="D448" s="24">
        <v>939947</v>
      </c>
      <c r="E448" s="201">
        <v>156658</v>
      </c>
      <c r="F448" s="79" t="s">
        <v>374</v>
      </c>
      <c r="I448" s="56"/>
    </row>
    <row r="449" spans="1:9" s="177" customFormat="1" ht="25.5">
      <c r="A449" s="227">
        <v>167</v>
      </c>
      <c r="B449" s="27" t="s">
        <v>530</v>
      </c>
      <c r="C449" s="166" t="s">
        <v>521</v>
      </c>
      <c r="D449" s="24">
        <v>939947</v>
      </c>
      <c r="E449" s="201">
        <v>156658</v>
      </c>
      <c r="F449" s="79" t="s">
        <v>374</v>
      </c>
      <c r="I449" s="56"/>
    </row>
    <row r="450" spans="1:9" s="177" customFormat="1" ht="25.5">
      <c r="A450" s="227">
        <v>168</v>
      </c>
      <c r="B450" s="27" t="s">
        <v>530</v>
      </c>
      <c r="C450" s="166" t="s">
        <v>527</v>
      </c>
      <c r="D450" s="24">
        <v>939947</v>
      </c>
      <c r="E450" s="201">
        <v>156658</v>
      </c>
      <c r="F450" s="79" t="s">
        <v>374</v>
      </c>
      <c r="I450" s="56"/>
    </row>
    <row r="451" spans="1:9" s="177" customFormat="1" ht="25.5">
      <c r="A451" s="227">
        <v>169</v>
      </c>
      <c r="B451" s="27" t="s">
        <v>530</v>
      </c>
      <c r="C451" s="166" t="s">
        <v>528</v>
      </c>
      <c r="D451" s="24">
        <v>939947</v>
      </c>
      <c r="E451" s="201">
        <v>156657</v>
      </c>
      <c r="F451" s="79" t="s">
        <v>374</v>
      </c>
      <c r="I451" s="56"/>
    </row>
    <row r="452" spans="1:9" s="177" customFormat="1" ht="38.25">
      <c r="A452" s="227">
        <v>170</v>
      </c>
      <c r="B452" s="27" t="s">
        <v>534</v>
      </c>
      <c r="C452" s="166" t="s">
        <v>535</v>
      </c>
      <c r="D452" s="176">
        <v>15155</v>
      </c>
      <c r="E452" s="222">
        <v>15155</v>
      </c>
      <c r="F452" s="233" t="s">
        <v>533</v>
      </c>
      <c r="I452" s="56"/>
    </row>
    <row r="453" spans="1:9" s="177" customFormat="1" ht="38.25">
      <c r="A453" s="227">
        <v>171</v>
      </c>
      <c r="B453" s="27" t="s">
        <v>534</v>
      </c>
      <c r="C453" s="166" t="s">
        <v>514</v>
      </c>
      <c r="D453" s="176">
        <v>269253</v>
      </c>
      <c r="E453" s="223">
        <v>269253</v>
      </c>
      <c r="F453" s="233" t="s">
        <v>533</v>
      </c>
      <c r="I453" s="56"/>
    </row>
    <row r="454" spans="1:9" s="177" customFormat="1" ht="38.25">
      <c r="A454" s="227">
        <v>172</v>
      </c>
      <c r="B454" s="184" t="s">
        <v>540</v>
      </c>
      <c r="C454" s="166" t="s">
        <v>535</v>
      </c>
      <c r="D454" s="176">
        <v>10441</v>
      </c>
      <c r="E454" s="223">
        <v>10441</v>
      </c>
      <c r="F454" s="233" t="s">
        <v>539</v>
      </c>
      <c r="I454" s="56"/>
    </row>
    <row r="455" spans="1:9" s="177" customFormat="1" ht="38.25">
      <c r="A455" s="227">
        <v>173</v>
      </c>
      <c r="B455" s="185" t="s">
        <v>542</v>
      </c>
      <c r="C455" s="166" t="s">
        <v>535</v>
      </c>
      <c r="D455" s="176">
        <v>38395</v>
      </c>
      <c r="E455" s="224">
        <v>38395</v>
      </c>
      <c r="F455" s="233" t="s">
        <v>541</v>
      </c>
      <c r="I455" s="56"/>
    </row>
    <row r="456" spans="1:9" s="177" customFormat="1" ht="30">
      <c r="A456" s="227">
        <v>174</v>
      </c>
      <c r="B456" s="184" t="s">
        <v>547</v>
      </c>
      <c r="C456" s="166" t="s">
        <v>552</v>
      </c>
      <c r="D456" s="176">
        <v>2089850</v>
      </c>
      <c r="E456" s="222">
        <v>2089850</v>
      </c>
      <c r="F456" s="196" t="s">
        <v>546</v>
      </c>
      <c r="I456" s="56"/>
    </row>
    <row r="457" spans="1:9" s="177" customFormat="1" ht="38.25">
      <c r="A457" s="227">
        <v>175</v>
      </c>
      <c r="B457" s="185" t="s">
        <v>550</v>
      </c>
      <c r="C457" s="166" t="s">
        <v>514</v>
      </c>
      <c r="D457" s="176">
        <v>403880</v>
      </c>
      <c r="E457" s="225">
        <v>403880</v>
      </c>
      <c r="F457" s="195" t="s">
        <v>549</v>
      </c>
      <c r="I457" s="56"/>
    </row>
    <row r="458" spans="1:9" s="177" customFormat="1" ht="25.5">
      <c r="A458" s="227">
        <v>176</v>
      </c>
      <c r="B458" s="184" t="s">
        <v>557</v>
      </c>
      <c r="C458" s="166" t="s">
        <v>525</v>
      </c>
      <c r="D458" s="176">
        <v>66924</v>
      </c>
      <c r="E458" s="201">
        <v>66924</v>
      </c>
      <c r="F458" s="195" t="s">
        <v>555</v>
      </c>
      <c r="I458" s="56"/>
    </row>
    <row r="459" spans="1:9" s="177" customFormat="1" ht="38.25">
      <c r="A459" s="227">
        <v>177</v>
      </c>
      <c r="B459" s="184" t="s">
        <v>556</v>
      </c>
      <c r="C459" s="166" t="s">
        <v>514</v>
      </c>
      <c r="D459" s="176">
        <v>262203</v>
      </c>
      <c r="E459" s="201">
        <v>262203</v>
      </c>
      <c r="F459" s="195" t="s">
        <v>555</v>
      </c>
      <c r="I459" s="56"/>
    </row>
    <row r="460" spans="1:9" s="177" customFormat="1" ht="38.25">
      <c r="A460" s="227">
        <v>178</v>
      </c>
      <c r="B460" s="184" t="s">
        <v>550</v>
      </c>
      <c r="C460" s="166" t="s">
        <v>514</v>
      </c>
      <c r="D460" s="176">
        <v>393304</v>
      </c>
      <c r="E460" s="190">
        <v>393304</v>
      </c>
      <c r="F460" s="195" t="s">
        <v>263</v>
      </c>
      <c r="I460" s="56"/>
    </row>
    <row r="461" spans="1:9" s="177" customFormat="1" ht="25.5">
      <c r="A461" s="227">
        <v>179</v>
      </c>
      <c r="B461" s="184" t="s">
        <v>561</v>
      </c>
      <c r="C461" s="166" t="s">
        <v>560</v>
      </c>
      <c r="D461" s="176">
        <v>261539</v>
      </c>
      <c r="E461" s="190">
        <v>252821</v>
      </c>
      <c r="F461" s="195" t="s">
        <v>265</v>
      </c>
      <c r="I461" s="56"/>
    </row>
    <row r="462" spans="1:9" s="177" customFormat="1" ht="45">
      <c r="A462" s="227">
        <v>180</v>
      </c>
      <c r="B462" s="193" t="s">
        <v>567</v>
      </c>
      <c r="C462" s="191" t="s">
        <v>514</v>
      </c>
      <c r="D462" s="192">
        <v>826827</v>
      </c>
      <c r="E462" s="98">
        <v>826827</v>
      </c>
      <c r="F462" s="196" t="s">
        <v>566</v>
      </c>
      <c r="I462" s="56"/>
    </row>
    <row r="463" spans="1:9" s="177" customFormat="1" ht="45">
      <c r="A463" s="227">
        <v>181</v>
      </c>
      <c r="B463" s="193" t="s">
        <v>568</v>
      </c>
      <c r="C463" s="191" t="s">
        <v>514</v>
      </c>
      <c r="D463" s="192">
        <v>1240241</v>
      </c>
      <c r="E463" s="98">
        <v>1240241</v>
      </c>
      <c r="F463" s="196" t="s">
        <v>566</v>
      </c>
      <c r="I463" s="56"/>
    </row>
    <row r="464" spans="1:9" s="177" customFormat="1" ht="45">
      <c r="A464" s="227">
        <v>183</v>
      </c>
      <c r="B464" s="185" t="s">
        <v>581</v>
      </c>
      <c r="C464" s="191" t="s">
        <v>513</v>
      </c>
      <c r="D464" s="192">
        <v>452623</v>
      </c>
      <c r="E464" s="190">
        <v>452623</v>
      </c>
      <c r="F464" s="79" t="s">
        <v>582</v>
      </c>
      <c r="I464" s="56"/>
    </row>
    <row r="465" spans="1:9" s="177" customFormat="1" ht="30">
      <c r="A465" s="227">
        <v>184</v>
      </c>
      <c r="B465" s="185" t="s">
        <v>583</v>
      </c>
      <c r="C465" s="191" t="s">
        <v>525</v>
      </c>
      <c r="D465" s="192">
        <v>26000</v>
      </c>
      <c r="E465" s="190">
        <v>26000</v>
      </c>
      <c r="F465" s="79" t="s">
        <v>582</v>
      </c>
      <c r="I465" s="56"/>
    </row>
    <row r="466" spans="1:9" s="177" customFormat="1" ht="45">
      <c r="A466" s="227">
        <v>185</v>
      </c>
      <c r="B466" s="185" t="s">
        <v>584</v>
      </c>
      <c r="C466" s="191" t="s">
        <v>513</v>
      </c>
      <c r="D466" s="192">
        <v>301749</v>
      </c>
      <c r="E466" s="190">
        <v>301749</v>
      </c>
      <c r="F466" s="79" t="s">
        <v>582</v>
      </c>
      <c r="I466" s="56"/>
    </row>
    <row r="467" spans="1:9" s="177" customFormat="1" ht="30">
      <c r="A467" s="227">
        <v>186</v>
      </c>
      <c r="B467" s="185" t="s">
        <v>585</v>
      </c>
      <c r="C467" s="191" t="s">
        <v>576</v>
      </c>
      <c r="D467" s="192">
        <v>245505</v>
      </c>
      <c r="E467" s="190">
        <v>245505</v>
      </c>
      <c r="F467" s="79" t="s">
        <v>582</v>
      </c>
      <c r="I467" s="56"/>
    </row>
    <row r="468" spans="1:9" s="177" customFormat="1" ht="45">
      <c r="A468" s="227">
        <v>187</v>
      </c>
      <c r="B468" s="185" t="s">
        <v>587</v>
      </c>
      <c r="C468" s="191" t="s">
        <v>531</v>
      </c>
      <c r="D468" s="230">
        <f>286371+286370</f>
        <v>572741</v>
      </c>
      <c r="E468" s="190">
        <v>286371</v>
      </c>
      <c r="F468" s="79" t="s">
        <v>312</v>
      </c>
      <c r="I468" s="56"/>
    </row>
    <row r="469" spans="1:9" s="177" customFormat="1" ht="45">
      <c r="A469" s="227">
        <v>188</v>
      </c>
      <c r="B469" s="185" t="s">
        <v>587</v>
      </c>
      <c r="C469" s="221" t="s">
        <v>682</v>
      </c>
      <c r="D469" s="230">
        <v>572741</v>
      </c>
      <c r="E469" s="190">
        <v>286370</v>
      </c>
      <c r="F469" s="79" t="s">
        <v>312</v>
      </c>
      <c r="I469" s="56"/>
    </row>
    <row r="470" spans="1:9" s="177" customFormat="1" ht="105">
      <c r="A470" s="227">
        <v>189</v>
      </c>
      <c r="B470" s="185" t="s">
        <v>588</v>
      </c>
      <c r="C470" s="191" t="s">
        <v>590</v>
      </c>
      <c r="D470" s="192">
        <v>795109</v>
      </c>
      <c r="E470" s="190">
        <v>795109</v>
      </c>
      <c r="F470" s="79" t="s">
        <v>589</v>
      </c>
      <c r="I470" s="56"/>
    </row>
    <row r="471" spans="1:9" s="177" customFormat="1" ht="105">
      <c r="A471" s="227">
        <v>190</v>
      </c>
      <c r="B471" s="185" t="s">
        <v>602</v>
      </c>
      <c r="C471" s="191" t="s">
        <v>590</v>
      </c>
      <c r="D471" s="192">
        <v>2164008</v>
      </c>
      <c r="E471" s="98">
        <v>2164008</v>
      </c>
      <c r="F471" s="79" t="s">
        <v>359</v>
      </c>
      <c r="I471" s="56"/>
    </row>
    <row r="472" spans="1:9" s="177" customFormat="1" ht="30">
      <c r="A472" s="227">
        <v>191</v>
      </c>
      <c r="B472" s="185" t="s">
        <v>611</v>
      </c>
      <c r="C472" s="191" t="s">
        <v>521</v>
      </c>
      <c r="D472" s="192">
        <v>39284</v>
      </c>
      <c r="E472" s="98">
        <v>39284</v>
      </c>
      <c r="F472" s="79" t="s">
        <v>612</v>
      </c>
      <c r="I472" s="56"/>
    </row>
    <row r="473" spans="1:9" s="177" customFormat="1" ht="30">
      <c r="A473" s="227">
        <v>192</v>
      </c>
      <c r="B473" s="185" t="s">
        <v>613</v>
      </c>
      <c r="C473" s="191" t="s">
        <v>521</v>
      </c>
      <c r="D473" s="192">
        <v>26189</v>
      </c>
      <c r="E473" s="98">
        <v>26189</v>
      </c>
      <c r="F473" s="79" t="s">
        <v>612</v>
      </c>
      <c r="I473" s="56"/>
    </row>
    <row r="474" spans="1:9" s="177" customFormat="1" ht="30">
      <c r="A474" s="227">
        <v>193</v>
      </c>
      <c r="B474" s="185" t="s">
        <v>620</v>
      </c>
      <c r="C474" s="191" t="s">
        <v>528</v>
      </c>
      <c r="D474" s="192">
        <v>58524</v>
      </c>
      <c r="E474" s="98">
        <v>58524</v>
      </c>
      <c r="F474" s="79" t="s">
        <v>621</v>
      </c>
      <c r="I474" s="56"/>
    </row>
    <row r="475" spans="1:9" s="177" customFormat="1" ht="30">
      <c r="A475" s="227">
        <v>194</v>
      </c>
      <c r="B475" s="185" t="s">
        <v>622</v>
      </c>
      <c r="C475" s="191" t="s">
        <v>525</v>
      </c>
      <c r="D475" s="192">
        <v>117562</v>
      </c>
      <c r="E475" s="98">
        <v>117562</v>
      </c>
      <c r="F475" s="79" t="s">
        <v>621</v>
      </c>
      <c r="I475" s="56"/>
    </row>
    <row r="476" spans="1:9" s="177" customFormat="1" ht="30">
      <c r="A476" s="227">
        <v>195</v>
      </c>
      <c r="B476" s="184" t="s">
        <v>678</v>
      </c>
      <c r="C476" s="191" t="s">
        <v>527</v>
      </c>
      <c r="D476" s="192">
        <v>39016</v>
      </c>
      <c r="E476" s="98">
        <v>39016</v>
      </c>
      <c r="F476" s="79" t="s">
        <v>621</v>
      </c>
      <c r="I476" s="56"/>
    </row>
    <row r="477" spans="1:9" s="177" customFormat="1" ht="45">
      <c r="A477" s="227">
        <v>196</v>
      </c>
      <c r="B477" s="197" t="s">
        <v>630</v>
      </c>
      <c r="C477" s="191" t="s">
        <v>535</v>
      </c>
      <c r="D477" s="192">
        <v>9924</v>
      </c>
      <c r="E477" s="98">
        <v>9924</v>
      </c>
      <c r="F477" s="194" t="s">
        <v>631</v>
      </c>
      <c r="I477" s="56"/>
    </row>
    <row r="478" spans="1:9" s="177" customFormat="1" ht="105">
      <c r="A478" s="227">
        <v>197</v>
      </c>
      <c r="B478" s="197" t="s">
        <v>632</v>
      </c>
      <c r="C478" s="191" t="s">
        <v>590</v>
      </c>
      <c r="D478" s="192">
        <v>240178</v>
      </c>
      <c r="E478" s="98">
        <v>240178</v>
      </c>
      <c r="F478" s="194" t="s">
        <v>631</v>
      </c>
      <c r="I478" s="56"/>
    </row>
    <row r="479" spans="1:9" s="177" customFormat="1" ht="45">
      <c r="A479" s="227">
        <v>198</v>
      </c>
      <c r="B479" s="197" t="s">
        <v>633</v>
      </c>
      <c r="C479" s="191" t="s">
        <v>535</v>
      </c>
      <c r="D479" s="192">
        <v>14487</v>
      </c>
      <c r="E479" s="98">
        <v>14487</v>
      </c>
      <c r="F479" s="194" t="s">
        <v>631</v>
      </c>
      <c r="I479" s="56"/>
    </row>
    <row r="480" spans="1:9" s="177" customFormat="1" ht="30">
      <c r="A480" s="227">
        <v>199</v>
      </c>
      <c r="B480" s="180" t="s">
        <v>680</v>
      </c>
      <c r="C480" s="191" t="s">
        <v>525</v>
      </c>
      <c r="D480" s="192">
        <v>92824</v>
      </c>
      <c r="E480" s="186">
        <v>92824</v>
      </c>
      <c r="F480" s="194" t="s">
        <v>466</v>
      </c>
      <c r="I480" s="56"/>
    </row>
    <row r="481" spans="1:9" s="177" customFormat="1">
      <c r="A481" s="227">
        <v>200</v>
      </c>
      <c r="B481" s="180" t="s">
        <v>679</v>
      </c>
      <c r="C481" s="221" t="s">
        <v>681</v>
      </c>
      <c r="D481" s="192">
        <v>514513</v>
      </c>
      <c r="E481" s="186">
        <v>514513</v>
      </c>
      <c r="F481" s="194" t="s">
        <v>466</v>
      </c>
      <c r="I481" s="56"/>
    </row>
    <row r="482" spans="1:9" s="177" customFormat="1" ht="30">
      <c r="A482" s="227">
        <v>201</v>
      </c>
      <c r="B482" s="198" t="s">
        <v>643</v>
      </c>
      <c r="C482" s="191" t="s">
        <v>521</v>
      </c>
      <c r="D482" s="192">
        <v>26093</v>
      </c>
      <c r="E482" s="186">
        <v>26093</v>
      </c>
      <c r="F482" s="194" t="s">
        <v>644</v>
      </c>
      <c r="I482" s="56"/>
    </row>
    <row r="483" spans="1:9" s="177" customFormat="1" ht="30">
      <c r="A483" s="227">
        <v>202</v>
      </c>
      <c r="B483" s="198" t="s">
        <v>645</v>
      </c>
      <c r="C483" s="191" t="s">
        <v>527</v>
      </c>
      <c r="D483" s="192">
        <v>38095</v>
      </c>
      <c r="E483" s="186">
        <v>38095</v>
      </c>
      <c r="F483" s="194" t="s">
        <v>644</v>
      </c>
      <c r="I483" s="56"/>
    </row>
    <row r="484" spans="1:9" s="177" customFormat="1" ht="45">
      <c r="A484" s="227">
        <v>203</v>
      </c>
      <c r="B484" s="25" t="s">
        <v>649</v>
      </c>
      <c r="C484" s="191" t="s">
        <v>521</v>
      </c>
      <c r="D484" s="192">
        <v>39080</v>
      </c>
      <c r="E484" s="186">
        <v>39080</v>
      </c>
      <c r="F484" s="234" t="s">
        <v>647</v>
      </c>
      <c r="I484" s="56"/>
    </row>
    <row r="485" spans="1:9" s="177" customFormat="1" ht="45">
      <c r="A485" s="227">
        <v>204</v>
      </c>
      <c r="B485" s="25" t="s">
        <v>648</v>
      </c>
      <c r="C485" s="226" t="s">
        <v>527</v>
      </c>
      <c r="D485" s="192">
        <v>57144</v>
      </c>
      <c r="E485" s="186">
        <v>57144</v>
      </c>
      <c r="F485" s="234" t="s">
        <v>647</v>
      </c>
      <c r="I485" s="56"/>
    </row>
    <row r="486" spans="1:9" s="177" customFormat="1" ht="30">
      <c r="A486" s="227">
        <v>205</v>
      </c>
      <c r="B486" s="25" t="s">
        <v>653</v>
      </c>
      <c r="C486" s="199" t="s">
        <v>683</v>
      </c>
      <c r="D486" s="192">
        <v>877744</v>
      </c>
      <c r="E486" s="98">
        <v>877744</v>
      </c>
      <c r="F486" s="234" t="s">
        <v>654</v>
      </c>
      <c r="I486" s="56"/>
    </row>
    <row r="487" spans="1:9" s="177" customFormat="1">
      <c r="A487" s="227">
        <v>206</v>
      </c>
      <c r="B487" s="25" t="s">
        <v>658</v>
      </c>
      <c r="C487" s="79" t="s">
        <v>684</v>
      </c>
      <c r="D487" s="192">
        <v>344499</v>
      </c>
      <c r="E487" s="98">
        <v>344499</v>
      </c>
      <c r="F487" s="196" t="s">
        <v>655</v>
      </c>
      <c r="I487" s="56"/>
    </row>
    <row r="488" spans="1:9" s="177" customFormat="1" ht="30">
      <c r="A488" s="227">
        <v>207</v>
      </c>
      <c r="B488" s="25" t="s">
        <v>659</v>
      </c>
      <c r="C488" s="199" t="s">
        <v>685</v>
      </c>
      <c r="D488" s="192">
        <v>585162</v>
      </c>
      <c r="E488" s="98">
        <v>585162</v>
      </c>
      <c r="F488" s="196" t="s">
        <v>655</v>
      </c>
      <c r="I488" s="56"/>
    </row>
    <row r="489" spans="1:9" s="177" customFormat="1" ht="30">
      <c r="A489" s="227">
        <v>208</v>
      </c>
      <c r="B489" s="25" t="s">
        <v>657</v>
      </c>
      <c r="C489" s="79" t="s">
        <v>684</v>
      </c>
      <c r="D489" s="192">
        <v>516748</v>
      </c>
      <c r="E489" s="98">
        <v>516748</v>
      </c>
      <c r="F489" s="196" t="s">
        <v>656</v>
      </c>
      <c r="I489" s="56"/>
    </row>
    <row r="490" spans="1:9" s="177" customFormat="1" ht="30">
      <c r="A490" s="227">
        <v>209</v>
      </c>
      <c r="B490" s="25" t="s">
        <v>664</v>
      </c>
      <c r="C490" s="79" t="s">
        <v>684</v>
      </c>
      <c r="D490" s="192">
        <v>619879</v>
      </c>
      <c r="E490" s="98">
        <v>619879</v>
      </c>
      <c r="F490" s="196" t="s">
        <v>663</v>
      </c>
      <c r="I490" s="56"/>
    </row>
    <row r="491" spans="1:9" s="177" customFormat="1" ht="30">
      <c r="A491" s="227">
        <v>210</v>
      </c>
      <c r="B491" s="25" t="s">
        <v>665</v>
      </c>
      <c r="C491" s="79" t="s">
        <v>684</v>
      </c>
      <c r="D491" s="192">
        <v>413253</v>
      </c>
      <c r="E491" s="98">
        <v>413253</v>
      </c>
      <c r="F491" s="196" t="s">
        <v>663</v>
      </c>
      <c r="I491" s="56"/>
    </row>
    <row r="492" spans="1:9" s="177" customFormat="1" ht="30">
      <c r="A492" s="227">
        <v>211</v>
      </c>
      <c r="B492" s="25" t="s">
        <v>669</v>
      </c>
      <c r="C492" s="191" t="s">
        <v>527</v>
      </c>
      <c r="D492" s="178">
        <v>96465</v>
      </c>
      <c r="E492" s="33">
        <v>96465</v>
      </c>
      <c r="F492" s="196" t="s">
        <v>504</v>
      </c>
      <c r="I492" s="56"/>
    </row>
    <row r="493" spans="1:9" s="177" customFormat="1" ht="30">
      <c r="A493" s="227">
        <v>212</v>
      </c>
      <c r="B493" s="25" t="s">
        <v>675</v>
      </c>
      <c r="C493" s="191" t="s">
        <v>527</v>
      </c>
      <c r="D493" s="178">
        <v>47450</v>
      </c>
      <c r="E493" s="33">
        <v>47450</v>
      </c>
      <c r="F493" s="196" t="s">
        <v>504</v>
      </c>
      <c r="I493" s="56"/>
    </row>
    <row r="494" spans="1:9" s="177" customFormat="1" ht="30">
      <c r="A494" s="227">
        <v>213</v>
      </c>
      <c r="B494" s="25" t="s">
        <v>674</v>
      </c>
      <c r="C494" s="221" t="s">
        <v>686</v>
      </c>
      <c r="D494" s="178">
        <v>97249</v>
      </c>
      <c r="E494" s="33">
        <v>97249</v>
      </c>
      <c r="F494" s="196" t="s">
        <v>504</v>
      </c>
      <c r="I494" s="56"/>
    </row>
    <row r="495" spans="1:9" s="177" customFormat="1" ht="15.75" thickBot="1">
      <c r="A495" s="58"/>
      <c r="B495" s="85"/>
      <c r="C495" s="231" t="s">
        <v>687</v>
      </c>
      <c r="D495" s="232">
        <f>SUM(D4:D494)</f>
        <v>11073626205.199999</v>
      </c>
      <c r="E495" s="232">
        <f>SUM(E4:E494)</f>
        <v>11979383731.24</v>
      </c>
      <c r="F495" s="56"/>
      <c r="I495" s="56"/>
    </row>
    <row r="496" spans="1:9" s="177" customFormat="1" ht="15.75" thickTop="1">
      <c r="B496" s="202"/>
      <c r="C496" s="203"/>
      <c r="D496" s="204"/>
      <c r="E496" s="205"/>
      <c r="F496" s="206"/>
      <c r="I496" s="56"/>
    </row>
    <row r="497" spans="2:9" s="177" customFormat="1">
      <c r="B497" s="202"/>
      <c r="C497" s="203"/>
      <c r="D497" s="204"/>
      <c r="E497" s="205"/>
      <c r="F497" s="206"/>
      <c r="I497" s="56"/>
    </row>
    <row r="498" spans="2:9" s="177" customFormat="1">
      <c r="B498" s="202"/>
      <c r="C498" s="203"/>
      <c r="D498" s="204"/>
      <c r="E498" s="205"/>
      <c r="F498" s="206"/>
      <c r="I498" s="56"/>
    </row>
    <row r="499" spans="2:9" s="177" customFormat="1">
      <c r="B499" s="202"/>
      <c r="C499" s="203"/>
      <c r="D499" s="204"/>
      <c r="E499" s="205"/>
      <c r="F499" s="206"/>
      <c r="I499" s="56"/>
    </row>
    <row r="500" spans="2:9" s="177" customFormat="1">
      <c r="B500" s="202"/>
      <c r="C500" s="203"/>
      <c r="D500" s="204"/>
      <c r="E500" s="205"/>
      <c r="F500" s="206"/>
      <c r="I500" s="56"/>
    </row>
    <row r="501" spans="2:9" s="177" customFormat="1">
      <c r="B501" s="202"/>
      <c r="C501" s="203"/>
      <c r="D501" s="204"/>
      <c r="E501" s="205"/>
      <c r="F501" s="206"/>
      <c r="I501" s="56"/>
    </row>
    <row r="502" spans="2:9" s="177" customFormat="1">
      <c r="B502" s="202"/>
      <c r="C502" s="203"/>
      <c r="D502" s="204"/>
      <c r="E502" s="205"/>
      <c r="F502" s="206"/>
      <c r="I502" s="56"/>
    </row>
    <row r="503" spans="2:9" s="177" customFormat="1">
      <c r="B503" s="202"/>
      <c r="C503" s="203"/>
      <c r="D503" s="204"/>
      <c r="E503" s="205"/>
      <c r="F503" s="206"/>
      <c r="I503" s="56"/>
    </row>
    <row r="504" spans="2:9" s="177" customFormat="1">
      <c r="B504" s="202"/>
      <c r="C504" s="203"/>
      <c r="D504" s="204"/>
      <c r="E504" s="205"/>
      <c r="F504" s="206"/>
      <c r="I504" s="56"/>
    </row>
    <row r="505" spans="2:9" s="177" customFormat="1">
      <c r="B505" s="202"/>
      <c r="C505" s="203"/>
      <c r="D505" s="204"/>
      <c r="E505" s="205"/>
      <c r="F505" s="206"/>
      <c r="I505" s="56"/>
    </row>
    <row r="506" spans="2:9" s="177" customFormat="1">
      <c r="B506" s="202"/>
      <c r="C506" s="203"/>
      <c r="D506" s="204"/>
      <c r="E506" s="205"/>
      <c r="F506" s="206"/>
      <c r="I506" s="56"/>
    </row>
    <row r="507" spans="2:9" s="177" customFormat="1">
      <c r="B507" s="202"/>
      <c r="C507" s="203"/>
      <c r="D507" s="204"/>
      <c r="E507" s="205"/>
      <c r="F507" s="206"/>
      <c r="I507" s="56"/>
    </row>
    <row r="508" spans="2:9" s="177" customFormat="1">
      <c r="B508" s="202"/>
      <c r="C508" s="203"/>
      <c r="D508" s="204"/>
      <c r="E508" s="205"/>
      <c r="F508" s="206"/>
      <c r="I508" s="56"/>
    </row>
    <row r="509" spans="2:9" s="177" customFormat="1">
      <c r="B509" s="202"/>
      <c r="C509" s="203"/>
      <c r="D509" s="204"/>
      <c r="E509" s="205"/>
      <c r="F509" s="206"/>
      <c r="I509" s="56"/>
    </row>
    <row r="510" spans="2:9" s="177" customFormat="1">
      <c r="B510" s="202"/>
      <c r="C510" s="203"/>
      <c r="D510" s="204"/>
      <c r="E510" s="205"/>
      <c r="F510" s="206"/>
      <c r="I510" s="56"/>
    </row>
    <row r="511" spans="2:9" s="177" customFormat="1">
      <c r="B511" s="202"/>
      <c r="C511" s="203"/>
      <c r="D511" s="204"/>
      <c r="E511" s="205"/>
      <c r="F511" s="206"/>
      <c r="I511" s="56"/>
    </row>
    <row r="512" spans="2:9" s="177" customFormat="1">
      <c r="B512" s="202"/>
      <c r="C512" s="203"/>
      <c r="D512" s="204"/>
      <c r="E512" s="205"/>
      <c r="F512" s="206"/>
      <c r="I512" s="56"/>
    </row>
    <row r="513" spans="2:9" s="177" customFormat="1">
      <c r="B513" s="202"/>
      <c r="C513" s="203"/>
      <c r="D513" s="204"/>
      <c r="E513" s="205"/>
      <c r="F513" s="206"/>
      <c r="I513" s="56"/>
    </row>
    <row r="514" spans="2:9" s="177" customFormat="1">
      <c r="B514" s="202"/>
      <c r="C514" s="203"/>
      <c r="D514" s="204"/>
      <c r="E514" s="205"/>
      <c r="F514" s="206"/>
      <c r="I514" s="56"/>
    </row>
    <row r="515" spans="2:9" s="177" customFormat="1">
      <c r="B515" s="202"/>
      <c r="C515" s="203"/>
      <c r="D515" s="204"/>
      <c r="E515" s="205"/>
      <c r="F515" s="206"/>
      <c r="I515" s="56"/>
    </row>
    <row r="516" spans="2:9" s="177" customFormat="1">
      <c r="B516" s="202"/>
      <c r="C516" s="203"/>
      <c r="D516" s="204"/>
      <c r="E516" s="205"/>
      <c r="F516" s="206"/>
      <c r="I516" s="56"/>
    </row>
    <row r="517" spans="2:9" s="177" customFormat="1">
      <c r="B517" s="202"/>
      <c r="C517" s="203"/>
      <c r="D517" s="204"/>
      <c r="E517" s="205"/>
      <c r="F517" s="206"/>
      <c r="I517" s="56"/>
    </row>
    <row r="518" spans="2:9" s="177" customFormat="1">
      <c r="B518" s="202"/>
      <c r="C518" s="203"/>
      <c r="D518" s="204"/>
      <c r="E518" s="205"/>
      <c r="F518" s="206"/>
      <c r="I518" s="56"/>
    </row>
    <row r="519" spans="2:9" s="177" customFormat="1">
      <c r="B519" s="202"/>
      <c r="C519" s="203"/>
      <c r="D519" s="204"/>
      <c r="E519" s="205"/>
      <c r="F519" s="206"/>
      <c r="I519" s="56"/>
    </row>
    <row r="520" spans="2:9" s="177" customFormat="1">
      <c r="B520" s="202"/>
      <c r="C520" s="203"/>
      <c r="D520" s="204"/>
      <c r="E520" s="205"/>
      <c r="F520" s="206"/>
      <c r="I520" s="56"/>
    </row>
    <row r="521" spans="2:9" s="177" customFormat="1">
      <c r="B521" s="202"/>
      <c r="C521" s="203"/>
      <c r="D521" s="204"/>
      <c r="E521" s="205"/>
      <c r="F521" s="206"/>
      <c r="I521" s="56"/>
    </row>
    <row r="522" spans="2:9" s="177" customFormat="1">
      <c r="B522" s="202"/>
      <c r="C522" s="203"/>
      <c r="D522" s="204"/>
      <c r="E522" s="205"/>
      <c r="F522" s="206"/>
      <c r="I522" s="56"/>
    </row>
    <row r="523" spans="2:9" s="177" customFormat="1">
      <c r="B523" s="202"/>
      <c r="C523" s="203"/>
      <c r="D523" s="204"/>
      <c r="E523" s="205"/>
      <c r="F523" s="206"/>
      <c r="I523" s="56"/>
    </row>
    <row r="524" spans="2:9" s="177" customFormat="1">
      <c r="B524" s="202"/>
      <c r="C524" s="203"/>
      <c r="D524" s="204"/>
      <c r="E524" s="205"/>
      <c r="F524" s="206"/>
      <c r="I524" s="56"/>
    </row>
    <row r="525" spans="2:9" s="177" customFormat="1">
      <c r="B525" s="202"/>
      <c r="C525" s="203"/>
      <c r="D525" s="204"/>
      <c r="E525" s="205"/>
      <c r="F525" s="206"/>
      <c r="I525" s="56"/>
    </row>
    <row r="526" spans="2:9" s="177" customFormat="1">
      <c r="B526" s="202"/>
      <c r="C526" s="203"/>
      <c r="D526" s="204"/>
      <c r="E526" s="205"/>
      <c r="F526" s="206"/>
      <c r="I526" s="56"/>
    </row>
    <row r="527" spans="2:9" s="177" customFormat="1">
      <c r="B527" s="202"/>
      <c r="C527" s="203"/>
      <c r="D527" s="204"/>
      <c r="E527" s="205"/>
      <c r="F527" s="206"/>
      <c r="I527" s="56"/>
    </row>
    <row r="528" spans="2:9" s="177" customFormat="1">
      <c r="B528" s="202"/>
      <c r="C528" s="203"/>
      <c r="D528" s="204"/>
      <c r="E528" s="205"/>
      <c r="F528" s="206"/>
      <c r="I528" s="56"/>
    </row>
    <row r="529" spans="2:9" s="177" customFormat="1">
      <c r="B529" s="202"/>
      <c r="C529" s="203"/>
      <c r="D529" s="204"/>
      <c r="E529" s="205"/>
      <c r="F529" s="206"/>
      <c r="I529" s="56"/>
    </row>
    <row r="530" spans="2:9" s="177" customFormat="1">
      <c r="B530" s="202"/>
      <c r="C530" s="203"/>
      <c r="D530" s="204"/>
      <c r="E530" s="205"/>
      <c r="F530" s="206"/>
      <c r="I530" s="56"/>
    </row>
    <row r="531" spans="2:9" s="177" customFormat="1">
      <c r="B531" s="202"/>
      <c r="C531" s="203"/>
      <c r="D531" s="204"/>
      <c r="E531" s="205"/>
      <c r="F531" s="206"/>
      <c r="I531" s="56"/>
    </row>
    <row r="532" spans="2:9" s="177" customFormat="1">
      <c r="B532" s="202"/>
      <c r="C532" s="203"/>
      <c r="D532" s="204"/>
      <c r="E532" s="205"/>
      <c r="F532" s="206"/>
      <c r="I532" s="56"/>
    </row>
    <row r="533" spans="2:9" s="177" customFormat="1">
      <c r="B533" s="202"/>
      <c r="C533" s="203"/>
      <c r="D533" s="204"/>
      <c r="E533" s="205"/>
      <c r="F533" s="206"/>
      <c r="I533" s="56"/>
    </row>
    <row r="534" spans="2:9" s="177" customFormat="1">
      <c r="B534" s="202"/>
      <c r="C534" s="203"/>
      <c r="D534" s="204"/>
      <c r="E534" s="205"/>
      <c r="F534" s="206"/>
      <c r="I534" s="56"/>
    </row>
    <row r="535" spans="2:9" s="177" customFormat="1">
      <c r="B535" s="202"/>
      <c r="C535" s="203"/>
      <c r="D535" s="204"/>
      <c r="E535" s="205"/>
      <c r="F535" s="206"/>
      <c r="I535" s="56"/>
    </row>
    <row r="536" spans="2:9" s="177" customFormat="1">
      <c r="B536" s="202"/>
      <c r="C536" s="203"/>
      <c r="D536" s="204"/>
      <c r="E536" s="205"/>
      <c r="F536" s="206"/>
      <c r="I536" s="56"/>
    </row>
    <row r="537" spans="2:9" s="177" customFormat="1">
      <c r="B537" s="202"/>
      <c r="C537" s="203"/>
      <c r="D537" s="204"/>
      <c r="E537" s="205"/>
      <c r="F537" s="206"/>
      <c r="I537" s="56"/>
    </row>
    <row r="538" spans="2:9" s="177" customFormat="1">
      <c r="B538" s="202"/>
      <c r="C538" s="203"/>
      <c r="D538" s="204"/>
      <c r="E538" s="205"/>
      <c r="F538" s="206"/>
      <c r="I538" s="56"/>
    </row>
    <row r="539" spans="2:9" s="177" customFormat="1">
      <c r="B539" s="202"/>
      <c r="C539" s="203"/>
      <c r="D539" s="204"/>
      <c r="E539" s="205"/>
      <c r="F539" s="206"/>
      <c r="I539" s="56"/>
    </row>
    <row r="540" spans="2:9" s="177" customFormat="1">
      <c r="B540" s="202"/>
      <c r="C540" s="203"/>
      <c r="D540" s="204"/>
      <c r="E540" s="205"/>
      <c r="F540" s="206"/>
      <c r="I540" s="56"/>
    </row>
    <row r="541" spans="2:9" s="177" customFormat="1">
      <c r="B541" s="202"/>
      <c r="C541" s="203"/>
      <c r="D541" s="204"/>
      <c r="E541" s="205"/>
      <c r="F541" s="206"/>
      <c r="I541" s="56"/>
    </row>
    <row r="542" spans="2:9" s="177" customFormat="1">
      <c r="B542" s="202"/>
      <c r="C542" s="203"/>
      <c r="D542" s="204"/>
      <c r="E542" s="205"/>
      <c r="F542" s="206"/>
      <c r="I542" s="56"/>
    </row>
    <row r="543" spans="2:9" s="177" customFormat="1">
      <c r="B543" s="202"/>
      <c r="C543" s="203"/>
      <c r="D543" s="204"/>
      <c r="E543" s="205"/>
      <c r="F543" s="206"/>
      <c r="I543" s="56"/>
    </row>
    <row r="544" spans="2:9" s="177" customFormat="1">
      <c r="B544" s="202"/>
      <c r="C544" s="203"/>
      <c r="D544" s="204"/>
      <c r="E544" s="205"/>
      <c r="F544" s="206"/>
      <c r="I544" s="56"/>
    </row>
    <row r="545" spans="2:9">
      <c r="F545" s="85"/>
    </row>
    <row r="546" spans="2:9">
      <c r="B546" s="562" t="s">
        <v>180</v>
      </c>
      <c r="C546" s="562"/>
      <c r="E546" s="58"/>
      <c r="F546" s="58"/>
      <c r="I546" s="58"/>
    </row>
    <row r="547" spans="2:9">
      <c r="B547" s="562" t="s">
        <v>181</v>
      </c>
      <c r="C547" s="562"/>
      <c r="E547" s="58"/>
      <c r="F547" s="58"/>
      <c r="I547" s="58"/>
    </row>
    <row r="548" spans="2:9">
      <c r="B548" s="566" t="s">
        <v>182</v>
      </c>
      <c r="C548" s="566"/>
      <c r="E548" s="58"/>
      <c r="F548" s="58"/>
      <c r="I548" s="58"/>
    </row>
    <row r="549" spans="2:9">
      <c r="B549" s="561" t="s">
        <v>183</v>
      </c>
      <c r="C549" s="561"/>
      <c r="E549" s="58"/>
      <c r="F549" s="58"/>
      <c r="I549" s="58"/>
    </row>
    <row r="550" spans="2:9">
      <c r="B550" s="561" t="s">
        <v>184</v>
      </c>
      <c r="C550" s="561"/>
      <c r="E550" s="58"/>
      <c r="F550" s="58"/>
      <c r="I550" s="58"/>
    </row>
    <row r="551" spans="2:9">
      <c r="B551" s="561" t="s">
        <v>185</v>
      </c>
      <c r="C551" s="561"/>
      <c r="E551" s="58"/>
      <c r="F551" s="58"/>
      <c r="I551" s="58"/>
    </row>
  </sheetData>
  <autoFilter ref="A3:Q238"/>
  <mergeCells count="25">
    <mergeCell ref="B2:F2"/>
    <mergeCell ref="E77:E81"/>
    <mergeCell ref="E100:E101"/>
    <mergeCell ref="E107:E112"/>
    <mergeCell ref="F107:F112"/>
    <mergeCell ref="F77:F81"/>
    <mergeCell ref="E104:E106"/>
    <mergeCell ref="B97:B99"/>
    <mergeCell ref="E97:E99"/>
    <mergeCell ref="F97:F99"/>
    <mergeCell ref="F104:F106"/>
    <mergeCell ref="E83:E91"/>
    <mergeCell ref="F83:F91"/>
    <mergeCell ref="F100:F101"/>
    <mergeCell ref="F117:F118"/>
    <mergeCell ref="B551:C551"/>
    <mergeCell ref="B547:C547"/>
    <mergeCell ref="B546:C546"/>
    <mergeCell ref="F137:F139"/>
    <mergeCell ref="F140:F142"/>
    <mergeCell ref="B548:C548"/>
    <mergeCell ref="B549:C549"/>
    <mergeCell ref="B550:C550"/>
    <mergeCell ref="B436:B437"/>
    <mergeCell ref="E117:E11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>
    <oddFooter>&amp;L CHANDIGARH SMART CITY LIMITED&amp;C CHANDIGARH SMART CITY LIMITED&amp;R CHANDIGARH SMART CITY LIMITED</oddFooter>
  </headerFooter>
  <rowBreaks count="3" manualBreakCount="3">
    <brk id="47" max="16" man="1"/>
    <brk id="131" max="16" man="1"/>
    <brk id="229" max="16383" man="1"/>
  </rowBreaks>
  <colBreaks count="1" manualBreakCount="1">
    <brk id="6" max="1048575" man="1"/>
  </col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6"/>
  <sheetViews>
    <sheetView zoomScaleNormal="100" workbookViewId="0">
      <pane ySplit="3" topLeftCell="A493" activePane="bottomLeft" state="frozen"/>
      <selection activeCell="A3" sqref="A3"/>
      <selection pane="bottomLeft" activeCell="A274" sqref="A274:F274"/>
    </sheetView>
  </sheetViews>
  <sheetFormatPr defaultColWidth="8.85546875" defaultRowHeight="15"/>
  <cols>
    <col min="1" max="1" width="6.140625" style="379" bestFit="1" customWidth="1"/>
    <col min="2" max="2" width="30" style="85" customWidth="1"/>
    <col min="3" max="3" width="38.140625" style="85" customWidth="1"/>
    <col min="4" max="4" width="21.140625" style="379" customWidth="1"/>
    <col min="5" max="5" width="24.42578125" style="379" customWidth="1"/>
    <col min="6" max="6" width="17.5703125" style="56" customWidth="1"/>
    <col min="7" max="7" width="24" style="379" customWidth="1"/>
    <col min="8" max="8" width="16.28515625" style="379" customWidth="1"/>
    <col min="9" max="9" width="21.28515625" style="56" customWidth="1"/>
    <col min="10" max="11" width="8.85546875" style="379"/>
    <col min="12" max="12" width="11.5703125" style="379" bestFit="1" customWidth="1"/>
    <col min="13" max="16384" width="8.85546875" style="379"/>
  </cols>
  <sheetData>
    <row r="1" spans="1:12" ht="19.899999999999999" customHeight="1">
      <c r="A1" s="383"/>
      <c r="B1" s="79"/>
      <c r="C1" s="79"/>
      <c r="D1" s="383"/>
      <c r="E1" s="126" t="s">
        <v>362</v>
      </c>
      <c r="F1" s="109">
        <f ca="1">TODAY()</f>
        <v>45110</v>
      </c>
    </row>
    <row r="2" spans="1:12" ht="24" thickBot="1">
      <c r="A2" s="59"/>
      <c r="B2" s="570" t="s">
        <v>342</v>
      </c>
      <c r="C2" s="571"/>
      <c r="D2" s="571"/>
      <c r="E2" s="571"/>
      <c r="F2" s="572"/>
    </row>
    <row r="3" spans="1:12" ht="62.45" customHeight="1">
      <c r="A3" s="60" t="s">
        <v>121</v>
      </c>
      <c r="B3" s="80" t="s">
        <v>144</v>
      </c>
      <c r="C3" s="80" t="s">
        <v>119</v>
      </c>
      <c r="D3" s="61" t="s">
        <v>140</v>
      </c>
      <c r="E3" s="61" t="s">
        <v>141</v>
      </c>
      <c r="F3" s="91" t="s">
        <v>120</v>
      </c>
    </row>
    <row r="4" spans="1:12" ht="30" customHeight="1">
      <c r="A4" s="62">
        <v>1</v>
      </c>
      <c r="B4" s="81" t="s">
        <v>203</v>
      </c>
      <c r="C4" s="87" t="s">
        <v>202</v>
      </c>
      <c r="D4" s="247">
        <v>67593482</v>
      </c>
      <c r="E4" s="247">
        <f>D4</f>
        <v>67593482</v>
      </c>
      <c r="F4" s="92" t="s">
        <v>204</v>
      </c>
    </row>
    <row r="5" spans="1:12" ht="31.15" customHeight="1">
      <c r="A5" s="383">
        <v>2</v>
      </c>
      <c r="B5" s="79" t="s">
        <v>145</v>
      </c>
      <c r="C5" s="82" t="s">
        <v>278</v>
      </c>
      <c r="D5" s="66">
        <v>592302</v>
      </c>
      <c r="E5" s="66">
        <v>559725</v>
      </c>
      <c r="F5" s="4" t="s">
        <v>123</v>
      </c>
    </row>
    <row r="6" spans="1:12" ht="75">
      <c r="A6" s="62">
        <v>3</v>
      </c>
      <c r="B6" s="79" t="s">
        <v>124</v>
      </c>
      <c r="C6" s="82" t="s">
        <v>281</v>
      </c>
      <c r="D6" s="248">
        <v>5600397</v>
      </c>
      <c r="E6" s="248">
        <v>5096369</v>
      </c>
      <c r="F6" s="4" t="s">
        <v>125</v>
      </c>
    </row>
    <row r="7" spans="1:12" ht="21.6" customHeight="1">
      <c r="A7" s="383">
        <v>4</v>
      </c>
      <c r="B7" s="82" t="s">
        <v>126</v>
      </c>
      <c r="C7" s="79" t="s">
        <v>44</v>
      </c>
      <c r="D7" s="248">
        <v>4395000</v>
      </c>
      <c r="E7" s="248">
        <v>4311286</v>
      </c>
      <c r="F7" s="4" t="s">
        <v>125</v>
      </c>
    </row>
    <row r="8" spans="1:12" ht="22.9" customHeight="1">
      <c r="A8" s="62">
        <v>5</v>
      </c>
      <c r="B8" s="82" t="s">
        <v>127</v>
      </c>
      <c r="C8" s="79" t="s">
        <v>284</v>
      </c>
      <c r="D8" s="248">
        <v>2991585</v>
      </c>
      <c r="E8" s="248">
        <v>2687356</v>
      </c>
      <c r="F8" s="4" t="s">
        <v>125</v>
      </c>
    </row>
    <row r="9" spans="1:12" ht="45">
      <c r="A9" s="383">
        <v>6</v>
      </c>
      <c r="B9" s="79" t="s">
        <v>145</v>
      </c>
      <c r="C9" s="82" t="s">
        <v>279</v>
      </c>
      <c r="D9" s="66">
        <v>923202</v>
      </c>
      <c r="E9" s="66">
        <v>857271</v>
      </c>
      <c r="F9" s="4" t="s">
        <v>125</v>
      </c>
    </row>
    <row r="10" spans="1:12" ht="27.6" customHeight="1">
      <c r="A10" s="62">
        <v>7</v>
      </c>
      <c r="B10" s="82" t="s">
        <v>146</v>
      </c>
      <c r="C10" s="82" t="s">
        <v>138</v>
      </c>
      <c r="D10" s="248">
        <v>175764</v>
      </c>
      <c r="E10" s="249">
        <v>171294</v>
      </c>
      <c r="F10" s="4" t="s">
        <v>131</v>
      </c>
    </row>
    <row r="11" spans="1:12" ht="21" customHeight="1">
      <c r="A11" s="383">
        <v>8</v>
      </c>
      <c r="B11" s="82" t="s">
        <v>127</v>
      </c>
      <c r="C11" s="79" t="s">
        <v>285</v>
      </c>
      <c r="D11" s="248">
        <v>2991585</v>
      </c>
      <c r="E11" s="248">
        <v>2687356</v>
      </c>
      <c r="F11" s="4" t="s">
        <v>129</v>
      </c>
      <c r="G11" s="56"/>
      <c r="H11" s="56"/>
      <c r="J11" s="56"/>
      <c r="K11" s="56"/>
      <c r="L11" s="56"/>
    </row>
    <row r="12" spans="1:12" ht="60">
      <c r="A12" s="62">
        <v>9</v>
      </c>
      <c r="B12" s="82" t="s">
        <v>146</v>
      </c>
      <c r="C12" s="82" t="s">
        <v>133</v>
      </c>
      <c r="D12" s="248">
        <v>242972</v>
      </c>
      <c r="E12" s="249">
        <v>236795</v>
      </c>
      <c r="F12" s="4" t="s">
        <v>132</v>
      </c>
      <c r="G12" s="56"/>
      <c r="H12" s="56">
        <v>2000</v>
      </c>
      <c r="J12" s="56"/>
      <c r="K12" s="56"/>
      <c r="L12" s="56"/>
    </row>
    <row r="13" spans="1:12" ht="45">
      <c r="A13" s="383">
        <v>10</v>
      </c>
      <c r="B13" s="97" t="s">
        <v>336</v>
      </c>
      <c r="C13" s="82" t="s">
        <v>288</v>
      </c>
      <c r="D13" s="249">
        <v>5743010</v>
      </c>
      <c r="E13" s="249">
        <v>5158975</v>
      </c>
      <c r="F13" s="4" t="s">
        <v>163</v>
      </c>
      <c r="G13" s="56"/>
      <c r="H13" s="56">
        <v>1000</v>
      </c>
      <c r="J13" s="56"/>
      <c r="K13" s="56"/>
      <c r="L13" s="56"/>
    </row>
    <row r="14" spans="1:12" ht="30" customHeight="1">
      <c r="A14" s="62">
        <v>11</v>
      </c>
      <c r="B14" s="82" t="s">
        <v>146</v>
      </c>
      <c r="C14" s="82" t="s">
        <v>158</v>
      </c>
      <c r="D14" s="249">
        <v>254800</v>
      </c>
      <c r="E14" s="249">
        <v>248311</v>
      </c>
      <c r="F14" s="4" t="s">
        <v>139</v>
      </c>
      <c r="G14" s="56"/>
      <c r="H14" s="56">
        <v>500</v>
      </c>
      <c r="J14" s="56"/>
      <c r="K14" s="56"/>
      <c r="L14" s="56"/>
    </row>
    <row r="15" spans="1:12" ht="45">
      <c r="A15" s="383">
        <v>12</v>
      </c>
      <c r="B15" s="380" t="s">
        <v>459</v>
      </c>
      <c r="C15" s="82" t="s">
        <v>289</v>
      </c>
      <c r="D15" s="249">
        <v>1532026</v>
      </c>
      <c r="E15" s="249">
        <v>1376226</v>
      </c>
      <c r="F15" s="4" t="s">
        <v>135</v>
      </c>
      <c r="G15" s="56"/>
      <c r="H15" s="56">
        <v>500</v>
      </c>
      <c r="J15" s="56"/>
      <c r="K15" s="56"/>
      <c r="L15" s="56"/>
    </row>
    <row r="16" spans="1:12" ht="24.6" customHeight="1">
      <c r="A16" s="62">
        <v>13</v>
      </c>
      <c r="B16" s="380" t="s">
        <v>147</v>
      </c>
      <c r="C16" s="82" t="s">
        <v>148</v>
      </c>
      <c r="D16" s="249">
        <v>20246345</v>
      </c>
      <c r="E16" s="249">
        <v>19560029</v>
      </c>
      <c r="F16" s="22" t="s">
        <v>149</v>
      </c>
      <c r="G16" s="56"/>
      <c r="H16" s="56">
        <v>100</v>
      </c>
      <c r="J16" s="56"/>
      <c r="K16" s="56"/>
      <c r="L16" s="56"/>
    </row>
    <row r="17" spans="1:12" ht="28.9" customHeight="1">
      <c r="A17" s="383">
        <v>14</v>
      </c>
      <c r="B17" s="380" t="s">
        <v>151</v>
      </c>
      <c r="C17" s="82" t="s">
        <v>148</v>
      </c>
      <c r="D17" s="248">
        <f>19445*35</f>
        <v>680575</v>
      </c>
      <c r="E17" s="248">
        <f>D17</f>
        <v>680575</v>
      </c>
      <c r="F17" s="4" t="s">
        <v>152</v>
      </c>
      <c r="G17" s="56"/>
      <c r="H17" s="56">
        <v>200</v>
      </c>
      <c r="J17" s="56"/>
      <c r="K17" s="56"/>
      <c r="L17" s="56"/>
    </row>
    <row r="18" spans="1:12" ht="21" customHeight="1">
      <c r="A18" s="62">
        <v>15</v>
      </c>
      <c r="B18" s="380" t="s">
        <v>153</v>
      </c>
      <c r="C18" s="79" t="s">
        <v>154</v>
      </c>
      <c r="D18" s="248">
        <v>289380</v>
      </c>
      <c r="E18" s="248">
        <f>D18</f>
        <v>289380</v>
      </c>
      <c r="F18" s="4" t="s">
        <v>155</v>
      </c>
      <c r="G18" s="56"/>
      <c r="H18" s="56">
        <v>700</v>
      </c>
      <c r="J18" s="56"/>
      <c r="K18" s="56"/>
      <c r="L18" s="56"/>
    </row>
    <row r="19" spans="1:12" ht="41.45" customHeight="1">
      <c r="A19" s="383">
        <v>16</v>
      </c>
      <c r="B19" s="82" t="s">
        <v>146</v>
      </c>
      <c r="C19" s="82" t="s">
        <v>162</v>
      </c>
      <c r="D19" s="249">
        <v>250649</v>
      </c>
      <c r="E19" s="249">
        <v>244808</v>
      </c>
      <c r="F19" s="22" t="s">
        <v>163</v>
      </c>
      <c r="G19" s="56"/>
      <c r="H19" s="56">
        <f>SUM(H12:H18)</f>
        <v>5000</v>
      </c>
      <c r="J19" s="56"/>
      <c r="K19" s="56"/>
      <c r="L19" s="56"/>
    </row>
    <row r="20" spans="1:12" ht="28.15" customHeight="1">
      <c r="A20" s="62">
        <v>17</v>
      </c>
      <c r="B20" s="380" t="s">
        <v>160</v>
      </c>
      <c r="C20" s="79" t="s">
        <v>159</v>
      </c>
      <c r="D20" s="249">
        <v>607700000</v>
      </c>
      <c r="E20" s="382">
        <f>D20</f>
        <v>607700000</v>
      </c>
      <c r="F20" s="4" t="s">
        <v>161</v>
      </c>
      <c r="G20" s="56"/>
      <c r="H20" s="56"/>
      <c r="J20" s="56"/>
      <c r="K20" s="56"/>
      <c r="L20" s="56"/>
    </row>
    <row r="21" spans="1:12" ht="30" customHeight="1">
      <c r="A21" s="383">
        <v>18</v>
      </c>
      <c r="B21" s="380" t="s">
        <v>166</v>
      </c>
      <c r="C21" s="79" t="s">
        <v>168</v>
      </c>
      <c r="D21" s="374">
        <v>26925307</v>
      </c>
      <c r="E21" s="252">
        <v>24740434</v>
      </c>
      <c r="F21" s="377" t="s">
        <v>167</v>
      </c>
      <c r="G21" s="56"/>
      <c r="H21" s="56"/>
      <c r="J21" s="56"/>
      <c r="K21" s="56"/>
      <c r="L21" s="56"/>
    </row>
    <row r="22" spans="1:12" ht="60">
      <c r="A22" s="62">
        <v>19</v>
      </c>
      <c r="B22" s="82" t="s">
        <v>146</v>
      </c>
      <c r="C22" s="82" t="s">
        <v>169</v>
      </c>
      <c r="D22" s="249">
        <v>254800</v>
      </c>
      <c r="E22" s="382">
        <v>248863</v>
      </c>
      <c r="F22" s="377" t="s">
        <v>31</v>
      </c>
      <c r="G22" s="56"/>
      <c r="H22" s="56"/>
      <c r="J22" s="56"/>
      <c r="K22" s="56"/>
      <c r="L22" s="56"/>
    </row>
    <row r="23" spans="1:12" ht="52.15" customHeight="1">
      <c r="A23" s="383">
        <v>20</v>
      </c>
      <c r="B23" s="380" t="s">
        <v>124</v>
      </c>
      <c r="C23" s="82" t="s">
        <v>282</v>
      </c>
      <c r="D23" s="248">
        <v>9026772</v>
      </c>
      <c r="E23" s="248">
        <v>8249594</v>
      </c>
      <c r="F23" s="4" t="s">
        <v>179</v>
      </c>
      <c r="G23" s="56"/>
      <c r="H23" s="56">
        <v>451339</v>
      </c>
      <c r="I23" s="56" t="s">
        <v>707</v>
      </c>
      <c r="J23" s="56"/>
      <c r="K23" s="56"/>
      <c r="L23" s="56"/>
    </row>
    <row r="24" spans="1:12" ht="34.15" customHeight="1">
      <c r="A24" s="62">
        <v>21</v>
      </c>
      <c r="B24" s="79" t="s">
        <v>145</v>
      </c>
      <c r="C24" s="82" t="s">
        <v>280</v>
      </c>
      <c r="D24" s="66">
        <v>1044132</v>
      </c>
      <c r="E24" s="66">
        <v>989316</v>
      </c>
      <c r="F24" s="22" t="s">
        <v>179</v>
      </c>
      <c r="G24" s="56"/>
      <c r="H24" s="56"/>
      <c r="J24" s="56"/>
      <c r="K24" s="56"/>
      <c r="L24" s="56"/>
    </row>
    <row r="25" spans="1:12" ht="33.6" customHeight="1">
      <c r="A25" s="383">
        <v>22</v>
      </c>
      <c r="B25" s="380" t="s">
        <v>692</v>
      </c>
      <c r="C25" s="82" t="s">
        <v>291</v>
      </c>
      <c r="D25" s="66">
        <v>269747268</v>
      </c>
      <c r="E25" s="63">
        <v>265990257</v>
      </c>
      <c r="F25" s="22" t="s">
        <v>186</v>
      </c>
      <c r="G25" s="56"/>
      <c r="H25" s="56"/>
      <c r="J25" s="56"/>
      <c r="K25" s="56"/>
      <c r="L25" s="56"/>
    </row>
    <row r="26" spans="1:12" ht="34.15" customHeight="1">
      <c r="A26" s="62">
        <v>23</v>
      </c>
      <c r="B26" s="380" t="s">
        <v>716</v>
      </c>
      <c r="C26" s="82" t="s">
        <v>286</v>
      </c>
      <c r="D26" s="249">
        <v>4863739</v>
      </c>
      <c r="E26" s="382">
        <v>4472167</v>
      </c>
      <c r="F26" s="22" t="s">
        <v>188</v>
      </c>
      <c r="G26" s="56"/>
      <c r="H26" s="56"/>
      <c r="J26" s="56"/>
      <c r="K26" s="56"/>
      <c r="L26" s="56"/>
    </row>
    <row r="27" spans="1:12" ht="34.15" customHeight="1">
      <c r="A27" s="383">
        <v>24</v>
      </c>
      <c r="B27" s="82" t="s">
        <v>146</v>
      </c>
      <c r="C27" s="82" t="s">
        <v>240</v>
      </c>
      <c r="D27" s="249">
        <v>254800</v>
      </c>
      <c r="E27" s="382">
        <v>248863</v>
      </c>
      <c r="F27" s="22" t="s">
        <v>239</v>
      </c>
      <c r="G27" s="56"/>
      <c r="H27" s="56"/>
      <c r="J27" s="56"/>
      <c r="K27" s="56"/>
      <c r="L27" s="56"/>
    </row>
    <row r="28" spans="1:12" ht="34.15" customHeight="1">
      <c r="A28" s="62">
        <v>25</v>
      </c>
      <c r="B28" s="380" t="s">
        <v>205</v>
      </c>
      <c r="C28" s="82" t="s">
        <v>206</v>
      </c>
      <c r="D28" s="249">
        <v>110000000</v>
      </c>
      <c r="E28" s="382">
        <v>110000000</v>
      </c>
      <c r="F28" s="22" t="s">
        <v>207</v>
      </c>
      <c r="G28" s="56"/>
      <c r="H28" s="56"/>
      <c r="J28" s="56"/>
      <c r="K28" s="56"/>
      <c r="L28" s="56"/>
    </row>
    <row r="29" spans="1:12" ht="60">
      <c r="A29" s="383">
        <v>26</v>
      </c>
      <c r="B29" s="82" t="s">
        <v>146</v>
      </c>
      <c r="C29" s="82" t="s">
        <v>242</v>
      </c>
      <c r="D29" s="249">
        <v>254800</v>
      </c>
      <c r="E29" s="382">
        <v>248863</v>
      </c>
      <c r="F29" s="22" t="s">
        <v>241</v>
      </c>
      <c r="G29" s="56"/>
      <c r="H29" s="56"/>
      <c r="J29" s="56"/>
      <c r="K29" s="56"/>
      <c r="L29" s="56"/>
    </row>
    <row r="30" spans="1:12" ht="34.15" customHeight="1">
      <c r="A30" s="62">
        <v>27</v>
      </c>
      <c r="B30" s="380" t="s">
        <v>459</v>
      </c>
      <c r="C30" s="82" t="s">
        <v>290</v>
      </c>
      <c r="D30" s="249">
        <v>1909492</v>
      </c>
      <c r="E30" s="382">
        <v>1330134</v>
      </c>
      <c r="F30" s="22" t="s">
        <v>238</v>
      </c>
      <c r="G30" s="56"/>
      <c r="H30" s="56"/>
      <c r="J30" s="56"/>
      <c r="K30" s="56"/>
      <c r="L30" s="56"/>
    </row>
    <row r="31" spans="1:12" ht="75">
      <c r="A31" s="383">
        <v>28</v>
      </c>
      <c r="B31" s="380" t="s">
        <v>124</v>
      </c>
      <c r="C31" s="82" t="s">
        <v>283</v>
      </c>
      <c r="D31" s="249">
        <v>10347022</v>
      </c>
      <c r="E31" s="382">
        <v>9462573</v>
      </c>
      <c r="F31" s="22" t="s">
        <v>236</v>
      </c>
      <c r="G31" s="56"/>
      <c r="H31" s="73">
        <v>660125</v>
      </c>
      <c r="I31" s="56" t="s">
        <v>706</v>
      </c>
      <c r="J31" s="56"/>
      <c r="K31" s="56"/>
      <c r="L31" s="56"/>
    </row>
    <row r="32" spans="1:12" ht="34.15" customHeight="1">
      <c r="A32" s="62">
        <v>29</v>
      </c>
      <c r="B32" s="380" t="s">
        <v>166</v>
      </c>
      <c r="C32" s="79" t="s">
        <v>292</v>
      </c>
      <c r="D32" s="249">
        <v>26220313</v>
      </c>
      <c r="E32" s="382">
        <v>23886246</v>
      </c>
      <c r="F32" s="22" t="s">
        <v>237</v>
      </c>
      <c r="G32" s="56"/>
      <c r="H32" s="73" t="s">
        <v>302</v>
      </c>
      <c r="J32" s="56"/>
      <c r="K32" s="56"/>
      <c r="L32" s="56"/>
    </row>
    <row r="33" spans="1:12" ht="59.45" customHeight="1">
      <c r="A33" s="383">
        <v>30</v>
      </c>
      <c r="B33" s="147" t="s">
        <v>471</v>
      </c>
      <c r="C33" s="82" t="s">
        <v>293</v>
      </c>
      <c r="D33" s="66">
        <v>86873238</v>
      </c>
      <c r="E33" s="63">
        <v>84158449</v>
      </c>
      <c r="F33" s="22" t="s">
        <v>259</v>
      </c>
      <c r="G33" s="56"/>
      <c r="H33" s="73"/>
      <c r="J33" s="56"/>
      <c r="K33" s="56"/>
      <c r="L33" s="56"/>
    </row>
    <row r="34" spans="1:12" ht="90">
      <c r="A34" s="62">
        <v>31</v>
      </c>
      <c r="B34" s="380" t="s">
        <v>261</v>
      </c>
      <c r="C34" s="82" t="s">
        <v>294</v>
      </c>
      <c r="D34" s="66">
        <v>43500000</v>
      </c>
      <c r="E34" s="63">
        <v>42140625</v>
      </c>
      <c r="F34" s="22" t="s">
        <v>262</v>
      </c>
      <c r="G34" s="56"/>
      <c r="H34" s="73" t="s">
        <v>302</v>
      </c>
      <c r="J34" s="56"/>
      <c r="K34" s="56"/>
      <c r="L34" s="56"/>
    </row>
    <row r="35" spans="1:12" ht="57.6" customHeight="1">
      <c r="A35" s="383">
        <v>32</v>
      </c>
      <c r="B35" s="380" t="s">
        <v>166</v>
      </c>
      <c r="C35" s="79" t="s">
        <v>295</v>
      </c>
      <c r="D35" s="249">
        <v>27751377</v>
      </c>
      <c r="E35" s="382">
        <v>23261227</v>
      </c>
      <c r="F35" s="22" t="s">
        <v>263</v>
      </c>
      <c r="G35" s="56"/>
      <c r="H35" s="56"/>
      <c r="J35" s="56"/>
      <c r="K35" s="56"/>
      <c r="L35" s="56"/>
    </row>
    <row r="36" spans="1:12" ht="57.6" customHeight="1">
      <c r="A36" s="62">
        <v>33</v>
      </c>
      <c r="B36" s="82" t="s">
        <v>146</v>
      </c>
      <c r="C36" s="82" t="s">
        <v>266</v>
      </c>
      <c r="D36" s="249">
        <v>240737</v>
      </c>
      <c r="E36" s="382">
        <v>235127</v>
      </c>
      <c r="F36" s="22" t="s">
        <v>265</v>
      </c>
      <c r="G36" s="56"/>
      <c r="H36" s="56"/>
      <c r="J36" s="56"/>
      <c r="K36" s="56"/>
      <c r="L36" s="56"/>
    </row>
    <row r="37" spans="1:12" ht="65.25" customHeight="1">
      <c r="A37" s="383">
        <v>34</v>
      </c>
      <c r="B37" s="380" t="s">
        <v>264</v>
      </c>
      <c r="C37" s="82" t="s">
        <v>296</v>
      </c>
      <c r="D37" s="249">
        <v>24879850</v>
      </c>
      <c r="E37" s="382">
        <v>24034794</v>
      </c>
      <c r="F37" s="22" t="s">
        <v>265</v>
      </c>
      <c r="G37" s="56"/>
      <c r="H37" s="56"/>
      <c r="J37" s="56"/>
      <c r="K37" s="56"/>
      <c r="L37" s="56"/>
    </row>
    <row r="38" spans="1:12" ht="57.6" customHeight="1">
      <c r="A38" s="62">
        <v>35</v>
      </c>
      <c r="B38" s="380" t="s">
        <v>127</v>
      </c>
      <c r="C38" s="82" t="s">
        <v>287</v>
      </c>
      <c r="D38" s="249">
        <v>7102602</v>
      </c>
      <c r="E38" s="382">
        <v>6530782</v>
      </c>
      <c r="F38" s="22" t="s">
        <v>277</v>
      </c>
      <c r="G38" s="56"/>
      <c r="H38" s="56"/>
      <c r="J38" s="56"/>
      <c r="K38" s="56"/>
      <c r="L38" s="56"/>
    </row>
    <row r="39" spans="1:12" ht="57.6" customHeight="1">
      <c r="A39" s="383">
        <v>36</v>
      </c>
      <c r="B39" s="380" t="s">
        <v>146</v>
      </c>
      <c r="C39" s="82" t="s">
        <v>298</v>
      </c>
      <c r="D39" s="249">
        <v>253417</v>
      </c>
      <c r="E39" s="382">
        <v>247510</v>
      </c>
      <c r="F39" s="22" t="s">
        <v>299</v>
      </c>
      <c r="G39" s="56"/>
      <c r="H39" s="56"/>
      <c r="J39" s="56"/>
      <c r="K39" s="56"/>
      <c r="L39" s="56"/>
    </row>
    <row r="40" spans="1:12" ht="57.6" customHeight="1">
      <c r="A40" s="62">
        <v>37</v>
      </c>
      <c r="B40" s="380" t="s">
        <v>124</v>
      </c>
      <c r="C40" s="82" t="s">
        <v>297</v>
      </c>
      <c r="D40" s="249">
        <v>9686897</v>
      </c>
      <c r="E40" s="382">
        <v>8786078</v>
      </c>
      <c r="F40" s="22" t="s">
        <v>299</v>
      </c>
      <c r="G40" s="56"/>
      <c r="H40" s="56">
        <v>554350</v>
      </c>
      <c r="J40" s="56"/>
      <c r="K40" s="56"/>
      <c r="L40" s="56"/>
    </row>
    <row r="41" spans="1:12" ht="57.6" customHeight="1">
      <c r="A41" s="383">
        <v>38</v>
      </c>
      <c r="B41" s="380" t="s">
        <v>459</v>
      </c>
      <c r="C41" s="82" t="s">
        <v>300</v>
      </c>
      <c r="D41" s="249">
        <v>920411</v>
      </c>
      <c r="E41" s="382">
        <v>647409</v>
      </c>
      <c r="F41" s="22" t="s">
        <v>301</v>
      </c>
      <c r="G41" s="56"/>
      <c r="H41" s="56"/>
      <c r="J41" s="56"/>
      <c r="K41" s="56"/>
      <c r="L41" s="56"/>
    </row>
    <row r="42" spans="1:12" ht="15.75">
      <c r="A42" s="62">
        <v>39</v>
      </c>
      <c r="B42" s="84" t="s">
        <v>718</v>
      </c>
      <c r="C42" s="88" t="s">
        <v>304</v>
      </c>
      <c r="D42" s="375">
        <v>20374249</v>
      </c>
      <c r="E42" s="372">
        <v>19151795</v>
      </c>
      <c r="F42" s="376" t="s">
        <v>305</v>
      </c>
      <c r="G42" s="56"/>
      <c r="H42" s="56"/>
      <c r="J42" s="56"/>
      <c r="K42" s="56"/>
      <c r="L42" s="56"/>
    </row>
    <row r="43" spans="1:12" ht="38.25">
      <c r="A43" s="383">
        <v>40</v>
      </c>
      <c r="B43" s="380" t="s">
        <v>717</v>
      </c>
      <c r="C43" s="89" t="s">
        <v>174</v>
      </c>
      <c r="D43" s="249">
        <v>30174868</v>
      </c>
      <c r="E43" s="382">
        <v>27723160</v>
      </c>
      <c r="F43" s="22" t="s">
        <v>308</v>
      </c>
      <c r="G43" s="56"/>
      <c r="H43" s="56"/>
      <c r="J43" s="56"/>
      <c r="K43" s="56"/>
      <c r="L43" s="56"/>
    </row>
    <row r="44" spans="1:12" ht="60">
      <c r="A44" s="62">
        <v>41</v>
      </c>
      <c r="B44" s="79" t="s">
        <v>146</v>
      </c>
      <c r="C44" s="82" t="s">
        <v>309</v>
      </c>
      <c r="D44" s="248">
        <v>232705</v>
      </c>
      <c r="E44" s="248">
        <v>227280</v>
      </c>
      <c r="F44" s="4" t="s">
        <v>308</v>
      </c>
      <c r="G44" s="56"/>
      <c r="H44" s="56"/>
      <c r="J44" s="56"/>
      <c r="K44" s="56"/>
      <c r="L44" s="56"/>
    </row>
    <row r="45" spans="1:12" ht="45">
      <c r="A45" s="383">
        <v>42</v>
      </c>
      <c r="B45" s="380" t="s">
        <v>307</v>
      </c>
      <c r="C45" s="82" t="s">
        <v>58</v>
      </c>
      <c r="D45" s="249">
        <v>24550455</v>
      </c>
      <c r="E45" s="382">
        <v>14723071</v>
      </c>
      <c r="F45" s="22" t="s">
        <v>83</v>
      </c>
      <c r="G45" s="56"/>
      <c r="H45" s="56"/>
      <c r="J45" s="56"/>
      <c r="K45" s="56"/>
      <c r="L45" s="56"/>
    </row>
    <row r="46" spans="1:12" ht="45">
      <c r="A46" s="62">
        <v>43</v>
      </c>
      <c r="B46" s="380" t="s">
        <v>692</v>
      </c>
      <c r="C46" s="82" t="s">
        <v>310</v>
      </c>
      <c r="D46" s="66">
        <v>21015755</v>
      </c>
      <c r="E46" s="63">
        <v>20587785</v>
      </c>
      <c r="F46" s="22" t="s">
        <v>312</v>
      </c>
      <c r="G46" s="56"/>
      <c r="H46" s="56"/>
      <c r="J46" s="56"/>
      <c r="K46" s="56"/>
      <c r="L46" s="56"/>
    </row>
    <row r="47" spans="1:12" ht="45">
      <c r="A47" s="383">
        <v>44</v>
      </c>
      <c r="B47" s="380" t="s">
        <v>692</v>
      </c>
      <c r="C47" s="82" t="s">
        <v>311</v>
      </c>
      <c r="D47" s="66">
        <v>31851571</v>
      </c>
      <c r="E47" s="63">
        <v>31424987</v>
      </c>
      <c r="F47" s="22" t="s">
        <v>312</v>
      </c>
      <c r="G47" s="56"/>
      <c r="H47" s="56"/>
      <c r="J47" s="56"/>
      <c r="K47" s="56"/>
      <c r="L47" s="56"/>
    </row>
    <row r="48" spans="1:12" ht="45" customHeight="1">
      <c r="A48" s="62">
        <v>45</v>
      </c>
      <c r="B48" s="380" t="s">
        <v>313</v>
      </c>
      <c r="C48" s="82" t="s">
        <v>314</v>
      </c>
      <c r="D48" s="249">
        <v>3196830</v>
      </c>
      <c r="E48" s="382">
        <v>3196830</v>
      </c>
      <c r="F48" s="23" t="s">
        <v>316</v>
      </c>
      <c r="G48" s="56"/>
      <c r="H48" s="56">
        <f>97+29+264</f>
        <v>390</v>
      </c>
      <c r="I48" s="95" t="s">
        <v>329</v>
      </c>
      <c r="J48" s="56"/>
      <c r="K48" s="56"/>
      <c r="L48" s="56"/>
    </row>
    <row r="49" spans="1:17" ht="45">
      <c r="A49" s="383">
        <v>46</v>
      </c>
      <c r="B49" s="380" t="s">
        <v>147</v>
      </c>
      <c r="C49" s="82" t="s">
        <v>325</v>
      </c>
      <c r="D49" s="249">
        <f>190200</f>
        <v>190200</v>
      </c>
      <c r="E49" s="382">
        <v>190200</v>
      </c>
      <c r="F49" s="23" t="s">
        <v>320</v>
      </c>
      <c r="G49" s="56"/>
      <c r="H49" s="56">
        <v>217</v>
      </c>
      <c r="I49" s="95" t="s">
        <v>321</v>
      </c>
      <c r="J49" s="56"/>
      <c r="K49" s="56">
        <f>120000/600</f>
        <v>200</v>
      </c>
      <c r="L49" s="56">
        <f>46200/600</f>
        <v>77</v>
      </c>
      <c r="M49" s="379">
        <f>46200+120000+24000</f>
        <v>190200</v>
      </c>
      <c r="N49" s="379">
        <f>M49/600</f>
        <v>317</v>
      </c>
      <c r="O49" s="379">
        <f>46200/600</f>
        <v>77</v>
      </c>
      <c r="P49" s="379">
        <f>24000/600</f>
        <v>40</v>
      </c>
      <c r="Q49" s="379">
        <f>120000/1200</f>
        <v>100</v>
      </c>
    </row>
    <row r="50" spans="1:17" ht="30">
      <c r="A50" s="62">
        <v>47</v>
      </c>
      <c r="B50" s="380" t="s">
        <v>147</v>
      </c>
      <c r="C50" s="380" t="s">
        <v>326</v>
      </c>
      <c r="D50" s="249">
        <v>108000</v>
      </c>
      <c r="E50" s="381">
        <v>108000</v>
      </c>
      <c r="F50" s="22" t="s">
        <v>317</v>
      </c>
      <c r="G50" s="56"/>
      <c r="H50" s="56">
        <v>90</v>
      </c>
      <c r="I50" s="56" t="s">
        <v>322</v>
      </c>
      <c r="J50" s="56">
        <f>108000/1200</f>
        <v>90</v>
      </c>
      <c r="K50" s="56" t="s">
        <v>331</v>
      </c>
      <c r="L50" s="56"/>
    </row>
    <row r="51" spans="1:17" ht="30">
      <c r="A51" s="383">
        <v>48</v>
      </c>
      <c r="B51" s="380" t="s">
        <v>147</v>
      </c>
      <c r="C51" s="82" t="s">
        <v>361</v>
      </c>
      <c r="D51" s="249">
        <v>195000</v>
      </c>
      <c r="E51" s="382">
        <v>195000</v>
      </c>
      <c r="F51" s="22" t="s">
        <v>318</v>
      </c>
      <c r="G51" s="56"/>
      <c r="H51" s="56">
        <f>40+350</f>
        <v>390</v>
      </c>
      <c r="I51" s="90" t="s">
        <v>323</v>
      </c>
      <c r="J51" s="56"/>
      <c r="K51" s="56"/>
      <c r="L51" s="56"/>
    </row>
    <row r="52" spans="1:17" ht="45">
      <c r="A52" s="62">
        <v>49</v>
      </c>
      <c r="B52" s="380" t="s">
        <v>147</v>
      </c>
      <c r="C52" s="82" t="s">
        <v>315</v>
      </c>
      <c r="D52" s="249">
        <v>74948700</v>
      </c>
      <c r="E52" s="382">
        <f>13688947+59036700</f>
        <v>72725647</v>
      </c>
      <c r="F52" s="22" t="s">
        <v>319</v>
      </c>
      <c r="G52" s="56"/>
      <c r="H52" s="56">
        <v>100</v>
      </c>
      <c r="I52" s="90" t="s">
        <v>324</v>
      </c>
      <c r="J52" s="56"/>
      <c r="K52" s="56"/>
      <c r="L52" s="56"/>
    </row>
    <row r="53" spans="1:17">
      <c r="A53" s="383">
        <v>50</v>
      </c>
      <c r="B53" s="380" t="s">
        <v>147</v>
      </c>
      <c r="C53" s="380" t="s">
        <v>341</v>
      </c>
      <c r="D53" s="249">
        <v>120000</v>
      </c>
      <c r="E53" s="381">
        <v>120000</v>
      </c>
      <c r="F53" s="22" t="s">
        <v>328</v>
      </c>
      <c r="G53" s="56"/>
      <c r="H53" s="56"/>
      <c r="I53" s="90"/>
      <c r="J53" s="56"/>
      <c r="K53" s="56"/>
      <c r="L53" s="56"/>
    </row>
    <row r="54" spans="1:17" ht="45">
      <c r="A54" s="62">
        <v>51</v>
      </c>
      <c r="B54" s="380" t="s">
        <v>692</v>
      </c>
      <c r="C54" s="82" t="s">
        <v>327</v>
      </c>
      <c r="D54" s="66">
        <v>7306405</v>
      </c>
      <c r="E54" s="63">
        <v>7125951</v>
      </c>
      <c r="F54" s="22" t="s">
        <v>328</v>
      </c>
      <c r="G54" s="56"/>
      <c r="H54" s="56"/>
      <c r="J54" s="56"/>
      <c r="K54" s="56"/>
      <c r="L54" s="56"/>
    </row>
    <row r="55" spans="1:17" ht="60">
      <c r="A55" s="383">
        <v>52</v>
      </c>
      <c r="B55" s="82" t="s">
        <v>146</v>
      </c>
      <c r="C55" s="82" t="s">
        <v>343</v>
      </c>
      <c r="D55" s="249">
        <v>231277</v>
      </c>
      <c r="E55" s="382">
        <v>225887</v>
      </c>
      <c r="F55" s="22" t="s">
        <v>330</v>
      </c>
      <c r="G55" s="56"/>
      <c r="H55" s="56"/>
      <c r="J55" s="56"/>
      <c r="K55" s="56"/>
      <c r="L55" s="56"/>
    </row>
    <row r="56" spans="1:17" ht="30">
      <c r="A56" s="62">
        <v>53</v>
      </c>
      <c r="B56" s="97" t="s">
        <v>333</v>
      </c>
      <c r="C56" s="97" t="s">
        <v>338</v>
      </c>
      <c r="D56" s="249">
        <v>84692031</v>
      </c>
      <c r="E56" s="256">
        <f>79984004+2195975</f>
        <v>82179979</v>
      </c>
      <c r="F56" s="22" t="s">
        <v>332</v>
      </c>
      <c r="G56" s="56"/>
      <c r="H56" s="56"/>
      <c r="J56" s="56"/>
      <c r="K56" s="56"/>
      <c r="L56" s="56"/>
    </row>
    <row r="57" spans="1:17" ht="45">
      <c r="A57" s="383">
        <v>54</v>
      </c>
      <c r="B57" s="97" t="s">
        <v>334</v>
      </c>
      <c r="C57" s="82" t="s">
        <v>339</v>
      </c>
      <c r="D57" s="249">
        <v>2618938</v>
      </c>
      <c r="E57" s="256">
        <v>2471624</v>
      </c>
      <c r="F57" s="22" t="s">
        <v>335</v>
      </c>
      <c r="G57" s="56"/>
      <c r="H57" s="56"/>
      <c r="J57" s="56"/>
      <c r="K57" s="56"/>
      <c r="L57" s="56"/>
    </row>
    <row r="58" spans="1:17" ht="30">
      <c r="A58" s="62">
        <v>55</v>
      </c>
      <c r="B58" s="97" t="s">
        <v>336</v>
      </c>
      <c r="C58" s="82" t="s">
        <v>340</v>
      </c>
      <c r="D58" s="249">
        <v>9539997</v>
      </c>
      <c r="E58" s="256">
        <v>8771946</v>
      </c>
      <c r="F58" s="22" t="s">
        <v>337</v>
      </c>
      <c r="G58" s="56"/>
      <c r="H58" s="56"/>
      <c r="J58" s="56"/>
      <c r="K58" s="56"/>
      <c r="L58" s="56"/>
    </row>
    <row r="59" spans="1:17" ht="30">
      <c r="A59" s="383">
        <v>56</v>
      </c>
      <c r="B59" s="97" t="s">
        <v>333</v>
      </c>
      <c r="C59" s="82" t="s">
        <v>338</v>
      </c>
      <c r="D59" s="249">
        <v>116170484</v>
      </c>
      <c r="E59" s="256">
        <v>112724750</v>
      </c>
      <c r="F59" s="22" t="s">
        <v>337</v>
      </c>
      <c r="G59" s="56"/>
      <c r="H59" s="56"/>
      <c r="J59" s="56"/>
      <c r="K59" s="56"/>
      <c r="L59" s="56"/>
    </row>
    <row r="60" spans="1:17" ht="60">
      <c r="A60" s="62">
        <v>57</v>
      </c>
      <c r="B60" s="82" t="s">
        <v>344</v>
      </c>
      <c r="C60" s="82" t="s">
        <v>354</v>
      </c>
      <c r="D60" s="249">
        <v>228018</v>
      </c>
      <c r="E60" s="256">
        <v>222705</v>
      </c>
      <c r="F60" s="22" t="s">
        <v>345</v>
      </c>
      <c r="G60" s="56"/>
      <c r="H60" s="56"/>
      <c r="J60" s="56"/>
      <c r="K60" s="56"/>
      <c r="L60" s="56"/>
    </row>
    <row r="61" spans="1:17" ht="25.5">
      <c r="A61" s="383">
        <v>58</v>
      </c>
      <c r="B61" s="380" t="s">
        <v>459</v>
      </c>
      <c r="C61" s="102" t="s">
        <v>353</v>
      </c>
      <c r="D61" s="249">
        <f>5116436</f>
        <v>5116436</v>
      </c>
      <c r="E61" s="256">
        <v>3829607</v>
      </c>
      <c r="F61" s="22" t="s">
        <v>346</v>
      </c>
      <c r="G61" s="56"/>
      <c r="H61" s="56">
        <v>52429</v>
      </c>
      <c r="J61" s="56"/>
      <c r="K61" s="56"/>
      <c r="L61" s="56"/>
    </row>
    <row r="62" spans="1:17" ht="45">
      <c r="A62" s="62">
        <v>59</v>
      </c>
      <c r="B62" s="97" t="s">
        <v>933</v>
      </c>
      <c r="C62" s="101" t="s">
        <v>351</v>
      </c>
      <c r="D62" s="66">
        <v>3053784</v>
      </c>
      <c r="E62" s="475">
        <v>2882008</v>
      </c>
      <c r="F62" s="22" t="s">
        <v>347</v>
      </c>
      <c r="G62" s="56"/>
      <c r="H62" s="56"/>
      <c r="J62" s="56"/>
      <c r="K62" s="56"/>
      <c r="L62" s="56"/>
    </row>
    <row r="63" spans="1:17" ht="45">
      <c r="A63" s="383">
        <v>60</v>
      </c>
      <c r="B63" s="97" t="s">
        <v>494</v>
      </c>
      <c r="C63" s="16" t="s">
        <v>352</v>
      </c>
      <c r="D63" s="66">
        <v>847812</v>
      </c>
      <c r="E63" s="475">
        <v>800122</v>
      </c>
      <c r="F63" s="22" t="s">
        <v>347</v>
      </c>
      <c r="G63" s="56"/>
      <c r="H63" s="56"/>
      <c r="J63" s="56"/>
      <c r="K63" s="56"/>
      <c r="L63" s="56"/>
    </row>
    <row r="64" spans="1:17" ht="30">
      <c r="A64" s="62">
        <v>61</v>
      </c>
      <c r="B64" s="380" t="s">
        <v>147</v>
      </c>
      <c r="C64" s="82" t="s">
        <v>350</v>
      </c>
      <c r="D64" s="257">
        <f>13800</f>
        <v>13800</v>
      </c>
      <c r="E64" s="256">
        <f>13800</f>
        <v>13800</v>
      </c>
      <c r="F64" s="23" t="s">
        <v>357</v>
      </c>
      <c r="G64" s="56"/>
      <c r="H64" s="56"/>
      <c r="J64" s="56"/>
      <c r="K64" s="56"/>
      <c r="L64" s="56"/>
    </row>
    <row r="65" spans="1:12">
      <c r="A65" s="383">
        <v>62</v>
      </c>
      <c r="B65" s="97" t="s">
        <v>147</v>
      </c>
      <c r="C65" s="82" t="s">
        <v>338</v>
      </c>
      <c r="D65" s="249">
        <v>16488714</v>
      </c>
      <c r="E65" s="382">
        <v>15999642</v>
      </c>
      <c r="F65" s="22" t="s">
        <v>355</v>
      </c>
      <c r="G65" s="56"/>
      <c r="H65" s="56"/>
      <c r="J65" s="56"/>
      <c r="K65" s="56"/>
      <c r="L65" s="56"/>
    </row>
    <row r="66" spans="1:12" ht="30">
      <c r="A66" s="62">
        <v>63</v>
      </c>
      <c r="B66" s="97" t="s">
        <v>145</v>
      </c>
      <c r="C66" s="82" t="s">
        <v>39</v>
      </c>
      <c r="D66" s="66">
        <v>992443</v>
      </c>
      <c r="E66" s="66">
        <v>937215</v>
      </c>
      <c r="F66" s="22" t="s">
        <v>355</v>
      </c>
      <c r="G66" s="56"/>
      <c r="H66" s="56"/>
      <c r="J66" s="56"/>
      <c r="K66" s="56"/>
      <c r="L66" s="56"/>
    </row>
    <row r="67" spans="1:12" ht="60">
      <c r="A67" s="383">
        <v>64</v>
      </c>
      <c r="B67" s="105" t="s">
        <v>146</v>
      </c>
      <c r="C67" s="106" t="s">
        <v>356</v>
      </c>
      <c r="D67" s="374">
        <v>246098</v>
      </c>
      <c r="E67" s="371">
        <v>240362</v>
      </c>
      <c r="F67" s="376" t="s">
        <v>355</v>
      </c>
      <c r="G67" s="56"/>
      <c r="H67" s="56"/>
      <c r="J67" s="56"/>
      <c r="K67" s="56"/>
      <c r="L67" s="56"/>
    </row>
    <row r="68" spans="1:12" ht="15.75">
      <c r="A68" s="62">
        <v>65</v>
      </c>
      <c r="B68" s="380" t="s">
        <v>147</v>
      </c>
      <c r="C68" s="82" t="s">
        <v>360</v>
      </c>
      <c r="D68" s="249">
        <v>30000</v>
      </c>
      <c r="E68" s="382">
        <v>30000</v>
      </c>
      <c r="F68" s="22" t="s">
        <v>319</v>
      </c>
      <c r="G68" s="56"/>
      <c r="H68" s="56"/>
      <c r="J68" s="56"/>
      <c r="K68" s="56"/>
      <c r="L68" s="56"/>
    </row>
    <row r="69" spans="1:12">
      <c r="A69" s="383">
        <v>66</v>
      </c>
      <c r="B69" s="380" t="s">
        <v>147</v>
      </c>
      <c r="C69" s="380" t="s">
        <v>341</v>
      </c>
      <c r="D69" s="249">
        <v>60000</v>
      </c>
      <c r="E69" s="382">
        <v>60000</v>
      </c>
      <c r="F69" s="22" t="s">
        <v>358</v>
      </c>
      <c r="G69" s="56"/>
      <c r="H69" s="56"/>
      <c r="J69" s="56"/>
      <c r="K69" s="56"/>
      <c r="L69" s="56"/>
    </row>
    <row r="70" spans="1:12" ht="15.75">
      <c r="A70" s="62">
        <v>67</v>
      </c>
      <c r="B70" s="380" t="s">
        <v>147</v>
      </c>
      <c r="C70" s="380" t="s">
        <v>341</v>
      </c>
      <c r="D70" s="249">
        <v>180000</v>
      </c>
      <c r="E70" s="382">
        <v>180000</v>
      </c>
      <c r="F70" s="22" t="s">
        <v>359</v>
      </c>
      <c r="G70" s="56"/>
      <c r="H70" s="56"/>
      <c r="J70" s="56"/>
      <c r="K70" s="56"/>
      <c r="L70" s="56"/>
    </row>
    <row r="71" spans="1:12" ht="45">
      <c r="A71" s="383">
        <v>68</v>
      </c>
      <c r="B71" s="380" t="s">
        <v>126</v>
      </c>
      <c r="C71" s="380" t="s">
        <v>363</v>
      </c>
      <c r="D71" s="249">
        <v>304735</v>
      </c>
      <c r="E71" s="382">
        <v>294405</v>
      </c>
      <c r="F71" s="22" t="s">
        <v>364</v>
      </c>
      <c r="G71" s="56"/>
      <c r="H71" s="56"/>
      <c r="J71" s="56"/>
      <c r="K71" s="56"/>
      <c r="L71" s="56"/>
    </row>
    <row r="72" spans="1:12" ht="45">
      <c r="A72" s="62">
        <v>69</v>
      </c>
      <c r="B72" s="380" t="s">
        <v>400</v>
      </c>
      <c r="C72" s="380" t="s">
        <v>366</v>
      </c>
      <c r="D72" s="249">
        <v>132706</v>
      </c>
      <c r="E72" s="382">
        <v>130810</v>
      </c>
      <c r="F72" s="22" t="s">
        <v>365</v>
      </c>
      <c r="G72" s="56"/>
      <c r="H72" s="56"/>
      <c r="J72" s="56"/>
      <c r="K72" s="56"/>
      <c r="L72" s="56"/>
    </row>
    <row r="73" spans="1:12" ht="45">
      <c r="A73" s="383">
        <v>70</v>
      </c>
      <c r="B73" s="380" t="s">
        <v>692</v>
      </c>
      <c r="C73" s="82" t="s">
        <v>311</v>
      </c>
      <c r="D73" s="66">
        <v>623866266.90999997</v>
      </c>
      <c r="E73" s="63">
        <v>615379191.12</v>
      </c>
      <c r="F73" s="22" t="s">
        <v>365</v>
      </c>
      <c r="G73" s="56"/>
      <c r="H73" s="56"/>
      <c r="J73" s="56"/>
      <c r="K73" s="56"/>
      <c r="L73" s="56"/>
    </row>
    <row r="74" spans="1:12" ht="30">
      <c r="A74" s="62">
        <v>71</v>
      </c>
      <c r="B74" s="380" t="s">
        <v>127</v>
      </c>
      <c r="C74" s="380" t="s">
        <v>368</v>
      </c>
      <c r="D74" s="249">
        <v>11966341</v>
      </c>
      <c r="E74" s="382">
        <v>11002949</v>
      </c>
      <c r="F74" s="22" t="s">
        <v>369</v>
      </c>
      <c r="G74" s="56"/>
      <c r="H74" s="56"/>
      <c r="J74" s="56"/>
      <c r="K74" s="56"/>
      <c r="L74" s="56"/>
    </row>
    <row r="75" spans="1:12" ht="30">
      <c r="A75" s="383">
        <v>72</v>
      </c>
      <c r="B75" s="97" t="s">
        <v>336</v>
      </c>
      <c r="C75" s="97" t="s">
        <v>340</v>
      </c>
      <c r="D75" s="249">
        <v>21653315.91</v>
      </c>
      <c r="E75" s="256">
        <v>19780441</v>
      </c>
      <c r="F75" s="22" t="s">
        <v>370</v>
      </c>
      <c r="G75" s="56"/>
      <c r="H75" s="56"/>
      <c r="J75" s="56"/>
      <c r="K75" s="56"/>
      <c r="L75" s="56"/>
    </row>
    <row r="76" spans="1:12" ht="15.75">
      <c r="A76" s="62">
        <v>73</v>
      </c>
      <c r="B76" s="97" t="s">
        <v>371</v>
      </c>
      <c r="C76" s="380" t="s">
        <v>168</v>
      </c>
      <c r="D76" s="249">
        <v>20374249</v>
      </c>
      <c r="E76" s="256">
        <v>19147116</v>
      </c>
      <c r="F76" s="22" t="s">
        <v>110</v>
      </c>
      <c r="G76" s="56"/>
      <c r="H76" s="56"/>
      <c r="J76" s="56"/>
      <c r="K76" s="56"/>
      <c r="L76" s="56"/>
    </row>
    <row r="77" spans="1:12" ht="30">
      <c r="A77" s="383">
        <v>74</v>
      </c>
      <c r="B77" s="97" t="s">
        <v>383</v>
      </c>
      <c r="C77" s="97" t="s">
        <v>405</v>
      </c>
      <c r="D77" s="249">
        <v>113776.4</v>
      </c>
      <c r="E77" s="573">
        <v>547210</v>
      </c>
      <c r="F77" s="582" t="s">
        <v>384</v>
      </c>
      <c r="G77" s="56"/>
      <c r="H77" s="56"/>
      <c r="J77" s="56"/>
      <c r="K77" s="56"/>
      <c r="L77" s="56"/>
    </row>
    <row r="78" spans="1:12" ht="15.75">
      <c r="A78" s="62">
        <v>75</v>
      </c>
      <c r="B78" s="97" t="s">
        <v>398</v>
      </c>
      <c r="C78" s="97" t="s">
        <v>406</v>
      </c>
      <c r="D78" s="249">
        <v>113776.4</v>
      </c>
      <c r="E78" s="574"/>
      <c r="F78" s="583"/>
      <c r="G78" s="56"/>
      <c r="H78" s="56"/>
      <c r="J78" s="56"/>
      <c r="K78" s="56"/>
      <c r="L78" s="56"/>
    </row>
    <row r="79" spans="1:12">
      <c r="A79" s="383">
        <v>76</v>
      </c>
      <c r="B79" s="97" t="s">
        <v>399</v>
      </c>
      <c r="C79" s="97" t="s">
        <v>407</v>
      </c>
      <c r="D79" s="249">
        <v>113776.4</v>
      </c>
      <c r="E79" s="574"/>
      <c r="F79" s="583"/>
      <c r="G79" s="56"/>
      <c r="H79" s="56"/>
      <c r="J79" s="56"/>
      <c r="K79" s="56"/>
      <c r="L79" s="56"/>
    </row>
    <row r="80" spans="1:12" ht="30">
      <c r="A80" s="62">
        <v>77</v>
      </c>
      <c r="B80" s="97" t="s">
        <v>400</v>
      </c>
      <c r="C80" s="97" t="s">
        <v>408</v>
      </c>
      <c r="D80" s="249">
        <v>113776.4</v>
      </c>
      <c r="E80" s="574"/>
      <c r="F80" s="583"/>
      <c r="G80" s="56"/>
      <c r="H80" s="56"/>
      <c r="J80" s="56"/>
      <c r="K80" s="56"/>
      <c r="L80" s="56"/>
    </row>
    <row r="81" spans="1:12">
      <c r="A81" s="383">
        <v>78</v>
      </c>
      <c r="B81" s="97" t="s">
        <v>400</v>
      </c>
      <c r="C81" s="97" t="s">
        <v>409</v>
      </c>
      <c r="D81" s="249">
        <v>113776.4</v>
      </c>
      <c r="E81" s="575"/>
      <c r="F81" s="584"/>
      <c r="G81" s="56"/>
      <c r="H81" s="56"/>
      <c r="J81" s="56"/>
      <c r="K81" s="56"/>
      <c r="L81" s="56"/>
    </row>
    <row r="82" spans="1:12" ht="30">
      <c r="A82" s="62">
        <v>79</v>
      </c>
      <c r="B82" s="97" t="s">
        <v>401</v>
      </c>
      <c r="C82" s="117" t="s">
        <v>410</v>
      </c>
      <c r="D82" s="249">
        <v>60012</v>
      </c>
      <c r="E82" s="256">
        <v>59440</v>
      </c>
      <c r="F82" s="22" t="s">
        <v>385</v>
      </c>
      <c r="G82" s="56"/>
      <c r="H82" s="56"/>
      <c r="J82" s="56"/>
      <c r="K82" s="56"/>
      <c r="L82" s="56"/>
    </row>
    <row r="83" spans="1:12" ht="30">
      <c r="A83" s="383">
        <v>80</v>
      </c>
      <c r="B83" s="97" t="s">
        <v>402</v>
      </c>
      <c r="C83" s="97" t="s">
        <v>412</v>
      </c>
      <c r="D83" s="249">
        <v>115600</v>
      </c>
      <c r="E83" s="573">
        <v>1000765</v>
      </c>
      <c r="F83" s="563" t="s">
        <v>387</v>
      </c>
      <c r="G83" s="56"/>
      <c r="H83" s="56"/>
      <c r="J83" s="56"/>
      <c r="K83" s="56"/>
      <c r="L83" s="56"/>
    </row>
    <row r="84" spans="1:12" ht="30">
      <c r="A84" s="62">
        <v>81</v>
      </c>
      <c r="B84" s="97" t="s">
        <v>403</v>
      </c>
      <c r="C84" s="97" t="s">
        <v>413</v>
      </c>
      <c r="D84" s="249">
        <v>115600</v>
      </c>
      <c r="E84" s="574"/>
      <c r="F84" s="564"/>
      <c r="G84" s="56"/>
      <c r="H84" s="56"/>
      <c r="J84" s="56"/>
      <c r="K84" s="56"/>
      <c r="L84" s="56"/>
    </row>
    <row r="85" spans="1:12" ht="30">
      <c r="A85" s="383">
        <v>82</v>
      </c>
      <c r="B85" s="97" t="s">
        <v>403</v>
      </c>
      <c r="C85" s="97" t="s">
        <v>414</v>
      </c>
      <c r="D85" s="249">
        <v>115600</v>
      </c>
      <c r="E85" s="574"/>
      <c r="F85" s="564"/>
      <c r="G85" s="56"/>
      <c r="H85" s="56"/>
      <c r="J85" s="56"/>
      <c r="K85" s="56"/>
      <c r="L85" s="56"/>
    </row>
    <row r="86" spans="1:12" ht="30">
      <c r="A86" s="62">
        <v>83</v>
      </c>
      <c r="B86" s="97" t="s">
        <v>403</v>
      </c>
      <c r="C86" s="97" t="s">
        <v>415</v>
      </c>
      <c r="D86" s="249">
        <v>115600</v>
      </c>
      <c r="E86" s="574"/>
      <c r="F86" s="564"/>
      <c r="G86" s="56"/>
      <c r="H86" s="56"/>
      <c r="J86" s="56"/>
      <c r="K86" s="56"/>
      <c r="L86" s="56"/>
    </row>
    <row r="87" spans="1:12" ht="30">
      <c r="A87" s="383">
        <v>84</v>
      </c>
      <c r="B87" s="97" t="s">
        <v>403</v>
      </c>
      <c r="C87" s="97" t="s">
        <v>416</v>
      </c>
      <c r="D87" s="249">
        <v>115600</v>
      </c>
      <c r="E87" s="574"/>
      <c r="F87" s="564"/>
      <c r="G87" s="56"/>
      <c r="H87" s="56"/>
      <c r="J87" s="56"/>
      <c r="K87" s="56"/>
      <c r="L87" s="56"/>
    </row>
    <row r="88" spans="1:12" ht="30">
      <c r="A88" s="62">
        <v>85</v>
      </c>
      <c r="B88" s="97" t="s">
        <v>403</v>
      </c>
      <c r="C88" s="97" t="s">
        <v>417</v>
      </c>
      <c r="D88" s="249">
        <v>115600</v>
      </c>
      <c r="E88" s="574"/>
      <c r="F88" s="564"/>
      <c r="G88" s="56"/>
      <c r="H88" s="56"/>
      <c r="J88" s="56"/>
      <c r="K88" s="56"/>
      <c r="L88" s="56"/>
    </row>
    <row r="89" spans="1:12" ht="30">
      <c r="A89" s="383">
        <v>86</v>
      </c>
      <c r="B89" s="97" t="s">
        <v>403</v>
      </c>
      <c r="C89" s="97" t="s">
        <v>407</v>
      </c>
      <c r="D89" s="249">
        <v>115600</v>
      </c>
      <c r="E89" s="574"/>
      <c r="F89" s="564"/>
      <c r="G89" s="56"/>
      <c r="H89" s="56"/>
      <c r="J89" s="56"/>
      <c r="K89" s="56"/>
      <c r="L89" s="56"/>
    </row>
    <row r="90" spans="1:12" ht="30">
      <c r="A90" s="62">
        <v>87</v>
      </c>
      <c r="B90" s="97" t="s">
        <v>403</v>
      </c>
      <c r="C90" s="97" t="s">
        <v>438</v>
      </c>
      <c r="D90" s="249">
        <v>115600</v>
      </c>
      <c r="E90" s="574"/>
      <c r="F90" s="564"/>
      <c r="G90" s="56"/>
      <c r="H90" s="56"/>
      <c r="J90" s="56"/>
      <c r="K90" s="56"/>
      <c r="L90" s="56"/>
    </row>
    <row r="91" spans="1:12" ht="30">
      <c r="A91" s="383">
        <v>88</v>
      </c>
      <c r="B91" s="97" t="s">
        <v>403</v>
      </c>
      <c r="C91" s="97" t="s">
        <v>418</v>
      </c>
      <c r="D91" s="66">
        <v>115600</v>
      </c>
      <c r="E91" s="591"/>
      <c r="F91" s="565"/>
      <c r="G91" s="56"/>
      <c r="H91" s="56"/>
      <c r="J91" s="56"/>
      <c r="K91" s="56"/>
      <c r="L91" s="56"/>
    </row>
    <row r="92" spans="1:12" ht="30">
      <c r="A92" s="62">
        <v>89</v>
      </c>
      <c r="B92" s="97" t="s">
        <v>404</v>
      </c>
      <c r="C92" s="380" t="s">
        <v>419</v>
      </c>
      <c r="D92" s="249">
        <v>426783</v>
      </c>
      <c r="E92" s="256">
        <v>410524</v>
      </c>
      <c r="F92" s="22" t="s">
        <v>388</v>
      </c>
      <c r="G92" s="56"/>
      <c r="H92" s="56"/>
      <c r="J92" s="56"/>
      <c r="K92" s="56"/>
      <c r="L92" s="56"/>
    </row>
    <row r="93" spans="1:12" ht="75">
      <c r="A93" s="383">
        <v>90</v>
      </c>
      <c r="B93" s="97" t="s">
        <v>401</v>
      </c>
      <c r="C93" s="380" t="s">
        <v>420</v>
      </c>
      <c r="D93" s="249">
        <v>188001</v>
      </c>
      <c r="E93" s="256">
        <v>186211</v>
      </c>
      <c r="F93" s="22" t="s">
        <v>389</v>
      </c>
      <c r="G93" s="56"/>
      <c r="H93" s="56"/>
      <c r="J93" s="56"/>
      <c r="K93" s="56"/>
      <c r="L93" s="56"/>
    </row>
    <row r="94" spans="1:12" ht="90">
      <c r="A94" s="62">
        <v>91</v>
      </c>
      <c r="B94" s="97" t="s">
        <v>402</v>
      </c>
      <c r="C94" s="380" t="s">
        <v>421</v>
      </c>
      <c r="D94" s="249">
        <v>375715</v>
      </c>
      <c r="E94" s="256">
        <v>361403</v>
      </c>
      <c r="F94" s="22" t="s">
        <v>390</v>
      </c>
      <c r="G94" s="56"/>
      <c r="H94" s="56"/>
      <c r="J94" s="56"/>
      <c r="K94" s="56"/>
      <c r="L94" s="56"/>
    </row>
    <row r="95" spans="1:12" ht="60">
      <c r="A95" s="383">
        <v>92</v>
      </c>
      <c r="B95" s="97" t="s">
        <v>382</v>
      </c>
      <c r="C95" s="380" t="s">
        <v>391</v>
      </c>
      <c r="D95" s="249">
        <v>138777</v>
      </c>
      <c r="E95" s="256">
        <v>136134</v>
      </c>
      <c r="F95" s="22" t="s">
        <v>392</v>
      </c>
      <c r="G95" s="56"/>
      <c r="H95" s="56"/>
      <c r="J95" s="56"/>
      <c r="K95" s="56"/>
      <c r="L95" s="56"/>
    </row>
    <row r="96" spans="1:12" ht="15.75">
      <c r="A96" s="62">
        <v>93</v>
      </c>
      <c r="B96" s="97" t="s">
        <v>442</v>
      </c>
      <c r="C96" s="380" t="s">
        <v>422</v>
      </c>
      <c r="D96" s="249">
        <v>375715</v>
      </c>
      <c r="E96" s="256">
        <v>364981</v>
      </c>
      <c r="F96" s="22" t="s">
        <v>393</v>
      </c>
      <c r="G96" s="56"/>
      <c r="H96" s="56"/>
      <c r="I96" s="56">
        <f>539749/3</f>
        <v>179916.33333333334</v>
      </c>
      <c r="J96" s="56"/>
      <c r="K96" s="56"/>
      <c r="L96" s="56"/>
    </row>
    <row r="97" spans="1:14" ht="16.5" customHeight="1">
      <c r="A97" s="383">
        <v>94</v>
      </c>
      <c r="B97" s="585" t="s">
        <v>442</v>
      </c>
      <c r="C97" s="380" t="s">
        <v>430</v>
      </c>
      <c r="D97" s="249">
        <v>179916</v>
      </c>
      <c r="E97" s="588">
        <v>524329</v>
      </c>
      <c r="F97" s="563" t="s">
        <v>394</v>
      </c>
      <c r="G97" s="56"/>
      <c r="H97" s="56"/>
      <c r="J97" s="56">
        <v>179916</v>
      </c>
      <c r="K97" s="56"/>
      <c r="L97" s="56"/>
    </row>
    <row r="98" spans="1:14" ht="16.5" customHeight="1">
      <c r="A98" s="62">
        <v>95</v>
      </c>
      <c r="B98" s="586"/>
      <c r="C98" s="380" t="s">
        <v>431</v>
      </c>
      <c r="D98" s="249">
        <v>179916</v>
      </c>
      <c r="E98" s="589"/>
      <c r="F98" s="564"/>
      <c r="G98" s="56"/>
      <c r="H98" s="56"/>
      <c r="J98" s="56">
        <v>179916</v>
      </c>
      <c r="K98" s="56"/>
      <c r="L98" s="56"/>
    </row>
    <row r="99" spans="1:14" ht="16.5" customHeight="1">
      <c r="A99" s="383">
        <v>96</v>
      </c>
      <c r="B99" s="587"/>
      <c r="C99" s="380" t="s">
        <v>440</v>
      </c>
      <c r="D99" s="249">
        <v>179917</v>
      </c>
      <c r="E99" s="590"/>
      <c r="F99" s="565"/>
      <c r="G99" s="56"/>
      <c r="H99" s="56"/>
      <c r="J99" s="56">
        <v>179917</v>
      </c>
      <c r="K99" s="56"/>
      <c r="L99" s="56"/>
    </row>
    <row r="100" spans="1:14" ht="26.25" customHeight="1">
      <c r="A100" s="62">
        <v>97</v>
      </c>
      <c r="B100" s="97" t="s">
        <v>401</v>
      </c>
      <c r="C100" s="121" t="s">
        <v>423</v>
      </c>
      <c r="D100" s="249">
        <v>189066</v>
      </c>
      <c r="E100" s="573">
        <v>367329</v>
      </c>
      <c r="F100" s="563" t="s">
        <v>395</v>
      </c>
      <c r="G100" s="56"/>
      <c r="H100" s="56">
        <f>378132/2</f>
        <v>189066</v>
      </c>
      <c r="J100" s="56"/>
      <c r="K100" s="56"/>
      <c r="L100" s="56"/>
    </row>
    <row r="101" spans="1:14" ht="26.25" customHeight="1">
      <c r="A101" s="383">
        <v>98</v>
      </c>
      <c r="B101" s="97" t="s">
        <v>401</v>
      </c>
      <c r="C101" s="121" t="s">
        <v>439</v>
      </c>
      <c r="D101" s="249">
        <v>189066</v>
      </c>
      <c r="E101" s="575"/>
      <c r="F101" s="565"/>
      <c r="G101" s="56"/>
      <c r="H101" s="56"/>
      <c r="J101" s="56"/>
      <c r="K101" s="56"/>
      <c r="L101" s="56"/>
    </row>
    <row r="102" spans="1:14" ht="39">
      <c r="A102" s="62">
        <v>99</v>
      </c>
      <c r="B102" s="380" t="s">
        <v>381</v>
      </c>
      <c r="C102" s="122" t="s">
        <v>396</v>
      </c>
      <c r="D102" s="249">
        <v>431245</v>
      </c>
      <c r="E102" s="256">
        <v>414817</v>
      </c>
      <c r="F102" s="22" t="s">
        <v>397</v>
      </c>
      <c r="G102" s="56"/>
      <c r="H102" s="56"/>
      <c r="J102" s="56"/>
      <c r="K102" s="56"/>
      <c r="L102" s="56"/>
    </row>
    <row r="103" spans="1:14" ht="30">
      <c r="A103" s="383">
        <v>100</v>
      </c>
      <c r="B103" s="380" t="s">
        <v>380</v>
      </c>
      <c r="C103" s="380" t="s">
        <v>441</v>
      </c>
      <c r="D103" s="249">
        <v>9204</v>
      </c>
      <c r="E103" s="382">
        <v>9138</v>
      </c>
      <c r="F103" s="22" t="s">
        <v>372</v>
      </c>
      <c r="G103" s="56"/>
      <c r="H103" s="380"/>
      <c r="J103" s="56"/>
      <c r="K103" s="56"/>
      <c r="L103" s="56"/>
    </row>
    <row r="104" spans="1:14" ht="30">
      <c r="A104" s="62">
        <v>101</v>
      </c>
      <c r="B104" s="380" t="s">
        <v>381</v>
      </c>
      <c r="C104" s="380" t="s">
        <v>424</v>
      </c>
      <c r="D104" s="249">
        <v>211923</v>
      </c>
      <c r="E104" s="576">
        <v>614578</v>
      </c>
      <c r="F104" s="563" t="s">
        <v>373</v>
      </c>
      <c r="G104" s="56"/>
      <c r="H104" s="56">
        <f>635770/3</f>
        <v>211923.33333333334</v>
      </c>
      <c r="J104" s="56"/>
      <c r="K104" s="56"/>
      <c r="L104" s="56"/>
    </row>
    <row r="105" spans="1:14" ht="30">
      <c r="A105" s="383">
        <v>102</v>
      </c>
      <c r="B105" s="380" t="s">
        <v>381</v>
      </c>
      <c r="C105" s="380" t="s">
        <v>425</v>
      </c>
      <c r="D105" s="249">
        <v>211923</v>
      </c>
      <c r="E105" s="577"/>
      <c r="F105" s="564"/>
      <c r="G105" s="56"/>
      <c r="H105" s="56"/>
      <c r="J105" s="56"/>
      <c r="K105" s="56"/>
      <c r="L105" s="56"/>
    </row>
    <row r="106" spans="1:14" ht="30">
      <c r="A106" s="62">
        <v>103</v>
      </c>
      <c r="B106" s="380" t="s">
        <v>381</v>
      </c>
      <c r="C106" s="380" t="s">
        <v>426</v>
      </c>
      <c r="D106" s="249">
        <v>211924</v>
      </c>
      <c r="E106" s="578"/>
      <c r="F106" s="565"/>
      <c r="G106" s="56"/>
      <c r="H106" s="56"/>
      <c r="J106" s="56"/>
      <c r="K106" s="56"/>
      <c r="L106" s="56"/>
    </row>
    <row r="107" spans="1:14" ht="30">
      <c r="A107" s="383">
        <v>104</v>
      </c>
      <c r="B107" s="380" t="s">
        <v>382</v>
      </c>
      <c r="C107" s="380" t="s">
        <v>427</v>
      </c>
      <c r="D107" s="249">
        <v>162060</v>
      </c>
      <c r="E107" s="576">
        <v>939947</v>
      </c>
      <c r="F107" s="579" t="s">
        <v>374</v>
      </c>
      <c r="G107" s="56"/>
      <c r="H107" s="115"/>
      <c r="J107" s="56"/>
      <c r="K107" s="56"/>
      <c r="L107" s="56"/>
    </row>
    <row r="108" spans="1:14" ht="15.75">
      <c r="A108" s="62">
        <v>105</v>
      </c>
      <c r="B108" s="380" t="s">
        <v>382</v>
      </c>
      <c r="C108" s="380" t="s">
        <v>428</v>
      </c>
      <c r="D108" s="249">
        <v>162060</v>
      </c>
      <c r="E108" s="577"/>
      <c r="F108" s="580"/>
      <c r="G108" s="56"/>
      <c r="H108" s="56"/>
      <c r="J108" s="56"/>
      <c r="K108" s="56"/>
      <c r="L108" s="56"/>
    </row>
    <row r="109" spans="1:14" ht="45">
      <c r="A109" s="383">
        <v>106</v>
      </c>
      <c r="B109" s="380" t="s">
        <v>382</v>
      </c>
      <c r="C109" s="380" t="s">
        <v>429</v>
      </c>
      <c r="D109" s="249">
        <v>162060</v>
      </c>
      <c r="E109" s="577"/>
      <c r="F109" s="580"/>
      <c r="G109" s="56"/>
      <c r="H109" s="56"/>
      <c r="J109" s="56"/>
      <c r="K109" s="56"/>
      <c r="L109" s="56"/>
    </row>
    <row r="110" spans="1:14" ht="30">
      <c r="A110" s="62">
        <v>107</v>
      </c>
      <c r="B110" s="380" t="s">
        <v>382</v>
      </c>
      <c r="C110" s="380" t="s">
        <v>430</v>
      </c>
      <c r="D110" s="249">
        <v>162060</v>
      </c>
      <c r="E110" s="577"/>
      <c r="F110" s="580"/>
      <c r="G110" s="56"/>
      <c r="H110" s="56">
        <f>972360/6</f>
        <v>162060</v>
      </c>
      <c r="J110" s="56"/>
      <c r="K110" s="56"/>
      <c r="L110" s="56"/>
    </row>
    <row r="111" spans="1:14" ht="30">
      <c r="A111" s="383">
        <v>108</v>
      </c>
      <c r="B111" s="380" t="s">
        <v>382</v>
      </c>
      <c r="C111" s="380" t="s">
        <v>431</v>
      </c>
      <c r="D111" s="249">
        <v>162060</v>
      </c>
      <c r="E111" s="577"/>
      <c r="F111" s="580"/>
      <c r="G111" s="56"/>
      <c r="H111" s="56"/>
      <c r="I111"/>
      <c r="J111"/>
      <c r="K111"/>
      <c r="L111"/>
      <c r="M111"/>
      <c r="N111"/>
    </row>
    <row r="112" spans="1:14" ht="30">
      <c r="A112" s="62">
        <v>109</v>
      </c>
      <c r="B112" s="380" t="s">
        <v>382</v>
      </c>
      <c r="C112" s="380" t="s">
        <v>440</v>
      </c>
      <c r="D112" s="249">
        <v>162060</v>
      </c>
      <c r="E112" s="578"/>
      <c r="F112" s="581"/>
      <c r="G112" s="56"/>
      <c r="H112" s="56"/>
      <c r="I112"/>
      <c r="J112"/>
      <c r="K112"/>
      <c r="L112"/>
      <c r="M112"/>
      <c r="N112"/>
    </row>
    <row r="113" spans="1:14" ht="30" customHeight="1">
      <c r="A113" s="383">
        <v>110</v>
      </c>
      <c r="B113" s="380" t="s">
        <v>381</v>
      </c>
      <c r="C113" s="380" t="s">
        <v>432</v>
      </c>
      <c r="D113" s="249">
        <v>592491</v>
      </c>
      <c r="E113" s="265">
        <v>572741</v>
      </c>
      <c r="F113" s="373" t="s">
        <v>375</v>
      </c>
      <c r="G113" s="56"/>
      <c r="H113" s="56"/>
      <c r="I113"/>
      <c r="J113"/>
      <c r="K113"/>
      <c r="L113"/>
      <c r="M113"/>
      <c r="N113"/>
    </row>
    <row r="114" spans="1:14" ht="30">
      <c r="A114" s="62">
        <v>111</v>
      </c>
      <c r="B114" s="380" t="s">
        <v>383</v>
      </c>
      <c r="C114" s="380" t="s">
        <v>433</v>
      </c>
      <c r="D114" s="249">
        <v>186682</v>
      </c>
      <c r="E114" s="382">
        <v>184015</v>
      </c>
      <c r="F114" s="378" t="s">
        <v>376</v>
      </c>
      <c r="G114" s="56"/>
      <c r="H114" s="56"/>
      <c r="I114"/>
      <c r="J114"/>
      <c r="K114"/>
      <c r="L114"/>
      <c r="M114"/>
      <c r="N114"/>
    </row>
    <row r="115" spans="1:14" ht="30">
      <c r="A115" s="383">
        <v>112</v>
      </c>
      <c r="B115" s="380" t="s">
        <v>380</v>
      </c>
      <c r="C115" s="380" t="s">
        <v>436</v>
      </c>
      <c r="D115" s="249">
        <v>13009</v>
      </c>
      <c r="E115" s="382">
        <v>12916</v>
      </c>
      <c r="F115" s="378" t="s">
        <v>377</v>
      </c>
      <c r="G115" s="56"/>
      <c r="H115" s="56"/>
      <c r="I115"/>
      <c r="J115"/>
      <c r="K115"/>
      <c r="L115"/>
      <c r="M115"/>
      <c r="N115"/>
    </row>
    <row r="116" spans="1:14" ht="45">
      <c r="A116" s="62">
        <v>113</v>
      </c>
      <c r="B116" s="380" t="s">
        <v>382</v>
      </c>
      <c r="C116" s="380" t="s">
        <v>434</v>
      </c>
      <c r="D116" s="249">
        <v>344708</v>
      </c>
      <c r="E116" s="382">
        <v>333218</v>
      </c>
      <c r="F116" s="378" t="s">
        <v>378</v>
      </c>
      <c r="G116" s="56"/>
      <c r="I116"/>
      <c r="J116"/>
      <c r="K116"/>
      <c r="L116"/>
      <c r="M116"/>
      <c r="N116"/>
    </row>
    <row r="117" spans="1:14" ht="30">
      <c r="A117" s="383">
        <v>114</v>
      </c>
      <c r="B117" s="380" t="s">
        <v>381</v>
      </c>
      <c r="C117" s="380" t="s">
        <v>437</v>
      </c>
      <c r="D117" s="249">
        <v>296246</v>
      </c>
      <c r="E117" s="568">
        <v>572741</v>
      </c>
      <c r="F117" s="560" t="s">
        <v>379</v>
      </c>
      <c r="G117" s="56"/>
      <c r="H117" s="56"/>
      <c r="I117"/>
      <c r="J117"/>
      <c r="K117"/>
      <c r="L117"/>
      <c r="M117"/>
      <c r="N117"/>
    </row>
    <row r="118" spans="1:14" ht="45" customHeight="1">
      <c r="A118" s="62">
        <v>115</v>
      </c>
      <c r="B118" s="380" t="s">
        <v>381</v>
      </c>
      <c r="C118" s="380" t="s">
        <v>429</v>
      </c>
      <c r="D118" s="249">
        <v>296245</v>
      </c>
      <c r="E118" s="569"/>
      <c r="F118" s="560"/>
      <c r="G118" s="56"/>
      <c r="H118" s="56"/>
      <c r="I118"/>
      <c r="J118"/>
      <c r="K118"/>
      <c r="L118"/>
      <c r="M118"/>
      <c r="N118"/>
    </row>
    <row r="119" spans="1:14" ht="60">
      <c r="A119" s="383">
        <v>116</v>
      </c>
      <c r="B119" s="132" t="s">
        <v>443</v>
      </c>
      <c r="C119" s="129" t="s">
        <v>444</v>
      </c>
      <c r="D119" s="259">
        <v>8991656</v>
      </c>
      <c r="E119" s="260">
        <v>8154925</v>
      </c>
      <c r="F119" s="378" t="s">
        <v>447</v>
      </c>
      <c r="G119" s="56"/>
      <c r="H119" s="71"/>
      <c r="I119"/>
      <c r="J119"/>
      <c r="K119"/>
      <c r="L119"/>
      <c r="M119"/>
      <c r="N119"/>
    </row>
    <row r="120" spans="1:14" ht="30">
      <c r="A120" s="62">
        <v>117</v>
      </c>
      <c r="B120" s="84" t="s">
        <v>445</v>
      </c>
      <c r="C120" s="138" t="s">
        <v>446</v>
      </c>
      <c r="D120" s="259">
        <v>211770</v>
      </c>
      <c r="E120" s="259">
        <v>206834</v>
      </c>
      <c r="F120" s="373" t="s">
        <v>448</v>
      </c>
      <c r="G120" s="56"/>
      <c r="H120" s="71"/>
      <c r="J120" s="56"/>
      <c r="K120" s="56"/>
      <c r="L120" s="56"/>
    </row>
    <row r="121" spans="1:14" ht="30">
      <c r="A121" s="383">
        <v>118</v>
      </c>
      <c r="B121" s="380" t="s">
        <v>449</v>
      </c>
      <c r="C121" s="129" t="s">
        <v>450</v>
      </c>
      <c r="D121" s="259">
        <v>252577</v>
      </c>
      <c r="E121" s="259">
        <v>228951</v>
      </c>
      <c r="F121" s="378" t="s">
        <v>448</v>
      </c>
      <c r="G121" s="56"/>
      <c r="H121" s="71"/>
      <c r="J121" s="56"/>
      <c r="K121" s="56"/>
      <c r="L121" s="56"/>
    </row>
    <row r="122" spans="1:14" ht="120">
      <c r="A122" s="62">
        <v>119</v>
      </c>
      <c r="B122" s="380" t="s">
        <v>454</v>
      </c>
      <c r="C122" s="380" t="s">
        <v>725</v>
      </c>
      <c r="D122" s="134">
        <v>11779385</v>
      </c>
      <c r="E122" s="134">
        <v>10232822</v>
      </c>
      <c r="F122" s="378" t="s">
        <v>451</v>
      </c>
      <c r="G122" s="56"/>
      <c r="H122" s="71"/>
      <c r="J122" s="56"/>
      <c r="K122" s="56"/>
      <c r="L122" s="56"/>
    </row>
    <row r="123" spans="1:14" ht="45">
      <c r="A123" s="383">
        <v>120</v>
      </c>
      <c r="B123" s="380" t="s">
        <v>334</v>
      </c>
      <c r="C123" s="148" t="s">
        <v>456</v>
      </c>
      <c r="D123" s="259">
        <v>2605314</v>
      </c>
      <c r="E123" s="259">
        <v>2447134</v>
      </c>
      <c r="F123" s="378" t="s">
        <v>452</v>
      </c>
      <c r="G123" s="56"/>
      <c r="H123" s="71"/>
      <c r="J123" s="56"/>
      <c r="K123" s="56"/>
      <c r="L123" s="56"/>
    </row>
    <row r="124" spans="1:14" ht="15.75">
      <c r="A124" s="62">
        <v>121</v>
      </c>
      <c r="B124" s="380" t="s">
        <v>457</v>
      </c>
      <c r="C124" s="129" t="s">
        <v>458</v>
      </c>
      <c r="D124" s="134">
        <v>3809579</v>
      </c>
      <c r="E124" s="134">
        <v>3578283</v>
      </c>
      <c r="F124" s="378" t="s">
        <v>452</v>
      </c>
      <c r="G124" s="56"/>
      <c r="H124" s="71"/>
      <c r="J124" s="56"/>
      <c r="K124" s="56"/>
      <c r="L124" s="56"/>
    </row>
    <row r="125" spans="1:14">
      <c r="A125" s="383">
        <v>122</v>
      </c>
      <c r="B125" s="380" t="s">
        <v>459</v>
      </c>
      <c r="C125" s="129" t="s">
        <v>460</v>
      </c>
      <c r="D125" s="259">
        <f>1648093</f>
        <v>1648093</v>
      </c>
      <c r="E125" s="259">
        <v>648864</v>
      </c>
      <c r="F125" s="378" t="s">
        <v>453</v>
      </c>
      <c r="G125" s="56"/>
      <c r="H125" s="71">
        <v>464120</v>
      </c>
      <c r="J125" s="56"/>
      <c r="K125" s="56"/>
      <c r="L125" s="56"/>
    </row>
    <row r="126" spans="1:14" ht="15.75">
      <c r="A126" s="62">
        <v>123</v>
      </c>
      <c r="B126" s="380" t="s">
        <v>461</v>
      </c>
      <c r="C126" s="129" t="s">
        <v>168</v>
      </c>
      <c r="D126" s="259">
        <v>54780</v>
      </c>
      <c r="E126" s="259">
        <v>53435</v>
      </c>
      <c r="F126" s="378" t="s">
        <v>453</v>
      </c>
      <c r="G126" s="56"/>
      <c r="H126" s="71"/>
      <c r="J126" s="56"/>
      <c r="K126" s="56"/>
      <c r="L126" s="56"/>
    </row>
    <row r="127" spans="1:14">
      <c r="A127" s="383">
        <v>124</v>
      </c>
      <c r="B127" s="380" t="s">
        <v>307</v>
      </c>
      <c r="C127" s="25" t="s">
        <v>462</v>
      </c>
      <c r="D127" s="259">
        <v>52678831</v>
      </c>
      <c r="E127" s="259">
        <v>36671799</v>
      </c>
      <c r="F127" s="378" t="s">
        <v>466</v>
      </c>
      <c r="G127" s="56"/>
      <c r="H127" s="71"/>
      <c r="J127" s="56"/>
      <c r="K127" s="56"/>
      <c r="L127" s="56"/>
    </row>
    <row r="128" spans="1:14" ht="45">
      <c r="A128" s="62">
        <v>125</v>
      </c>
      <c r="B128" s="380" t="s">
        <v>463</v>
      </c>
      <c r="C128" s="25" t="s">
        <v>464</v>
      </c>
      <c r="D128" s="259">
        <v>136465</v>
      </c>
      <c r="E128" s="259">
        <v>136465</v>
      </c>
      <c r="F128" s="378" t="s">
        <v>467</v>
      </c>
      <c r="G128" s="56"/>
      <c r="H128" s="71"/>
      <c r="J128" s="56"/>
      <c r="K128" s="56"/>
      <c r="L128" s="56"/>
    </row>
    <row r="129" spans="1:12" ht="30">
      <c r="A129" s="383">
        <v>126</v>
      </c>
      <c r="B129" s="380" t="s">
        <v>449</v>
      </c>
      <c r="C129" s="25" t="s">
        <v>465</v>
      </c>
      <c r="D129" s="259">
        <v>248775</v>
      </c>
      <c r="E129" s="259">
        <v>242978</v>
      </c>
      <c r="F129" s="378" t="s">
        <v>467</v>
      </c>
      <c r="G129" s="56"/>
      <c r="H129" s="71"/>
      <c r="J129" s="56"/>
      <c r="K129" s="56"/>
      <c r="L129" s="56"/>
    </row>
    <row r="130" spans="1:12" ht="30">
      <c r="A130" s="62">
        <v>127</v>
      </c>
      <c r="B130" s="380" t="s">
        <v>717</v>
      </c>
      <c r="C130" s="144" t="s">
        <v>469</v>
      </c>
      <c r="D130" s="259">
        <v>58516243</v>
      </c>
      <c r="E130" s="259">
        <v>53500566</v>
      </c>
      <c r="F130" s="378" t="s">
        <v>470</v>
      </c>
      <c r="G130" s="56"/>
      <c r="H130" s="71"/>
      <c r="J130" s="56"/>
      <c r="K130" s="56"/>
      <c r="L130" s="56"/>
    </row>
    <row r="131" spans="1:12" ht="60">
      <c r="A131" s="383">
        <v>128</v>
      </c>
      <c r="B131" s="147" t="s">
        <v>471</v>
      </c>
      <c r="C131" s="146" t="s">
        <v>473</v>
      </c>
      <c r="D131" s="66">
        <v>32727402</v>
      </c>
      <c r="E131" s="145">
        <v>23983778</v>
      </c>
      <c r="F131" s="378" t="s">
        <v>472</v>
      </c>
      <c r="G131" s="56">
        <v>4991046</v>
      </c>
      <c r="H131" s="71"/>
      <c r="J131" s="56"/>
      <c r="K131" s="56"/>
      <c r="L131" s="56"/>
    </row>
    <row r="132" spans="1:12" ht="45">
      <c r="A132" s="62">
        <v>129</v>
      </c>
      <c r="B132" s="380" t="s">
        <v>463</v>
      </c>
      <c r="C132" s="25" t="s">
        <v>476</v>
      </c>
      <c r="D132" s="249">
        <v>32200</v>
      </c>
      <c r="E132" s="249">
        <v>32200</v>
      </c>
      <c r="F132" s="378" t="s">
        <v>475</v>
      </c>
      <c r="G132" s="56"/>
      <c r="H132" s="71"/>
      <c r="J132" s="56"/>
      <c r="K132" s="56"/>
      <c r="L132" s="56"/>
    </row>
    <row r="133" spans="1:12" ht="30">
      <c r="A133" s="383">
        <v>130</v>
      </c>
      <c r="B133" s="2" t="s">
        <v>449</v>
      </c>
      <c r="C133" s="25" t="s">
        <v>478</v>
      </c>
      <c r="D133" s="249">
        <v>229970</v>
      </c>
      <c r="E133" s="249">
        <v>224123</v>
      </c>
      <c r="F133" s="378" t="s">
        <v>477</v>
      </c>
      <c r="G133" s="56"/>
      <c r="H133" s="71"/>
      <c r="J133" s="56"/>
      <c r="K133" s="56"/>
      <c r="L133" s="56"/>
    </row>
    <row r="134" spans="1:12" ht="75">
      <c r="A134" s="62">
        <v>131</v>
      </c>
      <c r="B134" s="147" t="s">
        <v>471</v>
      </c>
      <c r="C134" s="159" t="s">
        <v>480</v>
      </c>
      <c r="D134" s="66">
        <v>22585082</v>
      </c>
      <c r="E134" s="66">
        <v>21213845</v>
      </c>
      <c r="F134" s="378" t="s">
        <v>479</v>
      </c>
      <c r="G134" s="56"/>
      <c r="H134" s="71"/>
      <c r="J134" s="56"/>
      <c r="K134" s="56"/>
      <c r="L134" s="56"/>
    </row>
    <row r="135" spans="1:12" ht="45">
      <c r="A135" s="383">
        <v>132</v>
      </c>
      <c r="B135" s="147" t="s">
        <v>471</v>
      </c>
      <c r="C135" s="164" t="s">
        <v>481</v>
      </c>
      <c r="D135" s="66">
        <v>17803180</v>
      </c>
      <c r="E135" s="66">
        <v>14880003</v>
      </c>
      <c r="F135" s="378" t="s">
        <v>479</v>
      </c>
      <c r="G135" s="56">
        <v>881835</v>
      </c>
      <c r="H135" s="71"/>
      <c r="J135" s="56"/>
      <c r="K135" s="56"/>
      <c r="L135" s="56"/>
    </row>
    <row r="136" spans="1:12" s="355" customFormat="1" ht="45">
      <c r="A136" s="62">
        <v>133</v>
      </c>
      <c r="B136" s="356" t="s">
        <v>692</v>
      </c>
      <c r="C136" s="356" t="s">
        <v>482</v>
      </c>
      <c r="D136" s="352">
        <v>189547046</v>
      </c>
      <c r="E136" s="352">
        <v>185515549</v>
      </c>
      <c r="F136" s="351" t="s">
        <v>479</v>
      </c>
      <c r="G136" s="362">
        <f>189547046-221138219.9</f>
        <v>-31591173.900000006</v>
      </c>
      <c r="H136" s="354" t="s">
        <v>705</v>
      </c>
      <c r="I136" s="353"/>
      <c r="J136" s="353"/>
      <c r="K136" s="353"/>
      <c r="L136" s="353"/>
    </row>
    <row r="137" spans="1:12" ht="45">
      <c r="A137" s="383">
        <v>134</v>
      </c>
      <c r="B137" s="380" t="s">
        <v>485</v>
      </c>
      <c r="C137" s="25" t="s">
        <v>486</v>
      </c>
      <c r="D137" s="261">
        <v>35091</v>
      </c>
      <c r="E137" s="257">
        <v>33754</v>
      </c>
      <c r="F137" s="563" t="s">
        <v>489</v>
      </c>
      <c r="G137" s="56"/>
      <c r="H137" s="71">
        <f>105273/3</f>
        <v>35091</v>
      </c>
      <c r="J137" s="56"/>
      <c r="K137" s="56"/>
      <c r="L137" s="56"/>
    </row>
    <row r="138" spans="1:12" ht="38.25">
      <c r="A138" s="62">
        <v>135</v>
      </c>
      <c r="B138" s="380" t="s">
        <v>485</v>
      </c>
      <c r="C138" s="166" t="s">
        <v>491</v>
      </c>
      <c r="D138" s="261">
        <v>35091</v>
      </c>
      <c r="E138" s="257">
        <v>33754</v>
      </c>
      <c r="F138" s="564"/>
      <c r="G138" s="56"/>
      <c r="H138" s="71"/>
      <c r="J138" s="56"/>
      <c r="K138" s="56"/>
      <c r="L138" s="56"/>
    </row>
    <row r="139" spans="1:12" ht="51">
      <c r="A139" s="383">
        <v>136</v>
      </c>
      <c r="B139" s="380" t="s">
        <v>485</v>
      </c>
      <c r="C139" s="166" t="s">
        <v>492</v>
      </c>
      <c r="D139" s="261">
        <v>35091</v>
      </c>
      <c r="E139" s="257">
        <v>33755</v>
      </c>
      <c r="F139" s="565"/>
      <c r="G139" s="56"/>
      <c r="H139" s="71"/>
      <c r="J139" s="56"/>
      <c r="K139" s="56"/>
      <c r="L139" s="56"/>
    </row>
    <row r="140" spans="1:12" ht="60">
      <c r="A140" s="62">
        <v>137</v>
      </c>
      <c r="B140" s="380" t="s">
        <v>487</v>
      </c>
      <c r="C140" s="25" t="s">
        <v>488</v>
      </c>
      <c r="D140" s="261">
        <v>63824</v>
      </c>
      <c r="E140" s="257">
        <v>61391</v>
      </c>
      <c r="F140" s="563" t="s">
        <v>490</v>
      </c>
      <c r="G140" s="56"/>
      <c r="H140" s="71"/>
      <c r="J140" s="56"/>
      <c r="K140" s="56"/>
      <c r="L140" s="56"/>
    </row>
    <row r="141" spans="1:12" ht="38.25">
      <c r="A141" s="383">
        <v>138</v>
      </c>
      <c r="B141" s="380" t="s">
        <v>487</v>
      </c>
      <c r="C141" s="166" t="s">
        <v>491</v>
      </c>
      <c r="D141" s="261">
        <v>63824</v>
      </c>
      <c r="E141" s="257">
        <v>61392</v>
      </c>
      <c r="F141" s="564"/>
      <c r="G141" s="56"/>
      <c r="H141" s="71">
        <f>191472/3</f>
        <v>63824</v>
      </c>
      <c r="J141" s="56"/>
      <c r="K141" s="56"/>
      <c r="L141" s="56"/>
    </row>
    <row r="142" spans="1:12" ht="51">
      <c r="A142" s="62">
        <v>139</v>
      </c>
      <c r="B142" s="380" t="s">
        <v>487</v>
      </c>
      <c r="C142" s="166" t="s">
        <v>492</v>
      </c>
      <c r="D142" s="261">
        <v>63824</v>
      </c>
      <c r="E142" s="257">
        <v>61392</v>
      </c>
      <c r="F142" s="565"/>
      <c r="G142" s="56"/>
      <c r="H142" s="71"/>
      <c r="J142" s="56"/>
      <c r="K142" s="56"/>
      <c r="L142" s="56"/>
    </row>
    <row r="143" spans="1:12" ht="30">
      <c r="A143" s="383">
        <v>140</v>
      </c>
      <c r="B143" s="2" t="s">
        <v>449</v>
      </c>
      <c r="C143" s="25" t="s">
        <v>478</v>
      </c>
      <c r="D143" s="249">
        <f>214358+19292+19292</f>
        <v>252942</v>
      </c>
      <c r="E143" s="249">
        <v>246510</v>
      </c>
      <c r="F143" s="378" t="s">
        <v>483</v>
      </c>
      <c r="G143" s="56"/>
      <c r="H143" s="71"/>
      <c r="J143" s="56"/>
      <c r="K143" s="56"/>
      <c r="L143" s="56"/>
    </row>
    <row r="144" spans="1:12" s="355" customFormat="1" ht="45">
      <c r="A144" s="62">
        <v>141</v>
      </c>
      <c r="B144" s="359" t="s">
        <v>471</v>
      </c>
      <c r="C144" s="360" t="s">
        <v>481</v>
      </c>
      <c r="D144" s="352">
        <v>39771772</v>
      </c>
      <c r="E144" s="352">
        <v>22669051</v>
      </c>
      <c r="F144" s="351" t="s">
        <v>484</v>
      </c>
      <c r="G144" s="353">
        <v>706011</v>
      </c>
      <c r="H144" s="354"/>
      <c r="I144" s="353"/>
      <c r="J144" s="353"/>
      <c r="K144" s="353"/>
      <c r="L144" s="353"/>
    </row>
    <row r="145" spans="1:12" ht="45">
      <c r="A145" s="383">
        <v>142</v>
      </c>
      <c r="B145" s="380" t="s">
        <v>692</v>
      </c>
      <c r="C145" s="380" t="s">
        <v>482</v>
      </c>
      <c r="D145" s="66">
        <v>216052626</v>
      </c>
      <c r="E145" s="66">
        <v>209471075</v>
      </c>
      <c r="F145" s="378" t="s">
        <v>484</v>
      </c>
      <c r="G145" s="56">
        <f>189547046+31591173.9</f>
        <v>221138219.90000001</v>
      </c>
      <c r="H145" s="71"/>
      <c r="J145" s="56"/>
      <c r="K145" s="56"/>
      <c r="L145" s="56"/>
    </row>
    <row r="146" spans="1:12" ht="30">
      <c r="A146" s="62">
        <v>143</v>
      </c>
      <c r="B146" s="380" t="s">
        <v>127</v>
      </c>
      <c r="C146" s="380" t="s">
        <v>368</v>
      </c>
      <c r="D146" s="249">
        <f>7605725+1369031</f>
        <v>8974756</v>
      </c>
      <c r="E146" s="249">
        <v>8062068</v>
      </c>
      <c r="F146" s="378" t="s">
        <v>484</v>
      </c>
      <c r="G146" s="56"/>
      <c r="H146" s="71"/>
      <c r="J146" s="56"/>
      <c r="K146" s="56"/>
      <c r="L146" s="56"/>
    </row>
    <row r="147" spans="1:12" ht="60">
      <c r="A147" s="383">
        <v>144</v>
      </c>
      <c r="B147" s="380" t="s">
        <v>493</v>
      </c>
      <c r="C147" s="380" t="s">
        <v>495</v>
      </c>
      <c r="D147" s="249">
        <v>22202</v>
      </c>
      <c r="E147" s="249">
        <v>21779</v>
      </c>
      <c r="F147" s="378" t="s">
        <v>484</v>
      </c>
      <c r="G147" s="56"/>
      <c r="H147" s="71"/>
      <c r="J147" s="56"/>
      <c r="K147" s="56"/>
      <c r="L147" s="56"/>
    </row>
    <row r="148" spans="1:12" ht="15.75">
      <c r="A148" s="62">
        <v>145</v>
      </c>
      <c r="B148" s="380" t="s">
        <v>494</v>
      </c>
      <c r="C148" s="380" t="s">
        <v>497</v>
      </c>
      <c r="D148" s="66">
        <v>6483245</v>
      </c>
      <c r="E148" s="66">
        <v>5982953</v>
      </c>
      <c r="F148" s="378" t="s">
        <v>496</v>
      </c>
      <c r="G148" s="56"/>
      <c r="H148" s="71"/>
      <c r="J148" s="56"/>
      <c r="K148" s="56"/>
      <c r="L148" s="56"/>
    </row>
    <row r="149" spans="1:12">
      <c r="A149" s="383">
        <v>146</v>
      </c>
      <c r="B149" s="380" t="s">
        <v>494</v>
      </c>
      <c r="C149" s="380" t="s">
        <v>498</v>
      </c>
      <c r="D149" s="66">
        <v>3163324</v>
      </c>
      <c r="E149" s="66">
        <v>2890175</v>
      </c>
      <c r="F149" s="378" t="s">
        <v>496</v>
      </c>
      <c r="G149" s="56"/>
      <c r="H149" s="71"/>
      <c r="J149" s="56"/>
      <c r="K149" s="56"/>
      <c r="L149" s="56"/>
    </row>
    <row r="150" spans="1:12" ht="30">
      <c r="A150" s="62">
        <v>147</v>
      </c>
      <c r="B150" s="97" t="s">
        <v>336</v>
      </c>
      <c r="C150" s="380" t="s">
        <v>499</v>
      </c>
      <c r="D150" s="249">
        <v>8988700</v>
      </c>
      <c r="E150" s="249">
        <v>7709317</v>
      </c>
      <c r="F150" s="22" t="s">
        <v>496</v>
      </c>
      <c r="G150" s="56"/>
      <c r="H150" s="71"/>
      <c r="J150" s="56"/>
      <c r="K150" s="56"/>
      <c r="L150" s="56"/>
    </row>
    <row r="151" spans="1:12">
      <c r="A151" s="383">
        <v>148</v>
      </c>
      <c r="B151" s="380" t="s">
        <v>692</v>
      </c>
      <c r="C151" s="84" t="s">
        <v>500</v>
      </c>
      <c r="D151" s="68">
        <v>26948747</v>
      </c>
      <c r="E151" s="68">
        <v>26467519</v>
      </c>
      <c r="F151" s="373" t="s">
        <v>496</v>
      </c>
      <c r="G151" s="56"/>
      <c r="H151" s="71"/>
      <c r="J151" s="56"/>
      <c r="K151" s="56"/>
      <c r="L151" s="56"/>
    </row>
    <row r="152" spans="1:12" ht="45">
      <c r="A152" s="62">
        <v>149</v>
      </c>
      <c r="B152" s="380" t="s">
        <v>334</v>
      </c>
      <c r="C152" s="380" t="s">
        <v>503</v>
      </c>
      <c r="D152" s="249">
        <v>3303440</v>
      </c>
      <c r="E152" s="249">
        <v>2966489</v>
      </c>
      <c r="F152" s="378" t="s">
        <v>504</v>
      </c>
      <c r="G152" s="56"/>
      <c r="H152" s="71"/>
      <c r="J152" s="56"/>
      <c r="K152" s="56"/>
      <c r="L152" s="56"/>
    </row>
    <row r="153" spans="1:12" ht="30">
      <c r="A153" s="383">
        <v>150</v>
      </c>
      <c r="B153" s="380" t="s">
        <v>501</v>
      </c>
      <c r="C153" s="380" t="s">
        <v>502</v>
      </c>
      <c r="D153" s="249">
        <v>249024</v>
      </c>
      <c r="E153" s="249">
        <v>242694</v>
      </c>
      <c r="F153" s="378" t="s">
        <v>505</v>
      </c>
      <c r="G153" s="56"/>
      <c r="H153" s="71"/>
      <c r="J153" s="56"/>
      <c r="K153" s="56"/>
      <c r="L153" s="56"/>
    </row>
    <row r="154" spans="1:12" ht="90">
      <c r="A154" s="62">
        <v>151</v>
      </c>
      <c r="B154" s="147" t="s">
        <v>471</v>
      </c>
      <c r="C154" s="380" t="s">
        <v>506</v>
      </c>
      <c r="D154" s="66">
        <v>32788540</v>
      </c>
      <c r="E154" s="66">
        <v>27627887</v>
      </c>
      <c r="F154" s="378" t="s">
        <v>507</v>
      </c>
      <c r="G154" s="56">
        <v>405493</v>
      </c>
      <c r="H154" s="71"/>
      <c r="J154" s="56"/>
      <c r="K154" s="56"/>
      <c r="L154" s="56"/>
    </row>
    <row r="155" spans="1:12" s="355" customFormat="1" ht="45">
      <c r="A155" s="351">
        <v>152</v>
      </c>
      <c r="B155" s="356" t="s">
        <v>717</v>
      </c>
      <c r="C155" s="356" t="s">
        <v>174</v>
      </c>
      <c r="D155" s="384">
        <f>26592289.99</f>
        <v>26592289.989999998</v>
      </c>
      <c r="E155" s="384">
        <v>24312952</v>
      </c>
      <c r="F155" s="351" t="s">
        <v>508</v>
      </c>
      <c r="G155" s="353"/>
      <c r="H155" s="354"/>
      <c r="I155" s="353"/>
      <c r="J155" s="353"/>
      <c r="K155" s="353"/>
      <c r="L155" s="353"/>
    </row>
    <row r="156" spans="1:12" ht="30">
      <c r="A156" s="62">
        <v>153</v>
      </c>
      <c r="B156" s="380" t="s">
        <v>449</v>
      </c>
      <c r="C156" s="380" t="s">
        <v>688</v>
      </c>
      <c r="D156" s="249">
        <v>237578</v>
      </c>
      <c r="E156" s="249">
        <v>231539</v>
      </c>
      <c r="F156" s="378" t="s">
        <v>689</v>
      </c>
      <c r="G156" s="56"/>
      <c r="H156" s="71"/>
      <c r="J156" s="56"/>
      <c r="K156" s="56"/>
      <c r="L156" s="56"/>
    </row>
    <row r="157" spans="1:12">
      <c r="A157" s="383">
        <v>154</v>
      </c>
      <c r="B157" s="380" t="s">
        <v>692</v>
      </c>
      <c r="C157" s="380" t="s">
        <v>690</v>
      </c>
      <c r="D157" s="66">
        <v>101614629</v>
      </c>
      <c r="E157" s="66">
        <v>100253719</v>
      </c>
      <c r="F157" s="378" t="s">
        <v>691</v>
      </c>
      <c r="G157" s="56"/>
      <c r="H157" s="71"/>
      <c r="J157" s="56"/>
      <c r="K157" s="56"/>
      <c r="L157" s="56"/>
    </row>
    <row r="158" spans="1:12" ht="30">
      <c r="A158" s="62">
        <v>155</v>
      </c>
      <c r="B158" s="380" t="s">
        <v>449</v>
      </c>
      <c r="C158" s="380" t="s">
        <v>708</v>
      </c>
      <c r="D158" s="66">
        <v>241351</v>
      </c>
      <c r="E158" s="66">
        <v>235216</v>
      </c>
      <c r="F158" s="378" t="s">
        <v>709</v>
      </c>
      <c r="G158" s="56"/>
      <c r="H158" s="71"/>
      <c r="J158" s="56"/>
      <c r="K158" s="56"/>
      <c r="L158" s="56"/>
    </row>
    <row r="159" spans="1:12" ht="30">
      <c r="A159" s="383">
        <v>156</v>
      </c>
      <c r="B159" s="430" t="s">
        <v>264</v>
      </c>
      <c r="C159" s="430" t="s">
        <v>728</v>
      </c>
      <c r="D159" s="66">
        <v>38188731</v>
      </c>
      <c r="E159" s="66">
        <v>27885713</v>
      </c>
      <c r="F159" s="378" t="s">
        <v>711</v>
      </c>
      <c r="G159" s="56"/>
      <c r="H159" s="71"/>
      <c r="J159" s="56"/>
      <c r="K159" s="56"/>
      <c r="L159" s="56"/>
    </row>
    <row r="160" spans="1:12" ht="15.75">
      <c r="A160" s="62">
        <v>157</v>
      </c>
      <c r="B160" s="380" t="s">
        <v>307</v>
      </c>
      <c r="C160" s="380" t="s">
        <v>462</v>
      </c>
      <c r="D160" s="66">
        <v>48300202</v>
      </c>
      <c r="E160" s="66">
        <v>40693979</v>
      </c>
      <c r="F160" s="378" t="s">
        <v>711</v>
      </c>
      <c r="G160" s="56"/>
      <c r="H160" s="71"/>
      <c r="J160" s="56"/>
      <c r="K160" s="56"/>
      <c r="L160" s="56"/>
    </row>
    <row r="161" spans="1:12">
      <c r="A161" s="383">
        <v>158</v>
      </c>
      <c r="B161" s="380" t="s">
        <v>261</v>
      </c>
      <c r="C161" s="380" t="s">
        <v>712</v>
      </c>
      <c r="D161" s="66">
        <v>23950734</v>
      </c>
      <c r="E161" s="66">
        <v>17248345</v>
      </c>
      <c r="F161" s="378" t="s">
        <v>713</v>
      </c>
      <c r="G161" s="56"/>
      <c r="H161" s="71"/>
      <c r="J161" s="56"/>
      <c r="K161" s="56"/>
      <c r="L161" s="56"/>
    </row>
    <row r="162" spans="1:12" ht="15.75">
      <c r="A162" s="62">
        <v>159</v>
      </c>
      <c r="B162" s="147" t="s">
        <v>471</v>
      </c>
      <c r="C162" s="380" t="s">
        <v>714</v>
      </c>
      <c r="D162" s="66">
        <v>35376919</v>
      </c>
      <c r="E162" s="66">
        <v>29755026</v>
      </c>
      <c r="F162" s="378" t="s">
        <v>715</v>
      </c>
      <c r="G162" s="56">
        <v>580162</v>
      </c>
      <c r="H162" s="71"/>
      <c r="J162" s="56"/>
      <c r="K162" s="56"/>
      <c r="L162" s="56"/>
    </row>
    <row r="163" spans="1:12">
      <c r="A163" s="383">
        <v>160</v>
      </c>
      <c r="B163" s="380" t="s">
        <v>692</v>
      </c>
      <c r="C163" s="380" t="s">
        <v>719</v>
      </c>
      <c r="D163" s="66">
        <v>53897495</v>
      </c>
      <c r="E163" s="66">
        <v>52848140</v>
      </c>
      <c r="F163" s="378" t="s">
        <v>720</v>
      </c>
      <c r="G163" s="56"/>
      <c r="H163" s="71"/>
      <c r="J163" s="56"/>
      <c r="K163" s="56"/>
      <c r="L163" s="56"/>
    </row>
    <row r="164" spans="1:12" ht="45">
      <c r="A164" s="62">
        <v>161</v>
      </c>
      <c r="B164" s="380" t="s">
        <v>334</v>
      </c>
      <c r="C164" s="380" t="s">
        <v>339</v>
      </c>
      <c r="D164" s="66">
        <v>2432958</v>
      </c>
      <c r="E164" s="66">
        <v>2163594</v>
      </c>
      <c r="F164" s="378" t="s">
        <v>721</v>
      </c>
      <c r="G164" s="56"/>
      <c r="H164" s="71"/>
      <c r="J164" s="56"/>
      <c r="K164" s="56"/>
      <c r="L164" s="56"/>
    </row>
    <row r="165" spans="1:12" ht="30">
      <c r="A165" s="383">
        <v>162</v>
      </c>
      <c r="B165" s="380" t="s">
        <v>722</v>
      </c>
      <c r="C165" s="380" t="s">
        <v>723</v>
      </c>
      <c r="D165" s="66">
        <v>228749</v>
      </c>
      <c r="E165" s="66">
        <v>222932</v>
      </c>
      <c r="F165" s="378" t="s">
        <v>721</v>
      </c>
      <c r="G165" s="56"/>
      <c r="H165" s="71"/>
      <c r="J165" s="56"/>
      <c r="K165" s="56"/>
      <c r="L165" s="56"/>
    </row>
    <row r="166" spans="1:12" ht="15.75">
      <c r="A166" s="62">
        <v>163</v>
      </c>
      <c r="B166" s="380" t="s">
        <v>692</v>
      </c>
      <c r="C166" s="380" t="s">
        <v>719</v>
      </c>
      <c r="D166" s="66">
        <v>50009728</v>
      </c>
      <c r="E166" s="66">
        <v>44115174</v>
      </c>
      <c r="F166" s="378" t="s">
        <v>721</v>
      </c>
      <c r="G166" s="56"/>
      <c r="H166" s="71"/>
      <c r="J166" s="56"/>
      <c r="K166" s="56"/>
      <c r="L166" s="56"/>
    </row>
    <row r="167" spans="1:12" s="355" customFormat="1" ht="15.75">
      <c r="A167" s="383">
        <v>164</v>
      </c>
      <c r="B167" s="359" t="s">
        <v>471</v>
      </c>
      <c r="C167" s="356" t="s">
        <v>724</v>
      </c>
      <c r="D167" s="352">
        <v>50162082</v>
      </c>
      <c r="E167" s="352">
        <v>38184699</v>
      </c>
      <c r="F167" s="351" t="s">
        <v>721</v>
      </c>
      <c r="G167" s="353">
        <v>489342</v>
      </c>
      <c r="H167" s="354"/>
      <c r="I167" s="353"/>
      <c r="J167" s="353"/>
      <c r="K167" s="353"/>
      <c r="L167" s="353"/>
    </row>
    <row r="168" spans="1:12" ht="120">
      <c r="A168" s="62">
        <v>165</v>
      </c>
      <c r="B168" s="380" t="s">
        <v>454</v>
      </c>
      <c r="C168" s="380" t="s">
        <v>725</v>
      </c>
      <c r="D168" s="66">
        <v>3677507</v>
      </c>
      <c r="E168" s="66">
        <v>3390605</v>
      </c>
      <c r="F168" s="378" t="s">
        <v>721</v>
      </c>
      <c r="G168" s="56"/>
      <c r="H168" s="71"/>
      <c r="J168" s="56"/>
      <c r="K168" s="56"/>
      <c r="L168" s="56"/>
    </row>
    <row r="169" spans="1:12">
      <c r="A169" s="383">
        <v>166</v>
      </c>
      <c r="B169" s="380" t="s">
        <v>726</v>
      </c>
      <c r="C169" s="380" t="s">
        <v>727</v>
      </c>
      <c r="D169" s="66">
        <v>11139537</v>
      </c>
      <c r="E169" s="66">
        <v>8658300</v>
      </c>
      <c r="F169" s="378" t="s">
        <v>721</v>
      </c>
      <c r="G169" s="56"/>
      <c r="H169" s="71"/>
      <c r="J169" s="56"/>
      <c r="K169" s="56"/>
      <c r="L169" s="56"/>
    </row>
    <row r="170" spans="1:12" ht="15.75">
      <c r="A170" s="62">
        <v>167</v>
      </c>
      <c r="B170" s="380" t="s">
        <v>261</v>
      </c>
      <c r="C170" s="380" t="s">
        <v>712</v>
      </c>
      <c r="D170" s="66">
        <v>37626178</v>
      </c>
      <c r="E170" s="66">
        <v>32849475</v>
      </c>
      <c r="F170" s="378" t="s">
        <v>721</v>
      </c>
      <c r="G170" s="56"/>
      <c r="H170" s="71"/>
      <c r="J170" s="56"/>
      <c r="K170" s="56"/>
      <c r="L170" s="56"/>
    </row>
    <row r="171" spans="1:12" ht="30">
      <c r="A171" s="383">
        <v>168</v>
      </c>
      <c r="B171" s="430" t="s">
        <v>264</v>
      </c>
      <c r="C171" s="380" t="s">
        <v>728</v>
      </c>
      <c r="D171" s="66">
        <v>48867203</v>
      </c>
      <c r="E171" s="66">
        <v>35975507</v>
      </c>
      <c r="F171" s="378" t="s">
        <v>721</v>
      </c>
      <c r="G171" s="56"/>
      <c r="H171" s="71"/>
      <c r="J171" s="56"/>
      <c r="K171" s="56"/>
      <c r="L171" s="56"/>
    </row>
    <row r="172" spans="1:12" ht="45">
      <c r="A172" s="62">
        <v>169</v>
      </c>
      <c r="B172" s="380" t="s">
        <v>461</v>
      </c>
      <c r="C172" s="380" t="s">
        <v>745</v>
      </c>
      <c r="D172" s="66">
        <v>45625</v>
      </c>
      <c r="E172" s="66">
        <v>44464</v>
      </c>
      <c r="F172" s="378" t="s">
        <v>738</v>
      </c>
      <c r="G172" s="56"/>
      <c r="H172" s="71"/>
      <c r="J172" s="56"/>
      <c r="K172" s="56"/>
      <c r="L172" s="56"/>
    </row>
    <row r="173" spans="1:12" ht="45">
      <c r="A173" s="383">
        <v>170</v>
      </c>
      <c r="B173" s="380" t="s">
        <v>739</v>
      </c>
      <c r="C173" s="380" t="s">
        <v>740</v>
      </c>
      <c r="D173" s="66">
        <v>30208</v>
      </c>
      <c r="E173" s="66">
        <v>29952</v>
      </c>
      <c r="F173" s="378" t="s">
        <v>738</v>
      </c>
      <c r="G173" s="56"/>
      <c r="H173" s="71"/>
      <c r="J173" s="56"/>
      <c r="K173" s="56"/>
      <c r="L173" s="56"/>
    </row>
    <row r="174" spans="1:12" ht="60">
      <c r="A174" s="62">
        <v>171</v>
      </c>
      <c r="B174" s="380" t="s">
        <v>459</v>
      </c>
      <c r="C174" s="380" t="s">
        <v>741</v>
      </c>
      <c r="D174" s="66">
        <v>120208</v>
      </c>
      <c r="E174" s="66">
        <v>55417</v>
      </c>
      <c r="F174" s="378" t="s">
        <v>742</v>
      </c>
      <c r="G174" s="56"/>
      <c r="H174" s="71"/>
      <c r="J174" s="56"/>
      <c r="K174" s="56"/>
      <c r="L174" s="56"/>
    </row>
    <row r="175" spans="1:12">
      <c r="A175" s="383">
        <v>172</v>
      </c>
      <c r="B175" s="380" t="s">
        <v>457</v>
      </c>
      <c r="C175" s="380" t="s">
        <v>734</v>
      </c>
      <c r="D175" s="66">
        <v>1844902</v>
      </c>
      <c r="E175" s="66">
        <v>1589616</v>
      </c>
      <c r="F175" s="378" t="s">
        <v>735</v>
      </c>
      <c r="G175" s="56"/>
      <c r="H175" s="71"/>
      <c r="J175" s="56"/>
      <c r="K175" s="56"/>
      <c r="L175" s="56"/>
    </row>
    <row r="176" spans="1:12" ht="15" customHeight="1">
      <c r="A176" s="62">
        <v>173</v>
      </c>
      <c r="B176" s="380" t="s">
        <v>736</v>
      </c>
      <c r="C176" s="380" t="s">
        <v>737</v>
      </c>
      <c r="D176" s="66">
        <f>246620/2</f>
        <v>123310</v>
      </c>
      <c r="E176" s="66">
        <f>221540/2</f>
        <v>110770</v>
      </c>
      <c r="F176" s="378" t="s">
        <v>735</v>
      </c>
      <c r="G176" s="286" t="s">
        <v>744</v>
      </c>
      <c r="H176" s="71"/>
      <c r="J176" s="56"/>
      <c r="K176" s="56"/>
      <c r="L176" s="56"/>
    </row>
    <row r="177" spans="1:12" ht="30">
      <c r="A177" s="383">
        <v>174</v>
      </c>
      <c r="B177" s="380" t="s">
        <v>336</v>
      </c>
      <c r="C177" s="380" t="s">
        <v>743</v>
      </c>
      <c r="D177" s="66">
        <v>5189628</v>
      </c>
      <c r="E177" s="66">
        <v>4903588</v>
      </c>
      <c r="F177" s="378" t="s">
        <v>735</v>
      </c>
      <c r="G177" s="56"/>
      <c r="H177" s="71"/>
      <c r="J177" s="56"/>
      <c r="K177" s="56"/>
      <c r="L177" s="56"/>
    </row>
    <row r="178" spans="1:12" s="355" customFormat="1" ht="15.75">
      <c r="A178" s="62">
        <v>175</v>
      </c>
      <c r="B178" s="359" t="s">
        <v>471</v>
      </c>
      <c r="C178" s="356" t="s">
        <v>747</v>
      </c>
      <c r="D178" s="352">
        <v>41528261</v>
      </c>
      <c r="E178" s="352">
        <v>34632188</v>
      </c>
      <c r="F178" s="351" t="s">
        <v>746</v>
      </c>
      <c r="G178" s="353">
        <v>296045</v>
      </c>
      <c r="H178" s="354"/>
      <c r="I178" s="353"/>
      <c r="J178" s="353"/>
      <c r="K178" s="353"/>
      <c r="L178" s="353"/>
    </row>
    <row r="179" spans="1:12" ht="30">
      <c r="A179" s="383">
        <v>176</v>
      </c>
      <c r="B179" s="380" t="s">
        <v>748</v>
      </c>
      <c r="C179" s="380" t="s">
        <v>749</v>
      </c>
      <c r="D179" s="66">
        <v>394120</v>
      </c>
      <c r="E179" s="66">
        <v>354040</v>
      </c>
      <c r="F179" s="378" t="s">
        <v>746</v>
      </c>
      <c r="G179" s="56"/>
      <c r="H179" s="71"/>
      <c r="J179" s="56"/>
      <c r="K179" s="56"/>
      <c r="L179" s="56"/>
    </row>
    <row r="180" spans="1:12" ht="15.75">
      <c r="A180" s="62">
        <v>177</v>
      </c>
      <c r="B180" s="380" t="s">
        <v>692</v>
      </c>
      <c r="C180" s="380" t="s">
        <v>719</v>
      </c>
      <c r="D180" s="66">
        <v>182388420</v>
      </c>
      <c r="E180" s="66">
        <v>160887434</v>
      </c>
      <c r="F180" s="378" t="s">
        <v>750</v>
      </c>
      <c r="G180" s="56"/>
      <c r="H180" s="71"/>
      <c r="J180" s="56"/>
      <c r="K180" s="56"/>
      <c r="L180" s="56"/>
    </row>
    <row r="181" spans="1:12">
      <c r="A181" s="383">
        <v>178</v>
      </c>
      <c r="B181" s="460" t="s">
        <v>726</v>
      </c>
      <c r="C181" s="380" t="s">
        <v>727</v>
      </c>
      <c r="D181" s="66">
        <v>4784772</v>
      </c>
      <c r="E181" s="290">
        <v>4374646</v>
      </c>
      <c r="F181" s="378" t="s">
        <v>750</v>
      </c>
      <c r="G181" s="56"/>
      <c r="H181" s="71"/>
      <c r="J181" s="56"/>
      <c r="K181" s="56"/>
      <c r="L181" s="56"/>
    </row>
    <row r="182" spans="1:12" ht="15.75">
      <c r="A182" s="62">
        <v>179</v>
      </c>
      <c r="B182" s="380" t="s">
        <v>261</v>
      </c>
      <c r="C182" s="380" t="s">
        <v>712</v>
      </c>
      <c r="D182" s="66">
        <v>41865841</v>
      </c>
      <c r="E182" s="290">
        <v>36806829</v>
      </c>
      <c r="F182" s="378" t="s">
        <v>750</v>
      </c>
      <c r="G182" s="56"/>
      <c r="H182" s="71"/>
      <c r="J182" s="56"/>
      <c r="K182" s="56"/>
      <c r="L182" s="56"/>
    </row>
    <row r="183" spans="1:12" s="355" customFormat="1" ht="15.75">
      <c r="A183" s="383">
        <v>180</v>
      </c>
      <c r="B183" s="359" t="s">
        <v>471</v>
      </c>
      <c r="C183" s="356" t="s">
        <v>747</v>
      </c>
      <c r="D183" s="352">
        <v>34455479</v>
      </c>
      <c r="E183" s="358">
        <v>28832232</v>
      </c>
      <c r="F183" s="351" t="s">
        <v>750</v>
      </c>
      <c r="G183" s="353">
        <v>147288</v>
      </c>
      <c r="H183" s="354"/>
      <c r="I183" s="353"/>
      <c r="J183" s="353"/>
      <c r="K183" s="353"/>
      <c r="L183" s="353"/>
    </row>
    <row r="184" spans="1:12" ht="30">
      <c r="A184" s="62">
        <v>181</v>
      </c>
      <c r="B184" s="430" t="s">
        <v>264</v>
      </c>
      <c r="C184" s="380" t="s">
        <v>728</v>
      </c>
      <c r="D184" s="66">
        <v>19144787</v>
      </c>
      <c r="E184" s="290">
        <v>15823949</v>
      </c>
      <c r="F184" s="378" t="s">
        <v>750</v>
      </c>
      <c r="G184" s="56"/>
      <c r="H184" s="71"/>
      <c r="J184" s="56"/>
      <c r="K184" s="56"/>
      <c r="L184" s="56"/>
    </row>
    <row r="185" spans="1:12" ht="30">
      <c r="A185" s="383">
        <v>182</v>
      </c>
      <c r="B185" s="380" t="s">
        <v>449</v>
      </c>
      <c r="C185" s="380" t="s">
        <v>753</v>
      </c>
      <c r="D185" s="66">
        <v>210679</v>
      </c>
      <c r="E185" s="66">
        <v>205324</v>
      </c>
      <c r="F185" s="378" t="s">
        <v>756</v>
      </c>
      <c r="G185" s="56"/>
      <c r="H185" s="71"/>
      <c r="J185" s="56"/>
      <c r="K185" s="56"/>
      <c r="L185" s="56"/>
    </row>
    <row r="186" spans="1:12" ht="15.75">
      <c r="A186" s="62">
        <v>183</v>
      </c>
      <c r="B186" s="380" t="s">
        <v>754</v>
      </c>
      <c r="C186" s="380" t="s">
        <v>755</v>
      </c>
      <c r="D186" s="66">
        <v>6687536</v>
      </c>
      <c r="E186" s="66">
        <v>6006836</v>
      </c>
      <c r="F186" s="378" t="s">
        <v>757</v>
      </c>
      <c r="G186" s="56"/>
      <c r="H186" s="71"/>
      <c r="J186" s="56"/>
      <c r="K186" s="56"/>
      <c r="L186" s="56"/>
    </row>
    <row r="187" spans="1:12" ht="45">
      <c r="A187" s="383">
        <v>184</v>
      </c>
      <c r="B187" s="380" t="s">
        <v>717</v>
      </c>
      <c r="C187" s="380" t="s">
        <v>174</v>
      </c>
      <c r="D187" s="66">
        <v>11236960</v>
      </c>
      <c r="E187" s="66">
        <v>9300530</v>
      </c>
      <c r="F187" s="378" t="s">
        <v>758</v>
      </c>
      <c r="G187" s="56"/>
      <c r="H187" s="71"/>
      <c r="J187" s="56"/>
      <c r="K187" s="56"/>
      <c r="L187" s="56"/>
    </row>
    <row r="188" spans="1:12" ht="30">
      <c r="A188" s="62">
        <v>185</v>
      </c>
      <c r="B188" s="380" t="s">
        <v>449</v>
      </c>
      <c r="C188" s="380" t="s">
        <v>759</v>
      </c>
      <c r="D188" s="66">
        <v>200693</v>
      </c>
      <c r="E188" s="66">
        <v>195590</v>
      </c>
      <c r="F188" s="378" t="s">
        <v>760</v>
      </c>
      <c r="G188" s="300">
        <f>E188/10000000</f>
        <v>1.9559E-2</v>
      </c>
      <c r="H188" s="71"/>
      <c r="J188" s="56"/>
      <c r="K188" s="56"/>
      <c r="L188" s="56"/>
    </row>
    <row r="189" spans="1:12" ht="30">
      <c r="A189" s="383">
        <v>186</v>
      </c>
      <c r="B189" s="380" t="s">
        <v>766</v>
      </c>
      <c r="C189" s="380" t="s">
        <v>765</v>
      </c>
      <c r="D189" s="66">
        <v>12951</v>
      </c>
      <c r="E189" s="66">
        <v>12456</v>
      </c>
      <c r="F189" s="378" t="s">
        <v>769</v>
      </c>
      <c r="G189" s="56"/>
      <c r="H189" s="71"/>
      <c r="J189" s="56"/>
      <c r="K189" s="56"/>
      <c r="L189" s="56"/>
    </row>
    <row r="190" spans="1:12" ht="15.75">
      <c r="A190" s="62">
        <v>187</v>
      </c>
      <c r="B190" s="380" t="s">
        <v>767</v>
      </c>
      <c r="C190" s="380" t="s">
        <v>765</v>
      </c>
      <c r="D190" s="66">
        <v>167537</v>
      </c>
      <c r="E190" s="66">
        <v>161153</v>
      </c>
      <c r="F190" s="378" t="s">
        <v>769</v>
      </c>
      <c r="G190" s="56"/>
      <c r="H190" s="71"/>
      <c r="J190" s="56"/>
      <c r="K190" s="56"/>
      <c r="L190" s="56"/>
    </row>
    <row r="191" spans="1:12">
      <c r="A191" s="383">
        <v>188</v>
      </c>
      <c r="B191" s="380" t="s">
        <v>768</v>
      </c>
      <c r="C191" s="380" t="s">
        <v>765</v>
      </c>
      <c r="D191" s="66">
        <v>111692</v>
      </c>
      <c r="E191" s="66">
        <v>107436</v>
      </c>
      <c r="F191" s="378" t="s">
        <v>769</v>
      </c>
      <c r="G191" s="56"/>
      <c r="H191" s="71"/>
      <c r="J191" s="56"/>
      <c r="K191" s="56"/>
      <c r="L191" s="56"/>
    </row>
    <row r="192" spans="1:12" s="355" customFormat="1" ht="15.75">
      <c r="A192" s="62">
        <v>189</v>
      </c>
      <c r="B192" s="356" t="s">
        <v>261</v>
      </c>
      <c r="C192" s="356" t="s">
        <v>712</v>
      </c>
      <c r="D192" s="352">
        <v>29984250</v>
      </c>
      <c r="E192" s="352">
        <v>23457409</v>
      </c>
      <c r="F192" s="351" t="s">
        <v>761</v>
      </c>
      <c r="G192" s="357"/>
      <c r="H192" s="354"/>
      <c r="I192" s="353"/>
      <c r="J192" s="353"/>
      <c r="K192" s="353"/>
      <c r="L192" s="353"/>
    </row>
    <row r="193" spans="1:12">
      <c r="A193" s="383">
        <v>190</v>
      </c>
      <c r="B193" s="380" t="s">
        <v>692</v>
      </c>
      <c r="C193" s="380" t="s">
        <v>719</v>
      </c>
      <c r="D193" s="66">
        <v>49728337</v>
      </c>
      <c r="E193" s="66">
        <v>46094816</v>
      </c>
      <c r="F193" s="378" t="s">
        <v>761</v>
      </c>
      <c r="G193" s="300"/>
      <c r="H193" s="71"/>
      <c r="J193" s="56"/>
      <c r="K193" s="56"/>
      <c r="L193" s="56"/>
    </row>
    <row r="194" spans="1:12" s="355" customFormat="1" ht="15.75">
      <c r="A194" s="62">
        <v>191</v>
      </c>
      <c r="B194" s="359" t="s">
        <v>471</v>
      </c>
      <c r="C194" s="356" t="s">
        <v>762</v>
      </c>
      <c r="D194" s="352">
        <v>43723675.68</v>
      </c>
      <c r="E194" s="352">
        <v>36458486</v>
      </c>
      <c r="F194" s="351" t="s">
        <v>761</v>
      </c>
      <c r="G194" s="357">
        <v>316246</v>
      </c>
      <c r="H194" s="354"/>
      <c r="I194" s="353"/>
      <c r="J194" s="353"/>
      <c r="K194" s="353"/>
      <c r="L194" s="353"/>
    </row>
    <row r="195" spans="1:12" ht="30">
      <c r="A195" s="383">
        <v>192</v>
      </c>
      <c r="B195" s="380" t="s">
        <v>264</v>
      </c>
      <c r="C195" s="430" t="s">
        <v>728</v>
      </c>
      <c r="D195" s="66">
        <v>20682503</v>
      </c>
      <c r="E195" s="66">
        <v>17293601</v>
      </c>
      <c r="F195" s="378" t="s">
        <v>764</v>
      </c>
      <c r="G195" s="300"/>
      <c r="H195" s="71"/>
      <c r="J195" s="56"/>
      <c r="K195" s="56"/>
      <c r="L195" s="56"/>
    </row>
    <row r="196" spans="1:12" ht="30">
      <c r="A196" s="387">
        <v>193</v>
      </c>
      <c r="B196" s="184" t="s">
        <v>145</v>
      </c>
      <c r="C196" s="386" t="s">
        <v>39</v>
      </c>
      <c r="D196" s="66">
        <v>102938</v>
      </c>
      <c r="E196" s="66">
        <v>92457</v>
      </c>
      <c r="F196" s="385" t="s">
        <v>772</v>
      </c>
      <c r="G196" s="300"/>
      <c r="H196" s="71"/>
      <c r="J196" s="56"/>
      <c r="K196" s="56"/>
      <c r="L196" s="56"/>
    </row>
    <row r="197" spans="1:12">
      <c r="A197" s="383">
        <v>194</v>
      </c>
      <c r="B197" s="380" t="s">
        <v>692</v>
      </c>
      <c r="C197" s="380" t="s">
        <v>719</v>
      </c>
      <c r="D197" s="66">
        <v>26948747</v>
      </c>
      <c r="E197" s="66">
        <v>26467519</v>
      </c>
      <c r="F197" s="378" t="s">
        <v>770</v>
      </c>
      <c r="G197" s="56"/>
      <c r="H197" s="71"/>
      <c r="J197" s="56"/>
      <c r="K197" s="56"/>
      <c r="L197" s="56"/>
    </row>
    <row r="198" spans="1:12" ht="15.75">
      <c r="A198" s="62">
        <v>195</v>
      </c>
      <c r="B198" s="380" t="s">
        <v>692</v>
      </c>
      <c r="C198" s="380" t="s">
        <v>719</v>
      </c>
      <c r="D198" s="66">
        <v>95997902</v>
      </c>
      <c r="E198" s="66">
        <v>58302991</v>
      </c>
      <c r="F198" s="378" t="s">
        <v>771</v>
      </c>
      <c r="G198" s="56"/>
      <c r="H198" s="71"/>
      <c r="J198" s="56"/>
      <c r="K198" s="56"/>
      <c r="L198" s="56"/>
    </row>
    <row r="199" spans="1:12">
      <c r="A199" s="383">
        <v>196</v>
      </c>
      <c r="B199" s="380" t="s">
        <v>692</v>
      </c>
      <c r="C199" s="380" t="s">
        <v>719</v>
      </c>
      <c r="D199" s="66">
        <v>30643216</v>
      </c>
      <c r="E199" s="66">
        <v>23320814</v>
      </c>
      <c r="F199" s="378" t="s">
        <v>771</v>
      </c>
      <c r="G199" s="56"/>
      <c r="H199" s="71"/>
      <c r="J199" s="56"/>
      <c r="K199" s="56"/>
      <c r="L199" s="56"/>
    </row>
    <row r="200" spans="1:12" ht="120">
      <c r="A200" s="62">
        <v>197</v>
      </c>
      <c r="B200" s="380" t="s">
        <v>454</v>
      </c>
      <c r="C200" s="380" t="s">
        <v>725</v>
      </c>
      <c r="D200" s="66">
        <v>12725032</v>
      </c>
      <c r="E200" s="66">
        <v>12725032</v>
      </c>
      <c r="F200" s="378" t="s">
        <v>771</v>
      </c>
      <c r="G200" s="56"/>
      <c r="H200" s="71"/>
      <c r="J200" s="56"/>
      <c r="K200" s="56"/>
      <c r="L200" s="56"/>
    </row>
    <row r="201" spans="1:12" ht="60">
      <c r="A201" s="383">
        <v>198</v>
      </c>
      <c r="B201" s="380" t="s">
        <v>166</v>
      </c>
      <c r="C201" s="380" t="s">
        <v>773</v>
      </c>
      <c r="D201" s="66">
        <v>10877676</v>
      </c>
      <c r="E201" s="66">
        <v>10424915</v>
      </c>
      <c r="F201" s="378" t="s">
        <v>774</v>
      </c>
      <c r="G201" s="56"/>
      <c r="H201" s="71"/>
      <c r="J201" s="56"/>
      <c r="K201" s="56"/>
      <c r="L201" s="56"/>
    </row>
    <row r="202" spans="1:12" ht="15.75">
      <c r="A202" s="62">
        <v>199</v>
      </c>
      <c r="B202" s="380" t="s">
        <v>261</v>
      </c>
      <c r="C202" s="380" t="s">
        <v>712</v>
      </c>
      <c r="D202" s="66">
        <v>13764240</v>
      </c>
      <c r="E202" s="66">
        <v>11893796</v>
      </c>
      <c r="F202" s="378" t="s">
        <v>775</v>
      </c>
      <c r="G202" s="56"/>
      <c r="H202" s="71"/>
      <c r="J202" s="56"/>
      <c r="K202" s="56"/>
      <c r="L202" s="56"/>
    </row>
    <row r="203" spans="1:12">
      <c r="A203" s="383">
        <v>200</v>
      </c>
      <c r="B203" s="380" t="s">
        <v>307</v>
      </c>
      <c r="C203" s="380" t="s">
        <v>776</v>
      </c>
      <c r="D203" s="66">
        <v>48771784</v>
      </c>
      <c r="E203" s="66">
        <v>43231793</v>
      </c>
      <c r="F203" s="378" t="s">
        <v>777</v>
      </c>
      <c r="G203" s="56"/>
      <c r="H203" s="71"/>
      <c r="J203" s="56"/>
      <c r="K203" s="56"/>
      <c r="L203" s="56"/>
    </row>
    <row r="204" spans="1:12" ht="15.75">
      <c r="A204" s="62">
        <v>201</v>
      </c>
      <c r="B204" s="380" t="s">
        <v>726</v>
      </c>
      <c r="C204" s="380" t="s">
        <v>727</v>
      </c>
      <c r="D204" s="66">
        <v>28382939</v>
      </c>
      <c r="E204" s="66">
        <v>25677158</v>
      </c>
      <c r="F204" s="378" t="s">
        <v>777</v>
      </c>
      <c r="G204" s="56"/>
      <c r="H204" s="71"/>
      <c r="J204" s="56"/>
      <c r="K204" s="56"/>
      <c r="L204" s="56"/>
    </row>
    <row r="205" spans="1:12" ht="30">
      <c r="A205" s="383">
        <v>202</v>
      </c>
      <c r="B205" s="380" t="s">
        <v>449</v>
      </c>
      <c r="C205" s="380" t="s">
        <v>778</v>
      </c>
      <c r="D205" s="66">
        <v>173289</v>
      </c>
      <c r="E205" s="66">
        <v>168882</v>
      </c>
      <c r="F205" s="378" t="s">
        <v>777</v>
      </c>
      <c r="G205" s="56"/>
      <c r="H205" s="71"/>
      <c r="J205" s="56"/>
      <c r="K205" s="56"/>
      <c r="L205" s="56"/>
    </row>
    <row r="206" spans="1:12" ht="45">
      <c r="A206" s="62">
        <v>203</v>
      </c>
      <c r="B206" s="25" t="s">
        <v>795</v>
      </c>
      <c r="C206" s="380" t="s">
        <v>796</v>
      </c>
      <c r="D206" s="66">
        <v>154000</v>
      </c>
      <c r="E206" s="290">
        <v>142450</v>
      </c>
      <c r="F206" s="378" t="s">
        <v>236</v>
      </c>
      <c r="G206" s="56"/>
      <c r="H206" s="71"/>
      <c r="J206" s="56"/>
      <c r="K206" s="56"/>
      <c r="L206" s="56"/>
    </row>
    <row r="207" spans="1:12" ht="45">
      <c r="A207" s="383">
        <v>204</v>
      </c>
      <c r="B207" s="25" t="s">
        <v>795</v>
      </c>
      <c r="C207" s="380" t="s">
        <v>796</v>
      </c>
      <c r="D207" s="66">
        <v>60000</v>
      </c>
      <c r="E207" s="66">
        <v>55500</v>
      </c>
      <c r="F207" s="378" t="s">
        <v>236</v>
      </c>
      <c r="G207" s="56"/>
      <c r="H207" s="71"/>
      <c r="J207" s="56"/>
      <c r="K207" s="56"/>
      <c r="L207" s="56"/>
    </row>
    <row r="208" spans="1:12" ht="45">
      <c r="A208" s="62">
        <v>205</v>
      </c>
      <c r="B208" s="25" t="s">
        <v>797</v>
      </c>
      <c r="C208" s="380" t="s">
        <v>796</v>
      </c>
      <c r="D208" s="66">
        <v>38520</v>
      </c>
      <c r="E208" s="66">
        <v>38520</v>
      </c>
      <c r="F208" s="378" t="s">
        <v>236</v>
      </c>
      <c r="G208" s="56"/>
      <c r="H208" s="71"/>
      <c r="J208" s="56"/>
      <c r="K208" s="56"/>
      <c r="L208" s="56"/>
    </row>
    <row r="209" spans="1:12" ht="30">
      <c r="A209" s="383">
        <v>206</v>
      </c>
      <c r="B209" s="25" t="s">
        <v>449</v>
      </c>
      <c r="C209" s="380" t="s">
        <v>812</v>
      </c>
      <c r="D209" s="66">
        <v>161562</v>
      </c>
      <c r="E209" s="66">
        <v>157456</v>
      </c>
      <c r="F209" s="378" t="s">
        <v>811</v>
      </c>
      <c r="G209" s="56"/>
      <c r="H209" s="71"/>
      <c r="J209" s="56"/>
      <c r="K209" s="56"/>
      <c r="L209" s="56"/>
    </row>
    <row r="210" spans="1:12" ht="45">
      <c r="A210" s="62">
        <v>207</v>
      </c>
      <c r="B210" s="25" t="s">
        <v>334</v>
      </c>
      <c r="C210" s="380" t="s">
        <v>813</v>
      </c>
      <c r="D210" s="66">
        <v>2046972</v>
      </c>
      <c r="E210" s="66">
        <v>1721708</v>
      </c>
      <c r="F210" s="378" t="s">
        <v>815</v>
      </c>
      <c r="G210" s="56"/>
      <c r="H210" s="71"/>
      <c r="J210" s="56"/>
      <c r="K210" s="56"/>
      <c r="L210" s="56"/>
    </row>
    <row r="211" spans="1:12" ht="30">
      <c r="A211" s="383">
        <v>208</v>
      </c>
      <c r="B211" s="25" t="s">
        <v>336</v>
      </c>
      <c r="C211" s="380" t="s">
        <v>814</v>
      </c>
      <c r="D211" s="66">
        <v>10513623</v>
      </c>
      <c r="E211" s="66">
        <v>10094707</v>
      </c>
      <c r="F211" s="378" t="s">
        <v>815</v>
      </c>
      <c r="G211" s="56"/>
      <c r="H211" s="71"/>
      <c r="J211" s="56"/>
      <c r="K211" s="56"/>
      <c r="L211" s="56"/>
    </row>
    <row r="212" spans="1:12" ht="30">
      <c r="A212" s="62">
        <v>209</v>
      </c>
      <c r="B212" s="380" t="s">
        <v>800</v>
      </c>
      <c r="C212" s="25" t="s">
        <v>816</v>
      </c>
      <c r="D212" s="66">
        <v>6960796</v>
      </c>
      <c r="E212" s="66">
        <v>5778788</v>
      </c>
      <c r="F212" s="378" t="s">
        <v>817</v>
      </c>
      <c r="G212" s="25"/>
      <c r="H212" s="71"/>
      <c r="J212" s="56"/>
      <c r="K212" s="56"/>
      <c r="L212" s="56"/>
    </row>
    <row r="213" spans="1:12">
      <c r="A213" s="383">
        <v>210</v>
      </c>
      <c r="B213" s="380" t="s">
        <v>818</v>
      </c>
      <c r="C213" s="380" t="s">
        <v>727</v>
      </c>
      <c r="D213" s="66">
        <v>13339257</v>
      </c>
      <c r="E213" s="66">
        <v>12220115</v>
      </c>
      <c r="F213" s="378" t="s">
        <v>215</v>
      </c>
      <c r="G213" s="56"/>
      <c r="H213" s="71"/>
      <c r="J213" s="56"/>
      <c r="K213" s="56"/>
      <c r="L213" s="56"/>
    </row>
    <row r="214" spans="1:12" ht="15.75">
      <c r="A214" s="62">
        <v>211</v>
      </c>
      <c r="B214" s="25" t="s">
        <v>468</v>
      </c>
      <c r="C214" s="25" t="s">
        <v>823</v>
      </c>
      <c r="D214" s="66">
        <v>2864079</v>
      </c>
      <c r="E214" s="66">
        <v>2506657</v>
      </c>
      <c r="F214" s="378" t="s">
        <v>215</v>
      </c>
      <c r="G214" s="56"/>
      <c r="H214" s="71"/>
      <c r="J214" s="56"/>
      <c r="K214" s="56"/>
      <c r="L214" s="56"/>
    </row>
    <row r="215" spans="1:12" ht="30">
      <c r="A215" s="383">
        <v>212</v>
      </c>
      <c r="B215" s="84" t="s">
        <v>819</v>
      </c>
      <c r="C215" s="84" t="s">
        <v>819</v>
      </c>
      <c r="D215" s="66">
        <v>157452</v>
      </c>
      <c r="E215" s="66">
        <v>153448</v>
      </c>
      <c r="F215" s="378" t="s">
        <v>821</v>
      </c>
      <c r="G215" s="56"/>
      <c r="H215" s="71"/>
      <c r="J215" s="56"/>
      <c r="K215" s="56"/>
      <c r="L215" s="56"/>
    </row>
    <row r="216" spans="1:12" ht="15.75">
      <c r="A216" s="62">
        <v>213</v>
      </c>
      <c r="B216" s="368" t="s">
        <v>820</v>
      </c>
      <c r="C216" s="380" t="s">
        <v>712</v>
      </c>
      <c r="D216" s="369">
        <v>27931770</v>
      </c>
      <c r="E216" s="66">
        <v>23232701</v>
      </c>
      <c r="F216" s="378" t="s">
        <v>822</v>
      </c>
      <c r="G216" s="56"/>
      <c r="H216" s="71"/>
      <c r="J216" s="56"/>
      <c r="K216" s="56"/>
      <c r="L216" s="56"/>
    </row>
    <row r="217" spans="1:12">
      <c r="A217" s="383">
        <v>214</v>
      </c>
      <c r="B217" s="368" t="s">
        <v>820</v>
      </c>
      <c r="C217" s="380" t="s">
        <v>712</v>
      </c>
      <c r="D217" s="369">
        <v>28490000</v>
      </c>
      <c r="E217" s="66">
        <v>22426409</v>
      </c>
      <c r="F217" s="378" t="s">
        <v>824</v>
      </c>
      <c r="G217" s="56"/>
      <c r="H217" s="71"/>
      <c r="J217" s="56"/>
      <c r="K217" s="56"/>
      <c r="L217" s="56"/>
    </row>
    <row r="218" spans="1:12" ht="15.75">
      <c r="A218" s="62">
        <v>215</v>
      </c>
      <c r="B218" s="25" t="s">
        <v>457</v>
      </c>
      <c r="C218" s="370" t="s">
        <v>734</v>
      </c>
      <c r="D218" s="66">
        <v>1630803</v>
      </c>
      <c r="E218" s="66">
        <v>1534529</v>
      </c>
      <c r="F218" s="378" t="s">
        <v>825</v>
      </c>
      <c r="G218" s="56"/>
      <c r="H218" s="71"/>
      <c r="J218" s="56"/>
      <c r="K218" s="56"/>
      <c r="L218" s="56"/>
    </row>
    <row r="219" spans="1:12" ht="45">
      <c r="A219" s="385">
        <v>216</v>
      </c>
      <c r="B219" s="27" t="s">
        <v>334</v>
      </c>
      <c r="C219" s="370" t="s">
        <v>838</v>
      </c>
      <c r="D219" s="66">
        <v>166274</v>
      </c>
      <c r="E219" s="66">
        <v>250513</v>
      </c>
      <c r="F219" s="385" t="s">
        <v>837</v>
      </c>
      <c r="G219" s="56"/>
      <c r="H219" s="71"/>
      <c r="J219" s="56"/>
      <c r="K219" s="56"/>
      <c r="L219" s="56"/>
    </row>
    <row r="220" spans="1:12" ht="15.75">
      <c r="A220" s="62">
        <v>217</v>
      </c>
      <c r="B220" s="424" t="s">
        <v>800</v>
      </c>
      <c r="C220" s="380" t="s">
        <v>831</v>
      </c>
      <c r="D220" s="66">
        <v>583293</v>
      </c>
      <c r="E220" s="98">
        <v>555946</v>
      </c>
      <c r="F220" s="378" t="s">
        <v>828</v>
      </c>
      <c r="G220" s="56"/>
      <c r="H220" s="71"/>
      <c r="J220" s="56"/>
      <c r="K220" s="56"/>
      <c r="L220" s="56"/>
    </row>
    <row r="221" spans="1:12" ht="15.75">
      <c r="A221" s="383">
        <v>218</v>
      </c>
      <c r="B221" s="147" t="s">
        <v>471</v>
      </c>
      <c r="C221" s="380" t="s">
        <v>830</v>
      </c>
      <c r="D221" s="66">
        <v>102717271</v>
      </c>
      <c r="E221" s="290">
        <v>91531533</v>
      </c>
      <c r="F221" s="345" t="s">
        <v>826</v>
      </c>
      <c r="G221" s="56"/>
      <c r="H221" s="71"/>
      <c r="J221" s="56"/>
      <c r="K221" s="56"/>
      <c r="L221" s="56"/>
    </row>
    <row r="222" spans="1:12" ht="15.75">
      <c r="A222" s="62">
        <v>219</v>
      </c>
      <c r="B222" s="147" t="s">
        <v>471</v>
      </c>
      <c r="C222" s="380" t="s">
        <v>830</v>
      </c>
      <c r="D222" s="66">
        <v>16834272</v>
      </c>
      <c r="E222" s="290">
        <v>10894394</v>
      </c>
      <c r="F222" s="345" t="s">
        <v>826</v>
      </c>
      <c r="G222" s="56">
        <v>953670</v>
      </c>
      <c r="H222" s="71"/>
      <c r="J222" s="56"/>
      <c r="K222" s="56"/>
      <c r="L222" s="56"/>
    </row>
    <row r="223" spans="1:12">
      <c r="A223" s="437">
        <v>220</v>
      </c>
      <c r="B223" s="460" t="s">
        <v>307</v>
      </c>
      <c r="C223" s="438" t="s">
        <v>462</v>
      </c>
      <c r="D223" s="439">
        <v>23165214</v>
      </c>
      <c r="E223" s="440">
        <v>17704154</v>
      </c>
      <c r="F223" s="437" t="s">
        <v>829</v>
      </c>
      <c r="G223" s="56"/>
      <c r="H223" s="71"/>
      <c r="J223" s="56"/>
      <c r="K223" s="56"/>
      <c r="L223" s="56"/>
    </row>
    <row r="224" spans="1:12" ht="15.75">
      <c r="A224" s="62">
        <v>221</v>
      </c>
      <c r="B224" s="380" t="s">
        <v>261</v>
      </c>
      <c r="C224" s="380" t="s">
        <v>712</v>
      </c>
      <c r="D224" s="66">
        <v>17722350</v>
      </c>
      <c r="E224" s="290">
        <v>15264953</v>
      </c>
      <c r="F224" s="378" t="s">
        <v>829</v>
      </c>
      <c r="G224" s="56"/>
      <c r="H224" s="71"/>
      <c r="J224" s="56"/>
      <c r="K224" s="56"/>
      <c r="L224" s="56"/>
    </row>
    <row r="225" spans="1:12" ht="15.75">
      <c r="A225" s="383">
        <v>222</v>
      </c>
      <c r="B225" s="147" t="s">
        <v>471</v>
      </c>
      <c r="C225" s="380" t="s">
        <v>830</v>
      </c>
      <c r="D225" s="66">
        <v>132096045</v>
      </c>
      <c r="E225" s="66">
        <v>117711009</v>
      </c>
      <c r="F225" s="378" t="s">
        <v>832</v>
      </c>
      <c r="G225" s="56"/>
      <c r="H225" s="71"/>
      <c r="J225" s="56"/>
      <c r="K225" s="56"/>
      <c r="L225" s="56"/>
    </row>
    <row r="226" spans="1:12" ht="75">
      <c r="A226" s="62">
        <v>223</v>
      </c>
      <c r="B226" s="147" t="s">
        <v>166</v>
      </c>
      <c r="C226" s="380" t="s">
        <v>836</v>
      </c>
      <c r="D226" s="66">
        <v>1602772</v>
      </c>
      <c r="E226" s="66">
        <v>1548440</v>
      </c>
      <c r="F226" s="378" t="s">
        <v>835</v>
      </c>
      <c r="G226" s="56"/>
      <c r="H226" s="71"/>
      <c r="J226" s="56"/>
      <c r="K226" s="56"/>
      <c r="L226" s="56"/>
    </row>
    <row r="227" spans="1:12" ht="30">
      <c r="A227" s="383">
        <v>224</v>
      </c>
      <c r="B227" s="380" t="s">
        <v>264</v>
      </c>
      <c r="C227" s="380" t="s">
        <v>728</v>
      </c>
      <c r="D227" s="66">
        <v>35274018</v>
      </c>
      <c r="E227" s="66">
        <v>28586567</v>
      </c>
      <c r="F227" s="378" t="s">
        <v>833</v>
      </c>
      <c r="G227" s="56"/>
      <c r="H227" s="71"/>
      <c r="J227" s="56"/>
      <c r="K227" s="56"/>
      <c r="L227" s="56"/>
    </row>
    <row r="228" spans="1:12" ht="15.75">
      <c r="A228" s="62">
        <v>225</v>
      </c>
      <c r="B228" s="147" t="s">
        <v>457</v>
      </c>
      <c r="C228" s="380" t="s">
        <v>834</v>
      </c>
      <c r="D228" s="66">
        <v>8744279</v>
      </c>
      <c r="E228" s="66">
        <v>7866143</v>
      </c>
      <c r="F228" s="378" t="s">
        <v>833</v>
      </c>
      <c r="G228" s="56"/>
      <c r="H228" s="71"/>
      <c r="J228" s="56"/>
      <c r="K228" s="56"/>
      <c r="L228" s="56"/>
    </row>
    <row r="229" spans="1:12" ht="60">
      <c r="A229" s="383">
        <v>226</v>
      </c>
      <c r="B229" s="147" t="s">
        <v>459</v>
      </c>
      <c r="C229" s="380" t="s">
        <v>741</v>
      </c>
      <c r="D229" s="66">
        <v>12185094</v>
      </c>
      <c r="E229" s="66">
        <v>12185094</v>
      </c>
      <c r="F229" s="378" t="s">
        <v>833</v>
      </c>
      <c r="G229" s="56"/>
      <c r="H229" s="71"/>
      <c r="J229" s="56"/>
      <c r="K229" s="56"/>
      <c r="L229" s="56"/>
    </row>
    <row r="230" spans="1:12" ht="45">
      <c r="A230" s="62">
        <v>227</v>
      </c>
      <c r="B230" s="389" t="s">
        <v>264</v>
      </c>
      <c r="C230" s="430" t="s">
        <v>728</v>
      </c>
      <c r="D230" s="66">
        <v>47917827</v>
      </c>
      <c r="E230" s="66">
        <v>34548828</v>
      </c>
      <c r="F230" s="388" t="s">
        <v>839</v>
      </c>
      <c r="G230" s="396" t="s">
        <v>850</v>
      </c>
      <c r="H230" s="71"/>
      <c r="J230" s="56"/>
      <c r="K230" s="56"/>
      <c r="L230" s="56"/>
    </row>
    <row r="231" spans="1:12" s="391" customFormat="1" ht="45">
      <c r="A231" s="393">
        <v>228</v>
      </c>
      <c r="B231" s="147" t="s">
        <v>841</v>
      </c>
      <c r="C231" s="392" t="s">
        <v>842</v>
      </c>
      <c r="D231" s="66">
        <v>3700676</v>
      </c>
      <c r="E231" s="406">
        <v>3477066</v>
      </c>
      <c r="F231" s="390" t="s">
        <v>843</v>
      </c>
      <c r="G231" s="56"/>
      <c r="H231" s="71">
        <f>+E231</f>
        <v>3477066</v>
      </c>
      <c r="I231" s="56"/>
      <c r="J231" s="56"/>
      <c r="K231" s="56"/>
      <c r="L231" s="56"/>
    </row>
    <row r="232" spans="1:12" s="391" customFormat="1" ht="15.75">
      <c r="A232" s="62">
        <v>229</v>
      </c>
      <c r="B232" s="392" t="s">
        <v>846</v>
      </c>
      <c r="C232" s="392" t="s">
        <v>844</v>
      </c>
      <c r="D232" s="66">
        <v>28462300</v>
      </c>
      <c r="E232" s="406">
        <v>27497476</v>
      </c>
      <c r="F232" s="390" t="s">
        <v>843</v>
      </c>
      <c r="G232" s="56"/>
      <c r="H232" s="71">
        <f>+E232</f>
        <v>27497476</v>
      </c>
      <c r="I232" s="56"/>
      <c r="J232" s="56"/>
      <c r="K232" s="56"/>
      <c r="L232" s="56"/>
    </row>
    <row r="233" spans="1:12" s="391" customFormat="1" ht="30">
      <c r="A233" s="393">
        <v>230</v>
      </c>
      <c r="B233" s="392" t="s">
        <v>336</v>
      </c>
      <c r="C233" s="392" t="s">
        <v>848</v>
      </c>
      <c r="D233" s="66">
        <v>0</v>
      </c>
      <c r="E233" s="66">
        <v>1744104</v>
      </c>
      <c r="F233" s="390" t="s">
        <v>845</v>
      </c>
      <c r="G233" s="396" t="s">
        <v>849</v>
      </c>
      <c r="H233" s="71">
        <f>+E233</f>
        <v>1744104</v>
      </c>
      <c r="I233" s="56"/>
      <c r="J233" s="56"/>
      <c r="K233" s="56"/>
      <c r="L233" s="56"/>
    </row>
    <row r="234" spans="1:12" s="391" customFormat="1" ht="30">
      <c r="A234" s="405">
        <v>231</v>
      </c>
      <c r="B234" s="356" t="s">
        <v>336</v>
      </c>
      <c r="C234" s="356" t="s">
        <v>887</v>
      </c>
      <c r="D234" s="352">
        <v>8596573</v>
      </c>
      <c r="E234" s="352">
        <v>7632914</v>
      </c>
      <c r="F234" s="351" t="s">
        <v>845</v>
      </c>
      <c r="G234" s="396"/>
      <c r="H234" s="71"/>
      <c r="I234" s="56"/>
      <c r="J234" s="56"/>
      <c r="K234" s="56"/>
      <c r="L234" s="56"/>
    </row>
    <row r="235" spans="1:12" s="391" customFormat="1" ht="45">
      <c r="A235" s="393">
        <v>232</v>
      </c>
      <c r="B235" s="392" t="s">
        <v>264</v>
      </c>
      <c r="C235" s="430" t="s">
        <v>728</v>
      </c>
      <c r="D235" s="66">
        <f>109441941-47917827</f>
        <v>61524114</v>
      </c>
      <c r="E235" s="406">
        <v>70000000</v>
      </c>
      <c r="F235" s="390" t="s">
        <v>840</v>
      </c>
      <c r="G235" s="396" t="s">
        <v>847</v>
      </c>
      <c r="H235" s="71">
        <f t="shared" ref="H235:H238" si="0">+E235</f>
        <v>70000000</v>
      </c>
      <c r="I235" s="56"/>
      <c r="J235" s="56"/>
      <c r="K235" s="56"/>
      <c r="L235" s="56"/>
    </row>
    <row r="236" spans="1:12" s="391" customFormat="1" ht="15.75">
      <c r="A236" s="62">
        <v>233</v>
      </c>
      <c r="B236" s="392" t="s">
        <v>818</v>
      </c>
      <c r="C236" s="392" t="s">
        <v>727</v>
      </c>
      <c r="D236" s="66">
        <v>34560458</v>
      </c>
      <c r="E236" s="406">
        <v>28756973</v>
      </c>
      <c r="F236" s="390" t="s">
        <v>840</v>
      </c>
      <c r="G236" s="56"/>
      <c r="H236" s="71">
        <f t="shared" si="0"/>
        <v>28756973</v>
      </c>
      <c r="I236" s="56"/>
      <c r="J236" s="56"/>
      <c r="K236" s="56"/>
      <c r="L236" s="56"/>
    </row>
    <row r="237" spans="1:12" s="391" customFormat="1">
      <c r="A237" s="393">
        <v>234</v>
      </c>
      <c r="B237" s="368" t="s">
        <v>820</v>
      </c>
      <c r="C237" s="392" t="s">
        <v>712</v>
      </c>
      <c r="D237" s="66">
        <v>27549333</v>
      </c>
      <c r="E237" s="406">
        <v>24071096</v>
      </c>
      <c r="F237" s="390" t="s">
        <v>840</v>
      </c>
      <c r="G237" s="56"/>
      <c r="H237" s="71">
        <f t="shared" si="0"/>
        <v>24071096</v>
      </c>
      <c r="I237" s="56"/>
      <c r="J237" s="56"/>
      <c r="K237" s="56"/>
      <c r="L237" s="56"/>
    </row>
    <row r="238" spans="1:12" s="391" customFormat="1" ht="15.75">
      <c r="A238" s="62">
        <v>235</v>
      </c>
      <c r="B238" s="147" t="s">
        <v>471</v>
      </c>
      <c r="C238" s="392" t="s">
        <v>830</v>
      </c>
      <c r="D238" s="66">
        <v>27244600</v>
      </c>
      <c r="E238" s="406">
        <v>23697215</v>
      </c>
      <c r="F238" s="390" t="s">
        <v>840</v>
      </c>
      <c r="G238" s="56"/>
      <c r="H238" s="71">
        <f t="shared" si="0"/>
        <v>23697215</v>
      </c>
      <c r="I238" s="56"/>
      <c r="J238" s="56"/>
      <c r="K238" s="56"/>
      <c r="L238" s="56"/>
    </row>
    <row r="239" spans="1:12" s="397" customFormat="1" ht="60">
      <c r="A239" s="351">
        <v>236</v>
      </c>
      <c r="B239" s="356" t="s">
        <v>692</v>
      </c>
      <c r="C239" s="356" t="s">
        <v>885</v>
      </c>
      <c r="D239" s="352">
        <v>46472064</v>
      </c>
      <c r="E239" s="352">
        <v>39129737</v>
      </c>
      <c r="F239" s="351" t="s">
        <v>883</v>
      </c>
      <c r="G239" s="56"/>
      <c r="H239" s="71"/>
      <c r="I239" s="56"/>
      <c r="J239" s="56"/>
      <c r="K239" s="56"/>
      <c r="L239" s="56"/>
    </row>
    <row r="240" spans="1:12" s="402" customFormat="1" ht="45">
      <c r="A240" s="404">
        <v>237</v>
      </c>
      <c r="B240" s="403" t="s">
        <v>717</v>
      </c>
      <c r="C240" s="403" t="s">
        <v>174</v>
      </c>
      <c r="D240" s="66">
        <v>26857398</v>
      </c>
      <c r="E240" s="406">
        <v>24130575</v>
      </c>
      <c r="F240" s="401" t="s">
        <v>886</v>
      </c>
      <c r="G240" s="56"/>
      <c r="H240" s="71">
        <f>+E240</f>
        <v>24130575</v>
      </c>
      <c r="I240" s="56"/>
      <c r="J240" s="56"/>
      <c r="K240" s="56"/>
      <c r="L240" s="56"/>
    </row>
    <row r="241" spans="1:12" s="402" customFormat="1">
      <c r="A241" s="404">
        <v>238</v>
      </c>
      <c r="B241" s="403" t="s">
        <v>692</v>
      </c>
      <c r="C241" s="403" t="s">
        <v>719</v>
      </c>
      <c r="D241" s="66">
        <v>42828616</v>
      </c>
      <c r="E241" s="406">
        <v>40321985</v>
      </c>
      <c r="F241" s="401" t="s">
        <v>886</v>
      </c>
      <c r="G241" s="56"/>
      <c r="H241" s="71">
        <f>+E241</f>
        <v>40321985</v>
      </c>
      <c r="I241" s="56"/>
      <c r="J241" s="56"/>
      <c r="K241" s="56"/>
      <c r="L241" s="56"/>
    </row>
    <row r="242" spans="1:12" s="402" customFormat="1">
      <c r="A242" s="404">
        <v>239</v>
      </c>
      <c r="B242" s="408" t="s">
        <v>471</v>
      </c>
      <c r="C242" s="408" t="s">
        <v>830</v>
      </c>
      <c r="D242" s="66">
        <v>68264106</v>
      </c>
      <c r="E242" s="66">
        <v>60830260</v>
      </c>
      <c r="F242" s="407" t="s">
        <v>889</v>
      </c>
      <c r="G242" s="56"/>
      <c r="H242" s="71">
        <f>+E242</f>
        <v>60830260</v>
      </c>
      <c r="I242" s="56"/>
      <c r="J242" s="56"/>
      <c r="K242" s="56"/>
      <c r="L242" s="56"/>
    </row>
    <row r="243" spans="1:12" s="411" customFormat="1">
      <c r="A243" s="413">
        <v>240</v>
      </c>
      <c r="B243" s="412" t="s">
        <v>692</v>
      </c>
      <c r="C243" s="412" t="s">
        <v>890</v>
      </c>
      <c r="D243" s="66">
        <v>79109474.519999996</v>
      </c>
      <c r="E243" s="66">
        <v>77696805</v>
      </c>
      <c r="F243" s="410" t="s">
        <v>891</v>
      </c>
      <c r="G243" s="56"/>
      <c r="H243" s="71">
        <f>+E243</f>
        <v>77696805</v>
      </c>
      <c r="I243" s="56"/>
      <c r="J243" s="56"/>
      <c r="K243" s="56"/>
      <c r="L243" s="56"/>
    </row>
    <row r="244" spans="1:12" s="415" customFormat="1">
      <c r="A244" s="417">
        <v>241</v>
      </c>
      <c r="B244" s="416" t="s">
        <v>692</v>
      </c>
      <c r="C244" s="416" t="s">
        <v>719</v>
      </c>
      <c r="D244" s="66">
        <v>169267827</v>
      </c>
      <c r="E244" s="66">
        <v>166398880</v>
      </c>
      <c r="F244" s="414" t="s">
        <v>892</v>
      </c>
      <c r="G244" s="56"/>
      <c r="H244" s="71"/>
      <c r="I244" s="56"/>
      <c r="J244" s="56"/>
      <c r="K244" s="56"/>
      <c r="L244" s="56"/>
    </row>
    <row r="245" spans="1:12" s="418" customFormat="1">
      <c r="A245" s="419">
        <v>242</v>
      </c>
      <c r="B245" s="421" t="s">
        <v>820</v>
      </c>
      <c r="C245" s="421" t="s">
        <v>712</v>
      </c>
      <c r="D245" s="66">
        <v>15615510</v>
      </c>
      <c r="E245" s="66">
        <v>12101842</v>
      </c>
      <c r="F245" s="420" t="s">
        <v>893</v>
      </c>
      <c r="G245" s="56"/>
      <c r="H245" s="71"/>
      <c r="I245" s="56"/>
      <c r="J245" s="56"/>
      <c r="K245" s="56"/>
      <c r="L245" s="56"/>
    </row>
    <row r="246" spans="1:12" s="423" customFormat="1" ht="30">
      <c r="A246" s="425">
        <v>243</v>
      </c>
      <c r="B246" s="424" t="s">
        <v>800</v>
      </c>
      <c r="C246" s="25" t="s">
        <v>816</v>
      </c>
      <c r="D246" s="66">
        <v>0</v>
      </c>
      <c r="E246" s="66">
        <v>276728</v>
      </c>
      <c r="F246" s="422" t="s">
        <v>897</v>
      </c>
      <c r="G246" s="428" t="s">
        <v>899</v>
      </c>
      <c r="H246" s="71"/>
      <c r="I246" s="56"/>
      <c r="J246" s="56"/>
      <c r="K246" s="56"/>
      <c r="L246" s="56"/>
    </row>
    <row r="247" spans="1:12" s="418" customFormat="1" ht="79.5" customHeight="1">
      <c r="A247" s="437">
        <v>244</v>
      </c>
      <c r="B247" s="438" t="s">
        <v>894</v>
      </c>
      <c r="C247" s="438" t="s">
        <v>895</v>
      </c>
      <c r="D247" s="439">
        <v>54560218</v>
      </c>
      <c r="E247" s="439">
        <v>44546364</v>
      </c>
      <c r="F247" s="437" t="s">
        <v>896</v>
      </c>
      <c r="G247" s="438" t="s">
        <v>902</v>
      </c>
      <c r="H247" s="71"/>
      <c r="I247" s="56"/>
      <c r="J247" s="56"/>
      <c r="K247" s="56"/>
      <c r="L247" s="56"/>
    </row>
    <row r="248" spans="1:12" s="418" customFormat="1" ht="60">
      <c r="A248" s="425">
        <v>245</v>
      </c>
      <c r="B248" s="427" t="s">
        <v>692</v>
      </c>
      <c r="C248" s="427" t="s">
        <v>885</v>
      </c>
      <c r="D248" s="66">
        <v>80675182</v>
      </c>
      <c r="E248" s="66">
        <v>68079883</v>
      </c>
      <c r="F248" s="426" t="s">
        <v>898</v>
      </c>
      <c r="H248" s="71"/>
      <c r="I248" s="56"/>
      <c r="J248" s="56"/>
      <c r="K248" s="56"/>
      <c r="L248" s="56"/>
    </row>
    <row r="249" spans="1:12" s="418" customFormat="1" ht="30">
      <c r="A249" s="425">
        <v>246</v>
      </c>
      <c r="B249" s="430" t="s">
        <v>264</v>
      </c>
      <c r="C249" s="430" t="s">
        <v>728</v>
      </c>
      <c r="D249" s="66">
        <v>40108474</v>
      </c>
      <c r="E249" s="66">
        <v>26301490</v>
      </c>
      <c r="F249" s="429" t="s">
        <v>900</v>
      </c>
      <c r="G249" s="56"/>
      <c r="H249" s="71"/>
      <c r="I249" s="56"/>
      <c r="J249" s="56"/>
      <c r="K249" s="56"/>
      <c r="L249" s="56"/>
    </row>
    <row r="250" spans="1:12" s="418" customFormat="1" ht="30">
      <c r="A250" s="425">
        <v>247</v>
      </c>
      <c r="B250" s="432" t="s">
        <v>264</v>
      </c>
      <c r="C250" s="432" t="s">
        <v>728</v>
      </c>
      <c r="D250" s="66">
        <v>22723891</v>
      </c>
      <c r="E250" s="66">
        <v>20196195</v>
      </c>
      <c r="F250" s="431" t="s">
        <v>901</v>
      </c>
      <c r="G250" s="56"/>
      <c r="H250" s="71"/>
      <c r="I250" s="56"/>
      <c r="J250" s="56"/>
      <c r="K250" s="56"/>
      <c r="L250" s="56"/>
    </row>
    <row r="251" spans="1:12" s="434" customFormat="1" ht="15.75">
      <c r="A251" s="436">
        <v>248</v>
      </c>
      <c r="B251" s="147" t="s">
        <v>471</v>
      </c>
      <c r="C251" s="435" t="s">
        <v>903</v>
      </c>
      <c r="D251" s="66">
        <v>47694342</v>
      </c>
      <c r="E251" s="66">
        <v>42500509</v>
      </c>
      <c r="F251" s="433" t="s">
        <v>901</v>
      </c>
      <c r="G251" s="56"/>
      <c r="H251" s="71"/>
      <c r="I251" s="56"/>
      <c r="J251" s="56"/>
      <c r="K251" s="56"/>
      <c r="L251" s="56"/>
    </row>
    <row r="252" spans="1:12" s="434" customFormat="1">
      <c r="A252" s="436">
        <v>249</v>
      </c>
      <c r="B252" s="435" t="s">
        <v>818</v>
      </c>
      <c r="C252" s="435" t="s">
        <v>904</v>
      </c>
      <c r="D252" s="66">
        <v>18092272</v>
      </c>
      <c r="E252" s="66">
        <v>16574360</v>
      </c>
      <c r="F252" s="433" t="s">
        <v>901</v>
      </c>
      <c r="G252" s="56"/>
      <c r="H252" s="71"/>
      <c r="I252" s="56"/>
      <c r="J252" s="56"/>
      <c r="K252" s="56"/>
      <c r="L252" s="56"/>
    </row>
    <row r="253" spans="1:12" s="434" customFormat="1">
      <c r="A253" s="436">
        <v>250</v>
      </c>
      <c r="B253" s="442" t="s">
        <v>692</v>
      </c>
      <c r="C253" s="442" t="s">
        <v>905</v>
      </c>
      <c r="D253" s="66">
        <v>64479986</v>
      </c>
      <c r="E253" s="66">
        <v>60559923</v>
      </c>
      <c r="F253" s="441" t="s">
        <v>906</v>
      </c>
      <c r="G253" s="56"/>
      <c r="H253" s="71"/>
      <c r="I253" s="56"/>
      <c r="J253" s="56"/>
      <c r="K253" s="56"/>
      <c r="L253" s="56"/>
    </row>
    <row r="254" spans="1:12" s="444" customFormat="1" ht="30">
      <c r="A254" s="446">
        <v>251</v>
      </c>
      <c r="B254" s="25" t="s">
        <v>336</v>
      </c>
      <c r="C254" s="445" t="s">
        <v>908</v>
      </c>
      <c r="D254" s="66">
        <v>5053848</v>
      </c>
      <c r="E254" s="66">
        <v>3414826</v>
      </c>
      <c r="F254" s="443" t="s">
        <v>907</v>
      </c>
      <c r="G254" s="56"/>
      <c r="H254" s="71"/>
      <c r="I254" s="56"/>
      <c r="J254" s="56"/>
      <c r="K254" s="56"/>
      <c r="L254" s="56"/>
    </row>
    <row r="255" spans="1:12" s="444" customFormat="1">
      <c r="A255" s="446">
        <v>252</v>
      </c>
      <c r="B255" s="445" t="s">
        <v>909</v>
      </c>
      <c r="C255" s="447" t="s">
        <v>910</v>
      </c>
      <c r="D255" s="66">
        <v>1970593</v>
      </c>
      <c r="E255" s="66">
        <v>1805263</v>
      </c>
      <c r="F255" s="443" t="s">
        <v>911</v>
      </c>
      <c r="G255" s="56"/>
      <c r="H255" s="71"/>
      <c r="I255" s="56"/>
      <c r="J255" s="56"/>
      <c r="K255" s="56"/>
      <c r="L255" s="56"/>
    </row>
    <row r="256" spans="1:12" s="449" customFormat="1">
      <c r="A256" s="451">
        <v>253</v>
      </c>
      <c r="B256" s="450" t="s">
        <v>471</v>
      </c>
      <c r="C256" s="450" t="s">
        <v>903</v>
      </c>
      <c r="D256" s="66">
        <v>24950243</v>
      </c>
      <c r="E256" s="66">
        <v>22233202</v>
      </c>
      <c r="F256" s="448" t="s">
        <v>912</v>
      </c>
      <c r="G256" s="56"/>
      <c r="H256" s="71"/>
      <c r="I256" s="56"/>
      <c r="J256" s="56"/>
      <c r="K256" s="56"/>
      <c r="L256" s="56"/>
    </row>
    <row r="257" spans="1:12" s="449" customFormat="1">
      <c r="A257" s="451">
        <v>254</v>
      </c>
      <c r="B257" s="450" t="s">
        <v>820</v>
      </c>
      <c r="C257" s="450" t="s">
        <v>712</v>
      </c>
      <c r="D257" s="66">
        <v>46891730</v>
      </c>
      <c r="E257" s="66">
        <v>36837445</v>
      </c>
      <c r="F257" s="448" t="s">
        <v>912</v>
      </c>
      <c r="G257" s="56"/>
      <c r="H257" s="71"/>
      <c r="I257" s="56"/>
      <c r="J257" s="56"/>
      <c r="K257" s="56"/>
      <c r="L257" s="56"/>
    </row>
    <row r="258" spans="1:12" s="449" customFormat="1">
      <c r="A258" s="451">
        <v>255</v>
      </c>
      <c r="B258" s="453" t="s">
        <v>471</v>
      </c>
      <c r="C258" s="453" t="s">
        <v>913</v>
      </c>
      <c r="D258" s="66">
        <v>20849789</v>
      </c>
      <c r="E258" s="66">
        <v>18579280</v>
      </c>
      <c r="F258" s="452" t="s">
        <v>915</v>
      </c>
      <c r="G258" s="56"/>
      <c r="H258" s="71"/>
      <c r="I258" s="56"/>
      <c r="J258" s="56"/>
      <c r="K258" s="56"/>
      <c r="L258" s="56"/>
    </row>
    <row r="259" spans="1:12" s="444" customFormat="1" ht="30">
      <c r="A259" s="451">
        <v>256</v>
      </c>
      <c r="B259" s="453" t="s">
        <v>264</v>
      </c>
      <c r="C259" s="453" t="s">
        <v>914</v>
      </c>
      <c r="D259" s="66">
        <v>18478302</v>
      </c>
      <c r="E259" s="66">
        <v>16466045</v>
      </c>
      <c r="F259" s="452" t="s">
        <v>915</v>
      </c>
      <c r="G259" s="56"/>
      <c r="H259" s="71"/>
      <c r="I259" s="56"/>
      <c r="J259" s="56"/>
      <c r="K259" s="56"/>
      <c r="L259" s="56"/>
    </row>
    <row r="260" spans="1:12" s="455" customFormat="1" ht="45">
      <c r="A260" s="457">
        <v>257</v>
      </c>
      <c r="B260" s="456" t="s">
        <v>468</v>
      </c>
      <c r="C260" s="456" t="s">
        <v>174</v>
      </c>
      <c r="D260" s="66">
        <v>2279789</v>
      </c>
      <c r="E260" s="66">
        <v>2209266</v>
      </c>
      <c r="F260" s="454" t="s">
        <v>916</v>
      </c>
      <c r="G260" s="56"/>
      <c r="H260" s="71"/>
      <c r="I260" s="56"/>
      <c r="J260" s="56"/>
      <c r="K260" s="56"/>
      <c r="L260" s="56"/>
    </row>
    <row r="261" spans="1:12" s="455" customFormat="1" ht="30">
      <c r="A261" s="457">
        <v>258</v>
      </c>
      <c r="B261" s="456" t="s">
        <v>264</v>
      </c>
      <c r="C261" s="456" t="s">
        <v>917</v>
      </c>
      <c r="D261" s="66">
        <v>13006489</v>
      </c>
      <c r="E261" s="66">
        <v>11590101</v>
      </c>
      <c r="F261" s="454" t="s">
        <v>916</v>
      </c>
      <c r="G261" s="56"/>
      <c r="H261" s="71"/>
      <c r="I261" s="56"/>
      <c r="J261" s="56"/>
      <c r="K261" s="56"/>
      <c r="L261" s="56"/>
    </row>
    <row r="262" spans="1:12" s="455" customFormat="1" ht="45">
      <c r="A262" s="457">
        <v>259</v>
      </c>
      <c r="B262" s="147" t="s">
        <v>841</v>
      </c>
      <c r="C262" s="460" t="s">
        <v>842</v>
      </c>
      <c r="D262" s="66">
        <v>2119656</v>
      </c>
      <c r="E262" s="66">
        <v>1991576</v>
      </c>
      <c r="F262" s="458" t="s">
        <v>918</v>
      </c>
      <c r="G262" s="56"/>
      <c r="H262" s="71"/>
      <c r="I262" s="56"/>
      <c r="J262" s="56"/>
      <c r="K262" s="56"/>
      <c r="L262" s="56"/>
    </row>
    <row r="263" spans="1:12" s="459" customFormat="1">
      <c r="A263" s="461">
        <v>260</v>
      </c>
      <c r="B263" s="460" t="s">
        <v>820</v>
      </c>
      <c r="C263" s="460" t="s">
        <v>712</v>
      </c>
      <c r="D263" s="66">
        <v>73177416</v>
      </c>
      <c r="E263" s="66">
        <v>64449971</v>
      </c>
      <c r="F263" s="458" t="s">
        <v>919</v>
      </c>
      <c r="G263" s="56"/>
      <c r="H263" s="71"/>
      <c r="I263" s="56"/>
      <c r="J263" s="56"/>
      <c r="K263" s="56"/>
      <c r="L263" s="56"/>
    </row>
    <row r="264" spans="1:12" s="459" customFormat="1">
      <c r="A264" s="461">
        <v>261</v>
      </c>
      <c r="B264" s="460" t="s">
        <v>818</v>
      </c>
      <c r="C264" s="460" t="s">
        <v>920</v>
      </c>
      <c r="D264" s="66">
        <v>9057421</v>
      </c>
      <c r="E264" s="66">
        <v>7654983</v>
      </c>
      <c r="F264" s="458" t="s">
        <v>919</v>
      </c>
      <c r="G264" s="56"/>
      <c r="H264" s="71"/>
      <c r="I264" s="56"/>
      <c r="J264" s="56"/>
      <c r="K264" s="56"/>
      <c r="L264" s="56"/>
    </row>
    <row r="265" spans="1:12" s="459" customFormat="1">
      <c r="A265" s="461">
        <v>262</v>
      </c>
      <c r="B265" s="460" t="s">
        <v>307</v>
      </c>
      <c r="C265" s="460" t="s">
        <v>462</v>
      </c>
      <c r="D265" s="66">
        <v>28013752</v>
      </c>
      <c r="E265" s="66">
        <v>24840570</v>
      </c>
      <c r="F265" s="458" t="s">
        <v>919</v>
      </c>
      <c r="G265" s="56"/>
      <c r="H265" s="71"/>
      <c r="I265" s="56"/>
      <c r="J265" s="56"/>
      <c r="K265" s="56"/>
      <c r="L265" s="56"/>
    </row>
    <row r="266" spans="1:12" s="462" customFormat="1" ht="30">
      <c r="A266" s="466">
        <v>263</v>
      </c>
      <c r="B266" s="465" t="s">
        <v>264</v>
      </c>
      <c r="C266" s="465" t="s">
        <v>921</v>
      </c>
      <c r="D266" s="66">
        <v>20568657</v>
      </c>
      <c r="E266" s="66">
        <v>18328764</v>
      </c>
      <c r="F266" s="463" t="s">
        <v>922</v>
      </c>
      <c r="G266" s="56"/>
      <c r="H266" s="71"/>
      <c r="I266" s="56"/>
      <c r="J266" s="56"/>
      <c r="K266" s="56"/>
      <c r="L266" s="56"/>
    </row>
    <row r="267" spans="1:12" s="464" customFormat="1">
      <c r="A267" s="466">
        <v>264</v>
      </c>
      <c r="B267" s="465" t="s">
        <v>471</v>
      </c>
      <c r="C267" s="465" t="s">
        <v>924</v>
      </c>
      <c r="D267" s="66">
        <v>25001013</v>
      </c>
      <c r="E267" s="66">
        <v>22278444</v>
      </c>
      <c r="F267" s="463" t="s">
        <v>923</v>
      </c>
      <c r="G267" s="56"/>
      <c r="H267" s="71"/>
      <c r="I267" s="56"/>
      <c r="J267" s="56"/>
      <c r="K267" s="56"/>
      <c r="L267" s="56"/>
    </row>
    <row r="268" spans="1:12" s="468" customFormat="1">
      <c r="A268" s="470">
        <v>265</v>
      </c>
      <c r="B268" s="469" t="s">
        <v>925</v>
      </c>
      <c r="C268" s="447" t="s">
        <v>910</v>
      </c>
      <c r="D268" s="66">
        <v>1753507</v>
      </c>
      <c r="E268" s="66">
        <v>1606388</v>
      </c>
      <c r="F268" s="467" t="s">
        <v>926</v>
      </c>
      <c r="G268" s="56"/>
      <c r="H268" s="71"/>
      <c r="I268" s="56"/>
      <c r="J268" s="56"/>
      <c r="K268" s="56"/>
      <c r="L268" s="56"/>
    </row>
    <row r="269" spans="1:12" s="472" customFormat="1">
      <c r="A269" s="474">
        <v>266</v>
      </c>
      <c r="B269" s="473" t="s">
        <v>457</v>
      </c>
      <c r="C269" s="2" t="s">
        <v>927</v>
      </c>
      <c r="D269" s="66">
        <v>0</v>
      </c>
      <c r="E269" s="66">
        <v>540338</v>
      </c>
      <c r="F269" s="471" t="s">
        <v>928</v>
      </c>
      <c r="G269" s="56"/>
      <c r="H269" s="71"/>
      <c r="I269" s="56"/>
      <c r="J269" s="56"/>
      <c r="K269" s="56"/>
      <c r="L269" s="56"/>
    </row>
    <row r="270" spans="1:12" s="472" customFormat="1">
      <c r="A270" s="474">
        <v>267</v>
      </c>
      <c r="B270" s="473" t="s">
        <v>471</v>
      </c>
      <c r="C270" s="473" t="s">
        <v>929</v>
      </c>
      <c r="D270" s="66">
        <v>41759527</v>
      </c>
      <c r="E270" s="66">
        <v>37211986</v>
      </c>
      <c r="F270" s="471" t="s">
        <v>928</v>
      </c>
      <c r="G270" s="56"/>
      <c r="H270" s="71"/>
      <c r="I270" s="56"/>
      <c r="J270" s="56"/>
      <c r="K270" s="56"/>
      <c r="L270" s="56"/>
    </row>
    <row r="271" spans="1:12" s="472" customFormat="1">
      <c r="A271" s="474">
        <v>268</v>
      </c>
      <c r="B271" s="473" t="s">
        <v>925</v>
      </c>
      <c r="C271" s="447" t="s">
        <v>910</v>
      </c>
      <c r="D271" s="66">
        <v>1742232</v>
      </c>
      <c r="E271" s="66">
        <v>1596060</v>
      </c>
      <c r="F271" s="471" t="s">
        <v>930</v>
      </c>
      <c r="G271" s="56"/>
      <c r="H271" s="71"/>
      <c r="I271" s="56"/>
      <c r="J271" s="56"/>
      <c r="K271" s="56"/>
      <c r="L271" s="56"/>
    </row>
    <row r="272" spans="1:12" s="468" customFormat="1" ht="30">
      <c r="A272" s="474">
        <v>269</v>
      </c>
      <c r="B272" s="473" t="s">
        <v>264</v>
      </c>
      <c r="C272" s="473" t="s">
        <v>921</v>
      </c>
      <c r="D272" s="66">
        <v>37737686</v>
      </c>
      <c r="E272" s="66">
        <v>33628116</v>
      </c>
      <c r="F272" s="471" t="s">
        <v>931</v>
      </c>
      <c r="G272" s="56"/>
      <c r="H272" s="71"/>
      <c r="I272" s="56"/>
      <c r="J272" s="56"/>
      <c r="K272" s="56"/>
      <c r="L272" s="56"/>
    </row>
    <row r="273" spans="1:12" s="468" customFormat="1">
      <c r="A273" s="474">
        <v>270</v>
      </c>
      <c r="B273" s="473" t="s">
        <v>820</v>
      </c>
      <c r="C273" s="473" t="s">
        <v>712</v>
      </c>
      <c r="D273" s="66">
        <v>57763405</v>
      </c>
      <c r="E273" s="66">
        <v>51249974</v>
      </c>
      <c r="F273" s="471" t="s">
        <v>932</v>
      </c>
      <c r="G273" s="56"/>
      <c r="H273" s="71"/>
      <c r="I273" s="56"/>
      <c r="J273" s="56"/>
      <c r="K273" s="56"/>
      <c r="L273" s="56"/>
    </row>
    <row r="274" spans="1:12" s="484" customFormat="1" ht="30">
      <c r="A274" s="485">
        <v>271</v>
      </c>
      <c r="B274" s="370" t="s">
        <v>471</v>
      </c>
      <c r="C274" s="368" t="s">
        <v>696</v>
      </c>
      <c r="D274" s="66">
        <v>44201002</v>
      </c>
      <c r="E274" s="66">
        <v>36396991</v>
      </c>
      <c r="F274" s="483" t="s">
        <v>946</v>
      </c>
      <c r="G274" s="56"/>
      <c r="H274" s="71"/>
      <c r="I274" s="56"/>
      <c r="J274" s="56"/>
      <c r="K274" s="56"/>
      <c r="L274" s="56"/>
    </row>
    <row r="275" spans="1:12" ht="39" customHeight="1" thickBot="1">
      <c r="B275" s="395"/>
      <c r="C275" s="240" t="s">
        <v>164</v>
      </c>
      <c r="D275" s="486">
        <f>SUM(D4:D274)</f>
        <v>6510071792.0100002</v>
      </c>
      <c r="E275" s="486">
        <f>SUM(E4:E274)</f>
        <v>5957592325.1199999</v>
      </c>
      <c r="F275" s="4"/>
      <c r="G275" s="56"/>
      <c r="H275" s="56"/>
      <c r="J275" s="56"/>
      <c r="K275" s="56"/>
      <c r="L275" s="56"/>
    </row>
    <row r="276" spans="1:12" ht="39" customHeight="1" thickTop="1">
      <c r="C276" s="269"/>
      <c r="D276" s="270"/>
      <c r="E276" s="270"/>
      <c r="G276" s="56"/>
      <c r="H276" s="56"/>
      <c r="J276" s="56"/>
      <c r="K276" s="56"/>
      <c r="L276" s="56"/>
    </row>
    <row r="277" spans="1:12" ht="39" customHeight="1">
      <c r="B277" s="380" t="s">
        <v>459</v>
      </c>
      <c r="D277" s="379">
        <v>506.77</v>
      </c>
      <c r="G277" s="56"/>
      <c r="H277" s="56"/>
      <c r="J277" s="56"/>
      <c r="K277" s="56"/>
      <c r="L277" s="56"/>
    </row>
    <row r="278" spans="1:12" ht="39" customHeight="1">
      <c r="B278" s="380" t="s">
        <v>459</v>
      </c>
      <c r="D278" s="361">
        <f>D276-D277</f>
        <v>-506.77</v>
      </c>
      <c r="G278" s="56"/>
      <c r="H278" s="56"/>
      <c r="J278" s="56"/>
      <c r="K278" s="56"/>
      <c r="L278" s="56"/>
    </row>
    <row r="279" spans="1:12" ht="39" customHeight="1">
      <c r="B279" s="380" t="s">
        <v>459</v>
      </c>
      <c r="D279" s="379">
        <v>2315</v>
      </c>
      <c r="G279" s="56"/>
      <c r="H279" s="56">
        <f>437149+10929+10929</f>
        <v>459007</v>
      </c>
      <c r="J279" s="56"/>
      <c r="K279" s="56"/>
      <c r="L279" s="56"/>
    </row>
    <row r="280" spans="1:12" ht="39" customHeight="1">
      <c r="B280" s="380" t="s">
        <v>459</v>
      </c>
      <c r="C280" s="379"/>
      <c r="D280" s="379">
        <v>3087</v>
      </c>
      <c r="F280" s="379"/>
      <c r="G280" s="56"/>
      <c r="H280" s="56"/>
      <c r="J280" s="56"/>
      <c r="K280" s="56"/>
      <c r="L280" s="56"/>
    </row>
    <row r="281" spans="1:12" ht="39" customHeight="1">
      <c r="B281" s="380" t="s">
        <v>459</v>
      </c>
      <c r="C281" s="379"/>
      <c r="D281" s="379">
        <v>156658</v>
      </c>
      <c r="F281" s="379"/>
      <c r="G281" s="56"/>
      <c r="H281" s="56"/>
      <c r="J281" s="56"/>
      <c r="K281" s="56"/>
      <c r="L281" s="56"/>
    </row>
    <row r="282" spans="1:12" ht="39" customHeight="1">
      <c r="B282" s="380" t="s">
        <v>459</v>
      </c>
      <c r="D282" s="379">
        <v>115600</v>
      </c>
      <c r="G282" s="56"/>
      <c r="H282" s="56"/>
      <c r="J282" s="56"/>
      <c r="K282" s="56"/>
      <c r="L282" s="56"/>
    </row>
    <row r="283" spans="1:12" ht="39" customHeight="1"/>
    <row r="284" spans="1:12" ht="39" customHeight="1">
      <c r="B284" s="379"/>
      <c r="C284" s="379"/>
      <c r="F284" s="379"/>
    </row>
    <row r="285" spans="1:12" ht="39" customHeight="1">
      <c r="B285" s="430"/>
      <c r="C285" s="379"/>
      <c r="F285" s="379"/>
    </row>
    <row r="286" spans="1:12" ht="39" customHeight="1">
      <c r="B286" s="379"/>
      <c r="C286" s="379"/>
      <c r="F286" s="379"/>
    </row>
    <row r="287" spans="1:12" ht="39" customHeight="1">
      <c r="B287" s="379"/>
      <c r="C287" s="379"/>
      <c r="F287" s="379"/>
      <c r="H287" s="379">
        <f>939947/6</f>
        <v>156657.83333333334</v>
      </c>
    </row>
    <row r="288" spans="1:12" ht="39" customHeight="1">
      <c r="B288" s="379"/>
      <c r="C288" s="379"/>
      <c r="F288" s="379"/>
    </row>
    <row r="289" spans="1:6" ht="39" customHeight="1">
      <c r="B289" s="379"/>
      <c r="C289" s="379"/>
      <c r="F289" s="379"/>
    </row>
    <row r="290" spans="1:6" ht="39" customHeight="1">
      <c r="B290" s="379"/>
      <c r="C290" s="379"/>
      <c r="F290" s="379"/>
    </row>
    <row r="291" spans="1:6" ht="39" customHeight="1">
      <c r="B291" s="379"/>
      <c r="C291" s="379"/>
      <c r="F291" s="379"/>
    </row>
    <row r="292" spans="1:6" ht="39" customHeight="1">
      <c r="B292" s="379"/>
      <c r="C292" s="379"/>
      <c r="F292" s="379"/>
    </row>
    <row r="293" spans="1:6" ht="39" customHeight="1"/>
    <row r="294" spans="1:6" ht="39" customHeight="1">
      <c r="B294" s="379"/>
      <c r="C294" s="379"/>
      <c r="F294" s="379"/>
    </row>
    <row r="295" spans="1:6" ht="39" customHeight="1">
      <c r="A295" s="383">
        <v>206</v>
      </c>
      <c r="B295" s="25" t="s">
        <v>367</v>
      </c>
      <c r="C295" s="380" t="s">
        <v>801</v>
      </c>
      <c r="D295" s="66">
        <v>638400000</v>
      </c>
      <c r="E295" s="66">
        <v>638400000</v>
      </c>
      <c r="F295" s="378" t="s">
        <v>798</v>
      </c>
    </row>
    <row r="296" spans="1:6" ht="39" customHeight="1">
      <c r="A296" s="383">
        <v>207</v>
      </c>
      <c r="B296" s="25" t="s">
        <v>307</v>
      </c>
      <c r="C296" s="380" t="s">
        <v>802</v>
      </c>
      <c r="D296" s="66">
        <v>241500000</v>
      </c>
      <c r="E296" s="66">
        <v>241500000</v>
      </c>
      <c r="F296" s="378" t="s">
        <v>798</v>
      </c>
    </row>
    <row r="297" spans="1:6" ht="39" customHeight="1">
      <c r="A297" s="383">
        <v>208</v>
      </c>
      <c r="B297" s="25" t="s">
        <v>336</v>
      </c>
      <c r="C297" s="380" t="s">
        <v>803</v>
      </c>
      <c r="D297" s="66">
        <v>68900000</v>
      </c>
      <c r="E297" s="66">
        <v>68900000</v>
      </c>
      <c r="F297" s="378" t="s">
        <v>798</v>
      </c>
    </row>
    <row r="298" spans="1:6" ht="39" customHeight="1">
      <c r="A298" s="383">
        <v>209</v>
      </c>
      <c r="B298" s="25" t="s">
        <v>459</v>
      </c>
      <c r="C298" s="380" t="s">
        <v>804</v>
      </c>
      <c r="D298" s="66">
        <v>21800000</v>
      </c>
      <c r="E298" s="66">
        <v>21800000</v>
      </c>
      <c r="F298" s="378" t="s">
        <v>798</v>
      </c>
    </row>
    <row r="299" spans="1:6" ht="39" customHeight="1">
      <c r="A299" s="383">
        <v>210</v>
      </c>
      <c r="B299" s="333">
        <v>0</v>
      </c>
      <c r="C299" s="380" t="s">
        <v>805</v>
      </c>
      <c r="D299" s="66">
        <v>10300000</v>
      </c>
      <c r="E299" s="66">
        <v>10300000</v>
      </c>
      <c r="F299" s="378" t="s">
        <v>798</v>
      </c>
    </row>
    <row r="300" spans="1:6" ht="39" customHeight="1">
      <c r="A300" s="383">
        <v>211</v>
      </c>
      <c r="B300" s="25" t="s">
        <v>443</v>
      </c>
      <c r="C300" s="380" t="s">
        <v>806</v>
      </c>
      <c r="D300" s="66">
        <v>3800000</v>
      </c>
      <c r="E300" s="66">
        <v>3800000</v>
      </c>
      <c r="F300" s="378" t="s">
        <v>798</v>
      </c>
    </row>
    <row r="301" spans="1:6" ht="39" customHeight="1">
      <c r="A301" s="383">
        <v>212</v>
      </c>
      <c r="B301" s="25" t="s">
        <v>799</v>
      </c>
      <c r="C301" s="380" t="s">
        <v>807</v>
      </c>
      <c r="D301" s="66">
        <v>800000</v>
      </c>
      <c r="E301" s="66">
        <v>800000</v>
      </c>
      <c r="F301" s="378" t="s">
        <v>798</v>
      </c>
    </row>
    <row r="302" spans="1:6" ht="39" customHeight="1">
      <c r="A302" s="383">
        <v>213</v>
      </c>
      <c r="B302" s="332">
        <v>0</v>
      </c>
      <c r="C302" s="380" t="s">
        <v>808</v>
      </c>
      <c r="D302" s="66">
        <v>9700000</v>
      </c>
      <c r="E302" s="66">
        <v>9700000</v>
      </c>
      <c r="F302" s="378" t="s">
        <v>798</v>
      </c>
    </row>
    <row r="303" spans="1:6" ht="39" customHeight="1">
      <c r="A303" s="383">
        <v>214</v>
      </c>
      <c r="B303" s="25" t="s">
        <v>449</v>
      </c>
      <c r="C303" s="380" t="s">
        <v>809</v>
      </c>
      <c r="D303" s="66">
        <v>6100000</v>
      </c>
      <c r="E303" s="66">
        <v>6100000</v>
      </c>
      <c r="F303" s="378" t="s">
        <v>798</v>
      </c>
    </row>
    <row r="304" spans="1:6" ht="39" customHeight="1">
      <c r="A304" s="383">
        <v>215</v>
      </c>
      <c r="B304" s="25" t="s">
        <v>800</v>
      </c>
      <c r="C304" s="380" t="s">
        <v>810</v>
      </c>
      <c r="D304" s="66">
        <v>4700000</v>
      </c>
      <c r="E304" s="66">
        <v>4700000</v>
      </c>
      <c r="F304" s="378" t="s">
        <v>798</v>
      </c>
    </row>
    <row r="305" spans="2:6" ht="39" customHeight="1">
      <c r="B305" s="379"/>
      <c r="C305" s="379"/>
      <c r="F305" s="379"/>
    </row>
    <row r="306" spans="2:6" ht="39" customHeight="1">
      <c r="B306" s="379"/>
      <c r="C306" s="379"/>
      <c r="F306" s="379"/>
    </row>
    <row r="307" spans="2:6" ht="39" customHeight="1">
      <c r="B307" s="379"/>
      <c r="C307" s="379"/>
      <c r="F307" s="379"/>
    </row>
    <row r="308" spans="2:6" ht="39" customHeight="1">
      <c r="B308" s="379"/>
      <c r="C308" s="379"/>
      <c r="F308" s="379"/>
    </row>
    <row r="309" spans="2:6" ht="39" customHeight="1">
      <c r="B309" s="379"/>
      <c r="C309" s="379"/>
      <c r="F309" s="379"/>
    </row>
    <row r="310" spans="2:6" ht="39" customHeight="1">
      <c r="B310" s="379"/>
      <c r="C310" s="379"/>
      <c r="F310" s="379"/>
    </row>
    <row r="311" spans="2:6" ht="39" customHeight="1">
      <c r="B311" s="379"/>
      <c r="C311" s="379"/>
      <c r="F311" s="379"/>
    </row>
    <row r="312" spans="2:6" ht="39" customHeight="1">
      <c r="B312" s="379"/>
      <c r="C312" s="379"/>
      <c r="F312" s="379"/>
    </row>
    <row r="313" spans="2:6" ht="39" customHeight="1">
      <c r="B313" s="379"/>
      <c r="C313" s="379"/>
      <c r="F313" s="379"/>
    </row>
    <row r="314" spans="2:6" ht="39" customHeight="1">
      <c r="B314" s="379"/>
      <c r="C314" s="379"/>
      <c r="F314" s="379"/>
    </row>
    <row r="315" spans="2:6" ht="39" customHeight="1">
      <c r="B315" s="379"/>
      <c r="C315" s="379"/>
      <c r="F315" s="379"/>
    </row>
    <row r="316" spans="2:6" ht="39" customHeight="1">
      <c r="B316" s="379"/>
      <c r="C316" s="379"/>
      <c r="F316" s="379"/>
    </row>
    <row r="317" spans="2:6" ht="39" customHeight="1">
      <c r="B317" s="379"/>
      <c r="C317" s="379"/>
      <c r="F317" s="379"/>
    </row>
    <row r="318" spans="2:6" ht="39" customHeight="1">
      <c r="B318" s="379"/>
      <c r="C318" s="379"/>
      <c r="F318" s="379"/>
    </row>
    <row r="319" spans="2:6" ht="39" customHeight="1">
      <c r="B319" s="379"/>
      <c r="C319" s="379"/>
      <c r="F319" s="379"/>
    </row>
    <row r="320" spans="2:6" ht="39" customHeight="1"/>
    <row r="321" spans="1:12" ht="39" customHeight="1">
      <c r="B321" s="379"/>
      <c r="C321" s="379"/>
      <c r="F321" s="379"/>
    </row>
    <row r="322" spans="1:12" ht="39" customHeight="1">
      <c r="B322" s="379"/>
      <c r="C322" s="379"/>
      <c r="F322" s="379"/>
    </row>
    <row r="323" spans="1:12" ht="39" customHeight="1">
      <c r="B323" s="379"/>
      <c r="C323" s="379"/>
      <c r="F323" s="379"/>
    </row>
    <row r="324" spans="1:12" ht="39" customHeight="1">
      <c r="B324" s="379"/>
      <c r="C324" s="379"/>
      <c r="F324" s="379"/>
    </row>
    <row r="325" spans="1:12" ht="39" customHeight="1">
      <c r="B325" s="379"/>
      <c r="C325" s="379"/>
      <c r="F325" s="379"/>
    </row>
    <row r="326" spans="1:12" ht="39" customHeight="1">
      <c r="B326" s="379"/>
      <c r="C326" s="379"/>
      <c r="F326" s="379"/>
    </row>
    <row r="327" spans="1:12" ht="39" customHeight="1">
      <c r="B327" s="379"/>
      <c r="C327" s="379"/>
      <c r="F327" s="379"/>
    </row>
    <row r="328" spans="1:12" ht="39" customHeight="1">
      <c r="B328" s="379"/>
      <c r="C328" s="379"/>
      <c r="F328" s="379"/>
    </row>
    <row r="329" spans="1:12" ht="39" customHeight="1">
      <c r="B329" s="379"/>
      <c r="C329" s="379"/>
      <c r="F329" s="379"/>
    </row>
    <row r="330" spans="1:12" ht="39" customHeight="1">
      <c r="B330" s="379"/>
      <c r="C330" s="379"/>
      <c r="F330" s="379"/>
    </row>
    <row r="331" spans="1:12" ht="39" customHeight="1">
      <c r="B331" s="379"/>
      <c r="C331" s="379"/>
      <c r="F331" s="379"/>
    </row>
    <row r="332" spans="1:12" ht="39" customHeight="1">
      <c r="B332" s="379"/>
      <c r="C332" s="379"/>
      <c r="F332" s="379"/>
    </row>
    <row r="333" spans="1:12" ht="39" customHeight="1">
      <c r="B333" s="379"/>
      <c r="C333" s="379"/>
      <c r="F333" s="379"/>
    </row>
    <row r="334" spans="1:12" ht="39" customHeight="1">
      <c r="B334" s="379"/>
      <c r="C334" s="379"/>
      <c r="F334" s="379"/>
    </row>
    <row r="335" spans="1:12" ht="39" customHeight="1">
      <c r="B335" s="379"/>
      <c r="C335" s="379"/>
      <c r="F335" s="379"/>
    </row>
    <row r="336" spans="1:12" ht="45">
      <c r="A336" s="383">
        <v>153</v>
      </c>
      <c r="B336" s="380" t="s">
        <v>334</v>
      </c>
      <c r="C336" s="380" t="s">
        <v>693</v>
      </c>
      <c r="D336" s="249">
        <v>33034</v>
      </c>
      <c r="E336" s="249">
        <v>33034</v>
      </c>
      <c r="F336" s="378" t="s">
        <v>694</v>
      </c>
      <c r="G336" s="56"/>
      <c r="H336" s="71"/>
      <c r="J336" s="56"/>
      <c r="K336" s="56"/>
      <c r="L336" s="56"/>
    </row>
    <row r="337" spans="1:12" ht="30">
      <c r="A337" s="383">
        <v>154</v>
      </c>
      <c r="B337" s="380" t="s">
        <v>695</v>
      </c>
      <c r="C337" s="380" t="s">
        <v>696</v>
      </c>
      <c r="D337" s="249">
        <v>477885</v>
      </c>
      <c r="E337" s="249">
        <v>477885</v>
      </c>
      <c r="F337" s="378" t="s">
        <v>694</v>
      </c>
      <c r="G337" s="56"/>
      <c r="H337" s="71"/>
      <c r="J337" s="56"/>
      <c r="K337" s="56"/>
      <c r="L337" s="56"/>
    </row>
    <row r="338" spans="1:12">
      <c r="A338" s="383">
        <v>155</v>
      </c>
      <c r="B338" s="380" t="s">
        <v>468</v>
      </c>
      <c r="C338" s="380" t="s">
        <v>697</v>
      </c>
      <c r="D338" s="249">
        <v>265923</v>
      </c>
      <c r="E338" s="249">
        <v>265923</v>
      </c>
      <c r="F338" s="378" t="s">
        <v>694</v>
      </c>
      <c r="G338" s="56"/>
      <c r="H338" s="71"/>
      <c r="J338" s="56"/>
      <c r="K338" s="56"/>
      <c r="L338" s="56"/>
    </row>
    <row r="339" spans="1:12" ht="45">
      <c r="A339" s="383">
        <v>156</v>
      </c>
      <c r="B339" s="380" t="s">
        <v>334</v>
      </c>
      <c r="C339" s="380" t="s">
        <v>698</v>
      </c>
      <c r="D339" s="249">
        <v>49552</v>
      </c>
      <c r="E339" s="249">
        <v>49552</v>
      </c>
      <c r="F339" s="378" t="s">
        <v>694</v>
      </c>
      <c r="G339" s="56"/>
      <c r="H339" s="71"/>
      <c r="J339" s="56"/>
      <c r="K339" s="56"/>
      <c r="L339" s="56"/>
    </row>
    <row r="340" spans="1:12" ht="30">
      <c r="A340" s="383">
        <v>157</v>
      </c>
      <c r="B340" s="380" t="s">
        <v>695</v>
      </c>
      <c r="C340" s="380" t="s">
        <v>699</v>
      </c>
      <c r="D340" s="249">
        <v>716828</v>
      </c>
      <c r="E340" s="249">
        <v>716828</v>
      </c>
      <c r="F340" s="378" t="s">
        <v>694</v>
      </c>
      <c r="G340" s="56"/>
      <c r="H340" s="71"/>
      <c r="J340" s="56"/>
      <c r="K340" s="56"/>
      <c r="L340" s="56"/>
    </row>
    <row r="341" spans="1:12">
      <c r="A341" s="383">
        <v>158</v>
      </c>
      <c r="B341" s="380" t="s">
        <v>468</v>
      </c>
      <c r="C341" s="380" t="s">
        <v>700</v>
      </c>
      <c r="D341" s="249">
        <v>398884</v>
      </c>
      <c r="E341" s="249">
        <v>398884</v>
      </c>
      <c r="F341" s="378" t="s">
        <v>694</v>
      </c>
      <c r="G341" s="56"/>
      <c r="H341" s="71"/>
      <c r="J341" s="56"/>
      <c r="K341" s="56"/>
      <c r="L341" s="56"/>
    </row>
    <row r="342" spans="1:12" ht="30">
      <c r="A342" s="383">
        <v>161</v>
      </c>
      <c r="B342" s="380" t="s">
        <v>468</v>
      </c>
      <c r="C342" s="380" t="s">
        <v>701</v>
      </c>
      <c r="D342" s="249">
        <v>139422</v>
      </c>
      <c r="E342" s="249">
        <v>134293</v>
      </c>
      <c r="F342" s="378" t="s">
        <v>702</v>
      </c>
      <c r="G342" s="56"/>
      <c r="H342" s="71">
        <f>D342-E342</f>
        <v>5129</v>
      </c>
      <c r="I342" s="56">
        <f>1245+1245+1245+1394</f>
        <v>5129</v>
      </c>
      <c r="J342" s="56"/>
      <c r="K342" s="56"/>
      <c r="L342" s="56"/>
    </row>
    <row r="343" spans="1:12" ht="30">
      <c r="A343" s="383">
        <v>162</v>
      </c>
      <c r="B343" s="380" t="s">
        <v>468</v>
      </c>
      <c r="C343" s="380" t="s">
        <v>701</v>
      </c>
      <c r="D343" s="249">
        <v>133389</v>
      </c>
      <c r="E343" s="249">
        <v>128482</v>
      </c>
      <c r="F343" s="378" t="s">
        <v>702</v>
      </c>
      <c r="G343" s="56"/>
      <c r="H343" s="71">
        <f>D343-E343</f>
        <v>4907</v>
      </c>
      <c r="I343" s="56">
        <f>1191+1191+1191+1334</f>
        <v>4907</v>
      </c>
      <c r="J343" s="56"/>
      <c r="K343" s="56"/>
      <c r="L343" s="56"/>
    </row>
    <row r="344" spans="1:12" ht="30">
      <c r="A344" s="383">
        <v>163</v>
      </c>
      <c r="B344" s="380" t="s">
        <v>468</v>
      </c>
      <c r="C344" s="380" t="s">
        <v>701</v>
      </c>
      <c r="D344" s="249">
        <v>245733</v>
      </c>
      <c r="E344" s="249">
        <v>236695</v>
      </c>
      <c r="F344" s="378" t="s">
        <v>702</v>
      </c>
      <c r="G344" s="56"/>
      <c r="H344" s="71">
        <f>D344-E344</f>
        <v>9038</v>
      </c>
      <c r="I344" s="56">
        <f>2194+2194+2194+2457</f>
        <v>9039</v>
      </c>
      <c r="J344" s="56"/>
      <c r="K344" s="56"/>
      <c r="L344" s="56"/>
    </row>
    <row r="345" spans="1:12">
      <c r="A345" s="383">
        <v>164</v>
      </c>
      <c r="B345" s="380" t="s">
        <v>367</v>
      </c>
      <c r="C345" s="380" t="s">
        <v>704</v>
      </c>
      <c r="D345" s="249">
        <v>4299</v>
      </c>
      <c r="E345" s="249">
        <v>4299</v>
      </c>
      <c r="F345" s="378" t="s">
        <v>703</v>
      </c>
      <c r="G345" s="56"/>
      <c r="H345" s="71"/>
      <c r="J345" s="56"/>
      <c r="K345" s="56"/>
      <c r="L345" s="56"/>
    </row>
    <row r="346" spans="1:12">
      <c r="B346" s="202"/>
      <c r="C346" s="203"/>
      <c r="D346" s="204"/>
      <c r="E346" s="205"/>
      <c r="F346" s="206"/>
    </row>
    <row r="347" spans="1:12">
      <c r="B347" s="202"/>
      <c r="C347" s="203"/>
      <c r="D347" s="204"/>
      <c r="E347" s="205"/>
      <c r="F347" s="206"/>
    </row>
    <row r="348" spans="1:12">
      <c r="B348" s="202"/>
      <c r="C348" s="203"/>
      <c r="D348" s="204"/>
      <c r="E348" s="205"/>
      <c r="F348" s="206"/>
    </row>
    <row r="349" spans="1:12" ht="38.25">
      <c r="A349" s="33"/>
      <c r="B349" s="27" t="s">
        <v>516</v>
      </c>
      <c r="C349" s="166" t="s">
        <v>513</v>
      </c>
      <c r="D349" s="383"/>
      <c r="E349" s="208">
        <v>414817</v>
      </c>
      <c r="F349" s="33" t="s">
        <v>515</v>
      </c>
      <c r="G349" s="56"/>
      <c r="H349" s="56"/>
      <c r="J349" s="56"/>
      <c r="K349" s="56"/>
      <c r="L349" s="56"/>
    </row>
    <row r="350" spans="1:12" ht="22.9" customHeight="1">
      <c r="B350" s="27" t="s">
        <v>523</v>
      </c>
      <c r="C350" s="166" t="s">
        <v>525</v>
      </c>
      <c r="D350" s="383"/>
      <c r="E350" s="208">
        <v>1376226</v>
      </c>
      <c r="F350" s="33" t="s">
        <v>522</v>
      </c>
    </row>
    <row r="351" spans="1:12" ht="15" customHeight="1">
      <c r="B351" s="79" t="s">
        <v>529</v>
      </c>
      <c r="C351" s="166" t="s">
        <v>514</v>
      </c>
      <c r="D351" s="383"/>
      <c r="E351" s="208">
        <v>24740434</v>
      </c>
      <c r="F351" s="4" t="s">
        <v>167</v>
      </c>
    </row>
    <row r="352" spans="1:12" ht="15" customHeight="1">
      <c r="B352" s="79" t="s">
        <v>536</v>
      </c>
      <c r="C352" s="166" t="s">
        <v>537</v>
      </c>
      <c r="D352" s="383"/>
      <c r="E352" s="209">
        <v>8249594</v>
      </c>
      <c r="F352" s="4" t="s">
        <v>179</v>
      </c>
    </row>
    <row r="353" spans="2:6" ht="15" customHeight="1">
      <c r="B353" s="79" t="s">
        <v>128</v>
      </c>
      <c r="C353" s="166" t="s">
        <v>535</v>
      </c>
      <c r="D353" s="383"/>
      <c r="E353" s="209">
        <v>989316</v>
      </c>
      <c r="F353" s="4" t="s">
        <v>179</v>
      </c>
    </row>
    <row r="354" spans="2:6" ht="15" customHeight="1">
      <c r="B354" s="27" t="s">
        <v>538</v>
      </c>
      <c r="C354" s="380" t="s">
        <v>368</v>
      </c>
      <c r="D354" s="383"/>
      <c r="E354" s="209">
        <v>4472167</v>
      </c>
      <c r="F354" s="4" t="s">
        <v>188</v>
      </c>
    </row>
    <row r="355" spans="2:6" ht="15" customHeight="1">
      <c r="B355" s="184" t="s">
        <v>543</v>
      </c>
      <c r="C355" s="166" t="s">
        <v>531</v>
      </c>
      <c r="D355" s="383"/>
      <c r="E355" s="210">
        <v>572741</v>
      </c>
      <c r="F355" s="186" t="s">
        <v>375</v>
      </c>
    </row>
    <row r="356" spans="2:6" ht="15" customHeight="1">
      <c r="B356" s="184" t="s">
        <v>544</v>
      </c>
      <c r="C356" s="181" t="s">
        <v>525</v>
      </c>
      <c r="D356" s="383"/>
      <c r="E356" s="210">
        <v>1330134</v>
      </c>
      <c r="F356" s="33" t="s">
        <v>238</v>
      </c>
    </row>
    <row r="357" spans="2:6" ht="15" customHeight="1">
      <c r="B357" s="184" t="s">
        <v>545</v>
      </c>
      <c r="C357" s="79"/>
      <c r="D357" s="383"/>
      <c r="E357" s="211">
        <v>9462573</v>
      </c>
      <c r="F357" s="2" t="s">
        <v>236</v>
      </c>
    </row>
    <row r="358" spans="2:6" ht="15" customHeight="1">
      <c r="B358" s="187" t="s">
        <v>166</v>
      </c>
      <c r="C358" s="79" t="s">
        <v>168</v>
      </c>
      <c r="D358" s="383"/>
      <c r="E358" s="211">
        <v>23886246</v>
      </c>
      <c r="F358" s="2" t="s">
        <v>237</v>
      </c>
    </row>
    <row r="359" spans="2:6" ht="15" customHeight="1">
      <c r="B359" s="184" t="s">
        <v>548</v>
      </c>
      <c r="C359" s="166" t="s">
        <v>553</v>
      </c>
      <c r="D359" s="383"/>
      <c r="E359" s="211">
        <v>84158449</v>
      </c>
      <c r="F359" s="2" t="s">
        <v>259</v>
      </c>
    </row>
    <row r="360" spans="2:6" ht="60" customHeight="1">
      <c r="B360" s="184" t="s">
        <v>551</v>
      </c>
      <c r="C360" s="166" t="s">
        <v>554</v>
      </c>
      <c r="D360" s="383"/>
      <c r="E360" s="211">
        <v>42140625</v>
      </c>
      <c r="F360" s="186" t="s">
        <v>262</v>
      </c>
    </row>
    <row r="361" spans="2:6" ht="15" customHeight="1">
      <c r="B361" s="184" t="s">
        <v>558</v>
      </c>
      <c r="C361" s="79"/>
      <c r="D361" s="383"/>
      <c r="E361" s="210">
        <v>118323</v>
      </c>
      <c r="F361" s="186" t="s">
        <v>263</v>
      </c>
    </row>
    <row r="362" spans="2:6" ht="15" customHeight="1">
      <c r="B362" s="184" t="s">
        <v>559</v>
      </c>
      <c r="C362" s="383"/>
      <c r="D362" s="383"/>
      <c r="E362" s="210">
        <v>23261227</v>
      </c>
      <c r="F362" s="186" t="s">
        <v>263</v>
      </c>
    </row>
    <row r="363" spans="2:6" ht="15" customHeight="1">
      <c r="B363" s="184" t="s">
        <v>562</v>
      </c>
      <c r="C363" s="166" t="s">
        <v>563</v>
      </c>
      <c r="D363" s="383"/>
      <c r="E363" s="210">
        <v>235127</v>
      </c>
      <c r="F363" s="195" t="s">
        <v>265</v>
      </c>
    </row>
    <row r="364" spans="2:6" ht="15" customHeight="1">
      <c r="B364" s="185" t="s">
        <v>564</v>
      </c>
      <c r="C364" s="191" t="s">
        <v>565</v>
      </c>
      <c r="D364" s="192"/>
      <c r="E364" s="210">
        <v>24034794</v>
      </c>
      <c r="F364" s="195" t="s">
        <v>265</v>
      </c>
    </row>
    <row r="365" spans="2:6" ht="15" customHeight="1">
      <c r="B365" s="193" t="s">
        <v>569</v>
      </c>
      <c r="C365" s="191" t="s">
        <v>570</v>
      </c>
      <c r="D365" s="192"/>
      <c r="E365" s="212">
        <v>6530782</v>
      </c>
      <c r="F365" s="79" t="s">
        <v>277</v>
      </c>
    </row>
    <row r="366" spans="2:6" ht="15" customHeight="1">
      <c r="B366" s="185" t="s">
        <v>571</v>
      </c>
      <c r="C366" s="191" t="s">
        <v>572</v>
      </c>
      <c r="D366" s="192"/>
      <c r="E366" s="210">
        <v>184015</v>
      </c>
      <c r="F366" s="79" t="s">
        <v>376</v>
      </c>
    </row>
    <row r="367" spans="2:6" ht="15" customHeight="1">
      <c r="B367" s="185" t="s">
        <v>573</v>
      </c>
      <c r="C367" s="191" t="s">
        <v>563</v>
      </c>
      <c r="D367" s="192"/>
      <c r="E367" s="210">
        <v>247510</v>
      </c>
      <c r="F367" s="79" t="s">
        <v>299</v>
      </c>
    </row>
    <row r="368" spans="2:6" ht="15" customHeight="1">
      <c r="B368" s="185" t="s">
        <v>536</v>
      </c>
      <c r="C368" s="191" t="s">
        <v>537</v>
      </c>
      <c r="D368" s="192"/>
      <c r="E368" s="210">
        <v>8786078</v>
      </c>
      <c r="F368" s="79" t="s">
        <v>299</v>
      </c>
    </row>
    <row r="369" spans="2:6" ht="15" customHeight="1">
      <c r="B369" s="185" t="s">
        <v>574</v>
      </c>
      <c r="C369" s="191" t="s">
        <v>525</v>
      </c>
      <c r="D369" s="192"/>
      <c r="E369" s="210">
        <v>647409</v>
      </c>
      <c r="F369" s="79" t="s">
        <v>301</v>
      </c>
    </row>
    <row r="370" spans="2:6" ht="15" customHeight="1">
      <c r="B370" s="188" t="s">
        <v>575</v>
      </c>
      <c r="C370" s="191" t="s">
        <v>576</v>
      </c>
      <c r="D370" s="192"/>
      <c r="E370" s="210">
        <v>333218</v>
      </c>
      <c r="F370" s="79" t="s">
        <v>378</v>
      </c>
    </row>
    <row r="371" spans="2:6" ht="15" customHeight="1">
      <c r="B371" s="188" t="s">
        <v>371</v>
      </c>
      <c r="C371" s="191" t="s">
        <v>514</v>
      </c>
      <c r="D371" s="192"/>
      <c r="E371" s="210">
        <v>19151795</v>
      </c>
      <c r="F371" s="79" t="s">
        <v>305</v>
      </c>
    </row>
    <row r="372" spans="2:6" ht="15" customHeight="1">
      <c r="B372" s="188" t="s">
        <v>577</v>
      </c>
      <c r="C372" s="191" t="s">
        <v>513</v>
      </c>
      <c r="D372" s="192"/>
      <c r="E372" s="210">
        <v>27723160</v>
      </c>
      <c r="F372" s="79" t="s">
        <v>308</v>
      </c>
    </row>
    <row r="373" spans="2:6" ht="15" customHeight="1">
      <c r="B373" s="188" t="s">
        <v>580</v>
      </c>
      <c r="C373" s="191" t="s">
        <v>576</v>
      </c>
      <c r="D373" s="192"/>
      <c r="E373" s="210">
        <v>14723071</v>
      </c>
      <c r="F373" s="79" t="s">
        <v>83</v>
      </c>
    </row>
    <row r="374" spans="2:6" ht="15" customHeight="1">
      <c r="B374" s="185" t="s">
        <v>586</v>
      </c>
      <c r="C374" s="191" t="s">
        <v>552</v>
      </c>
      <c r="D374" s="192"/>
      <c r="E374" s="210">
        <v>20587785</v>
      </c>
      <c r="F374" s="79" t="s">
        <v>312</v>
      </c>
    </row>
    <row r="375" spans="2:6" ht="15" customHeight="1">
      <c r="B375" s="185" t="s">
        <v>586</v>
      </c>
      <c r="C375" s="191" t="s">
        <v>552</v>
      </c>
      <c r="D375" s="192"/>
      <c r="E375" s="210">
        <v>31424987</v>
      </c>
      <c r="F375" s="79" t="s">
        <v>312</v>
      </c>
    </row>
    <row r="376" spans="2:6" ht="15" customHeight="1">
      <c r="B376" s="213" t="s">
        <v>591</v>
      </c>
      <c r="C376" s="214" t="s">
        <v>590</v>
      </c>
      <c r="D376" s="215"/>
      <c r="E376" s="210">
        <v>46200</v>
      </c>
      <c r="F376" s="216" t="s">
        <v>317</v>
      </c>
    </row>
    <row r="377" spans="2:6" ht="15" customHeight="1">
      <c r="B377" s="213" t="s">
        <v>592</v>
      </c>
      <c r="C377" s="214" t="s">
        <v>590</v>
      </c>
      <c r="D377" s="215"/>
      <c r="E377" s="210">
        <v>108000</v>
      </c>
      <c r="F377" s="216" t="s">
        <v>317</v>
      </c>
    </row>
    <row r="378" spans="2:6" ht="15" customHeight="1">
      <c r="B378" s="213" t="s">
        <v>593</v>
      </c>
      <c r="C378" s="214" t="s">
        <v>590</v>
      </c>
      <c r="D378" s="215"/>
      <c r="E378" s="210">
        <v>20000</v>
      </c>
      <c r="F378" s="216" t="s">
        <v>318</v>
      </c>
    </row>
    <row r="379" spans="2:6" ht="15" customHeight="1">
      <c r="B379" s="213" t="s">
        <v>593</v>
      </c>
      <c r="C379" s="214" t="s">
        <v>590</v>
      </c>
      <c r="D379" s="215"/>
      <c r="E379" s="210">
        <v>175000</v>
      </c>
      <c r="F379" s="216" t="s">
        <v>318</v>
      </c>
    </row>
    <row r="380" spans="2:6" ht="15" customHeight="1">
      <c r="B380" s="213" t="s">
        <v>594</v>
      </c>
      <c r="C380" s="214" t="s">
        <v>590</v>
      </c>
      <c r="D380" s="215"/>
      <c r="E380" s="210">
        <v>237713</v>
      </c>
      <c r="F380" s="216" t="s">
        <v>595</v>
      </c>
    </row>
    <row r="381" spans="2:6" ht="15" customHeight="1">
      <c r="B381" s="213" t="s">
        <v>596</v>
      </c>
      <c r="C381" s="214" t="s">
        <v>590</v>
      </c>
      <c r="D381" s="215"/>
      <c r="E381" s="210">
        <v>60000</v>
      </c>
      <c r="F381" s="216" t="s">
        <v>595</v>
      </c>
    </row>
    <row r="382" spans="2:6" ht="15" customHeight="1">
      <c r="B382" s="213" t="s">
        <v>596</v>
      </c>
      <c r="C382" s="214" t="s">
        <v>590</v>
      </c>
      <c r="D382" s="215"/>
      <c r="E382" s="210">
        <v>60000</v>
      </c>
      <c r="F382" s="216" t="s">
        <v>595</v>
      </c>
    </row>
    <row r="383" spans="2:6" ht="15" customHeight="1">
      <c r="B383" s="185" t="s">
        <v>597</v>
      </c>
      <c r="C383" s="191" t="s">
        <v>552</v>
      </c>
      <c r="D383" s="192"/>
      <c r="E383" s="210">
        <v>80150</v>
      </c>
      <c r="F383" s="79" t="s">
        <v>598</v>
      </c>
    </row>
    <row r="384" spans="2:6" ht="15" customHeight="1">
      <c r="B384" s="185" t="s">
        <v>333</v>
      </c>
      <c r="C384" s="191" t="s">
        <v>590</v>
      </c>
      <c r="D384" s="192"/>
      <c r="E384" s="212">
        <v>13688947</v>
      </c>
      <c r="F384" s="79" t="s">
        <v>319</v>
      </c>
    </row>
    <row r="385" spans="2:6" ht="15" customHeight="1">
      <c r="B385" s="185" t="s">
        <v>599</v>
      </c>
      <c r="C385" s="191" t="s">
        <v>590</v>
      </c>
      <c r="D385" s="192"/>
      <c r="E385" s="212">
        <v>30000</v>
      </c>
      <c r="F385" s="79" t="s">
        <v>319</v>
      </c>
    </row>
    <row r="386" spans="2:6" ht="15" customHeight="1">
      <c r="B386" s="185" t="s">
        <v>600</v>
      </c>
      <c r="C386" s="191" t="s">
        <v>590</v>
      </c>
      <c r="D386" s="192"/>
      <c r="E386" s="212">
        <v>120000</v>
      </c>
      <c r="F386" s="79" t="s">
        <v>358</v>
      </c>
    </row>
    <row r="387" spans="2:6" ht="15" customHeight="1">
      <c r="B387" s="185" t="s">
        <v>601</v>
      </c>
      <c r="C387" s="191" t="s">
        <v>590</v>
      </c>
      <c r="D387" s="192"/>
      <c r="E387" s="212">
        <v>24000</v>
      </c>
      <c r="F387" s="79" t="s">
        <v>359</v>
      </c>
    </row>
    <row r="388" spans="2:6" ht="15" customHeight="1">
      <c r="B388" s="185" t="s">
        <v>600</v>
      </c>
      <c r="C388" s="191" t="s">
        <v>590</v>
      </c>
      <c r="D388" s="192"/>
      <c r="E388" s="210">
        <v>120000</v>
      </c>
      <c r="F388" s="79" t="s">
        <v>359</v>
      </c>
    </row>
    <row r="389" spans="2:6" ht="15" customHeight="1">
      <c r="B389" s="189" t="s">
        <v>600</v>
      </c>
      <c r="C389" s="191" t="s">
        <v>590</v>
      </c>
      <c r="D389" s="192"/>
      <c r="E389" s="210">
        <v>120000</v>
      </c>
      <c r="F389" s="79" t="s">
        <v>328</v>
      </c>
    </row>
    <row r="390" spans="2:6" ht="15" customHeight="1">
      <c r="B390" s="185" t="s">
        <v>603</v>
      </c>
      <c r="C390" s="191" t="s">
        <v>552</v>
      </c>
      <c r="D390" s="192"/>
      <c r="E390" s="210">
        <v>120000</v>
      </c>
      <c r="F390" s="79" t="s">
        <v>328</v>
      </c>
    </row>
    <row r="391" spans="2:6" ht="15" customHeight="1">
      <c r="B391" s="185" t="s">
        <v>605</v>
      </c>
      <c r="C391" s="191" t="s">
        <v>576</v>
      </c>
      <c r="D391" s="192"/>
      <c r="E391" s="212">
        <v>225887</v>
      </c>
      <c r="F391" s="79" t="s">
        <v>604</v>
      </c>
    </row>
    <row r="392" spans="2:6" ht="15" customHeight="1">
      <c r="B392" s="185" t="s">
        <v>333</v>
      </c>
      <c r="C392" s="191" t="s">
        <v>590</v>
      </c>
      <c r="D392" s="192"/>
      <c r="E392" s="210">
        <v>79984004</v>
      </c>
      <c r="F392" s="79" t="s">
        <v>332</v>
      </c>
    </row>
    <row r="393" spans="2:6" ht="15" customHeight="1">
      <c r="B393" s="185" t="s">
        <v>606</v>
      </c>
      <c r="C393" s="191" t="s">
        <v>514</v>
      </c>
      <c r="D393" s="192"/>
      <c r="E393" s="210">
        <v>4680</v>
      </c>
      <c r="F393" s="79" t="s">
        <v>607</v>
      </c>
    </row>
    <row r="394" spans="2:6" ht="15" customHeight="1">
      <c r="B394" s="185" t="s">
        <v>608</v>
      </c>
      <c r="C394" s="191" t="s">
        <v>521</v>
      </c>
      <c r="D394" s="192"/>
      <c r="E394" s="210">
        <v>2471624</v>
      </c>
      <c r="F394" s="79" t="s">
        <v>335</v>
      </c>
    </row>
    <row r="395" spans="2:6" ht="15" customHeight="1">
      <c r="B395" s="193" t="s">
        <v>336</v>
      </c>
      <c r="C395" s="191" t="s">
        <v>519</v>
      </c>
      <c r="D395" s="192"/>
      <c r="E395" s="212">
        <v>8771946</v>
      </c>
      <c r="F395" s="79" t="s">
        <v>337</v>
      </c>
    </row>
    <row r="396" spans="2:6" ht="15" customHeight="1">
      <c r="B396" s="193" t="s">
        <v>333</v>
      </c>
      <c r="C396" s="191" t="s">
        <v>590</v>
      </c>
      <c r="D396" s="192"/>
      <c r="E396" s="210">
        <v>112724750</v>
      </c>
      <c r="F396" s="79" t="s">
        <v>337</v>
      </c>
    </row>
    <row r="397" spans="2:6" ht="15" customHeight="1">
      <c r="B397" s="185" t="s">
        <v>609</v>
      </c>
      <c r="C397" s="191" t="s">
        <v>563</v>
      </c>
      <c r="D397" s="192"/>
      <c r="E397" s="212">
        <v>222705</v>
      </c>
      <c r="F397" s="79" t="s">
        <v>345</v>
      </c>
    </row>
    <row r="398" spans="2:6" ht="15" customHeight="1">
      <c r="B398" s="185" t="s">
        <v>610</v>
      </c>
      <c r="C398" s="191" t="s">
        <v>525</v>
      </c>
      <c r="D398" s="192"/>
      <c r="E398" s="212">
        <v>3829607</v>
      </c>
      <c r="F398" s="79" t="s">
        <v>346</v>
      </c>
    </row>
    <row r="399" spans="2:6" ht="15" customHeight="1">
      <c r="B399" s="185" t="s">
        <v>614</v>
      </c>
      <c r="C399" s="191" t="s">
        <v>527</v>
      </c>
      <c r="D399" s="192"/>
      <c r="E399" s="212">
        <v>2882008</v>
      </c>
      <c r="F399" s="79" t="s">
        <v>347</v>
      </c>
    </row>
    <row r="400" spans="2:6" ht="15" customHeight="1">
      <c r="B400" s="185" t="s">
        <v>615</v>
      </c>
      <c r="C400" s="191" t="s">
        <v>528</v>
      </c>
      <c r="D400" s="192"/>
      <c r="E400" s="212">
        <v>800122</v>
      </c>
      <c r="F400" s="79" t="s">
        <v>347</v>
      </c>
    </row>
    <row r="401" spans="2:6" ht="15" customHeight="1">
      <c r="B401" s="185" t="s">
        <v>616</v>
      </c>
      <c r="C401" s="191" t="s">
        <v>617</v>
      </c>
      <c r="D401" s="192"/>
      <c r="E401" s="212">
        <f>600*23</f>
        <v>13800</v>
      </c>
      <c r="F401" s="79" t="s">
        <v>347</v>
      </c>
    </row>
    <row r="402" spans="2:6" ht="15" customHeight="1">
      <c r="B402" s="185" t="s">
        <v>333</v>
      </c>
      <c r="C402" s="191" t="s">
        <v>617</v>
      </c>
      <c r="D402" s="192"/>
      <c r="E402" s="212">
        <v>15999642</v>
      </c>
      <c r="F402" s="79" t="s">
        <v>355</v>
      </c>
    </row>
    <row r="403" spans="2:6" ht="15" customHeight="1">
      <c r="B403" s="185" t="s">
        <v>618</v>
      </c>
      <c r="C403" s="191" t="s">
        <v>535</v>
      </c>
      <c r="D403" s="192"/>
      <c r="E403" s="212">
        <v>937215</v>
      </c>
      <c r="F403" s="79" t="s">
        <v>355</v>
      </c>
    </row>
    <row r="404" spans="2:6" ht="15" customHeight="1">
      <c r="B404" s="185" t="s">
        <v>619</v>
      </c>
      <c r="C404" s="191" t="s">
        <v>563</v>
      </c>
      <c r="D404" s="192"/>
      <c r="E404" s="212">
        <v>240362</v>
      </c>
      <c r="F404" s="79" t="s">
        <v>355</v>
      </c>
    </row>
    <row r="405" spans="2:6" ht="15" customHeight="1">
      <c r="B405" s="185" t="s">
        <v>623</v>
      </c>
      <c r="C405" s="191" t="s">
        <v>624</v>
      </c>
      <c r="D405" s="192"/>
      <c r="E405" s="210">
        <v>130810</v>
      </c>
      <c r="F405" s="79" t="s">
        <v>365</v>
      </c>
    </row>
    <row r="406" spans="2:6" ht="15" customHeight="1">
      <c r="B406" s="185" t="s">
        <v>603</v>
      </c>
      <c r="C406" s="191" t="s">
        <v>552</v>
      </c>
      <c r="D406" s="192"/>
      <c r="E406" s="212">
        <v>615379191</v>
      </c>
      <c r="F406" s="79" t="s">
        <v>365</v>
      </c>
    </row>
    <row r="407" spans="2:6" ht="15" customHeight="1">
      <c r="B407" s="185" t="s">
        <v>625</v>
      </c>
      <c r="C407" s="191" t="s">
        <v>552</v>
      </c>
      <c r="D407" s="192"/>
      <c r="E407" s="212">
        <v>80150</v>
      </c>
      <c r="F407" s="79" t="s">
        <v>626</v>
      </c>
    </row>
    <row r="408" spans="2:6" ht="15" customHeight="1">
      <c r="B408" s="185" t="s">
        <v>517</v>
      </c>
      <c r="C408" s="191" t="s">
        <v>570</v>
      </c>
      <c r="D408" s="192"/>
      <c r="E408" s="210">
        <v>11002949</v>
      </c>
      <c r="F408" s="79" t="s">
        <v>369</v>
      </c>
    </row>
    <row r="409" spans="2:6" ht="15" customHeight="1">
      <c r="B409" s="185" t="s">
        <v>336</v>
      </c>
      <c r="C409" s="191" t="s">
        <v>519</v>
      </c>
      <c r="D409" s="192"/>
      <c r="E409" s="212">
        <v>19780441</v>
      </c>
      <c r="F409" s="79" t="s">
        <v>370</v>
      </c>
    </row>
    <row r="410" spans="2:6" ht="15" customHeight="1">
      <c r="B410" s="185" t="s">
        <v>627</v>
      </c>
      <c r="C410" s="191" t="s">
        <v>514</v>
      </c>
      <c r="D410" s="192"/>
      <c r="E410" s="212">
        <v>19147116</v>
      </c>
      <c r="F410" s="79" t="s">
        <v>110</v>
      </c>
    </row>
    <row r="411" spans="2:6" ht="15" customHeight="1">
      <c r="B411" s="197" t="s">
        <v>628</v>
      </c>
      <c r="C411" s="191" t="s">
        <v>563</v>
      </c>
      <c r="D411" s="192"/>
      <c r="E411" s="217">
        <v>228951</v>
      </c>
      <c r="F411" s="194" t="s">
        <v>448</v>
      </c>
    </row>
    <row r="412" spans="2:6" ht="15" customHeight="1">
      <c r="B412" s="197" t="s">
        <v>629</v>
      </c>
      <c r="C412" s="191" t="s">
        <v>646</v>
      </c>
      <c r="D412" s="192"/>
      <c r="E412" s="212">
        <v>206834</v>
      </c>
      <c r="F412" s="194" t="s">
        <v>448</v>
      </c>
    </row>
    <row r="413" spans="2:6" ht="15" customHeight="1">
      <c r="B413" s="197" t="s">
        <v>634</v>
      </c>
      <c r="C413" s="191" t="s">
        <v>537</v>
      </c>
      <c r="D413" s="192"/>
      <c r="E413" s="212">
        <v>8154925</v>
      </c>
      <c r="F413" s="194" t="s">
        <v>447</v>
      </c>
    </row>
    <row r="414" spans="2:6" ht="120">
      <c r="B414" s="198" t="s">
        <v>635</v>
      </c>
      <c r="C414" s="191" t="s">
        <v>590</v>
      </c>
      <c r="D414" s="192"/>
      <c r="E414" s="212">
        <v>10232822</v>
      </c>
      <c r="F414" s="194" t="s">
        <v>451</v>
      </c>
    </row>
    <row r="415" spans="2:6" ht="75">
      <c r="B415" s="197" t="s">
        <v>636</v>
      </c>
      <c r="C415" s="191" t="s">
        <v>646</v>
      </c>
      <c r="D415" s="192"/>
      <c r="E415" s="212">
        <v>56400</v>
      </c>
      <c r="F415" s="194" t="s">
        <v>451</v>
      </c>
    </row>
    <row r="416" spans="2:6" ht="30">
      <c r="B416" s="197" t="s">
        <v>637</v>
      </c>
      <c r="C416" s="191" t="s">
        <v>521</v>
      </c>
      <c r="D416" s="192"/>
      <c r="E416" s="212">
        <v>2447134</v>
      </c>
      <c r="F416" s="194" t="s">
        <v>452</v>
      </c>
    </row>
    <row r="417" spans="2:6" ht="30">
      <c r="B417" s="197" t="s">
        <v>638</v>
      </c>
      <c r="C417" s="191" t="s">
        <v>527</v>
      </c>
      <c r="D417" s="192"/>
      <c r="E417" s="212">
        <v>3578283</v>
      </c>
      <c r="F417" s="194" t="s">
        <v>452</v>
      </c>
    </row>
    <row r="418" spans="2:6" ht="30">
      <c r="B418" s="197" t="s">
        <v>523</v>
      </c>
      <c r="C418" s="191" t="s">
        <v>525</v>
      </c>
      <c r="D418" s="192"/>
      <c r="E418" s="212">
        <v>648864</v>
      </c>
      <c r="F418" s="194" t="s">
        <v>453</v>
      </c>
    </row>
    <row r="419" spans="2:6" ht="45">
      <c r="B419" s="197" t="s">
        <v>639</v>
      </c>
      <c r="C419" s="191" t="s">
        <v>513</v>
      </c>
      <c r="D419" s="192"/>
      <c r="E419" s="212">
        <v>53435</v>
      </c>
      <c r="F419" s="194" t="s">
        <v>453</v>
      </c>
    </row>
    <row r="420" spans="2:6" ht="30">
      <c r="B420" s="197" t="s">
        <v>640</v>
      </c>
      <c r="C420" s="191" t="s">
        <v>576</v>
      </c>
      <c r="D420" s="192"/>
      <c r="E420" s="212">
        <v>36671799</v>
      </c>
      <c r="F420" s="194" t="s">
        <v>466</v>
      </c>
    </row>
    <row r="421" spans="2:6" ht="60">
      <c r="B421" s="198" t="s">
        <v>641</v>
      </c>
      <c r="C421" s="191" t="s">
        <v>563</v>
      </c>
      <c r="D421" s="192"/>
      <c r="E421" s="212">
        <v>136465</v>
      </c>
      <c r="F421" s="194" t="s">
        <v>467</v>
      </c>
    </row>
    <row r="422" spans="2:6" ht="60">
      <c r="B422" s="197" t="s">
        <v>642</v>
      </c>
      <c r="C422" s="191" t="s">
        <v>563</v>
      </c>
      <c r="D422" s="192"/>
      <c r="E422" s="212">
        <v>242978</v>
      </c>
      <c r="F422" s="194" t="s">
        <v>467</v>
      </c>
    </row>
    <row r="423" spans="2:6" ht="20.25" customHeight="1">
      <c r="B423" s="25" t="s">
        <v>650</v>
      </c>
      <c r="C423" s="379"/>
      <c r="D423" s="204"/>
      <c r="E423" s="212">
        <v>53500566</v>
      </c>
      <c r="F423" s="2" t="s">
        <v>470</v>
      </c>
    </row>
    <row r="424" spans="2:6" ht="30">
      <c r="B424" s="25" t="s">
        <v>651</v>
      </c>
      <c r="C424" s="379"/>
      <c r="D424" s="204"/>
      <c r="E424" s="212">
        <v>23983778</v>
      </c>
      <c r="F424" s="2" t="s">
        <v>472</v>
      </c>
    </row>
    <row r="425" spans="2:6">
      <c r="B425" s="25" t="s">
        <v>652</v>
      </c>
      <c r="C425" s="203"/>
      <c r="D425" s="204"/>
      <c r="E425" s="208">
        <v>32200</v>
      </c>
      <c r="F425" s="2" t="s">
        <v>475</v>
      </c>
    </row>
    <row r="426" spans="2:6">
      <c r="B426" s="25" t="s">
        <v>130</v>
      </c>
      <c r="C426" s="379"/>
      <c r="D426" s="204"/>
      <c r="E426" s="218">
        <v>224123</v>
      </c>
      <c r="F426" s="2" t="s">
        <v>477</v>
      </c>
    </row>
    <row r="427" spans="2:6" ht="45">
      <c r="B427" s="25" t="s">
        <v>660</v>
      </c>
      <c r="C427" s="379"/>
      <c r="D427" s="204"/>
      <c r="E427" s="218">
        <v>21213845</v>
      </c>
      <c r="F427" s="2" t="s">
        <v>479</v>
      </c>
    </row>
    <row r="428" spans="2:6" ht="45">
      <c r="B428" s="25" t="s">
        <v>661</v>
      </c>
      <c r="C428" s="379"/>
      <c r="D428" s="204"/>
      <c r="E428" s="218">
        <v>14880003</v>
      </c>
      <c r="F428" s="2" t="s">
        <v>479</v>
      </c>
    </row>
    <row r="429" spans="2:6" ht="30">
      <c r="B429" s="25" t="s">
        <v>662</v>
      </c>
      <c r="C429" s="379"/>
      <c r="D429" s="204"/>
      <c r="E429" s="218">
        <v>185515549</v>
      </c>
      <c r="F429" s="2" t="s">
        <v>479</v>
      </c>
    </row>
    <row r="430" spans="2:6" ht="38.25">
      <c r="B430" s="25" t="s">
        <v>666</v>
      </c>
      <c r="C430" s="166" t="s">
        <v>668</v>
      </c>
      <c r="E430" s="219">
        <v>33754</v>
      </c>
      <c r="F430" s="2" t="s">
        <v>489</v>
      </c>
    </row>
    <row r="431" spans="2:6" ht="38.25">
      <c r="B431" s="25" t="s">
        <v>666</v>
      </c>
      <c r="C431" s="166" t="s">
        <v>491</v>
      </c>
      <c r="D431" s="204"/>
      <c r="E431" s="208">
        <v>33754</v>
      </c>
      <c r="F431" s="2" t="s">
        <v>489</v>
      </c>
    </row>
    <row r="432" spans="2:6" ht="51">
      <c r="B432" s="25" t="s">
        <v>666</v>
      </c>
      <c r="C432" s="166" t="s">
        <v>492</v>
      </c>
      <c r="D432" s="204"/>
      <c r="E432" s="208">
        <v>33754</v>
      </c>
      <c r="F432" s="2" t="s">
        <v>489</v>
      </c>
    </row>
    <row r="433" spans="1:6" ht="38.25">
      <c r="B433" s="25" t="s">
        <v>667</v>
      </c>
      <c r="C433" s="166" t="s">
        <v>668</v>
      </c>
      <c r="D433" s="204"/>
      <c r="E433" s="208">
        <v>61392</v>
      </c>
      <c r="F433" s="2" t="s">
        <v>490</v>
      </c>
    </row>
    <row r="434" spans="1:6" ht="38.25">
      <c r="B434" s="25" t="s">
        <v>667</v>
      </c>
      <c r="C434" s="166" t="s">
        <v>491</v>
      </c>
      <c r="D434" s="204"/>
      <c r="E434" s="208">
        <v>61392</v>
      </c>
      <c r="F434" s="2" t="s">
        <v>490</v>
      </c>
    </row>
    <row r="435" spans="1:6" ht="51">
      <c r="B435" s="207" t="s">
        <v>667</v>
      </c>
      <c r="C435" s="181" t="s">
        <v>492</v>
      </c>
      <c r="D435" s="204"/>
      <c r="E435" s="220">
        <v>61392</v>
      </c>
      <c r="F435" s="182" t="s">
        <v>490</v>
      </c>
    </row>
    <row r="436" spans="1:6">
      <c r="B436" s="25" t="s">
        <v>670</v>
      </c>
      <c r="C436" s="383"/>
      <c r="D436" s="383"/>
      <c r="E436" s="208">
        <v>2966489</v>
      </c>
      <c r="F436" s="2" t="s">
        <v>504</v>
      </c>
    </row>
    <row r="437" spans="1:6" ht="30">
      <c r="B437" s="25" t="s">
        <v>671</v>
      </c>
      <c r="C437" s="383"/>
      <c r="D437" s="383"/>
      <c r="E437" s="208">
        <v>242694</v>
      </c>
      <c r="F437" s="2" t="s">
        <v>505</v>
      </c>
    </row>
    <row r="438" spans="1:6">
      <c r="B438" s="25" t="s">
        <v>672</v>
      </c>
      <c r="C438" s="383"/>
      <c r="D438" s="383"/>
      <c r="E438" s="208">
        <v>27627887</v>
      </c>
      <c r="F438" s="2" t="s">
        <v>507</v>
      </c>
    </row>
    <row r="439" spans="1:6">
      <c r="B439" s="25" t="s">
        <v>673</v>
      </c>
      <c r="C439" s="383"/>
      <c r="D439" s="383"/>
      <c r="E439" s="208">
        <v>24312952</v>
      </c>
      <c r="F439" s="2" t="s">
        <v>508</v>
      </c>
    </row>
    <row r="440" spans="1:6" ht="38.25">
      <c r="B440" s="180" t="s">
        <v>524</v>
      </c>
      <c r="C440" s="181" t="s">
        <v>519</v>
      </c>
      <c r="D440" s="383"/>
      <c r="E440" s="220">
        <v>5158975</v>
      </c>
      <c r="F440" s="183" t="s">
        <v>163</v>
      </c>
    </row>
    <row r="441" spans="1:6">
      <c r="B441" s="202"/>
      <c r="C441" s="203"/>
      <c r="D441" s="204"/>
      <c r="E441" s="205"/>
      <c r="F441" s="206"/>
    </row>
    <row r="442" spans="1:6" ht="39" customHeight="1">
      <c r="A442" s="235">
        <v>182</v>
      </c>
      <c r="B442" s="236" t="s">
        <v>578</v>
      </c>
      <c r="C442" s="214" t="s">
        <v>563</v>
      </c>
      <c r="D442" s="215">
        <v>232705</v>
      </c>
      <c r="E442" s="210">
        <v>227282</v>
      </c>
      <c r="F442" s="216" t="s">
        <v>579</v>
      </c>
    </row>
    <row r="443" spans="1:6">
      <c r="B443" s="202"/>
      <c r="C443" s="203"/>
      <c r="D443" s="204"/>
      <c r="E443" s="205"/>
      <c r="F443" s="206"/>
    </row>
    <row r="444" spans="1:6">
      <c r="B444" s="202"/>
      <c r="C444" s="203"/>
      <c r="D444" s="204"/>
      <c r="E444" s="205"/>
      <c r="F444" s="206"/>
    </row>
    <row r="445" spans="1:6">
      <c r="B445" s="202"/>
      <c r="C445" s="203"/>
      <c r="D445" s="204"/>
      <c r="E445" s="205"/>
      <c r="F445" s="206"/>
    </row>
    <row r="446" spans="1:6">
      <c r="B446" s="202"/>
      <c r="C446" s="203"/>
      <c r="D446" s="204"/>
      <c r="E446" s="205"/>
      <c r="F446" s="206"/>
    </row>
    <row r="447" spans="1:6">
      <c r="B447" s="202"/>
      <c r="C447" s="203"/>
      <c r="D447" s="204"/>
      <c r="E447" s="205"/>
      <c r="F447" s="206"/>
    </row>
    <row r="448" spans="1:6">
      <c r="B448" s="202"/>
      <c r="C448" s="203"/>
      <c r="D448" s="204"/>
      <c r="E448" s="205"/>
      <c r="F448" s="206"/>
    </row>
    <row r="449" spans="2:6">
      <c r="B449" s="202"/>
      <c r="C449" s="203"/>
      <c r="D449" s="204"/>
      <c r="E449" s="205"/>
      <c r="F449" s="206"/>
    </row>
    <row r="450" spans="2:6">
      <c r="B450" s="202"/>
      <c r="C450" s="203"/>
      <c r="D450" s="204"/>
      <c r="E450" s="205"/>
      <c r="F450" s="206"/>
    </row>
    <row r="451" spans="2:6">
      <c r="B451" s="202"/>
      <c r="C451" s="203"/>
      <c r="D451" s="204"/>
      <c r="E451" s="205"/>
      <c r="F451" s="206"/>
    </row>
    <row r="452" spans="2:6">
      <c r="B452" s="202"/>
      <c r="C452" s="203"/>
      <c r="D452" s="204"/>
      <c r="E452" s="205"/>
      <c r="F452" s="206"/>
    </row>
    <row r="453" spans="2:6">
      <c r="B453" s="202"/>
      <c r="C453" s="203"/>
      <c r="D453" s="204"/>
      <c r="E453" s="205"/>
      <c r="F453" s="206"/>
    </row>
    <row r="454" spans="2:6">
      <c r="B454" s="202"/>
      <c r="C454" s="203"/>
      <c r="D454" s="204"/>
      <c r="E454" s="205"/>
      <c r="F454" s="206"/>
    </row>
    <row r="455" spans="2:6">
      <c r="B455" s="202"/>
      <c r="C455" s="203"/>
      <c r="D455" s="204"/>
      <c r="E455" s="205"/>
      <c r="F455" s="206"/>
    </row>
    <row r="456" spans="2:6">
      <c r="B456" s="202"/>
      <c r="C456" s="203"/>
      <c r="D456" s="204"/>
      <c r="E456" s="205"/>
      <c r="F456" s="206"/>
    </row>
    <row r="457" spans="2:6">
      <c r="B457" s="202"/>
      <c r="C457" s="203"/>
      <c r="D457" s="204"/>
      <c r="E457" s="205"/>
      <c r="F457" s="206"/>
    </row>
    <row r="458" spans="2:6">
      <c r="B458" s="202"/>
      <c r="C458" s="203"/>
      <c r="D458" s="204"/>
      <c r="E458" s="205"/>
      <c r="F458" s="206"/>
    </row>
    <row r="459" spans="2:6">
      <c r="B459" s="202"/>
      <c r="C459" s="203"/>
      <c r="D459" s="204"/>
      <c r="E459" s="205"/>
      <c r="F459" s="206"/>
    </row>
    <row r="460" spans="2:6">
      <c r="B460" s="202"/>
      <c r="C460" s="203"/>
      <c r="D460" s="204"/>
      <c r="E460" s="205"/>
      <c r="F460" s="206"/>
    </row>
    <row r="461" spans="2:6">
      <c r="B461" s="202"/>
      <c r="C461" s="203"/>
      <c r="D461" s="204"/>
      <c r="E461" s="205"/>
      <c r="F461" s="206"/>
    </row>
    <row r="462" spans="2:6">
      <c r="B462" s="202"/>
      <c r="C462" s="203"/>
      <c r="D462" s="204"/>
      <c r="E462" s="205"/>
      <c r="F462" s="206"/>
    </row>
    <row r="463" spans="2:6">
      <c r="B463" s="202"/>
      <c r="C463" s="203"/>
      <c r="D463" s="204"/>
      <c r="E463" s="205"/>
      <c r="F463" s="206"/>
    </row>
    <row r="464" spans="2:6">
      <c r="B464" s="202"/>
      <c r="C464" s="203"/>
      <c r="D464" s="204"/>
      <c r="E464" s="205"/>
      <c r="F464" s="206"/>
    </row>
    <row r="465" spans="1:6">
      <c r="B465" s="202"/>
      <c r="C465" s="203"/>
      <c r="D465" s="204"/>
      <c r="E465" s="205"/>
      <c r="F465" s="206"/>
    </row>
    <row r="466" spans="1:6">
      <c r="B466" s="202"/>
      <c r="C466" s="203"/>
      <c r="D466" s="204"/>
      <c r="E466" s="205"/>
      <c r="F466" s="206"/>
    </row>
    <row r="467" spans="1:6">
      <c r="B467" s="202"/>
      <c r="C467" s="203"/>
      <c r="D467" s="204"/>
      <c r="E467" s="205"/>
      <c r="F467" s="206"/>
    </row>
    <row r="468" spans="1:6">
      <c r="B468" s="202"/>
      <c r="C468" s="203"/>
      <c r="D468" s="204"/>
      <c r="E468" s="205"/>
      <c r="F468" s="206"/>
    </row>
    <row r="469" spans="1:6">
      <c r="B469" s="202"/>
      <c r="C469" s="203"/>
      <c r="D469" s="204"/>
      <c r="E469" s="205"/>
      <c r="F469" s="206"/>
    </row>
    <row r="470" spans="1:6">
      <c r="B470" s="202"/>
      <c r="C470" s="203"/>
      <c r="D470" s="204"/>
      <c r="E470" s="205"/>
      <c r="F470" s="206"/>
    </row>
    <row r="471" spans="1:6">
      <c r="B471" s="202"/>
      <c r="C471" s="203"/>
      <c r="D471" s="204"/>
      <c r="E471" s="205"/>
      <c r="F471" s="206"/>
    </row>
    <row r="472" spans="1:6">
      <c r="B472" s="202"/>
      <c r="C472" s="203"/>
      <c r="D472" s="204"/>
      <c r="E472" s="205"/>
      <c r="F472" s="206"/>
    </row>
    <row r="473" spans="1:6">
      <c r="B473" s="202"/>
      <c r="C473" s="203"/>
      <c r="D473" s="204"/>
      <c r="E473" s="205"/>
      <c r="F473" s="206"/>
    </row>
    <row r="474" spans="1:6">
      <c r="B474" s="202"/>
      <c r="C474" s="203"/>
      <c r="D474" s="204"/>
      <c r="E474" s="205"/>
      <c r="F474" s="206"/>
    </row>
    <row r="475" spans="1:6">
      <c r="B475" s="202"/>
      <c r="C475" s="203"/>
      <c r="D475" s="204"/>
      <c r="E475" s="205"/>
      <c r="F475" s="206"/>
    </row>
    <row r="476" spans="1:6">
      <c r="B476" s="202"/>
      <c r="C476" s="203"/>
      <c r="D476" s="204"/>
      <c r="E476" s="205"/>
      <c r="F476" s="206"/>
    </row>
    <row r="477" spans="1:6">
      <c r="B477" s="202"/>
      <c r="C477" s="203"/>
      <c r="D477" s="204"/>
      <c r="E477" s="205"/>
      <c r="F477" s="206"/>
    </row>
    <row r="478" spans="1:6">
      <c r="B478" s="202"/>
      <c r="C478" s="203"/>
      <c r="D478" s="204"/>
      <c r="E478" s="205"/>
      <c r="F478" s="206"/>
    </row>
    <row r="479" spans="1:6">
      <c r="B479" s="202"/>
      <c r="C479" s="203"/>
      <c r="D479" s="204"/>
      <c r="E479" s="205"/>
      <c r="F479" s="206"/>
    </row>
    <row r="480" spans="1:6" ht="51">
      <c r="A480" s="383">
        <v>153</v>
      </c>
      <c r="B480" s="27" t="s">
        <v>510</v>
      </c>
      <c r="C480" s="179" t="s">
        <v>511</v>
      </c>
      <c r="D480" s="383">
        <f>410948.16+10273.71+10273.71</f>
        <v>431495.58</v>
      </c>
      <c r="E480" s="33">
        <v>415059</v>
      </c>
      <c r="F480" s="33" t="s">
        <v>509</v>
      </c>
    </row>
    <row r="481" spans="1:6" ht="38.25">
      <c r="A481" s="383">
        <v>154</v>
      </c>
      <c r="B481" s="567" t="s">
        <v>512</v>
      </c>
      <c r="C481" s="179" t="s">
        <v>513</v>
      </c>
      <c r="D481" s="228">
        <v>378132</v>
      </c>
      <c r="E481" s="33">
        <v>183665</v>
      </c>
      <c r="F481" s="229" t="s">
        <v>509</v>
      </c>
    </row>
    <row r="482" spans="1:6" ht="38.25">
      <c r="A482" s="383">
        <v>155</v>
      </c>
      <c r="B482" s="567"/>
      <c r="C482" s="179" t="s">
        <v>514</v>
      </c>
      <c r="D482" s="24">
        <v>378132</v>
      </c>
      <c r="E482" s="33">
        <v>183664</v>
      </c>
      <c r="F482" s="229" t="s">
        <v>509</v>
      </c>
    </row>
    <row r="483" spans="1:6" ht="25.5">
      <c r="A483" s="383">
        <v>156</v>
      </c>
      <c r="B483" s="27" t="s">
        <v>518</v>
      </c>
      <c r="C483" s="166" t="s">
        <v>521</v>
      </c>
      <c r="D483" s="24">
        <v>459007</v>
      </c>
      <c r="E483" s="33">
        <f>441522/3</f>
        <v>147174</v>
      </c>
      <c r="F483" s="33" t="s">
        <v>520</v>
      </c>
    </row>
    <row r="484" spans="1:6" ht="25.5">
      <c r="A484" s="383">
        <v>157</v>
      </c>
      <c r="B484" s="27" t="s">
        <v>518</v>
      </c>
      <c r="C484" s="166" t="s">
        <v>677</v>
      </c>
      <c r="D484" s="24">
        <v>459007</v>
      </c>
      <c r="E484" s="33">
        <f>441522/3</f>
        <v>147174</v>
      </c>
      <c r="F484" s="33" t="s">
        <v>520</v>
      </c>
    </row>
    <row r="485" spans="1:6" ht="25.5">
      <c r="A485" s="383">
        <v>158</v>
      </c>
      <c r="B485" s="27" t="s">
        <v>518</v>
      </c>
      <c r="C485" s="166" t="s">
        <v>676</v>
      </c>
      <c r="D485" s="24">
        <v>459007</v>
      </c>
      <c r="E485" s="33">
        <f>441522/3</f>
        <v>147174</v>
      </c>
      <c r="F485" s="33" t="s">
        <v>520</v>
      </c>
    </row>
    <row r="486" spans="1:6" ht="51">
      <c r="A486" s="383">
        <v>159</v>
      </c>
      <c r="B486" s="27" t="s">
        <v>518</v>
      </c>
      <c r="C486" s="166" t="s">
        <v>511</v>
      </c>
      <c r="D486" s="383">
        <v>971455</v>
      </c>
      <c r="E486" s="33">
        <v>934449</v>
      </c>
      <c r="F486" s="33" t="s">
        <v>520</v>
      </c>
    </row>
    <row r="487" spans="1:6" ht="38.25">
      <c r="A487" s="383">
        <v>160</v>
      </c>
      <c r="B487" s="79" t="s">
        <v>526</v>
      </c>
      <c r="C487" s="166" t="s">
        <v>519</v>
      </c>
      <c r="D487" s="383">
        <v>9204</v>
      </c>
      <c r="E487" s="378">
        <v>9138</v>
      </c>
      <c r="F487" s="4" t="s">
        <v>372</v>
      </c>
    </row>
    <row r="488" spans="1:6" ht="25.5">
      <c r="A488" s="383">
        <v>161</v>
      </c>
      <c r="B488" s="79" t="s">
        <v>516</v>
      </c>
      <c r="C488" s="166" t="s">
        <v>521</v>
      </c>
      <c r="D488" s="181">
        <v>635772</v>
      </c>
      <c r="E488" s="166">
        <v>204859</v>
      </c>
      <c r="F488" s="4" t="s">
        <v>373</v>
      </c>
    </row>
    <row r="489" spans="1:6" ht="25.5">
      <c r="A489" s="383">
        <v>162</v>
      </c>
      <c r="B489" s="79" t="s">
        <v>516</v>
      </c>
      <c r="C489" s="166" t="s">
        <v>527</v>
      </c>
      <c r="D489" s="181">
        <v>635772</v>
      </c>
      <c r="E489" s="166">
        <v>204859</v>
      </c>
      <c r="F489" s="4" t="s">
        <v>373</v>
      </c>
    </row>
    <row r="490" spans="1:6" ht="25.5">
      <c r="A490" s="383">
        <v>163</v>
      </c>
      <c r="B490" s="79" t="s">
        <v>516</v>
      </c>
      <c r="C490" s="166" t="s">
        <v>528</v>
      </c>
      <c r="D490" s="181">
        <v>635772</v>
      </c>
      <c r="E490" s="166">
        <v>204860</v>
      </c>
      <c r="F490" s="4" t="s">
        <v>373</v>
      </c>
    </row>
    <row r="491" spans="1:6" ht="25.5">
      <c r="A491" s="383">
        <v>164</v>
      </c>
      <c r="B491" s="27" t="s">
        <v>530</v>
      </c>
      <c r="C491" s="166" t="s">
        <v>531</v>
      </c>
      <c r="D491" s="24">
        <v>939947</v>
      </c>
      <c r="E491" s="378">
        <v>156658</v>
      </c>
      <c r="F491" s="4" t="s">
        <v>374</v>
      </c>
    </row>
    <row r="492" spans="1:6" ht="25.5">
      <c r="A492" s="383">
        <v>165</v>
      </c>
      <c r="B492" s="27" t="s">
        <v>530</v>
      </c>
      <c r="C492" s="166" t="s">
        <v>525</v>
      </c>
      <c r="D492" s="24">
        <v>939947</v>
      </c>
      <c r="E492" s="378">
        <v>156658</v>
      </c>
      <c r="F492" s="4" t="s">
        <v>374</v>
      </c>
    </row>
    <row r="493" spans="1:6" ht="38.25">
      <c r="A493" s="383">
        <v>166</v>
      </c>
      <c r="B493" s="27" t="s">
        <v>530</v>
      </c>
      <c r="C493" s="166" t="s">
        <v>532</v>
      </c>
      <c r="D493" s="24">
        <v>939947</v>
      </c>
      <c r="E493" s="378">
        <v>156658</v>
      </c>
      <c r="F493" s="79" t="s">
        <v>374</v>
      </c>
    </row>
    <row r="494" spans="1:6" ht="25.5">
      <c r="A494" s="383">
        <v>167</v>
      </c>
      <c r="B494" s="27" t="s">
        <v>530</v>
      </c>
      <c r="C494" s="166" t="s">
        <v>521</v>
      </c>
      <c r="D494" s="24">
        <v>939947</v>
      </c>
      <c r="E494" s="378">
        <v>156658</v>
      </c>
      <c r="F494" s="79" t="s">
        <v>374</v>
      </c>
    </row>
    <row r="495" spans="1:6" ht="25.5">
      <c r="A495" s="383">
        <v>168</v>
      </c>
      <c r="B495" s="27" t="s">
        <v>530</v>
      </c>
      <c r="C495" s="166" t="s">
        <v>527</v>
      </c>
      <c r="D495" s="24">
        <v>939947</v>
      </c>
      <c r="E495" s="378">
        <v>156658</v>
      </c>
      <c r="F495" s="79" t="s">
        <v>374</v>
      </c>
    </row>
    <row r="496" spans="1:6" ht="25.5">
      <c r="A496" s="383">
        <v>169</v>
      </c>
      <c r="B496" s="27" t="s">
        <v>530</v>
      </c>
      <c r="C496" s="166" t="s">
        <v>528</v>
      </c>
      <c r="D496" s="24">
        <v>939947</v>
      </c>
      <c r="E496" s="378">
        <v>156657</v>
      </c>
      <c r="F496" s="79" t="s">
        <v>374</v>
      </c>
    </row>
    <row r="497" spans="1:6" ht="38.25">
      <c r="A497" s="383">
        <v>170</v>
      </c>
      <c r="B497" s="27" t="s">
        <v>534</v>
      </c>
      <c r="C497" s="166" t="s">
        <v>535</v>
      </c>
      <c r="D497" s="383">
        <v>15155</v>
      </c>
      <c r="E497" s="222">
        <v>15155</v>
      </c>
      <c r="F497" s="233" t="s">
        <v>533</v>
      </c>
    </row>
    <row r="498" spans="1:6" ht="38.25">
      <c r="A498" s="383">
        <v>171</v>
      </c>
      <c r="B498" s="27" t="s">
        <v>534</v>
      </c>
      <c r="C498" s="166" t="s">
        <v>514</v>
      </c>
      <c r="D498" s="383">
        <v>269253</v>
      </c>
      <c r="E498" s="223">
        <v>269253</v>
      </c>
      <c r="F498" s="233" t="s">
        <v>533</v>
      </c>
    </row>
    <row r="499" spans="1:6" ht="38.25">
      <c r="A499" s="383">
        <v>172</v>
      </c>
      <c r="B499" s="184" t="s">
        <v>540</v>
      </c>
      <c r="C499" s="166" t="s">
        <v>535</v>
      </c>
      <c r="D499" s="383">
        <v>10441</v>
      </c>
      <c r="E499" s="223">
        <v>10441</v>
      </c>
      <c r="F499" s="233" t="s">
        <v>539</v>
      </c>
    </row>
    <row r="500" spans="1:6" ht="38.25">
      <c r="A500" s="383">
        <v>173</v>
      </c>
      <c r="B500" s="185" t="s">
        <v>542</v>
      </c>
      <c r="C500" s="166" t="s">
        <v>535</v>
      </c>
      <c r="D500" s="383">
        <v>38395</v>
      </c>
      <c r="E500" s="224">
        <v>38395</v>
      </c>
      <c r="F500" s="233" t="s">
        <v>541</v>
      </c>
    </row>
    <row r="501" spans="1:6" ht="30">
      <c r="A501" s="383">
        <v>174</v>
      </c>
      <c r="B501" s="184" t="s">
        <v>547</v>
      </c>
      <c r="C501" s="166" t="s">
        <v>552</v>
      </c>
      <c r="D501" s="383">
        <v>2089850</v>
      </c>
      <c r="E501" s="222">
        <v>2089850</v>
      </c>
      <c r="F501" s="196" t="s">
        <v>546</v>
      </c>
    </row>
    <row r="502" spans="1:6" ht="38.25">
      <c r="A502" s="383">
        <v>175</v>
      </c>
      <c r="B502" s="185" t="s">
        <v>550</v>
      </c>
      <c r="C502" s="166" t="s">
        <v>514</v>
      </c>
      <c r="D502" s="383">
        <v>403880</v>
      </c>
      <c r="E502" s="225">
        <v>403880</v>
      </c>
      <c r="F502" s="195" t="s">
        <v>549</v>
      </c>
    </row>
    <row r="503" spans="1:6" ht="25.5">
      <c r="A503" s="383">
        <v>176</v>
      </c>
      <c r="B503" s="184" t="s">
        <v>557</v>
      </c>
      <c r="C503" s="166" t="s">
        <v>525</v>
      </c>
      <c r="D503" s="383">
        <v>66924</v>
      </c>
      <c r="E503" s="378">
        <v>66924</v>
      </c>
      <c r="F503" s="195" t="s">
        <v>555</v>
      </c>
    </row>
    <row r="504" spans="1:6" ht="38.25">
      <c r="A504" s="383">
        <v>177</v>
      </c>
      <c r="B504" s="184" t="s">
        <v>556</v>
      </c>
      <c r="C504" s="166" t="s">
        <v>514</v>
      </c>
      <c r="D504" s="383">
        <v>262203</v>
      </c>
      <c r="E504" s="378">
        <v>262203</v>
      </c>
      <c r="F504" s="195" t="s">
        <v>555</v>
      </c>
    </row>
    <row r="505" spans="1:6" ht="38.25">
      <c r="A505" s="383">
        <v>178</v>
      </c>
      <c r="B505" s="184" t="s">
        <v>550</v>
      </c>
      <c r="C505" s="166" t="s">
        <v>514</v>
      </c>
      <c r="D505" s="383">
        <v>393304</v>
      </c>
      <c r="E505" s="190">
        <v>393304</v>
      </c>
      <c r="F505" s="195" t="s">
        <v>263</v>
      </c>
    </row>
    <row r="506" spans="1:6" ht="38.25">
      <c r="A506" s="383">
        <v>179</v>
      </c>
      <c r="B506" s="184" t="s">
        <v>561</v>
      </c>
      <c r="C506" s="166" t="s">
        <v>560</v>
      </c>
      <c r="D506" s="383">
        <v>261539</v>
      </c>
      <c r="E506" s="190">
        <v>252821</v>
      </c>
      <c r="F506" s="195" t="s">
        <v>265</v>
      </c>
    </row>
    <row r="507" spans="1:6" ht="45">
      <c r="A507" s="383">
        <v>180</v>
      </c>
      <c r="B507" s="193" t="s">
        <v>567</v>
      </c>
      <c r="C507" s="191" t="s">
        <v>514</v>
      </c>
      <c r="D507" s="192">
        <v>826827</v>
      </c>
      <c r="E507" s="98">
        <v>826827</v>
      </c>
      <c r="F507" s="196" t="s">
        <v>566</v>
      </c>
    </row>
    <row r="508" spans="1:6" ht="45">
      <c r="A508" s="383">
        <v>181</v>
      </c>
      <c r="B508" s="193" t="s">
        <v>568</v>
      </c>
      <c r="C508" s="191" t="s">
        <v>514</v>
      </c>
      <c r="D508" s="192">
        <v>1240241</v>
      </c>
      <c r="E508" s="98">
        <v>1240241</v>
      </c>
      <c r="F508" s="196" t="s">
        <v>566</v>
      </c>
    </row>
    <row r="509" spans="1:6" ht="45">
      <c r="A509" s="383">
        <v>183</v>
      </c>
      <c r="B509" s="185" t="s">
        <v>581</v>
      </c>
      <c r="C509" s="191" t="s">
        <v>513</v>
      </c>
      <c r="D509" s="192">
        <v>452623</v>
      </c>
      <c r="E509" s="190">
        <v>452623</v>
      </c>
      <c r="F509" s="79" t="s">
        <v>582</v>
      </c>
    </row>
    <row r="510" spans="1:6" ht="30">
      <c r="A510" s="383">
        <v>184</v>
      </c>
      <c r="B510" s="185" t="s">
        <v>583</v>
      </c>
      <c r="C510" s="191" t="s">
        <v>525</v>
      </c>
      <c r="D510" s="192">
        <v>26000</v>
      </c>
      <c r="E510" s="190">
        <v>26000</v>
      </c>
      <c r="F510" s="79" t="s">
        <v>582</v>
      </c>
    </row>
    <row r="511" spans="1:6" ht="45">
      <c r="A511" s="383">
        <v>185</v>
      </c>
      <c r="B511" s="185" t="s">
        <v>584</v>
      </c>
      <c r="C511" s="191" t="s">
        <v>513</v>
      </c>
      <c r="D511" s="192">
        <v>301749</v>
      </c>
      <c r="E511" s="190">
        <v>301749</v>
      </c>
      <c r="F511" s="79" t="s">
        <v>582</v>
      </c>
    </row>
    <row r="512" spans="1:6" ht="30">
      <c r="A512" s="383">
        <v>186</v>
      </c>
      <c r="B512" s="185" t="s">
        <v>585</v>
      </c>
      <c r="C512" s="191" t="s">
        <v>576</v>
      </c>
      <c r="D512" s="192">
        <v>245505</v>
      </c>
      <c r="E512" s="190">
        <v>245505</v>
      </c>
      <c r="F512" s="79" t="s">
        <v>582</v>
      </c>
    </row>
    <row r="513" spans="1:6" ht="60">
      <c r="A513" s="383">
        <v>187</v>
      </c>
      <c r="B513" s="185" t="s">
        <v>587</v>
      </c>
      <c r="C513" s="191" t="s">
        <v>531</v>
      </c>
      <c r="D513" s="230">
        <f>286371+286370</f>
        <v>572741</v>
      </c>
      <c r="E513" s="190">
        <v>286371</v>
      </c>
      <c r="F513" s="79" t="s">
        <v>312</v>
      </c>
    </row>
    <row r="514" spans="1:6" ht="60">
      <c r="A514" s="383">
        <v>188</v>
      </c>
      <c r="B514" s="185" t="s">
        <v>587</v>
      </c>
      <c r="C514" s="221" t="s">
        <v>682</v>
      </c>
      <c r="D514" s="230">
        <v>572741</v>
      </c>
      <c r="E514" s="190">
        <v>286370</v>
      </c>
      <c r="F514" s="79" t="s">
        <v>312</v>
      </c>
    </row>
    <row r="515" spans="1:6" ht="120">
      <c r="A515" s="383">
        <v>189</v>
      </c>
      <c r="B515" s="185" t="s">
        <v>588</v>
      </c>
      <c r="C515" s="191" t="s">
        <v>590</v>
      </c>
      <c r="D515" s="192">
        <v>795109</v>
      </c>
      <c r="E515" s="190">
        <v>795109</v>
      </c>
      <c r="F515" s="79" t="s">
        <v>589</v>
      </c>
    </row>
    <row r="516" spans="1:6" ht="120">
      <c r="A516" s="383">
        <v>190</v>
      </c>
      <c r="B516" s="185" t="s">
        <v>602</v>
      </c>
      <c r="C516" s="191" t="s">
        <v>590</v>
      </c>
      <c r="D516" s="192">
        <v>2164008</v>
      </c>
      <c r="E516" s="98">
        <v>2164008</v>
      </c>
      <c r="F516" s="79" t="s">
        <v>359</v>
      </c>
    </row>
    <row r="517" spans="1:6" ht="45">
      <c r="A517" s="383">
        <v>191</v>
      </c>
      <c r="B517" s="185" t="s">
        <v>611</v>
      </c>
      <c r="C517" s="191" t="s">
        <v>521</v>
      </c>
      <c r="D517" s="192">
        <v>39284</v>
      </c>
      <c r="E517" s="98">
        <v>39284</v>
      </c>
      <c r="F517" s="79" t="s">
        <v>612</v>
      </c>
    </row>
    <row r="518" spans="1:6" ht="45">
      <c r="A518" s="383">
        <v>192</v>
      </c>
      <c r="B518" s="185" t="s">
        <v>613</v>
      </c>
      <c r="C518" s="191" t="s">
        <v>521</v>
      </c>
      <c r="D518" s="192">
        <v>26189</v>
      </c>
      <c r="E518" s="98">
        <v>26189</v>
      </c>
      <c r="F518" s="79" t="s">
        <v>612</v>
      </c>
    </row>
    <row r="519" spans="1:6" ht="45">
      <c r="A519" s="383">
        <v>193</v>
      </c>
      <c r="B519" s="185" t="s">
        <v>620</v>
      </c>
      <c r="C519" s="191" t="s">
        <v>528</v>
      </c>
      <c r="D519" s="192">
        <v>58524</v>
      </c>
      <c r="E519" s="98">
        <v>58524</v>
      </c>
      <c r="F519" s="79" t="s">
        <v>621</v>
      </c>
    </row>
    <row r="520" spans="1:6" ht="30">
      <c r="A520" s="383">
        <v>194</v>
      </c>
      <c r="B520" s="185" t="s">
        <v>622</v>
      </c>
      <c r="C520" s="191" t="s">
        <v>525</v>
      </c>
      <c r="D520" s="192">
        <v>117562</v>
      </c>
      <c r="E520" s="98">
        <v>117562</v>
      </c>
      <c r="F520" s="79" t="s">
        <v>621</v>
      </c>
    </row>
    <row r="521" spans="1:6" ht="30">
      <c r="A521" s="383">
        <v>195</v>
      </c>
      <c r="B521" s="184" t="s">
        <v>678</v>
      </c>
      <c r="C521" s="191" t="s">
        <v>527</v>
      </c>
      <c r="D521" s="192">
        <v>39016</v>
      </c>
      <c r="E521" s="98">
        <v>39016</v>
      </c>
      <c r="F521" s="79" t="s">
        <v>621</v>
      </c>
    </row>
    <row r="522" spans="1:6" ht="60">
      <c r="A522" s="383">
        <v>196</v>
      </c>
      <c r="B522" s="197" t="s">
        <v>630</v>
      </c>
      <c r="C522" s="191" t="s">
        <v>535</v>
      </c>
      <c r="D522" s="192">
        <v>9924</v>
      </c>
      <c r="E522" s="98">
        <v>9924</v>
      </c>
      <c r="F522" s="194" t="s">
        <v>631</v>
      </c>
    </row>
    <row r="523" spans="1:6" ht="120">
      <c r="A523" s="383">
        <v>197</v>
      </c>
      <c r="B523" s="197" t="s">
        <v>632</v>
      </c>
      <c r="C523" s="191" t="s">
        <v>590</v>
      </c>
      <c r="D523" s="192">
        <v>240178</v>
      </c>
      <c r="E523" s="98">
        <v>240178</v>
      </c>
      <c r="F523" s="194" t="s">
        <v>631</v>
      </c>
    </row>
    <row r="524" spans="1:6" ht="45">
      <c r="A524" s="383">
        <v>198</v>
      </c>
      <c r="B524" s="197" t="s">
        <v>633</v>
      </c>
      <c r="C524" s="191" t="s">
        <v>535</v>
      </c>
      <c r="D524" s="192">
        <v>14487</v>
      </c>
      <c r="E524" s="98">
        <v>14487</v>
      </c>
      <c r="F524" s="194" t="s">
        <v>631</v>
      </c>
    </row>
    <row r="525" spans="1:6" ht="30">
      <c r="A525" s="383">
        <v>199</v>
      </c>
      <c r="B525" s="180" t="s">
        <v>680</v>
      </c>
      <c r="C525" s="191" t="s">
        <v>525</v>
      </c>
      <c r="D525" s="192">
        <v>92824</v>
      </c>
      <c r="E525" s="186">
        <v>92824</v>
      </c>
      <c r="F525" s="194" t="s">
        <v>466</v>
      </c>
    </row>
    <row r="526" spans="1:6" ht="30">
      <c r="A526" s="383">
        <v>200</v>
      </c>
      <c r="B526" s="180" t="s">
        <v>679</v>
      </c>
      <c r="C526" s="221" t="s">
        <v>681</v>
      </c>
      <c r="D526" s="192">
        <v>514513</v>
      </c>
      <c r="E526" s="186">
        <v>514513</v>
      </c>
      <c r="F526" s="194" t="s">
        <v>466</v>
      </c>
    </row>
    <row r="527" spans="1:6" ht="30">
      <c r="A527" s="383">
        <v>201</v>
      </c>
      <c r="B527" s="198" t="s">
        <v>643</v>
      </c>
      <c r="C527" s="191" t="s">
        <v>521</v>
      </c>
      <c r="D527" s="192">
        <v>26093</v>
      </c>
      <c r="E527" s="186">
        <v>26093</v>
      </c>
      <c r="F527" s="194" t="s">
        <v>644</v>
      </c>
    </row>
    <row r="528" spans="1:6" ht="30">
      <c r="A528" s="383">
        <v>202</v>
      </c>
      <c r="B528" s="198" t="s">
        <v>645</v>
      </c>
      <c r="C528" s="191" t="s">
        <v>527</v>
      </c>
      <c r="D528" s="192">
        <v>38095</v>
      </c>
      <c r="E528" s="186">
        <v>38095</v>
      </c>
      <c r="F528" s="194" t="s">
        <v>644</v>
      </c>
    </row>
    <row r="529" spans="1:6" ht="60">
      <c r="A529" s="383">
        <v>203</v>
      </c>
      <c r="B529" s="25" t="s">
        <v>649</v>
      </c>
      <c r="C529" s="191" t="s">
        <v>521</v>
      </c>
      <c r="D529" s="192">
        <v>39080</v>
      </c>
      <c r="E529" s="186">
        <v>39080</v>
      </c>
      <c r="F529" s="234" t="s">
        <v>647</v>
      </c>
    </row>
    <row r="530" spans="1:6" ht="60">
      <c r="A530" s="383">
        <v>204</v>
      </c>
      <c r="B530" s="25" t="s">
        <v>648</v>
      </c>
      <c r="C530" s="226" t="s">
        <v>527</v>
      </c>
      <c r="D530" s="192">
        <v>57144</v>
      </c>
      <c r="E530" s="186">
        <v>57144</v>
      </c>
      <c r="F530" s="234" t="s">
        <v>647</v>
      </c>
    </row>
    <row r="531" spans="1:6" ht="30">
      <c r="A531" s="383">
        <v>205</v>
      </c>
      <c r="B531" s="25" t="s">
        <v>653</v>
      </c>
      <c r="C531" s="380" t="s">
        <v>683</v>
      </c>
      <c r="D531" s="192">
        <v>877744</v>
      </c>
      <c r="E531" s="98">
        <v>877744</v>
      </c>
      <c r="F531" s="234" t="s">
        <v>654</v>
      </c>
    </row>
    <row r="532" spans="1:6" ht="30">
      <c r="A532" s="383">
        <v>206</v>
      </c>
      <c r="B532" s="25" t="s">
        <v>658</v>
      </c>
      <c r="C532" s="79" t="s">
        <v>684</v>
      </c>
      <c r="D532" s="192">
        <v>344499</v>
      </c>
      <c r="E532" s="98">
        <v>344499</v>
      </c>
      <c r="F532" s="196" t="s">
        <v>655</v>
      </c>
    </row>
    <row r="533" spans="1:6" ht="45">
      <c r="A533" s="383">
        <v>207</v>
      </c>
      <c r="B533" s="25" t="s">
        <v>659</v>
      </c>
      <c r="C533" s="380" t="s">
        <v>685</v>
      </c>
      <c r="D533" s="192">
        <v>585162</v>
      </c>
      <c r="E533" s="98">
        <v>585162</v>
      </c>
      <c r="F533" s="196" t="s">
        <v>655</v>
      </c>
    </row>
    <row r="534" spans="1:6" ht="30">
      <c r="A534" s="383">
        <v>208</v>
      </c>
      <c r="B534" s="25" t="s">
        <v>657</v>
      </c>
      <c r="C534" s="79" t="s">
        <v>684</v>
      </c>
      <c r="D534" s="192">
        <v>516748</v>
      </c>
      <c r="E534" s="98">
        <v>516748</v>
      </c>
      <c r="F534" s="196" t="s">
        <v>656</v>
      </c>
    </row>
    <row r="535" spans="1:6" ht="30">
      <c r="A535" s="383">
        <v>209</v>
      </c>
      <c r="B535" s="25" t="s">
        <v>664</v>
      </c>
      <c r="C535" s="79" t="s">
        <v>684</v>
      </c>
      <c r="D535" s="192">
        <v>619879</v>
      </c>
      <c r="E535" s="98">
        <v>619879</v>
      </c>
      <c r="F535" s="196" t="s">
        <v>663</v>
      </c>
    </row>
    <row r="536" spans="1:6" ht="30">
      <c r="A536" s="383">
        <v>210</v>
      </c>
      <c r="B536" s="25" t="s">
        <v>665</v>
      </c>
      <c r="C536" s="79" t="s">
        <v>684</v>
      </c>
      <c r="D536" s="192">
        <v>413253</v>
      </c>
      <c r="E536" s="98">
        <v>413253</v>
      </c>
      <c r="F536" s="196" t="s">
        <v>663</v>
      </c>
    </row>
    <row r="537" spans="1:6" ht="30">
      <c r="A537" s="383">
        <v>211</v>
      </c>
      <c r="B537" s="25" t="s">
        <v>669</v>
      </c>
      <c r="C537" s="191" t="s">
        <v>527</v>
      </c>
      <c r="D537" s="383">
        <v>96465</v>
      </c>
      <c r="E537" s="33">
        <v>96465</v>
      </c>
      <c r="F537" s="196" t="s">
        <v>504</v>
      </c>
    </row>
    <row r="538" spans="1:6" ht="30">
      <c r="A538" s="383">
        <v>212</v>
      </c>
      <c r="B538" s="25" t="s">
        <v>675</v>
      </c>
      <c r="C538" s="191" t="s">
        <v>527</v>
      </c>
      <c r="D538" s="383">
        <v>47450</v>
      </c>
      <c r="E538" s="33">
        <v>47450</v>
      </c>
      <c r="F538" s="196" t="s">
        <v>504</v>
      </c>
    </row>
    <row r="539" spans="1:6" ht="30">
      <c r="A539" s="383">
        <v>213</v>
      </c>
      <c r="B539" s="25" t="s">
        <v>674</v>
      </c>
      <c r="C539" s="221" t="s">
        <v>686</v>
      </c>
      <c r="D539" s="383">
        <v>97249</v>
      </c>
      <c r="E539" s="33">
        <v>97249</v>
      </c>
      <c r="F539" s="196" t="s">
        <v>504</v>
      </c>
    </row>
    <row r="540" spans="1:6" ht="15.75" thickBot="1">
      <c r="C540" s="231" t="s">
        <v>687</v>
      </c>
      <c r="D540" s="232">
        <f>SUM(D4:D539)</f>
        <v>14056131185.6</v>
      </c>
      <c r="E540" s="232">
        <f>SUM(E4:E539)</f>
        <v>14654943231.24</v>
      </c>
    </row>
    <row r="541" spans="1:6" ht="15.75" thickTop="1">
      <c r="B541" s="202"/>
      <c r="C541" s="203"/>
      <c r="D541" s="204"/>
      <c r="E541" s="205"/>
      <c r="F541" s="206"/>
    </row>
    <row r="542" spans="1:6">
      <c r="B542" s="202"/>
      <c r="C542" s="203"/>
      <c r="D542" s="204"/>
      <c r="E542" s="205"/>
      <c r="F542" s="206"/>
    </row>
    <row r="543" spans="1:6">
      <c r="B543" s="202"/>
      <c r="C543" s="203"/>
      <c r="D543" s="204"/>
      <c r="E543" s="205"/>
      <c r="F543" s="206"/>
    </row>
    <row r="544" spans="1:6">
      <c r="B544" s="202"/>
      <c r="C544" s="203"/>
      <c r="D544" s="204"/>
      <c r="E544" s="205"/>
      <c r="F544" s="206"/>
    </row>
    <row r="545" spans="2:6">
      <c r="B545" s="202"/>
      <c r="C545" s="203"/>
      <c r="D545" s="204"/>
      <c r="E545" s="205"/>
      <c r="F545" s="206"/>
    </row>
    <row r="546" spans="2:6">
      <c r="B546" s="202"/>
      <c r="C546" s="203"/>
      <c r="D546" s="204"/>
      <c r="E546" s="205"/>
      <c r="F546" s="206"/>
    </row>
    <row r="547" spans="2:6">
      <c r="B547" s="202"/>
      <c r="C547" s="203"/>
      <c r="D547" s="204"/>
      <c r="E547" s="205"/>
      <c r="F547" s="206"/>
    </row>
    <row r="548" spans="2:6">
      <c r="B548" s="202"/>
      <c r="C548" s="203"/>
      <c r="D548" s="204"/>
      <c r="E548" s="205"/>
      <c r="F548" s="206"/>
    </row>
    <row r="549" spans="2:6">
      <c r="B549" s="202"/>
      <c r="C549" s="203"/>
      <c r="D549" s="204"/>
      <c r="E549" s="205"/>
      <c r="F549" s="206"/>
    </row>
    <row r="550" spans="2:6">
      <c r="B550" s="202"/>
      <c r="C550" s="203"/>
      <c r="D550" s="204"/>
      <c r="E550" s="205"/>
      <c r="F550" s="206"/>
    </row>
    <row r="551" spans="2:6">
      <c r="B551" s="202"/>
      <c r="C551" s="203"/>
      <c r="D551" s="204"/>
      <c r="E551" s="205"/>
      <c r="F551" s="206"/>
    </row>
    <row r="552" spans="2:6">
      <c r="B552" s="202"/>
      <c r="C552" s="203"/>
      <c r="D552" s="204"/>
      <c r="E552" s="205"/>
      <c r="F552" s="206"/>
    </row>
    <row r="553" spans="2:6">
      <c r="B553" s="202"/>
      <c r="C553" s="203"/>
      <c r="D553" s="204"/>
      <c r="E553" s="205"/>
      <c r="F553" s="206"/>
    </row>
    <row r="554" spans="2:6">
      <c r="B554" s="202"/>
      <c r="C554" s="203"/>
      <c r="D554" s="204"/>
      <c r="E554" s="205"/>
      <c r="F554" s="206"/>
    </row>
    <row r="555" spans="2:6">
      <c r="B555" s="202"/>
      <c r="C555" s="203"/>
      <c r="D555" s="204"/>
      <c r="E555" s="205"/>
      <c r="F555" s="206"/>
    </row>
    <row r="556" spans="2:6">
      <c r="B556" s="202"/>
      <c r="C556" s="203"/>
      <c r="D556" s="204"/>
      <c r="E556" s="205"/>
      <c r="F556" s="206"/>
    </row>
    <row r="557" spans="2:6">
      <c r="B557" s="202"/>
      <c r="C557" s="203"/>
      <c r="D557" s="204"/>
      <c r="E557" s="205"/>
      <c r="F557" s="206"/>
    </row>
    <row r="558" spans="2:6">
      <c r="B558" s="202"/>
      <c r="C558" s="203"/>
      <c r="D558" s="204"/>
      <c r="E558" s="205"/>
      <c r="F558" s="206"/>
    </row>
    <row r="559" spans="2:6">
      <c r="B559" s="202"/>
      <c r="C559" s="203"/>
      <c r="D559" s="204"/>
      <c r="E559" s="205"/>
      <c r="F559" s="206"/>
    </row>
    <row r="560" spans="2:6">
      <c r="B560" s="202"/>
      <c r="C560" s="203"/>
      <c r="D560" s="204"/>
      <c r="E560" s="205"/>
      <c r="F560" s="206"/>
    </row>
    <row r="561" spans="2:6">
      <c r="B561" s="202"/>
      <c r="C561" s="203"/>
      <c r="D561" s="204"/>
      <c r="E561" s="205"/>
      <c r="F561" s="206"/>
    </row>
    <row r="562" spans="2:6">
      <c r="B562" s="202"/>
      <c r="C562" s="203"/>
      <c r="D562" s="204"/>
      <c r="E562" s="205"/>
      <c r="F562" s="206"/>
    </row>
    <row r="563" spans="2:6">
      <c r="B563" s="202"/>
      <c r="C563" s="203"/>
      <c r="D563" s="204"/>
      <c r="E563" s="205"/>
      <c r="F563" s="206"/>
    </row>
    <row r="564" spans="2:6">
      <c r="B564" s="202"/>
      <c r="C564" s="203"/>
      <c r="D564" s="204"/>
      <c r="E564" s="205"/>
      <c r="F564" s="206"/>
    </row>
    <row r="565" spans="2:6">
      <c r="B565" s="202"/>
      <c r="C565" s="203"/>
      <c r="D565" s="204"/>
      <c r="E565" s="205"/>
      <c r="F565" s="206"/>
    </row>
    <row r="566" spans="2:6">
      <c r="B566" s="202"/>
      <c r="C566" s="203"/>
      <c r="D566" s="204"/>
      <c r="E566" s="205"/>
      <c r="F566" s="206"/>
    </row>
    <row r="567" spans="2:6">
      <c r="B567" s="202"/>
      <c r="C567" s="203"/>
      <c r="D567" s="204"/>
      <c r="E567" s="205"/>
      <c r="F567" s="206"/>
    </row>
    <row r="568" spans="2:6">
      <c r="B568" s="202"/>
      <c r="C568" s="203"/>
      <c r="D568" s="204"/>
      <c r="E568" s="205"/>
      <c r="F568" s="206"/>
    </row>
    <row r="569" spans="2:6">
      <c r="B569" s="202"/>
      <c r="C569" s="203"/>
      <c r="D569" s="204"/>
      <c r="E569" s="205"/>
      <c r="F569" s="206"/>
    </row>
    <row r="570" spans="2:6">
      <c r="B570" s="202"/>
      <c r="C570" s="203"/>
      <c r="D570" s="204"/>
      <c r="E570" s="205"/>
      <c r="F570" s="206"/>
    </row>
    <row r="571" spans="2:6">
      <c r="B571" s="202"/>
      <c r="C571" s="203"/>
      <c r="D571" s="204"/>
      <c r="E571" s="205"/>
      <c r="F571" s="206"/>
    </row>
    <row r="572" spans="2:6">
      <c r="B572" s="202"/>
      <c r="C572" s="203"/>
      <c r="D572" s="204"/>
      <c r="E572" s="205"/>
      <c r="F572" s="206"/>
    </row>
    <row r="573" spans="2:6">
      <c r="B573" s="202"/>
      <c r="C573" s="203"/>
      <c r="D573" s="204"/>
      <c r="E573" s="205"/>
      <c r="F573" s="206"/>
    </row>
    <row r="574" spans="2:6">
      <c r="B574" s="202"/>
      <c r="C574" s="203"/>
      <c r="D574" s="204"/>
      <c r="E574" s="205"/>
      <c r="F574" s="206"/>
    </row>
    <row r="575" spans="2:6">
      <c r="B575" s="202"/>
      <c r="C575" s="203"/>
      <c r="D575" s="204"/>
      <c r="E575" s="205"/>
      <c r="F575" s="206"/>
    </row>
    <row r="576" spans="2:6">
      <c r="B576" s="202"/>
      <c r="C576" s="203"/>
      <c r="D576" s="204"/>
      <c r="E576" s="205"/>
      <c r="F576" s="206"/>
    </row>
    <row r="577" spans="2:9">
      <c r="B577" s="202"/>
      <c r="C577" s="203"/>
      <c r="D577" s="204"/>
      <c r="E577" s="205"/>
      <c r="F577" s="206"/>
    </row>
    <row r="578" spans="2:9">
      <c r="B578" s="202"/>
      <c r="C578" s="203"/>
      <c r="D578" s="204"/>
      <c r="E578" s="205"/>
      <c r="F578" s="206"/>
    </row>
    <row r="579" spans="2:9">
      <c r="B579" s="202"/>
      <c r="C579" s="203"/>
      <c r="D579" s="204"/>
      <c r="E579" s="205"/>
      <c r="F579" s="206"/>
    </row>
    <row r="580" spans="2:9">
      <c r="B580" s="202"/>
      <c r="C580" s="203"/>
      <c r="D580" s="204"/>
      <c r="E580" s="205"/>
      <c r="F580" s="206"/>
    </row>
    <row r="581" spans="2:9">
      <c r="B581" s="202"/>
      <c r="C581" s="203"/>
      <c r="D581" s="204"/>
      <c r="E581" s="205"/>
      <c r="F581" s="206"/>
    </row>
    <row r="582" spans="2:9">
      <c r="B582" s="202"/>
      <c r="C582" s="203"/>
      <c r="D582" s="204"/>
      <c r="E582" s="205"/>
      <c r="F582" s="206"/>
    </row>
    <row r="583" spans="2:9">
      <c r="B583" s="202"/>
      <c r="C583" s="203"/>
      <c r="D583" s="204"/>
      <c r="E583" s="205"/>
      <c r="F583" s="206"/>
    </row>
    <row r="584" spans="2:9">
      <c r="B584" s="202"/>
      <c r="C584" s="203"/>
      <c r="D584" s="204"/>
      <c r="E584" s="205"/>
      <c r="F584" s="206"/>
    </row>
    <row r="585" spans="2:9">
      <c r="B585" s="202"/>
      <c r="C585" s="203"/>
      <c r="D585" s="204"/>
      <c r="E585" s="205"/>
      <c r="F585" s="206"/>
    </row>
    <row r="586" spans="2:9">
      <c r="B586" s="202"/>
      <c r="C586" s="203"/>
      <c r="D586" s="204"/>
      <c r="E586" s="205"/>
      <c r="F586" s="206"/>
    </row>
    <row r="587" spans="2:9">
      <c r="B587" s="202"/>
      <c r="C587" s="203"/>
      <c r="D587" s="204"/>
      <c r="E587" s="205"/>
      <c r="F587" s="206"/>
    </row>
    <row r="588" spans="2:9">
      <c r="B588" s="202"/>
      <c r="C588" s="203"/>
      <c r="D588" s="204"/>
      <c r="E588" s="205"/>
      <c r="F588" s="206"/>
    </row>
    <row r="589" spans="2:9">
      <c r="B589" s="202"/>
      <c r="C589" s="203"/>
      <c r="D589" s="204"/>
      <c r="E589" s="205"/>
      <c r="F589" s="206"/>
    </row>
    <row r="590" spans="2:9">
      <c r="F590" s="85"/>
    </row>
    <row r="591" spans="2:9">
      <c r="B591" s="562" t="s">
        <v>180</v>
      </c>
      <c r="C591" s="562"/>
      <c r="F591" s="379"/>
      <c r="I591" s="379"/>
    </row>
    <row r="592" spans="2:9">
      <c r="B592" s="562" t="s">
        <v>181</v>
      </c>
      <c r="C592" s="562"/>
      <c r="F592" s="379"/>
      <c r="I592" s="379"/>
    </row>
    <row r="593" spans="2:9">
      <c r="B593" s="566" t="s">
        <v>182</v>
      </c>
      <c r="C593" s="566"/>
      <c r="F593" s="379"/>
      <c r="I593" s="379"/>
    </row>
    <row r="594" spans="2:9">
      <c r="B594" s="561" t="s">
        <v>183</v>
      </c>
      <c r="C594" s="561"/>
      <c r="F594" s="379"/>
      <c r="I594" s="379"/>
    </row>
    <row r="595" spans="2:9">
      <c r="B595" s="561" t="s">
        <v>184</v>
      </c>
      <c r="C595" s="561"/>
      <c r="F595" s="379"/>
      <c r="I595" s="379"/>
    </row>
    <row r="596" spans="2:9">
      <c r="B596" s="561" t="s">
        <v>185</v>
      </c>
      <c r="C596" s="561"/>
      <c r="F596" s="379"/>
      <c r="I596" s="379"/>
    </row>
  </sheetData>
  <autoFilter ref="A3:Q283"/>
  <mergeCells count="25">
    <mergeCell ref="B592:C592"/>
    <mergeCell ref="B593:C593"/>
    <mergeCell ref="B594:C594"/>
    <mergeCell ref="B595:C595"/>
    <mergeCell ref="B596:C596"/>
    <mergeCell ref="B591:C591"/>
    <mergeCell ref="E100:E101"/>
    <mergeCell ref="F100:F101"/>
    <mergeCell ref="E104:E106"/>
    <mergeCell ref="F104:F106"/>
    <mergeCell ref="E107:E112"/>
    <mergeCell ref="F107:F112"/>
    <mergeCell ref="E117:E118"/>
    <mergeCell ref="F117:F118"/>
    <mergeCell ref="F137:F139"/>
    <mergeCell ref="F140:F142"/>
    <mergeCell ref="B481:B482"/>
    <mergeCell ref="B97:B99"/>
    <mergeCell ref="E97:E99"/>
    <mergeCell ref="F97:F99"/>
    <mergeCell ref="B2:F2"/>
    <mergeCell ref="E77:E81"/>
    <mergeCell ref="F77:F81"/>
    <mergeCell ref="E83:E91"/>
    <mergeCell ref="F83:F91"/>
  </mergeCells>
  <printOptions horizontalCentered="1"/>
  <pageMargins left="0.3" right="0.17" top="0.74803149606299213" bottom="0.74803149606299213" header="0.31496062992125984" footer="0.31496062992125984"/>
  <pageSetup paperSize="9" scale="63" orientation="portrait" r:id="rId1"/>
  <headerFooter>
    <oddFooter>&amp;L CHANDIGARH SMART CITY LIMITED&amp;C CHANDIGARH SMART CITY LIMITED&amp;R CHANDIGARH SMART CITY LIMITED</oddFooter>
  </headerFooter>
  <rowBreaks count="3" manualBreakCount="3">
    <brk id="47" max="16" man="1"/>
    <brk id="131" max="16" man="1"/>
    <brk id="178" max="16" man="1"/>
  </rowBreaks>
  <colBreaks count="1" manualBreakCount="1">
    <brk id="7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10" workbookViewId="0">
      <selection activeCell="C68" sqref="C68"/>
    </sheetView>
  </sheetViews>
  <sheetFormatPr defaultRowHeight="15"/>
  <cols>
    <col min="2" max="2" width="35.7109375" customWidth="1"/>
    <col min="3" max="3" width="38.42578125" customWidth="1"/>
  </cols>
  <sheetData>
    <row r="1" spans="1:3" ht="36" customHeight="1">
      <c r="A1" s="592" t="s">
        <v>165</v>
      </c>
      <c r="B1" s="592"/>
      <c r="C1" s="592"/>
    </row>
    <row r="2" spans="1:3" ht="35.450000000000003" customHeight="1">
      <c r="A2" s="36" t="s">
        <v>121</v>
      </c>
      <c r="B2" s="37" t="s">
        <v>3</v>
      </c>
      <c r="C2" s="37" t="s">
        <v>5</v>
      </c>
    </row>
    <row r="3" spans="1:3" ht="82.15" customHeight="1">
      <c r="A3" s="38">
        <v>1</v>
      </c>
      <c r="B3" s="39" t="s">
        <v>2</v>
      </c>
      <c r="C3" s="40" t="s">
        <v>11</v>
      </c>
    </row>
    <row r="4" spans="1:3" ht="34.9" customHeight="1">
      <c r="A4" s="38">
        <v>2</v>
      </c>
      <c r="B4" s="40" t="s">
        <v>257</v>
      </c>
      <c r="C4" s="40" t="s">
        <v>22</v>
      </c>
    </row>
    <row r="5" spans="1:3" ht="31.9" customHeight="1">
      <c r="A5" s="38">
        <v>3</v>
      </c>
      <c r="B5" s="40" t="s">
        <v>258</v>
      </c>
      <c r="C5" s="40" t="s">
        <v>113</v>
      </c>
    </row>
    <row r="6" spans="1:3" ht="47.45" customHeight="1">
      <c r="A6" s="38">
        <v>4</v>
      </c>
      <c r="B6" s="39" t="s">
        <v>34</v>
      </c>
      <c r="C6" s="41" t="s">
        <v>39</v>
      </c>
    </row>
    <row r="7" spans="1:3" ht="22.9" customHeight="1">
      <c r="A7" s="38">
        <v>5</v>
      </c>
      <c r="B7" s="39" t="s">
        <v>41</v>
      </c>
      <c r="C7" s="47" t="s">
        <v>44</v>
      </c>
    </row>
    <row r="8" spans="1:3" ht="94.9" customHeight="1">
      <c r="A8" s="38">
        <v>6</v>
      </c>
      <c r="B8" s="39" t="s">
        <v>48</v>
      </c>
      <c r="C8" s="41" t="s">
        <v>51</v>
      </c>
    </row>
    <row r="9" spans="1:3" ht="66" customHeight="1">
      <c r="A9" s="38">
        <v>7</v>
      </c>
      <c r="B9" s="39" t="s">
        <v>55</v>
      </c>
      <c r="C9" s="41" t="s">
        <v>58</v>
      </c>
    </row>
    <row r="10" spans="1:3" ht="63" customHeight="1">
      <c r="A10" s="38">
        <v>8</v>
      </c>
      <c r="B10" s="40" t="s">
        <v>59</v>
      </c>
      <c r="C10" s="41" t="s">
        <v>63</v>
      </c>
    </row>
    <row r="11" spans="1:3" ht="52.15" customHeight="1">
      <c r="A11" s="38">
        <v>9</v>
      </c>
      <c r="B11" s="40" t="s">
        <v>68</v>
      </c>
      <c r="C11" s="41" t="s">
        <v>69</v>
      </c>
    </row>
    <row r="12" spans="1:3" ht="75">
      <c r="A12" s="38">
        <v>10</v>
      </c>
      <c r="B12" s="40" t="s">
        <v>76</v>
      </c>
      <c r="C12" s="41" t="s">
        <v>80</v>
      </c>
    </row>
    <row r="13" spans="1:3" ht="120">
      <c r="A13" s="38">
        <v>11</v>
      </c>
      <c r="B13" s="41" t="s">
        <v>104</v>
      </c>
      <c r="C13" s="41" t="s">
        <v>108</v>
      </c>
    </row>
    <row r="14" spans="1:3" ht="58.9" customHeight="1">
      <c r="A14" s="42">
        <v>12</v>
      </c>
      <c r="B14" s="41" t="s">
        <v>177</v>
      </c>
      <c r="C14" s="48" t="s">
        <v>174</v>
      </c>
    </row>
    <row r="15" spans="1:3" ht="63" customHeight="1">
      <c r="A15" s="42">
        <v>13</v>
      </c>
      <c r="B15" s="41" t="s">
        <v>176</v>
      </c>
      <c r="C15" s="48" t="s">
        <v>178</v>
      </c>
    </row>
    <row r="16" spans="1:3" ht="63" customHeight="1">
      <c r="A16" s="42">
        <v>14</v>
      </c>
      <c r="B16" s="46" t="s">
        <v>209</v>
      </c>
      <c r="C16" s="48" t="s">
        <v>208</v>
      </c>
    </row>
    <row r="17" spans="1:3" ht="81" customHeight="1">
      <c r="A17" s="42">
        <v>15</v>
      </c>
      <c r="B17" s="46" t="s">
        <v>217</v>
      </c>
      <c r="C17" s="48" t="s">
        <v>219</v>
      </c>
    </row>
    <row r="18" spans="1:3" ht="78.599999999999994" customHeight="1">
      <c r="A18" s="42">
        <v>16</v>
      </c>
      <c r="B18" s="46" t="s">
        <v>217</v>
      </c>
      <c r="C18" s="48" t="s">
        <v>224</v>
      </c>
    </row>
    <row r="19" spans="1:3" ht="84.6" customHeight="1">
      <c r="A19" s="42">
        <v>17</v>
      </c>
      <c r="B19" s="43" t="s">
        <v>227</v>
      </c>
      <c r="C19" s="48" t="s">
        <v>232</v>
      </c>
    </row>
    <row r="20" spans="1:3" ht="106.9" customHeight="1">
      <c r="A20" s="42">
        <v>18</v>
      </c>
      <c r="B20" s="47" t="s">
        <v>243</v>
      </c>
      <c r="C20" s="41" t="s">
        <v>255</v>
      </c>
    </row>
    <row r="21" spans="1:3" ht="119.45" customHeight="1">
      <c r="A21" s="42">
        <v>19</v>
      </c>
      <c r="B21" s="50" t="s">
        <v>248</v>
      </c>
      <c r="C21" s="41" t="s">
        <v>254</v>
      </c>
    </row>
    <row r="22" spans="1:3" ht="124.15" customHeight="1">
      <c r="A22" s="42">
        <v>20</v>
      </c>
      <c r="B22" s="51" t="s">
        <v>267</v>
      </c>
      <c r="C22" s="41" t="s">
        <v>276</v>
      </c>
    </row>
    <row r="23" spans="1:3" ht="33.6" customHeight="1">
      <c r="A23" s="52"/>
      <c r="B23" s="53"/>
      <c r="C23" s="54"/>
    </row>
    <row r="25" spans="1:3" ht="21">
      <c r="A25" s="593"/>
      <c r="B25" s="593"/>
      <c r="C25" s="593"/>
    </row>
  </sheetData>
  <mergeCells count="2">
    <mergeCell ref="A1:C1"/>
    <mergeCell ref="A25:C25"/>
  </mergeCells>
  <pageMargins left="0.7" right="0.7" top="0.75" bottom="0.75" header="0.3" footer="0.3"/>
  <pageSetup paperSize="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"/>
  <sheetViews>
    <sheetView workbookViewId="0">
      <selection activeCell="F24" sqref="F24"/>
    </sheetView>
  </sheetViews>
  <sheetFormatPr defaultRowHeight="15"/>
  <cols>
    <col min="2" max="2" width="17.7109375" customWidth="1"/>
    <col min="3" max="3" width="28.7109375" customWidth="1"/>
    <col min="4" max="4" width="11.5703125" bestFit="1" customWidth="1"/>
    <col min="5" max="5" width="10.7109375" bestFit="1" customWidth="1"/>
    <col min="6" max="6" width="10.140625" bestFit="1" customWidth="1"/>
  </cols>
  <sheetData>
    <row r="3" spans="1:6" ht="64.5">
      <c r="A3" s="57">
        <v>80</v>
      </c>
      <c r="B3" s="97" t="s">
        <v>402</v>
      </c>
      <c r="C3" s="118" t="s">
        <v>411</v>
      </c>
      <c r="D3" s="119">
        <v>147679</v>
      </c>
      <c r="E3" s="120">
        <v>144866</v>
      </c>
      <c r="F3" s="22" t="s">
        <v>386</v>
      </c>
    </row>
    <row r="5" spans="1:6" ht="45">
      <c r="A5" s="57">
        <v>110</v>
      </c>
      <c r="B5" s="83" t="s">
        <v>382</v>
      </c>
      <c r="C5" s="83" t="s">
        <v>435</v>
      </c>
      <c r="D5" s="66">
        <v>261539</v>
      </c>
      <c r="E5" s="57">
        <v>252821</v>
      </c>
      <c r="F5" s="22" t="s">
        <v>265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opLeftCell="A125" workbookViewId="0">
      <selection activeCell="D138" sqref="D138"/>
    </sheetView>
  </sheetViews>
  <sheetFormatPr defaultColWidth="8.85546875" defaultRowHeight="15"/>
  <cols>
    <col min="1" max="1" width="6.140625" style="151" bestFit="1" customWidth="1"/>
    <col min="2" max="2" width="36" style="85" customWidth="1"/>
    <col min="3" max="3" width="46.85546875" style="85" customWidth="1"/>
    <col min="4" max="4" width="26.5703125" style="151" customWidth="1"/>
    <col min="5" max="5" width="27.42578125" style="151" customWidth="1"/>
    <col min="6" max="6" width="17.5703125" style="56" customWidth="1"/>
    <col min="7" max="7" width="7.140625" style="151" customWidth="1"/>
    <col min="8" max="8" width="16.28515625" style="151" customWidth="1"/>
    <col min="9" max="9" width="21.28515625" style="56" customWidth="1"/>
    <col min="10" max="11" width="8.85546875" style="151"/>
    <col min="12" max="12" width="11.5703125" style="151" bestFit="1" customWidth="1"/>
    <col min="13" max="16384" width="8.85546875" style="151"/>
  </cols>
  <sheetData>
    <row r="1" spans="1:12" ht="18.75">
      <c r="A1" s="152"/>
      <c r="B1" s="79"/>
      <c r="C1" s="79"/>
      <c r="D1" s="152"/>
      <c r="E1" s="126" t="s">
        <v>362</v>
      </c>
      <c r="F1" s="109">
        <f ca="1">TODAY()</f>
        <v>45110</v>
      </c>
    </row>
    <row r="2" spans="1:12" ht="24" thickBot="1">
      <c r="A2" s="59"/>
      <c r="B2" s="570" t="s">
        <v>342</v>
      </c>
      <c r="C2" s="571"/>
      <c r="D2" s="571"/>
      <c r="E2" s="571"/>
      <c r="F2" s="572"/>
    </row>
    <row r="3" spans="1:12" ht="47.25">
      <c r="A3" s="60" t="s">
        <v>121</v>
      </c>
      <c r="B3" s="80" t="s">
        <v>144</v>
      </c>
      <c r="C3" s="80" t="s">
        <v>119</v>
      </c>
      <c r="D3" s="61" t="s">
        <v>140</v>
      </c>
      <c r="E3" s="61" t="s">
        <v>141</v>
      </c>
      <c r="F3" s="91" t="s">
        <v>120</v>
      </c>
    </row>
    <row r="4" spans="1:12" ht="30">
      <c r="A4" s="62">
        <v>1</v>
      </c>
      <c r="B4" s="81" t="s">
        <v>203</v>
      </c>
      <c r="C4" s="87" t="s">
        <v>202</v>
      </c>
      <c r="D4" s="55">
        <v>67593482</v>
      </c>
      <c r="E4" s="55">
        <f>D4</f>
        <v>67593482</v>
      </c>
      <c r="F4" s="92" t="s">
        <v>204</v>
      </c>
    </row>
    <row r="5" spans="1:12" ht="30">
      <c r="A5" s="152">
        <v>2</v>
      </c>
      <c r="B5" s="79" t="s">
        <v>145</v>
      </c>
      <c r="C5" s="82" t="s">
        <v>278</v>
      </c>
      <c r="D5" s="63">
        <v>592302</v>
      </c>
      <c r="E5" s="64">
        <v>559725</v>
      </c>
      <c r="F5" s="4" t="s">
        <v>123</v>
      </c>
    </row>
    <row r="6" spans="1:12" ht="60">
      <c r="A6" s="62">
        <v>3</v>
      </c>
      <c r="B6" s="79" t="s">
        <v>124</v>
      </c>
      <c r="C6" s="82" t="s">
        <v>281</v>
      </c>
      <c r="D6" s="63">
        <v>5600397</v>
      </c>
      <c r="E6" s="64">
        <v>5096369</v>
      </c>
      <c r="F6" s="4" t="s">
        <v>125</v>
      </c>
    </row>
    <row r="7" spans="1:12">
      <c r="A7" s="152">
        <v>4</v>
      </c>
      <c r="B7" s="82" t="s">
        <v>126</v>
      </c>
      <c r="C7" s="79" t="s">
        <v>44</v>
      </c>
      <c r="D7" s="63">
        <v>4395000</v>
      </c>
      <c r="E7" s="64">
        <v>4311286</v>
      </c>
      <c r="F7" s="4" t="s">
        <v>125</v>
      </c>
    </row>
    <row r="8" spans="1:12" ht="15.75">
      <c r="A8" s="62">
        <v>5</v>
      </c>
      <c r="B8" s="82" t="s">
        <v>127</v>
      </c>
      <c r="C8" s="79" t="s">
        <v>284</v>
      </c>
      <c r="D8" s="63">
        <v>2991585</v>
      </c>
      <c r="E8" s="64">
        <v>2687356</v>
      </c>
      <c r="F8" s="4" t="s">
        <v>125</v>
      </c>
    </row>
    <row r="9" spans="1:12" ht="30">
      <c r="A9" s="62">
        <v>6</v>
      </c>
      <c r="B9" s="79" t="s">
        <v>145</v>
      </c>
      <c r="C9" s="82" t="s">
        <v>279</v>
      </c>
      <c r="D9" s="63">
        <v>923202</v>
      </c>
      <c r="E9" s="64">
        <v>857271</v>
      </c>
      <c r="F9" s="4" t="s">
        <v>125</v>
      </c>
    </row>
    <row r="10" spans="1:12" ht="45">
      <c r="A10" s="152">
        <v>7</v>
      </c>
      <c r="B10" s="82" t="s">
        <v>146</v>
      </c>
      <c r="C10" s="82" t="s">
        <v>138</v>
      </c>
      <c r="D10" s="63">
        <v>175764</v>
      </c>
      <c r="E10" s="65">
        <v>171294</v>
      </c>
      <c r="F10" s="4" t="s">
        <v>131</v>
      </c>
    </row>
    <row r="11" spans="1:12" ht="15.75">
      <c r="A11" s="62">
        <v>8</v>
      </c>
      <c r="B11" s="82" t="s">
        <v>127</v>
      </c>
      <c r="C11" s="79" t="s">
        <v>285</v>
      </c>
      <c r="D11" s="63">
        <v>2991585</v>
      </c>
      <c r="E11" s="64">
        <v>2687356</v>
      </c>
      <c r="F11" s="4" t="s">
        <v>129</v>
      </c>
      <c r="G11" s="56"/>
      <c r="H11" s="56"/>
      <c r="J11" s="56"/>
      <c r="K11" s="56"/>
      <c r="L11" s="56"/>
    </row>
    <row r="12" spans="1:12" ht="45">
      <c r="A12" s="152">
        <v>9</v>
      </c>
      <c r="B12" s="82" t="s">
        <v>146</v>
      </c>
      <c r="C12" s="82" t="s">
        <v>133</v>
      </c>
      <c r="D12" s="63">
        <v>242972</v>
      </c>
      <c r="E12" s="65">
        <v>236795</v>
      </c>
      <c r="F12" s="4" t="s">
        <v>132</v>
      </c>
      <c r="G12" s="56"/>
      <c r="H12" s="56">
        <v>2000</v>
      </c>
      <c r="J12" s="56"/>
      <c r="K12" s="56"/>
      <c r="L12" s="56"/>
    </row>
    <row r="13" spans="1:12" ht="45">
      <c r="A13" s="62">
        <v>10</v>
      </c>
      <c r="B13" s="83" t="s">
        <v>136</v>
      </c>
      <c r="C13" s="82" t="s">
        <v>288</v>
      </c>
      <c r="D13" s="66">
        <v>5743010</v>
      </c>
      <c r="E13" s="65">
        <v>5158975</v>
      </c>
      <c r="F13" s="4" t="s">
        <v>163</v>
      </c>
      <c r="G13" s="56"/>
      <c r="H13" s="56">
        <v>1000</v>
      </c>
      <c r="J13" s="56"/>
      <c r="K13" s="56"/>
      <c r="L13" s="56"/>
    </row>
    <row r="14" spans="1:12" ht="45">
      <c r="A14" s="62">
        <v>11</v>
      </c>
      <c r="B14" s="82" t="s">
        <v>146</v>
      </c>
      <c r="C14" s="82" t="s">
        <v>158</v>
      </c>
      <c r="D14" s="66">
        <v>254800</v>
      </c>
      <c r="E14" s="65">
        <v>248311</v>
      </c>
      <c r="F14" s="4" t="s">
        <v>139</v>
      </c>
      <c r="G14" s="56"/>
      <c r="H14" s="56">
        <v>500</v>
      </c>
      <c r="J14" s="56"/>
      <c r="K14" s="56"/>
      <c r="L14" s="56"/>
    </row>
    <row r="15" spans="1:12" ht="45">
      <c r="A15" s="152">
        <v>12</v>
      </c>
      <c r="B15" s="83" t="s">
        <v>134</v>
      </c>
      <c r="C15" s="82" t="s">
        <v>289</v>
      </c>
      <c r="D15" s="66">
        <v>1532026</v>
      </c>
      <c r="E15" s="65">
        <v>1376226</v>
      </c>
      <c r="F15" s="4" t="s">
        <v>135</v>
      </c>
      <c r="G15" s="56"/>
      <c r="H15" s="56">
        <v>500</v>
      </c>
      <c r="J15" s="56"/>
      <c r="K15" s="56"/>
      <c r="L15" s="56"/>
    </row>
    <row r="16" spans="1:12" ht="15.75">
      <c r="A16" s="62">
        <v>13</v>
      </c>
      <c r="B16" s="83" t="s">
        <v>147</v>
      </c>
      <c r="C16" s="82" t="s">
        <v>148</v>
      </c>
      <c r="D16" s="66">
        <v>20246345</v>
      </c>
      <c r="E16" s="65">
        <v>19560029</v>
      </c>
      <c r="F16" s="22" t="s">
        <v>149</v>
      </c>
      <c r="G16" s="56"/>
      <c r="H16" s="56">
        <v>100</v>
      </c>
      <c r="J16" s="56"/>
      <c r="K16" s="56"/>
      <c r="L16" s="56"/>
    </row>
    <row r="17" spans="1:12">
      <c r="A17" s="152">
        <v>14</v>
      </c>
      <c r="B17" s="83" t="s">
        <v>151</v>
      </c>
      <c r="C17" s="82" t="s">
        <v>148</v>
      </c>
      <c r="D17" s="63">
        <f>19445*35</f>
        <v>680575</v>
      </c>
      <c r="E17" s="63">
        <f>D17</f>
        <v>680575</v>
      </c>
      <c r="F17" s="4" t="s">
        <v>152</v>
      </c>
      <c r="G17" s="56"/>
      <c r="H17" s="56">
        <v>200</v>
      </c>
      <c r="J17" s="56"/>
      <c r="K17" s="56"/>
      <c r="L17" s="56"/>
    </row>
    <row r="18" spans="1:12" ht="15.75">
      <c r="A18" s="62">
        <v>15</v>
      </c>
      <c r="B18" s="83" t="s">
        <v>153</v>
      </c>
      <c r="C18" s="79" t="s">
        <v>154</v>
      </c>
      <c r="D18" s="63">
        <v>289380</v>
      </c>
      <c r="E18" s="63">
        <f>D18</f>
        <v>289380</v>
      </c>
      <c r="F18" s="4" t="s">
        <v>155</v>
      </c>
      <c r="G18" s="56"/>
      <c r="H18" s="56">
        <v>700</v>
      </c>
      <c r="J18" s="56"/>
      <c r="K18" s="56"/>
      <c r="L18" s="56"/>
    </row>
    <row r="19" spans="1:12" ht="45">
      <c r="A19" s="62">
        <v>16</v>
      </c>
      <c r="B19" s="82" t="s">
        <v>146</v>
      </c>
      <c r="C19" s="82" t="s">
        <v>162</v>
      </c>
      <c r="D19" s="66">
        <v>250649</v>
      </c>
      <c r="E19" s="65">
        <v>244808</v>
      </c>
      <c r="F19" s="22" t="s">
        <v>163</v>
      </c>
      <c r="G19" s="56"/>
      <c r="H19" s="56">
        <f>SUM(H12:H18)</f>
        <v>5000</v>
      </c>
      <c r="J19" s="56"/>
      <c r="K19" s="56"/>
      <c r="L19" s="56"/>
    </row>
    <row r="20" spans="1:12">
      <c r="A20" s="152">
        <v>17</v>
      </c>
      <c r="B20" s="83" t="s">
        <v>160</v>
      </c>
      <c r="C20" s="79" t="s">
        <v>159</v>
      </c>
      <c r="D20" s="66">
        <v>607700000</v>
      </c>
      <c r="E20" s="67">
        <f>D20</f>
        <v>607700000</v>
      </c>
      <c r="F20" s="4" t="s">
        <v>161</v>
      </c>
      <c r="G20" s="56"/>
      <c r="H20" s="56"/>
      <c r="J20" s="56"/>
      <c r="K20" s="56"/>
      <c r="L20" s="56"/>
    </row>
    <row r="21" spans="1:12" ht="15.75">
      <c r="A21" s="62">
        <v>18</v>
      </c>
      <c r="B21" s="83" t="s">
        <v>166</v>
      </c>
      <c r="C21" s="79" t="s">
        <v>168</v>
      </c>
      <c r="D21" s="68">
        <v>26925307</v>
      </c>
      <c r="E21" s="69">
        <v>24740434</v>
      </c>
      <c r="F21" s="150" t="s">
        <v>167</v>
      </c>
      <c r="G21" s="56"/>
      <c r="H21" s="56"/>
      <c r="J21" s="56"/>
      <c r="K21" s="56"/>
      <c r="L21" s="56"/>
    </row>
    <row r="22" spans="1:12" ht="45">
      <c r="A22" s="152">
        <v>19</v>
      </c>
      <c r="B22" s="82" t="s">
        <v>146</v>
      </c>
      <c r="C22" s="82" t="s">
        <v>169</v>
      </c>
      <c r="D22" s="66">
        <v>254800</v>
      </c>
      <c r="E22" s="67">
        <v>248863</v>
      </c>
      <c r="F22" s="150" t="s">
        <v>31</v>
      </c>
      <c r="G22" s="56"/>
      <c r="H22" s="56"/>
      <c r="J22" s="56"/>
      <c r="K22" s="56"/>
      <c r="L22" s="56"/>
    </row>
    <row r="23" spans="1:12" ht="60">
      <c r="A23" s="62">
        <v>20</v>
      </c>
      <c r="B23" s="83" t="s">
        <v>124</v>
      </c>
      <c r="C23" s="82" t="s">
        <v>282</v>
      </c>
      <c r="D23" s="63">
        <v>9026772</v>
      </c>
      <c r="E23" s="63">
        <v>8249594</v>
      </c>
      <c r="F23" s="4" t="s">
        <v>179</v>
      </c>
      <c r="G23" s="56"/>
      <c r="H23" s="56"/>
      <c r="J23" s="56"/>
      <c r="K23" s="56"/>
      <c r="L23" s="56"/>
    </row>
    <row r="24" spans="1:12" ht="30">
      <c r="A24" s="62">
        <v>21</v>
      </c>
      <c r="B24" s="79" t="s">
        <v>145</v>
      </c>
      <c r="C24" s="82" t="s">
        <v>280</v>
      </c>
      <c r="D24" s="66">
        <v>1044132</v>
      </c>
      <c r="E24" s="67">
        <v>989316</v>
      </c>
      <c r="F24" s="22" t="s">
        <v>179</v>
      </c>
      <c r="G24" s="56"/>
      <c r="H24" s="56"/>
      <c r="J24" s="56"/>
      <c r="K24" s="56"/>
      <c r="L24" s="56"/>
    </row>
    <row r="25" spans="1:12" ht="45">
      <c r="A25" s="152">
        <v>22</v>
      </c>
      <c r="B25" s="83" t="s">
        <v>201</v>
      </c>
      <c r="C25" s="82" t="s">
        <v>291</v>
      </c>
      <c r="D25" s="66">
        <v>269747268</v>
      </c>
      <c r="E25" s="67">
        <v>265990257</v>
      </c>
      <c r="F25" s="22" t="s">
        <v>186</v>
      </c>
      <c r="G25" s="56"/>
      <c r="H25" s="56"/>
      <c r="J25" s="56"/>
      <c r="K25" s="56"/>
      <c r="L25" s="56"/>
    </row>
    <row r="26" spans="1:12" ht="30">
      <c r="A26" s="62">
        <v>23</v>
      </c>
      <c r="B26" s="83" t="s">
        <v>187</v>
      </c>
      <c r="C26" s="82" t="s">
        <v>286</v>
      </c>
      <c r="D26" s="66">
        <v>4863739</v>
      </c>
      <c r="E26" s="67">
        <v>4472167</v>
      </c>
      <c r="F26" s="22" t="s">
        <v>188</v>
      </c>
      <c r="G26" s="56"/>
      <c r="H26" s="56"/>
      <c r="J26" s="56"/>
      <c r="K26" s="56"/>
      <c r="L26" s="56"/>
    </row>
    <row r="27" spans="1:12" ht="45">
      <c r="A27" s="152">
        <v>24</v>
      </c>
      <c r="B27" s="82" t="s">
        <v>146</v>
      </c>
      <c r="C27" s="82" t="s">
        <v>240</v>
      </c>
      <c r="D27" s="66">
        <v>254800</v>
      </c>
      <c r="E27" s="67">
        <v>248863</v>
      </c>
      <c r="F27" s="22" t="s">
        <v>239</v>
      </c>
      <c r="G27" s="56"/>
      <c r="H27" s="56"/>
      <c r="J27" s="56"/>
      <c r="K27" s="56"/>
      <c r="L27" s="56"/>
    </row>
    <row r="28" spans="1:12" ht="45">
      <c r="A28" s="62">
        <v>25</v>
      </c>
      <c r="B28" s="83" t="s">
        <v>205</v>
      </c>
      <c r="C28" s="82" t="s">
        <v>206</v>
      </c>
      <c r="D28" s="66">
        <v>110000000</v>
      </c>
      <c r="E28" s="67">
        <v>110000000</v>
      </c>
      <c r="F28" s="22" t="s">
        <v>207</v>
      </c>
      <c r="G28" s="56"/>
      <c r="H28" s="56"/>
      <c r="J28" s="56"/>
      <c r="K28" s="56"/>
      <c r="L28" s="56"/>
    </row>
    <row r="29" spans="1:12" ht="45">
      <c r="A29" s="62">
        <v>26</v>
      </c>
      <c r="B29" s="82" t="s">
        <v>146</v>
      </c>
      <c r="C29" s="82" t="s">
        <v>242</v>
      </c>
      <c r="D29" s="66">
        <v>254800</v>
      </c>
      <c r="E29" s="67">
        <v>248863</v>
      </c>
      <c r="F29" s="22" t="s">
        <v>241</v>
      </c>
      <c r="G29" s="56"/>
      <c r="H29" s="56"/>
      <c r="J29" s="56"/>
      <c r="K29" s="56"/>
      <c r="L29" s="56"/>
    </row>
    <row r="30" spans="1:12" ht="45">
      <c r="A30" s="152">
        <v>27</v>
      </c>
      <c r="B30" s="83" t="s">
        <v>134</v>
      </c>
      <c r="C30" s="82" t="s">
        <v>290</v>
      </c>
      <c r="D30" s="66">
        <v>1909492</v>
      </c>
      <c r="E30" s="67">
        <v>1330134</v>
      </c>
      <c r="F30" s="22" t="s">
        <v>238</v>
      </c>
      <c r="G30" s="56"/>
      <c r="H30" s="56"/>
      <c r="J30" s="56"/>
      <c r="K30" s="56"/>
      <c r="L30" s="56"/>
    </row>
    <row r="31" spans="1:12" ht="60">
      <c r="A31" s="62">
        <v>28</v>
      </c>
      <c r="B31" s="83" t="s">
        <v>124</v>
      </c>
      <c r="C31" s="82" t="s">
        <v>283</v>
      </c>
      <c r="D31" s="66">
        <v>10347022</v>
      </c>
      <c r="E31" s="67">
        <v>9462573</v>
      </c>
      <c r="F31" s="22" t="s">
        <v>236</v>
      </c>
      <c r="G31" s="56"/>
      <c r="H31" s="73" t="s">
        <v>302</v>
      </c>
      <c r="J31" s="56"/>
      <c r="K31" s="56"/>
      <c r="L31" s="56"/>
    </row>
    <row r="32" spans="1:12">
      <c r="A32" s="152">
        <v>29</v>
      </c>
      <c r="B32" s="83" t="s">
        <v>166</v>
      </c>
      <c r="C32" s="79" t="s">
        <v>292</v>
      </c>
      <c r="D32" s="66">
        <v>26220313</v>
      </c>
      <c r="E32" s="67">
        <v>23886246</v>
      </c>
      <c r="F32" s="22" t="s">
        <v>237</v>
      </c>
      <c r="G32" s="56"/>
      <c r="H32" s="73" t="s">
        <v>302</v>
      </c>
      <c r="J32" s="56"/>
      <c r="K32" s="56"/>
      <c r="L32" s="56"/>
    </row>
    <row r="33" spans="1:12" ht="75">
      <c r="A33" s="62">
        <v>30</v>
      </c>
      <c r="B33" s="83" t="s">
        <v>260</v>
      </c>
      <c r="C33" s="82" t="s">
        <v>293</v>
      </c>
      <c r="D33" s="66">
        <v>86873238</v>
      </c>
      <c r="E33" s="67">
        <v>84158449</v>
      </c>
      <c r="F33" s="22" t="s">
        <v>259</v>
      </c>
      <c r="G33" s="56"/>
      <c r="H33" s="73"/>
      <c r="J33" s="56"/>
      <c r="K33" s="56"/>
      <c r="L33" s="56"/>
    </row>
    <row r="34" spans="1:12" ht="75">
      <c r="A34" s="62">
        <v>31</v>
      </c>
      <c r="B34" s="83" t="s">
        <v>261</v>
      </c>
      <c r="C34" s="82" t="s">
        <v>294</v>
      </c>
      <c r="D34" s="66">
        <v>43500000</v>
      </c>
      <c r="E34" s="67">
        <v>42140625</v>
      </c>
      <c r="F34" s="22" t="s">
        <v>262</v>
      </c>
      <c r="G34" s="56"/>
      <c r="H34" s="73" t="s">
        <v>302</v>
      </c>
      <c r="J34" s="56"/>
      <c r="K34" s="56"/>
      <c r="L34" s="56"/>
    </row>
    <row r="35" spans="1:12">
      <c r="A35" s="152">
        <v>32</v>
      </c>
      <c r="B35" s="83" t="s">
        <v>166</v>
      </c>
      <c r="C35" s="79" t="s">
        <v>295</v>
      </c>
      <c r="D35" s="66">
        <v>27751377</v>
      </c>
      <c r="E35" s="67">
        <v>23261227</v>
      </c>
      <c r="F35" s="22" t="s">
        <v>263</v>
      </c>
      <c r="G35" s="56"/>
      <c r="H35" s="56"/>
      <c r="J35" s="56"/>
      <c r="K35" s="56"/>
      <c r="L35" s="56"/>
    </row>
    <row r="36" spans="1:12" ht="45">
      <c r="A36" s="62">
        <v>33</v>
      </c>
      <c r="B36" s="82" t="s">
        <v>146</v>
      </c>
      <c r="C36" s="82" t="s">
        <v>266</v>
      </c>
      <c r="D36" s="66">
        <v>240737</v>
      </c>
      <c r="E36" s="67">
        <v>235127</v>
      </c>
      <c r="F36" s="22" t="s">
        <v>265</v>
      </c>
      <c r="G36" s="56"/>
      <c r="H36" s="56"/>
      <c r="J36" s="56"/>
      <c r="K36" s="56"/>
      <c r="L36" s="56"/>
    </row>
    <row r="37" spans="1:12" ht="75">
      <c r="A37" s="152">
        <v>34</v>
      </c>
      <c r="B37" s="83" t="s">
        <v>264</v>
      </c>
      <c r="C37" s="82" t="s">
        <v>296</v>
      </c>
      <c r="D37" s="66">
        <v>24879850</v>
      </c>
      <c r="E37" s="67">
        <v>24034794</v>
      </c>
      <c r="F37" s="22" t="s">
        <v>265</v>
      </c>
      <c r="G37" s="56"/>
      <c r="H37" s="56"/>
      <c r="J37" s="56"/>
      <c r="K37" s="56"/>
      <c r="L37" s="56"/>
    </row>
    <row r="38" spans="1:12" ht="15.75">
      <c r="A38" s="62">
        <v>35</v>
      </c>
      <c r="B38" s="83" t="s">
        <v>127</v>
      </c>
      <c r="C38" s="82" t="s">
        <v>287</v>
      </c>
      <c r="D38" s="66">
        <v>7102602</v>
      </c>
      <c r="E38" s="67">
        <v>6530782</v>
      </c>
      <c r="F38" s="22" t="s">
        <v>277</v>
      </c>
      <c r="G38" s="56"/>
      <c r="H38" s="56"/>
      <c r="J38" s="56"/>
      <c r="K38" s="56"/>
      <c r="L38" s="56"/>
    </row>
    <row r="39" spans="1:12" ht="45">
      <c r="A39" s="62">
        <v>36</v>
      </c>
      <c r="B39" s="83" t="s">
        <v>146</v>
      </c>
      <c r="C39" s="82" t="s">
        <v>298</v>
      </c>
      <c r="D39" s="66">
        <v>253417</v>
      </c>
      <c r="E39" s="67">
        <v>247510</v>
      </c>
      <c r="F39" s="22" t="s">
        <v>299</v>
      </c>
      <c r="G39" s="56"/>
      <c r="H39" s="56"/>
      <c r="J39" s="56"/>
      <c r="K39" s="56"/>
      <c r="L39" s="56"/>
    </row>
    <row r="40" spans="1:12" ht="60">
      <c r="A40" s="152">
        <v>37</v>
      </c>
      <c r="B40" s="83" t="s">
        <v>124</v>
      </c>
      <c r="C40" s="82" t="s">
        <v>297</v>
      </c>
      <c r="D40" s="66">
        <v>9686897</v>
      </c>
      <c r="E40" s="67">
        <v>8786078</v>
      </c>
      <c r="F40" s="22" t="s">
        <v>299</v>
      </c>
      <c r="G40" s="56"/>
      <c r="H40" s="56"/>
      <c r="J40" s="56"/>
      <c r="K40" s="56"/>
      <c r="L40" s="56"/>
    </row>
    <row r="41" spans="1:12" ht="45">
      <c r="A41" s="62">
        <v>38</v>
      </c>
      <c r="B41" s="83" t="s">
        <v>134</v>
      </c>
      <c r="C41" s="82" t="s">
        <v>300</v>
      </c>
      <c r="D41" s="66">
        <v>920411</v>
      </c>
      <c r="E41" s="67">
        <v>647409</v>
      </c>
      <c r="F41" s="22" t="s">
        <v>301</v>
      </c>
      <c r="G41" s="56"/>
      <c r="H41" s="56"/>
      <c r="J41" s="56"/>
      <c r="K41" s="56"/>
      <c r="L41" s="56"/>
    </row>
    <row r="42" spans="1:12">
      <c r="A42" s="152">
        <v>39</v>
      </c>
      <c r="B42" s="84" t="s">
        <v>303</v>
      </c>
      <c r="C42" s="88" t="s">
        <v>304</v>
      </c>
      <c r="D42" s="74">
        <v>20374249</v>
      </c>
      <c r="E42" s="75">
        <v>19151795</v>
      </c>
      <c r="F42" s="149" t="s">
        <v>305</v>
      </c>
      <c r="G42" s="56"/>
      <c r="H42" s="56"/>
      <c r="J42" s="56"/>
      <c r="K42" s="56"/>
      <c r="L42" s="56"/>
    </row>
    <row r="43" spans="1:12" ht="25.5">
      <c r="A43" s="62">
        <v>40</v>
      </c>
      <c r="B43" s="83" t="s">
        <v>306</v>
      </c>
      <c r="C43" s="89" t="s">
        <v>174</v>
      </c>
      <c r="D43" s="66">
        <v>30174868</v>
      </c>
      <c r="E43" s="67">
        <v>27723160</v>
      </c>
      <c r="F43" s="22" t="s">
        <v>308</v>
      </c>
      <c r="G43" s="56"/>
      <c r="H43" s="56"/>
      <c r="J43" s="56"/>
      <c r="K43" s="56"/>
      <c r="L43" s="56"/>
    </row>
    <row r="44" spans="1:12" ht="45">
      <c r="A44" s="62">
        <v>41</v>
      </c>
      <c r="B44" s="79" t="s">
        <v>146</v>
      </c>
      <c r="C44" s="82" t="s">
        <v>309</v>
      </c>
      <c r="D44" s="63">
        <v>232705</v>
      </c>
      <c r="E44" s="63">
        <v>227280</v>
      </c>
      <c r="F44" s="4" t="s">
        <v>308</v>
      </c>
      <c r="G44" s="56"/>
      <c r="H44" s="56"/>
      <c r="J44" s="56"/>
      <c r="K44" s="56"/>
      <c r="L44" s="56"/>
    </row>
    <row r="45" spans="1:12" ht="45">
      <c r="A45" s="152">
        <v>42</v>
      </c>
      <c r="B45" s="83" t="s">
        <v>307</v>
      </c>
      <c r="C45" s="82" t="s">
        <v>58</v>
      </c>
      <c r="D45" s="66">
        <v>24550455</v>
      </c>
      <c r="E45" s="67">
        <v>14723071</v>
      </c>
      <c r="F45" s="22" t="s">
        <v>83</v>
      </c>
      <c r="G45" s="56"/>
      <c r="H45" s="56"/>
      <c r="J45" s="56"/>
      <c r="K45" s="56"/>
      <c r="L45" s="56"/>
    </row>
    <row r="46" spans="1:12" ht="45">
      <c r="A46" s="62">
        <v>43</v>
      </c>
      <c r="B46" s="83" t="s">
        <v>201</v>
      </c>
      <c r="C46" s="82" t="s">
        <v>310</v>
      </c>
      <c r="D46" s="66">
        <v>21015755</v>
      </c>
      <c r="E46" s="67">
        <v>20587785</v>
      </c>
      <c r="F46" s="22" t="s">
        <v>312</v>
      </c>
      <c r="G46" s="56"/>
      <c r="H46" s="56"/>
      <c r="J46" s="56"/>
      <c r="K46" s="56"/>
      <c r="L46" s="56"/>
    </row>
    <row r="47" spans="1:12" ht="45">
      <c r="A47" s="152">
        <v>44</v>
      </c>
      <c r="B47" s="83" t="s">
        <v>201</v>
      </c>
      <c r="C47" s="82" t="s">
        <v>311</v>
      </c>
      <c r="D47" s="66">
        <v>31851571</v>
      </c>
      <c r="E47" s="67">
        <v>31424987</v>
      </c>
      <c r="F47" s="22" t="s">
        <v>312</v>
      </c>
      <c r="G47" s="56"/>
      <c r="H47" s="56"/>
      <c r="J47" s="56"/>
      <c r="K47" s="56"/>
      <c r="L47" s="56"/>
    </row>
    <row r="48" spans="1:12" ht="45">
      <c r="A48" s="62">
        <v>45</v>
      </c>
      <c r="B48" s="83" t="s">
        <v>313</v>
      </c>
      <c r="C48" s="82" t="s">
        <v>314</v>
      </c>
      <c r="D48" s="66">
        <v>3196830</v>
      </c>
      <c r="E48" s="67">
        <v>3196830</v>
      </c>
      <c r="F48" s="23" t="s">
        <v>316</v>
      </c>
      <c r="G48" s="56"/>
      <c r="H48" s="56">
        <f>97+29+264</f>
        <v>390</v>
      </c>
      <c r="I48" s="95" t="s">
        <v>329</v>
      </c>
      <c r="J48" s="56"/>
      <c r="K48" s="56"/>
      <c r="L48" s="56"/>
    </row>
    <row r="49" spans="1:17" ht="45" hidden="1">
      <c r="A49" s="62">
        <v>46</v>
      </c>
      <c r="B49" s="83" t="s">
        <v>147</v>
      </c>
      <c r="C49" s="82" t="s">
        <v>325</v>
      </c>
      <c r="D49" s="66">
        <f>190200</f>
        <v>190200</v>
      </c>
      <c r="E49" s="67">
        <v>190200</v>
      </c>
      <c r="F49" s="23" t="s">
        <v>320</v>
      </c>
      <c r="G49" s="56"/>
      <c r="H49" s="56">
        <v>217</v>
      </c>
      <c r="I49" s="95" t="s">
        <v>321</v>
      </c>
      <c r="J49" s="56"/>
      <c r="K49" s="56">
        <f>120000/600</f>
        <v>200</v>
      </c>
      <c r="L49" s="56">
        <f>46200/600</f>
        <v>77</v>
      </c>
      <c r="M49" s="151">
        <f>46200+120000+24000</f>
        <v>190200</v>
      </c>
      <c r="N49" s="151">
        <f>M49/600</f>
        <v>317</v>
      </c>
      <c r="O49" s="151">
        <f>46200/600</f>
        <v>77</v>
      </c>
      <c r="P49" s="151">
        <f>24000/600</f>
        <v>40</v>
      </c>
      <c r="Q49" s="151">
        <f>120000/1200</f>
        <v>100</v>
      </c>
    </row>
    <row r="50" spans="1:17" hidden="1">
      <c r="A50" s="152">
        <v>47</v>
      </c>
      <c r="B50" s="83" t="s">
        <v>147</v>
      </c>
      <c r="C50" s="83" t="s">
        <v>326</v>
      </c>
      <c r="D50" s="66">
        <v>108000</v>
      </c>
      <c r="E50" s="108">
        <v>108000</v>
      </c>
      <c r="F50" s="22" t="s">
        <v>317</v>
      </c>
      <c r="G50" s="56"/>
      <c r="H50" s="56">
        <v>90</v>
      </c>
      <c r="I50" s="56" t="s">
        <v>322</v>
      </c>
      <c r="J50" s="56">
        <f>108000/1200</f>
        <v>90</v>
      </c>
      <c r="K50" s="56" t="s">
        <v>331</v>
      </c>
      <c r="L50" s="56"/>
    </row>
    <row r="51" spans="1:17" ht="30" hidden="1">
      <c r="A51" s="62">
        <v>48</v>
      </c>
      <c r="B51" s="83" t="s">
        <v>147</v>
      </c>
      <c r="C51" s="82" t="s">
        <v>361</v>
      </c>
      <c r="D51" s="66">
        <v>195000</v>
      </c>
      <c r="E51" s="67">
        <v>195000</v>
      </c>
      <c r="F51" s="22" t="s">
        <v>318</v>
      </c>
      <c r="G51" s="56"/>
      <c r="H51" s="56">
        <f>40+350</f>
        <v>390</v>
      </c>
      <c r="I51" s="90" t="s">
        <v>323</v>
      </c>
      <c r="J51" s="56"/>
      <c r="K51" s="56"/>
      <c r="L51" s="56"/>
    </row>
    <row r="52" spans="1:17" ht="45" hidden="1">
      <c r="A52" s="152">
        <v>49</v>
      </c>
      <c r="B52" s="83" t="s">
        <v>147</v>
      </c>
      <c r="C52" s="82" t="s">
        <v>315</v>
      </c>
      <c r="D52" s="66">
        <v>74948700</v>
      </c>
      <c r="E52" s="67">
        <f>13688947+59036700</f>
        <v>72725647</v>
      </c>
      <c r="F52" s="22" t="s">
        <v>319</v>
      </c>
      <c r="G52" s="56"/>
      <c r="H52" s="56">
        <v>100</v>
      </c>
      <c r="I52" s="90" t="s">
        <v>324</v>
      </c>
      <c r="J52" s="56"/>
      <c r="K52" s="56"/>
      <c r="L52" s="56"/>
    </row>
    <row r="53" spans="1:17" ht="15.75" hidden="1">
      <c r="A53" s="62">
        <v>50</v>
      </c>
      <c r="B53" s="83" t="s">
        <v>147</v>
      </c>
      <c r="C53" s="83" t="s">
        <v>341</v>
      </c>
      <c r="D53" s="66">
        <v>120000</v>
      </c>
      <c r="E53" s="108">
        <v>120000</v>
      </c>
      <c r="F53" s="22" t="s">
        <v>328</v>
      </c>
      <c r="G53" s="56"/>
      <c r="H53" s="56"/>
      <c r="I53" s="90"/>
      <c r="J53" s="56"/>
      <c r="K53" s="56"/>
      <c r="L53" s="56"/>
    </row>
    <row r="54" spans="1:17" ht="45" hidden="1">
      <c r="A54" s="62">
        <v>51</v>
      </c>
      <c r="B54" s="83" t="s">
        <v>201</v>
      </c>
      <c r="C54" s="82" t="s">
        <v>327</v>
      </c>
      <c r="D54" s="66">
        <v>7306405</v>
      </c>
      <c r="E54" s="67">
        <v>7125951</v>
      </c>
      <c r="F54" s="22" t="s">
        <v>328</v>
      </c>
      <c r="G54" s="56"/>
      <c r="H54" s="56"/>
      <c r="J54" s="56"/>
      <c r="K54" s="56"/>
      <c r="L54" s="56"/>
    </row>
    <row r="55" spans="1:17" ht="45" hidden="1">
      <c r="A55" s="152">
        <v>52</v>
      </c>
      <c r="B55" s="82" t="s">
        <v>146</v>
      </c>
      <c r="C55" s="82" t="s">
        <v>343</v>
      </c>
      <c r="D55" s="66">
        <v>231277</v>
      </c>
      <c r="E55" s="67">
        <v>225887</v>
      </c>
      <c r="F55" s="22" t="s">
        <v>330</v>
      </c>
      <c r="G55" s="56"/>
      <c r="H55" s="56"/>
      <c r="J55" s="56"/>
      <c r="K55" s="56"/>
      <c r="L55" s="56"/>
    </row>
    <row r="56" spans="1:17" ht="30" hidden="1">
      <c r="A56" s="62">
        <v>53</v>
      </c>
      <c r="B56" s="97" t="s">
        <v>333</v>
      </c>
      <c r="C56" s="97" t="s">
        <v>338</v>
      </c>
      <c r="D56" s="66">
        <v>84692031</v>
      </c>
      <c r="E56" s="127">
        <f>79984004+2195975</f>
        <v>82179979</v>
      </c>
      <c r="F56" s="22" t="s">
        <v>332</v>
      </c>
      <c r="G56" s="56"/>
      <c r="H56" s="56"/>
      <c r="J56" s="56"/>
      <c r="K56" s="56"/>
      <c r="L56" s="56"/>
    </row>
    <row r="57" spans="1:17" ht="30" hidden="1">
      <c r="A57" s="152">
        <v>54</v>
      </c>
      <c r="B57" s="97" t="s">
        <v>334</v>
      </c>
      <c r="C57" s="82" t="s">
        <v>339</v>
      </c>
      <c r="D57" s="66">
        <v>2618938</v>
      </c>
      <c r="E57" s="127">
        <v>2471624</v>
      </c>
      <c r="F57" s="22" t="s">
        <v>335</v>
      </c>
      <c r="G57" s="56"/>
      <c r="H57" s="56"/>
      <c r="J57" s="56"/>
      <c r="K57" s="56"/>
      <c r="L57" s="56"/>
    </row>
    <row r="58" spans="1:17" ht="30" hidden="1">
      <c r="A58" s="62">
        <v>55</v>
      </c>
      <c r="B58" s="97" t="s">
        <v>336</v>
      </c>
      <c r="C58" s="82" t="s">
        <v>340</v>
      </c>
      <c r="D58" s="66">
        <v>9539997</v>
      </c>
      <c r="E58" s="127">
        <v>8771946</v>
      </c>
      <c r="F58" s="22" t="s">
        <v>337</v>
      </c>
      <c r="G58" s="56"/>
      <c r="H58" s="56"/>
      <c r="J58" s="56"/>
      <c r="K58" s="56"/>
      <c r="L58" s="56"/>
    </row>
    <row r="59" spans="1:17" ht="30" hidden="1">
      <c r="A59" s="100">
        <v>56</v>
      </c>
      <c r="B59" s="97" t="s">
        <v>333</v>
      </c>
      <c r="C59" s="82" t="s">
        <v>338</v>
      </c>
      <c r="D59" s="66">
        <v>116170484</v>
      </c>
      <c r="E59" s="127">
        <v>112724750</v>
      </c>
      <c r="F59" s="22" t="s">
        <v>337</v>
      </c>
      <c r="G59" s="56"/>
      <c r="H59" s="56"/>
      <c r="J59" s="56"/>
      <c r="K59" s="56"/>
      <c r="L59" s="56"/>
    </row>
    <row r="60" spans="1:17" ht="45" hidden="1">
      <c r="A60" s="62">
        <v>57</v>
      </c>
      <c r="B60" s="82" t="s">
        <v>344</v>
      </c>
      <c r="C60" s="82" t="s">
        <v>354</v>
      </c>
      <c r="D60" s="66">
        <v>228018</v>
      </c>
      <c r="E60" s="127">
        <v>222705</v>
      </c>
      <c r="F60" s="22" t="s">
        <v>345</v>
      </c>
      <c r="G60" s="56"/>
      <c r="H60" s="56"/>
      <c r="J60" s="56"/>
      <c r="K60" s="56"/>
      <c r="L60" s="56"/>
    </row>
    <row r="61" spans="1:17" ht="25.5" hidden="1">
      <c r="A61" s="152">
        <v>58</v>
      </c>
      <c r="B61" s="83" t="s">
        <v>134</v>
      </c>
      <c r="C61" s="102" t="s">
        <v>353</v>
      </c>
      <c r="D61" s="66">
        <v>5116436</v>
      </c>
      <c r="E61" s="127">
        <v>3829607</v>
      </c>
      <c r="F61" s="22" t="s">
        <v>346</v>
      </c>
      <c r="G61" s="56"/>
      <c r="H61" s="56"/>
      <c r="J61" s="56"/>
      <c r="K61" s="56"/>
      <c r="L61" s="56"/>
    </row>
    <row r="62" spans="1:17" ht="30" hidden="1">
      <c r="A62" s="62">
        <v>59</v>
      </c>
      <c r="B62" s="97" t="s">
        <v>348</v>
      </c>
      <c r="C62" s="101" t="s">
        <v>351</v>
      </c>
      <c r="D62" s="66">
        <v>3053784</v>
      </c>
      <c r="E62" s="127">
        <v>2882008</v>
      </c>
      <c r="F62" s="22" t="s">
        <v>347</v>
      </c>
      <c r="G62" s="56"/>
      <c r="H62" s="56"/>
      <c r="J62" s="56"/>
      <c r="K62" s="56"/>
      <c r="L62" s="56"/>
    </row>
    <row r="63" spans="1:17" ht="30" hidden="1">
      <c r="A63" s="152">
        <v>60</v>
      </c>
      <c r="B63" s="97" t="s">
        <v>349</v>
      </c>
      <c r="C63" s="16" t="s">
        <v>352</v>
      </c>
      <c r="D63" s="66">
        <v>847812</v>
      </c>
      <c r="E63" s="127">
        <v>800122</v>
      </c>
      <c r="F63" s="22" t="s">
        <v>347</v>
      </c>
      <c r="G63" s="56"/>
      <c r="H63" s="56"/>
      <c r="J63" s="56"/>
      <c r="K63" s="56"/>
      <c r="L63" s="56"/>
    </row>
    <row r="64" spans="1:17" ht="15.75" hidden="1">
      <c r="A64" s="62">
        <v>61</v>
      </c>
      <c r="B64" s="83" t="s">
        <v>147</v>
      </c>
      <c r="C64" s="82" t="s">
        <v>350</v>
      </c>
      <c r="D64" s="98">
        <f>13800</f>
        <v>13800</v>
      </c>
      <c r="E64" s="127">
        <f>13800</f>
        <v>13800</v>
      </c>
      <c r="F64" s="23" t="s">
        <v>357</v>
      </c>
      <c r="G64" s="56"/>
      <c r="H64" s="56"/>
      <c r="J64" s="56"/>
      <c r="K64" s="56"/>
      <c r="L64" s="56"/>
    </row>
    <row r="65" spans="1:12">
      <c r="A65" s="152">
        <v>62</v>
      </c>
      <c r="B65" s="97" t="s">
        <v>147</v>
      </c>
      <c r="C65" s="82" t="s">
        <v>338</v>
      </c>
      <c r="D65" s="66">
        <v>16488714</v>
      </c>
      <c r="E65" s="152">
        <v>15999642</v>
      </c>
      <c r="F65" s="22" t="s">
        <v>355</v>
      </c>
      <c r="G65" s="56"/>
      <c r="H65" s="56"/>
      <c r="J65" s="56"/>
      <c r="K65" s="56"/>
      <c r="L65" s="56"/>
    </row>
    <row r="66" spans="1:12" ht="30">
      <c r="A66" s="62">
        <v>63</v>
      </c>
      <c r="B66" s="97" t="s">
        <v>145</v>
      </c>
      <c r="C66" s="82" t="s">
        <v>39</v>
      </c>
      <c r="D66" s="66">
        <v>1007598</v>
      </c>
      <c r="E66" s="152">
        <v>937215</v>
      </c>
      <c r="F66" s="22" t="s">
        <v>355</v>
      </c>
      <c r="G66" s="56"/>
      <c r="H66" s="56"/>
      <c r="J66" s="56"/>
      <c r="K66" s="56"/>
      <c r="L66" s="56"/>
    </row>
    <row r="67" spans="1:12" ht="45">
      <c r="A67" s="154">
        <v>64</v>
      </c>
      <c r="B67" s="105" t="s">
        <v>146</v>
      </c>
      <c r="C67" s="106" t="s">
        <v>356</v>
      </c>
      <c r="D67" s="68">
        <v>246098</v>
      </c>
      <c r="E67" s="154">
        <v>240362</v>
      </c>
      <c r="F67" s="149" t="s">
        <v>355</v>
      </c>
      <c r="G67" s="56"/>
      <c r="H67" s="56"/>
      <c r="J67" s="56"/>
      <c r="K67" s="56"/>
      <c r="L67" s="56"/>
    </row>
    <row r="68" spans="1:12" ht="15.75">
      <c r="A68" s="100">
        <v>65</v>
      </c>
      <c r="B68" s="83" t="s">
        <v>147</v>
      </c>
      <c r="C68" s="82" t="s">
        <v>360</v>
      </c>
      <c r="D68" s="66">
        <v>30000</v>
      </c>
      <c r="E68" s="152">
        <v>30000</v>
      </c>
      <c r="F68" s="22" t="s">
        <v>319</v>
      </c>
      <c r="G68" s="56"/>
      <c r="H68" s="56"/>
      <c r="J68" s="56"/>
      <c r="K68" s="56"/>
      <c r="L68" s="56"/>
    </row>
    <row r="69" spans="1:12">
      <c r="A69" s="152">
        <v>66</v>
      </c>
      <c r="B69" s="83" t="s">
        <v>147</v>
      </c>
      <c r="C69" s="83" t="s">
        <v>341</v>
      </c>
      <c r="D69" s="66">
        <v>60000</v>
      </c>
      <c r="E69" s="152">
        <v>60000</v>
      </c>
      <c r="F69" s="22" t="s">
        <v>358</v>
      </c>
      <c r="G69" s="56"/>
      <c r="H69" s="56"/>
      <c r="J69" s="56"/>
      <c r="K69" s="56"/>
      <c r="L69" s="56"/>
    </row>
    <row r="70" spans="1:12" ht="15.75">
      <c r="A70" s="100">
        <v>67</v>
      </c>
      <c r="B70" s="83" t="s">
        <v>147</v>
      </c>
      <c r="C70" s="83" t="s">
        <v>341</v>
      </c>
      <c r="D70" s="66">
        <v>180000</v>
      </c>
      <c r="E70" s="152">
        <v>180000</v>
      </c>
      <c r="F70" s="22" t="s">
        <v>359</v>
      </c>
      <c r="G70" s="56"/>
      <c r="H70" s="56"/>
      <c r="J70" s="56"/>
      <c r="K70" s="56"/>
      <c r="L70" s="56"/>
    </row>
    <row r="71" spans="1:12" ht="30">
      <c r="A71" s="152">
        <v>68</v>
      </c>
      <c r="B71" s="83" t="s">
        <v>126</v>
      </c>
      <c r="C71" s="83" t="s">
        <v>363</v>
      </c>
      <c r="D71" s="66">
        <v>304735</v>
      </c>
      <c r="E71" s="152">
        <v>294405</v>
      </c>
      <c r="F71" s="22" t="s">
        <v>364</v>
      </c>
      <c r="G71" s="56"/>
      <c r="H71" s="56"/>
      <c r="J71" s="56"/>
      <c r="K71" s="56"/>
      <c r="L71" s="56"/>
    </row>
    <row r="72" spans="1:12" ht="30">
      <c r="A72" s="100">
        <v>69</v>
      </c>
      <c r="B72" s="83" t="s">
        <v>400</v>
      </c>
      <c r="C72" s="83" t="s">
        <v>366</v>
      </c>
      <c r="D72" s="66">
        <v>132706</v>
      </c>
      <c r="E72" s="152">
        <v>130810</v>
      </c>
      <c r="F72" s="22" t="s">
        <v>365</v>
      </c>
      <c r="G72" s="56"/>
      <c r="H72" s="56"/>
      <c r="J72" s="56"/>
      <c r="K72" s="56"/>
      <c r="L72" s="56"/>
    </row>
    <row r="73" spans="1:12" ht="45">
      <c r="A73" s="152">
        <v>70</v>
      </c>
      <c r="B73" s="83" t="s">
        <v>367</v>
      </c>
      <c r="C73" s="82" t="s">
        <v>311</v>
      </c>
      <c r="D73" s="66">
        <v>623866266.90999997</v>
      </c>
      <c r="E73" s="152">
        <v>615379191.12</v>
      </c>
      <c r="F73" s="22" t="s">
        <v>365</v>
      </c>
      <c r="G73" s="56"/>
      <c r="H73" s="56"/>
      <c r="J73" s="56"/>
      <c r="K73" s="56"/>
      <c r="L73" s="56"/>
    </row>
    <row r="74" spans="1:12" ht="15.75">
      <c r="A74" s="100">
        <v>71</v>
      </c>
      <c r="B74" s="83" t="s">
        <v>127</v>
      </c>
      <c r="C74" s="83" t="s">
        <v>368</v>
      </c>
      <c r="D74" s="66">
        <v>11966341</v>
      </c>
      <c r="E74" s="111">
        <v>11002949</v>
      </c>
      <c r="F74" s="22" t="s">
        <v>369</v>
      </c>
      <c r="G74" s="56"/>
      <c r="H74" s="56"/>
      <c r="J74" s="56"/>
      <c r="K74" s="56"/>
      <c r="L74" s="56"/>
    </row>
    <row r="75" spans="1:12" ht="30">
      <c r="A75" s="152">
        <v>72</v>
      </c>
      <c r="B75" s="97" t="s">
        <v>336</v>
      </c>
      <c r="C75" s="97" t="s">
        <v>340</v>
      </c>
      <c r="D75" s="66">
        <v>21653315.91</v>
      </c>
      <c r="E75" s="127">
        <v>19780441</v>
      </c>
      <c r="F75" s="22" t="s">
        <v>370</v>
      </c>
      <c r="G75" s="56"/>
      <c r="H75" s="56"/>
      <c r="J75" s="56"/>
      <c r="K75" s="56"/>
      <c r="L75" s="56"/>
    </row>
    <row r="76" spans="1:12" ht="15.75">
      <c r="A76" s="100">
        <v>73</v>
      </c>
      <c r="B76" s="97" t="s">
        <v>371</v>
      </c>
      <c r="C76" s="83" t="s">
        <v>168</v>
      </c>
      <c r="D76" s="66">
        <v>20374249</v>
      </c>
      <c r="E76" s="127">
        <v>19147116</v>
      </c>
      <c r="F76" s="22" t="s">
        <v>110</v>
      </c>
      <c r="G76" s="56"/>
      <c r="H76" s="56"/>
      <c r="J76" s="56"/>
      <c r="K76" s="56"/>
      <c r="L76" s="56"/>
    </row>
    <row r="77" spans="1:12">
      <c r="A77" s="152">
        <v>74</v>
      </c>
      <c r="B77" s="97" t="s">
        <v>383</v>
      </c>
      <c r="C77" s="97" t="s">
        <v>405</v>
      </c>
      <c r="D77" s="66">
        <v>113776.4</v>
      </c>
      <c r="E77" s="597">
        <v>547210</v>
      </c>
      <c r="F77" s="582" t="s">
        <v>384</v>
      </c>
      <c r="G77" s="56"/>
      <c r="H77" s="56"/>
      <c r="J77" s="56"/>
      <c r="K77" s="56"/>
      <c r="L77" s="56"/>
    </row>
    <row r="78" spans="1:12" ht="15.75">
      <c r="A78" s="100">
        <v>75</v>
      </c>
      <c r="B78" s="97" t="s">
        <v>398</v>
      </c>
      <c r="C78" s="97" t="s">
        <v>406</v>
      </c>
      <c r="D78" s="66">
        <v>113776.4</v>
      </c>
      <c r="E78" s="605"/>
      <c r="F78" s="583"/>
      <c r="G78" s="56"/>
      <c r="H78" s="56"/>
      <c r="J78" s="56"/>
      <c r="K78" s="56"/>
      <c r="L78" s="56"/>
    </row>
    <row r="79" spans="1:12">
      <c r="A79" s="152">
        <v>76</v>
      </c>
      <c r="B79" s="97" t="s">
        <v>399</v>
      </c>
      <c r="C79" s="97" t="s">
        <v>407</v>
      </c>
      <c r="D79" s="66">
        <v>113776.4</v>
      </c>
      <c r="E79" s="605"/>
      <c r="F79" s="583"/>
      <c r="G79" s="56"/>
      <c r="H79" s="56"/>
      <c r="J79" s="56"/>
      <c r="K79" s="56"/>
      <c r="L79" s="56"/>
    </row>
    <row r="80" spans="1:12" ht="30">
      <c r="A80" s="100">
        <v>77</v>
      </c>
      <c r="B80" s="97" t="s">
        <v>400</v>
      </c>
      <c r="C80" s="97" t="s">
        <v>408</v>
      </c>
      <c r="D80" s="66">
        <v>113776.4</v>
      </c>
      <c r="E80" s="605"/>
      <c r="F80" s="583"/>
      <c r="G80" s="56"/>
      <c r="H80" s="56"/>
      <c r="J80" s="56"/>
      <c r="K80" s="56"/>
      <c r="L80" s="56"/>
    </row>
    <row r="81" spans="1:12">
      <c r="A81" s="152">
        <v>78</v>
      </c>
      <c r="B81" s="97" t="s">
        <v>400</v>
      </c>
      <c r="C81" s="97" t="s">
        <v>409</v>
      </c>
      <c r="D81" s="66">
        <v>113776.4</v>
      </c>
      <c r="E81" s="598"/>
      <c r="F81" s="584"/>
      <c r="G81" s="56"/>
      <c r="H81" s="56"/>
      <c r="J81" s="56"/>
      <c r="K81" s="56"/>
      <c r="L81" s="56"/>
    </row>
    <row r="82" spans="1:12" ht="26.25">
      <c r="A82" s="152">
        <v>79</v>
      </c>
      <c r="B82" s="97" t="s">
        <v>401</v>
      </c>
      <c r="C82" s="117" t="s">
        <v>410</v>
      </c>
      <c r="D82" s="66">
        <v>60012</v>
      </c>
      <c r="E82" s="127">
        <v>59440</v>
      </c>
      <c r="F82" s="22" t="s">
        <v>385</v>
      </c>
      <c r="G82" s="56"/>
      <c r="H82" s="56"/>
      <c r="J82" s="56"/>
      <c r="K82" s="56"/>
      <c r="L82" s="56"/>
    </row>
    <row r="83" spans="1:12" ht="30">
      <c r="A83" s="100">
        <v>80</v>
      </c>
      <c r="B83" s="97" t="s">
        <v>402</v>
      </c>
      <c r="C83" s="97" t="s">
        <v>412</v>
      </c>
      <c r="D83" s="66">
        <v>115600</v>
      </c>
      <c r="E83" s="597">
        <v>1000765</v>
      </c>
      <c r="F83" s="563" t="s">
        <v>387</v>
      </c>
      <c r="G83" s="56"/>
      <c r="H83" s="56"/>
      <c r="J83" s="56"/>
      <c r="K83" s="56"/>
      <c r="L83" s="56"/>
    </row>
    <row r="84" spans="1:12" ht="30">
      <c r="A84" s="152">
        <v>81</v>
      </c>
      <c r="B84" s="97" t="s">
        <v>403</v>
      </c>
      <c r="C84" s="97" t="s">
        <v>413</v>
      </c>
      <c r="D84" s="66">
        <v>115600</v>
      </c>
      <c r="E84" s="605"/>
      <c r="F84" s="564"/>
      <c r="G84" s="56"/>
      <c r="H84" s="56"/>
      <c r="J84" s="56"/>
      <c r="K84" s="56"/>
      <c r="L84" s="56"/>
    </row>
    <row r="85" spans="1:12" ht="30">
      <c r="A85" s="152">
        <v>82</v>
      </c>
      <c r="B85" s="97" t="s">
        <v>403</v>
      </c>
      <c r="C85" s="97" t="s">
        <v>414</v>
      </c>
      <c r="D85" s="66">
        <v>115600</v>
      </c>
      <c r="E85" s="605"/>
      <c r="F85" s="564"/>
      <c r="G85" s="56"/>
      <c r="H85" s="56"/>
      <c r="J85" s="56"/>
      <c r="K85" s="56"/>
      <c r="L85" s="56"/>
    </row>
    <row r="86" spans="1:12" ht="30">
      <c r="A86" s="100">
        <v>83</v>
      </c>
      <c r="B86" s="97" t="s">
        <v>403</v>
      </c>
      <c r="C86" s="97" t="s">
        <v>415</v>
      </c>
      <c r="D86" s="66">
        <v>115600</v>
      </c>
      <c r="E86" s="605"/>
      <c r="F86" s="564"/>
      <c r="G86" s="56"/>
      <c r="H86" s="56"/>
      <c r="J86" s="56"/>
      <c r="K86" s="56"/>
      <c r="L86" s="56"/>
    </row>
    <row r="87" spans="1:12" ht="30">
      <c r="A87" s="152">
        <v>84</v>
      </c>
      <c r="B87" s="97" t="s">
        <v>403</v>
      </c>
      <c r="C87" s="97" t="s">
        <v>416</v>
      </c>
      <c r="D87" s="66">
        <v>115600</v>
      </c>
      <c r="E87" s="605"/>
      <c r="F87" s="564"/>
      <c r="G87" s="56"/>
      <c r="H87" s="56"/>
      <c r="J87" s="56"/>
      <c r="K87" s="56"/>
      <c r="L87" s="56"/>
    </row>
    <row r="88" spans="1:12" ht="30">
      <c r="A88" s="152">
        <v>85</v>
      </c>
      <c r="B88" s="97" t="s">
        <v>403</v>
      </c>
      <c r="C88" s="97" t="s">
        <v>417</v>
      </c>
      <c r="D88" s="66">
        <v>115600</v>
      </c>
      <c r="E88" s="605"/>
      <c r="F88" s="564"/>
      <c r="G88" s="56"/>
      <c r="H88" s="56"/>
      <c r="J88" s="56"/>
      <c r="K88" s="56"/>
      <c r="L88" s="56"/>
    </row>
    <row r="89" spans="1:12" ht="30">
      <c r="A89" s="100">
        <v>86</v>
      </c>
      <c r="B89" s="97" t="s">
        <v>403</v>
      </c>
      <c r="C89" s="97" t="s">
        <v>407</v>
      </c>
      <c r="D89" s="66">
        <v>115600</v>
      </c>
      <c r="E89" s="605"/>
      <c r="F89" s="564"/>
      <c r="G89" s="56"/>
      <c r="H89" s="56"/>
      <c r="J89" s="56"/>
      <c r="K89" s="56"/>
      <c r="L89" s="56"/>
    </row>
    <row r="90" spans="1:12" ht="30">
      <c r="A90" s="152">
        <v>87</v>
      </c>
      <c r="B90" s="97" t="s">
        <v>403</v>
      </c>
      <c r="C90" s="97" t="s">
        <v>438</v>
      </c>
      <c r="D90" s="66">
        <v>115600</v>
      </c>
      <c r="E90" s="605"/>
      <c r="F90" s="564"/>
      <c r="G90" s="56"/>
      <c r="H90" s="56"/>
      <c r="J90" s="56"/>
      <c r="K90" s="56"/>
      <c r="L90" s="56"/>
    </row>
    <row r="91" spans="1:12" ht="30">
      <c r="A91" s="152">
        <v>88</v>
      </c>
      <c r="B91" s="97" t="s">
        <v>403</v>
      </c>
      <c r="C91" s="97" t="s">
        <v>418</v>
      </c>
      <c r="D91" s="66">
        <v>115600</v>
      </c>
      <c r="E91" s="598"/>
      <c r="F91" s="565"/>
      <c r="G91" s="56"/>
      <c r="H91" s="56"/>
      <c r="J91" s="56"/>
      <c r="K91" s="56"/>
      <c r="L91" s="56"/>
    </row>
    <row r="92" spans="1:12" ht="15.75">
      <c r="A92" s="100">
        <v>89</v>
      </c>
      <c r="B92" s="97" t="s">
        <v>404</v>
      </c>
      <c r="C92" s="83" t="s">
        <v>419</v>
      </c>
      <c r="D92" s="66">
        <v>426783</v>
      </c>
      <c r="E92" s="127">
        <v>410524</v>
      </c>
      <c r="F92" s="22" t="s">
        <v>388</v>
      </c>
      <c r="G92" s="56"/>
      <c r="H92" s="56"/>
      <c r="J92" s="56"/>
      <c r="K92" s="56"/>
      <c r="L92" s="56"/>
    </row>
    <row r="93" spans="1:12" ht="60">
      <c r="A93" s="152">
        <v>90</v>
      </c>
      <c r="B93" s="97" t="s">
        <v>401</v>
      </c>
      <c r="C93" s="83" t="s">
        <v>420</v>
      </c>
      <c r="D93" s="66">
        <v>188001</v>
      </c>
      <c r="E93" s="127">
        <v>186211</v>
      </c>
      <c r="F93" s="22" t="s">
        <v>389</v>
      </c>
      <c r="G93" s="56"/>
      <c r="H93" s="56"/>
      <c r="J93" s="56"/>
      <c r="K93" s="56"/>
      <c r="L93" s="56"/>
    </row>
    <row r="94" spans="1:12" ht="75">
      <c r="A94" s="152">
        <v>91</v>
      </c>
      <c r="B94" s="97" t="s">
        <v>402</v>
      </c>
      <c r="C94" s="83" t="s">
        <v>421</v>
      </c>
      <c r="D94" s="66">
        <v>375715</v>
      </c>
      <c r="E94" s="127">
        <v>361403</v>
      </c>
      <c r="F94" s="22" t="s">
        <v>390</v>
      </c>
      <c r="G94" s="56"/>
      <c r="H94" s="56"/>
      <c r="J94" s="56"/>
      <c r="K94" s="56"/>
      <c r="L94" s="56"/>
    </row>
    <row r="95" spans="1:12" ht="60">
      <c r="A95" s="100">
        <v>92</v>
      </c>
      <c r="B95" s="97" t="s">
        <v>382</v>
      </c>
      <c r="C95" s="83" t="s">
        <v>391</v>
      </c>
      <c r="D95" s="66">
        <v>138777</v>
      </c>
      <c r="E95" s="127">
        <v>136134</v>
      </c>
      <c r="F95" s="22" t="s">
        <v>392</v>
      </c>
      <c r="G95" s="56"/>
      <c r="H95" s="56"/>
      <c r="J95" s="56"/>
      <c r="K95" s="56"/>
      <c r="L95" s="56"/>
    </row>
    <row r="96" spans="1:12">
      <c r="A96" s="152">
        <v>93</v>
      </c>
      <c r="B96" s="97" t="s">
        <v>442</v>
      </c>
      <c r="C96" s="83" t="s">
        <v>422</v>
      </c>
      <c r="D96" s="66">
        <v>375715</v>
      </c>
      <c r="E96" s="127">
        <v>364981</v>
      </c>
      <c r="F96" s="22" t="s">
        <v>393</v>
      </c>
      <c r="G96" s="56"/>
      <c r="H96" s="56"/>
      <c r="I96" s="56">
        <f>539749/3</f>
        <v>179916.33333333334</v>
      </c>
      <c r="J96" s="56"/>
      <c r="K96" s="56"/>
      <c r="L96" s="56"/>
    </row>
    <row r="97" spans="1:14" ht="30">
      <c r="A97" s="152">
        <v>94</v>
      </c>
      <c r="B97" s="585" t="s">
        <v>442</v>
      </c>
      <c r="C97" s="83" t="s">
        <v>430</v>
      </c>
      <c r="D97" s="66">
        <v>179916</v>
      </c>
      <c r="E97" s="602">
        <v>524329</v>
      </c>
      <c r="F97" s="563" t="s">
        <v>394</v>
      </c>
      <c r="G97" s="56"/>
      <c r="H97" s="56"/>
      <c r="J97" s="56">
        <v>179916</v>
      </c>
      <c r="K97" s="56"/>
      <c r="L97" s="56"/>
    </row>
    <row r="98" spans="1:14" ht="30">
      <c r="A98" s="100">
        <v>95</v>
      </c>
      <c r="B98" s="586"/>
      <c r="C98" s="83" t="s">
        <v>431</v>
      </c>
      <c r="D98" s="66">
        <v>179916</v>
      </c>
      <c r="E98" s="603"/>
      <c r="F98" s="564"/>
      <c r="G98" s="56"/>
      <c r="H98" s="56"/>
      <c r="J98" s="56">
        <v>179916</v>
      </c>
      <c r="K98" s="56"/>
      <c r="L98" s="56"/>
    </row>
    <row r="99" spans="1:14" ht="30">
      <c r="A99" s="152">
        <v>96</v>
      </c>
      <c r="B99" s="587"/>
      <c r="C99" s="83" t="s">
        <v>440</v>
      </c>
      <c r="D99" s="66">
        <v>179917</v>
      </c>
      <c r="E99" s="604"/>
      <c r="F99" s="565"/>
      <c r="G99" s="56"/>
      <c r="H99" s="56"/>
      <c r="J99" s="56">
        <v>179917</v>
      </c>
      <c r="K99" s="56"/>
      <c r="L99" s="56"/>
    </row>
    <row r="100" spans="1:14" ht="25.5">
      <c r="A100" s="152">
        <v>97</v>
      </c>
      <c r="B100" s="97" t="s">
        <v>401</v>
      </c>
      <c r="C100" s="121" t="s">
        <v>423</v>
      </c>
      <c r="D100" s="66">
        <v>189066</v>
      </c>
      <c r="E100" s="597">
        <v>367329</v>
      </c>
      <c r="F100" s="563" t="s">
        <v>395</v>
      </c>
      <c r="G100" s="56"/>
      <c r="H100" s="56">
        <f>378132/2</f>
        <v>189066</v>
      </c>
      <c r="J100" s="56"/>
      <c r="K100" s="56"/>
      <c r="L100" s="56"/>
    </row>
    <row r="101" spans="1:14" ht="25.5">
      <c r="A101" s="100">
        <v>98</v>
      </c>
      <c r="B101" s="97" t="s">
        <v>401</v>
      </c>
      <c r="C101" s="121" t="s">
        <v>439</v>
      </c>
      <c r="D101" s="66">
        <v>189066</v>
      </c>
      <c r="E101" s="598"/>
      <c r="F101" s="565"/>
      <c r="G101" s="56"/>
      <c r="H101" s="56"/>
      <c r="J101" s="56"/>
      <c r="K101" s="56"/>
      <c r="L101" s="56"/>
    </row>
    <row r="102" spans="1:14" ht="39">
      <c r="A102" s="152">
        <v>99</v>
      </c>
      <c r="B102" s="83" t="s">
        <v>381</v>
      </c>
      <c r="C102" s="122" t="s">
        <v>396</v>
      </c>
      <c r="D102" s="66">
        <v>431245</v>
      </c>
      <c r="E102" s="127">
        <v>414817</v>
      </c>
      <c r="F102" s="22" t="s">
        <v>397</v>
      </c>
      <c r="G102" s="56"/>
      <c r="H102" s="56"/>
      <c r="J102" s="56"/>
      <c r="K102" s="56"/>
      <c r="L102" s="56"/>
    </row>
    <row r="103" spans="1:14" ht="30">
      <c r="A103" s="152">
        <v>100</v>
      </c>
      <c r="B103" s="83" t="s">
        <v>380</v>
      </c>
      <c r="C103" s="83" t="s">
        <v>441</v>
      </c>
      <c r="D103" s="66">
        <v>9204</v>
      </c>
      <c r="E103" s="152">
        <v>9138</v>
      </c>
      <c r="F103" s="22" t="s">
        <v>372</v>
      </c>
      <c r="G103" s="56"/>
      <c r="H103" s="83"/>
      <c r="J103" s="56"/>
      <c r="K103" s="56"/>
      <c r="L103" s="56"/>
    </row>
    <row r="104" spans="1:14" ht="30">
      <c r="A104" s="100">
        <v>101</v>
      </c>
      <c r="B104" s="83" t="s">
        <v>381</v>
      </c>
      <c r="C104" s="83" t="s">
        <v>424</v>
      </c>
      <c r="D104" s="66">
        <v>211923</v>
      </c>
      <c r="E104" s="599">
        <v>614578</v>
      </c>
      <c r="F104" s="563" t="s">
        <v>373</v>
      </c>
      <c r="G104" s="56"/>
      <c r="H104" s="56">
        <f>635770/3</f>
        <v>211923.33333333334</v>
      </c>
      <c r="J104" s="56"/>
      <c r="K104" s="56"/>
      <c r="L104" s="56"/>
    </row>
    <row r="105" spans="1:14" ht="30">
      <c r="A105" s="152">
        <v>102</v>
      </c>
      <c r="B105" s="83" t="s">
        <v>381</v>
      </c>
      <c r="C105" s="83" t="s">
        <v>425</v>
      </c>
      <c r="D105" s="66">
        <v>211923</v>
      </c>
      <c r="E105" s="600"/>
      <c r="F105" s="564"/>
      <c r="G105" s="56"/>
      <c r="H105" s="56"/>
      <c r="J105" s="56"/>
      <c r="K105" s="56"/>
      <c r="L105" s="56"/>
    </row>
    <row r="106" spans="1:14" ht="30">
      <c r="A106" s="100">
        <v>103</v>
      </c>
      <c r="B106" s="83" t="s">
        <v>381</v>
      </c>
      <c r="C106" s="83" t="s">
        <v>426</v>
      </c>
      <c r="D106" s="66">
        <v>211924</v>
      </c>
      <c r="E106" s="601"/>
      <c r="F106" s="565"/>
      <c r="G106" s="56"/>
      <c r="H106" s="56"/>
      <c r="J106" s="56"/>
      <c r="K106" s="56"/>
      <c r="L106" s="56"/>
    </row>
    <row r="107" spans="1:14" ht="30">
      <c r="A107" s="100">
        <v>104</v>
      </c>
      <c r="B107" s="83" t="s">
        <v>382</v>
      </c>
      <c r="C107" s="83" t="s">
        <v>427</v>
      </c>
      <c r="D107" s="66">
        <v>162060</v>
      </c>
      <c r="E107" s="599">
        <v>939947</v>
      </c>
      <c r="F107" s="579" t="s">
        <v>374</v>
      </c>
      <c r="G107" s="56"/>
      <c r="H107" s="115"/>
      <c r="J107" s="56"/>
      <c r="K107" s="56"/>
      <c r="L107" s="56"/>
    </row>
    <row r="108" spans="1:14" ht="15.75">
      <c r="A108" s="100">
        <v>105</v>
      </c>
      <c r="B108" s="83" t="s">
        <v>382</v>
      </c>
      <c r="C108" s="83" t="s">
        <v>428</v>
      </c>
      <c r="D108" s="66">
        <v>162060</v>
      </c>
      <c r="E108" s="600"/>
      <c r="F108" s="580"/>
      <c r="G108" s="56"/>
      <c r="H108" s="56"/>
      <c r="J108" s="56"/>
      <c r="K108" s="56"/>
      <c r="L108" s="56"/>
    </row>
    <row r="109" spans="1:14" ht="45">
      <c r="A109" s="100">
        <v>106</v>
      </c>
      <c r="B109" s="83" t="s">
        <v>382</v>
      </c>
      <c r="C109" s="83" t="s">
        <v>429</v>
      </c>
      <c r="D109" s="66">
        <v>162060</v>
      </c>
      <c r="E109" s="600"/>
      <c r="F109" s="580"/>
      <c r="G109" s="56"/>
      <c r="H109" s="56"/>
      <c r="J109" s="56"/>
      <c r="K109" s="56"/>
      <c r="L109" s="56"/>
    </row>
    <row r="110" spans="1:14" ht="30">
      <c r="A110" s="100">
        <v>107</v>
      </c>
      <c r="B110" s="83" t="s">
        <v>382</v>
      </c>
      <c r="C110" s="83" t="s">
        <v>430</v>
      </c>
      <c r="D110" s="66">
        <v>162060</v>
      </c>
      <c r="E110" s="600"/>
      <c r="F110" s="580"/>
      <c r="G110" s="56"/>
      <c r="H110" s="56">
        <f>972360/6</f>
        <v>162060</v>
      </c>
      <c r="J110" s="56"/>
      <c r="K110" s="56"/>
      <c r="L110" s="56"/>
    </row>
    <row r="111" spans="1:14" ht="30">
      <c r="A111" s="100">
        <v>108</v>
      </c>
      <c r="B111" s="83" t="s">
        <v>382</v>
      </c>
      <c r="C111" s="83" t="s">
        <v>431</v>
      </c>
      <c r="D111" s="66">
        <v>162060</v>
      </c>
      <c r="E111" s="600"/>
      <c r="F111" s="580"/>
      <c r="G111" s="56"/>
      <c r="H111" s="56"/>
      <c r="I111"/>
      <c r="J111"/>
      <c r="K111"/>
      <c r="L111"/>
      <c r="M111"/>
      <c r="N111"/>
    </row>
    <row r="112" spans="1:14" ht="30">
      <c r="A112" s="100">
        <v>109</v>
      </c>
      <c r="B112" s="83" t="s">
        <v>382</v>
      </c>
      <c r="C112" s="83" t="s">
        <v>440</v>
      </c>
      <c r="D112" s="66">
        <v>162060</v>
      </c>
      <c r="E112" s="601"/>
      <c r="F112" s="581"/>
      <c r="G112" s="56"/>
      <c r="H112" s="56"/>
      <c r="I112"/>
      <c r="J112"/>
      <c r="K112"/>
      <c r="L112"/>
      <c r="M112"/>
      <c r="N112"/>
    </row>
    <row r="113" spans="1:14" ht="30">
      <c r="A113" s="100">
        <v>110</v>
      </c>
      <c r="B113" s="83" t="s">
        <v>381</v>
      </c>
      <c r="C113" s="83" t="s">
        <v>432</v>
      </c>
      <c r="D113" s="66">
        <v>592491</v>
      </c>
      <c r="E113" s="154">
        <v>572741</v>
      </c>
      <c r="F113" s="155" t="s">
        <v>375</v>
      </c>
      <c r="G113" s="56"/>
      <c r="H113" s="56"/>
      <c r="I113"/>
      <c r="J113"/>
      <c r="K113"/>
      <c r="L113"/>
      <c r="M113"/>
      <c r="N113"/>
    </row>
    <row r="114" spans="1:14" ht="30">
      <c r="A114" s="100">
        <v>111</v>
      </c>
      <c r="B114" s="83" t="s">
        <v>383</v>
      </c>
      <c r="C114" s="83" t="s">
        <v>433</v>
      </c>
      <c r="D114" s="66">
        <v>186682</v>
      </c>
      <c r="E114" s="152">
        <v>184015</v>
      </c>
      <c r="F114" s="153" t="s">
        <v>376</v>
      </c>
      <c r="G114" s="56"/>
      <c r="H114" s="56"/>
      <c r="I114"/>
      <c r="J114"/>
      <c r="K114"/>
      <c r="L114"/>
      <c r="M114"/>
      <c r="N114"/>
    </row>
    <row r="115" spans="1:14" ht="30">
      <c r="A115" s="100">
        <v>112</v>
      </c>
      <c r="B115" s="83" t="s">
        <v>380</v>
      </c>
      <c r="C115" s="83" t="s">
        <v>436</v>
      </c>
      <c r="D115" s="66">
        <v>13009</v>
      </c>
      <c r="E115" s="152">
        <v>12916</v>
      </c>
      <c r="F115" s="153" t="s">
        <v>377</v>
      </c>
      <c r="G115" s="56"/>
      <c r="H115" s="56"/>
      <c r="I115"/>
      <c r="J115"/>
      <c r="K115"/>
      <c r="L115"/>
      <c r="M115"/>
      <c r="N115"/>
    </row>
    <row r="116" spans="1:14" ht="45">
      <c r="A116" s="100">
        <v>113</v>
      </c>
      <c r="B116" s="83" t="s">
        <v>382</v>
      </c>
      <c r="C116" s="83" t="s">
        <v>434</v>
      </c>
      <c r="D116" s="66">
        <v>344708</v>
      </c>
      <c r="E116" s="152">
        <v>333218</v>
      </c>
      <c r="F116" s="153" t="s">
        <v>378</v>
      </c>
      <c r="G116" s="56"/>
      <c r="I116"/>
      <c r="J116"/>
      <c r="K116"/>
      <c r="L116"/>
      <c r="M116"/>
      <c r="N116"/>
    </row>
    <row r="117" spans="1:14" ht="30">
      <c r="A117" s="100">
        <v>114</v>
      </c>
      <c r="B117" s="83" t="s">
        <v>381</v>
      </c>
      <c r="C117" s="83" t="s">
        <v>437</v>
      </c>
      <c r="D117" s="66">
        <v>296246</v>
      </c>
      <c r="E117" s="594">
        <v>572741</v>
      </c>
      <c r="F117" s="560" t="s">
        <v>379</v>
      </c>
      <c r="G117" s="56"/>
      <c r="H117" s="56"/>
      <c r="I117"/>
      <c r="J117"/>
      <c r="K117"/>
      <c r="L117"/>
      <c r="M117"/>
      <c r="N117"/>
    </row>
    <row r="118" spans="1:14" ht="45">
      <c r="A118" s="100">
        <v>115</v>
      </c>
      <c r="B118" s="83" t="s">
        <v>381</v>
      </c>
      <c r="C118" s="83" t="s">
        <v>429</v>
      </c>
      <c r="D118" s="66">
        <v>296245</v>
      </c>
      <c r="E118" s="594"/>
      <c r="F118" s="560"/>
      <c r="G118" s="56"/>
      <c r="H118" s="56"/>
      <c r="I118"/>
      <c r="J118"/>
      <c r="K118"/>
      <c r="L118"/>
      <c r="M118"/>
      <c r="N118"/>
    </row>
    <row r="119" spans="1:14" ht="45">
      <c r="A119" s="100">
        <v>116</v>
      </c>
      <c r="B119" s="132" t="s">
        <v>443</v>
      </c>
      <c r="C119" s="129" t="s">
        <v>444</v>
      </c>
      <c r="D119" s="134">
        <v>8991656</v>
      </c>
      <c r="E119" s="133">
        <v>8154925</v>
      </c>
      <c r="F119" s="153" t="s">
        <v>447</v>
      </c>
      <c r="G119" s="56"/>
      <c r="H119" s="71"/>
      <c r="I119"/>
      <c r="J119"/>
      <c r="K119"/>
      <c r="L119"/>
      <c r="M119"/>
      <c r="N119"/>
    </row>
    <row r="120" spans="1:14" ht="30">
      <c r="A120" s="137">
        <v>117</v>
      </c>
      <c r="B120" s="84" t="s">
        <v>445</v>
      </c>
      <c r="C120" s="138" t="s">
        <v>446</v>
      </c>
      <c r="D120" s="134">
        <v>211770</v>
      </c>
      <c r="E120" s="134">
        <v>206834</v>
      </c>
      <c r="F120" s="155" t="s">
        <v>448</v>
      </c>
      <c r="G120" s="56"/>
      <c r="H120" s="71"/>
      <c r="J120" s="56"/>
      <c r="K120" s="56"/>
      <c r="L120" s="56"/>
    </row>
    <row r="121" spans="1:14" ht="15.75">
      <c r="A121" s="100">
        <v>118</v>
      </c>
      <c r="B121" s="83" t="s">
        <v>449</v>
      </c>
      <c r="C121" s="129" t="s">
        <v>450</v>
      </c>
      <c r="D121" s="134">
        <v>252577</v>
      </c>
      <c r="E121" s="134">
        <v>228951</v>
      </c>
      <c r="F121" s="153" t="s">
        <v>448</v>
      </c>
      <c r="G121" s="56"/>
      <c r="H121" s="71"/>
      <c r="J121" s="56"/>
      <c r="K121" s="56"/>
      <c r="L121" s="56"/>
    </row>
    <row r="122" spans="1:14" ht="15.75">
      <c r="A122" s="137">
        <v>119</v>
      </c>
      <c r="B122" s="83" t="s">
        <v>454</v>
      </c>
      <c r="C122" s="129" t="s">
        <v>455</v>
      </c>
      <c r="D122" s="134">
        <v>11779385</v>
      </c>
      <c r="E122" s="134">
        <v>10232822</v>
      </c>
      <c r="F122" s="153" t="s">
        <v>451</v>
      </c>
      <c r="G122" s="56"/>
      <c r="H122" s="71"/>
      <c r="J122" s="56"/>
      <c r="K122" s="56"/>
      <c r="L122" s="56"/>
    </row>
    <row r="123" spans="1:14" ht="30">
      <c r="A123" s="100">
        <v>120</v>
      </c>
      <c r="B123" s="83" t="s">
        <v>334</v>
      </c>
      <c r="C123" s="148" t="s">
        <v>456</v>
      </c>
      <c r="D123" s="134">
        <v>2605314</v>
      </c>
      <c r="E123" s="134">
        <v>2447134</v>
      </c>
      <c r="F123" s="153" t="s">
        <v>452</v>
      </c>
      <c r="G123" s="56"/>
      <c r="H123" s="71"/>
      <c r="J123" s="56"/>
      <c r="K123" s="56"/>
      <c r="L123" s="56"/>
    </row>
    <row r="124" spans="1:14" ht="15.75">
      <c r="A124" s="137">
        <v>121</v>
      </c>
      <c r="B124" s="83" t="s">
        <v>457</v>
      </c>
      <c r="C124" s="129" t="s">
        <v>458</v>
      </c>
      <c r="D124" s="134">
        <v>3809579</v>
      </c>
      <c r="E124" s="134">
        <v>3578283</v>
      </c>
      <c r="F124" s="153" t="s">
        <v>452</v>
      </c>
      <c r="G124" s="56"/>
      <c r="H124" s="71"/>
      <c r="J124" s="56"/>
      <c r="K124" s="56"/>
      <c r="L124" s="56"/>
    </row>
    <row r="125" spans="1:14" ht="15.75">
      <c r="A125" s="100">
        <v>122</v>
      </c>
      <c r="B125" s="83" t="s">
        <v>459</v>
      </c>
      <c r="C125" s="129" t="s">
        <v>460</v>
      </c>
      <c r="D125" s="134">
        <v>1648093</v>
      </c>
      <c r="E125" s="134">
        <v>648864</v>
      </c>
      <c r="F125" s="153" t="s">
        <v>453</v>
      </c>
      <c r="G125" s="56"/>
      <c r="H125" s="71"/>
      <c r="J125" s="56"/>
      <c r="K125" s="56"/>
      <c r="L125" s="56"/>
    </row>
    <row r="126" spans="1:14" ht="15.75">
      <c r="A126" s="137">
        <v>123</v>
      </c>
      <c r="B126" s="83" t="s">
        <v>461</v>
      </c>
      <c r="C126" s="129" t="s">
        <v>168</v>
      </c>
      <c r="D126" s="134">
        <v>54780</v>
      </c>
      <c r="E126" s="134">
        <v>53435</v>
      </c>
      <c r="F126" s="153" t="s">
        <v>453</v>
      </c>
      <c r="G126" s="56"/>
      <c r="H126" s="71"/>
      <c r="J126" s="56"/>
      <c r="K126" s="56"/>
      <c r="L126" s="56"/>
    </row>
    <row r="127" spans="1:14" ht="15.75">
      <c r="A127" s="100">
        <v>124</v>
      </c>
      <c r="B127" s="83" t="s">
        <v>307</v>
      </c>
      <c r="C127" s="25" t="s">
        <v>462</v>
      </c>
      <c r="D127" s="134">
        <v>52678831</v>
      </c>
      <c r="E127" s="134" t="s">
        <v>118</v>
      </c>
      <c r="F127" s="153" t="s">
        <v>466</v>
      </c>
      <c r="G127" s="56"/>
      <c r="H127" s="71"/>
      <c r="J127" s="56"/>
      <c r="K127" s="56"/>
      <c r="L127" s="56"/>
    </row>
    <row r="128" spans="1:14" ht="45">
      <c r="A128" s="100">
        <v>125</v>
      </c>
      <c r="B128" s="83" t="s">
        <v>463</v>
      </c>
      <c r="C128" s="25" t="s">
        <v>464</v>
      </c>
      <c r="D128" s="134">
        <v>136465</v>
      </c>
      <c r="E128" s="134">
        <v>136465</v>
      </c>
      <c r="F128" s="153" t="s">
        <v>467</v>
      </c>
      <c r="G128" s="56"/>
      <c r="H128" s="71"/>
      <c r="J128" s="56"/>
      <c r="K128" s="56"/>
      <c r="L128" s="56"/>
    </row>
    <row r="129" spans="1:12" ht="30">
      <c r="A129" s="100">
        <v>126</v>
      </c>
      <c r="B129" s="83" t="s">
        <v>449</v>
      </c>
      <c r="C129" s="25" t="s">
        <v>465</v>
      </c>
      <c r="D129" s="134">
        <v>248775</v>
      </c>
      <c r="E129" s="134">
        <v>242978</v>
      </c>
      <c r="F129" s="153" t="s">
        <v>467</v>
      </c>
      <c r="G129" s="56"/>
      <c r="H129" s="71"/>
      <c r="J129" s="56"/>
      <c r="K129" s="56"/>
      <c r="L129" s="56"/>
    </row>
    <row r="130" spans="1:12" ht="30">
      <c r="A130" s="100">
        <v>127</v>
      </c>
      <c r="B130" s="83" t="s">
        <v>468</v>
      </c>
      <c r="C130" s="144" t="s">
        <v>469</v>
      </c>
      <c r="D130" s="134">
        <v>58516243</v>
      </c>
      <c r="E130" s="134">
        <v>53500566</v>
      </c>
      <c r="F130" s="153" t="s">
        <v>470</v>
      </c>
      <c r="G130" s="56"/>
      <c r="H130" s="71"/>
      <c r="J130" s="56"/>
      <c r="K130" s="56"/>
      <c r="L130" s="56"/>
    </row>
    <row r="131" spans="1:12" ht="45">
      <c r="A131" s="100">
        <v>128</v>
      </c>
      <c r="B131" s="147" t="s">
        <v>471</v>
      </c>
      <c r="C131" s="146" t="s">
        <v>473</v>
      </c>
      <c r="D131" s="66">
        <v>32727402</v>
      </c>
      <c r="E131" s="145">
        <v>23983778</v>
      </c>
      <c r="F131" s="153" t="s">
        <v>472</v>
      </c>
      <c r="G131" s="56"/>
      <c r="H131" s="71"/>
      <c r="J131" s="56"/>
      <c r="K131" s="56"/>
      <c r="L131" s="56"/>
    </row>
    <row r="132" spans="1:12" ht="30">
      <c r="A132" s="100">
        <v>129</v>
      </c>
      <c r="B132" s="83" t="s">
        <v>463</v>
      </c>
      <c r="C132" s="25" t="s">
        <v>474</v>
      </c>
      <c r="D132" s="66">
        <v>32200</v>
      </c>
      <c r="E132" s="66">
        <v>32200</v>
      </c>
      <c r="F132" s="156" t="s">
        <v>475</v>
      </c>
      <c r="G132" s="56"/>
      <c r="H132" s="71"/>
      <c r="J132" s="56"/>
      <c r="K132" s="56"/>
      <c r="L132" s="56"/>
    </row>
    <row r="133" spans="1:12" ht="19.5" thickBot="1">
      <c r="A133" s="139"/>
      <c r="B133" s="595" t="s">
        <v>164</v>
      </c>
      <c r="C133" s="596"/>
      <c r="D133" s="140">
        <f>SUM(D4:D132)</f>
        <v>2698910582.8200002</v>
      </c>
      <c r="E133" s="140">
        <f>SUM(E4:E132)</f>
        <v>2565232486.1199999</v>
      </c>
      <c r="F133" s="141"/>
      <c r="G133" s="56"/>
      <c r="H133" s="56"/>
      <c r="J133" s="56"/>
      <c r="K133" s="56"/>
      <c r="L133" s="56"/>
    </row>
    <row r="134" spans="1:12">
      <c r="D134" s="70"/>
      <c r="G134" s="56"/>
      <c r="H134" s="56"/>
      <c r="J134" s="56"/>
      <c r="K134" s="56"/>
      <c r="L134" s="56"/>
    </row>
    <row r="135" spans="1:12">
      <c r="D135" s="70"/>
      <c r="G135" s="56"/>
      <c r="H135" s="56"/>
      <c r="J135" s="56"/>
      <c r="K135" s="56"/>
      <c r="L135" s="56"/>
    </row>
    <row r="136" spans="1:12">
      <c r="D136"/>
      <c r="E136"/>
      <c r="F136"/>
      <c r="G136" s="56"/>
      <c r="H136" s="56"/>
      <c r="J136" s="56"/>
      <c r="K136" s="56"/>
      <c r="L136" s="56"/>
    </row>
    <row r="137" spans="1:12">
      <c r="D137" s="70"/>
      <c r="G137" s="56"/>
      <c r="H137" s="56"/>
      <c r="J137" s="56"/>
      <c r="K137" s="56"/>
      <c r="L137" s="56"/>
    </row>
    <row r="138" spans="1:12">
      <c r="E138" s="71"/>
      <c r="G138" s="56"/>
      <c r="H138" s="56"/>
      <c r="J138" s="56"/>
      <c r="K138" s="56"/>
      <c r="L138" s="56"/>
    </row>
    <row r="139" spans="1:12">
      <c r="D139" s="70"/>
      <c r="G139" s="56"/>
      <c r="H139" s="56"/>
      <c r="J139" s="56"/>
      <c r="K139" s="56"/>
      <c r="L139" s="56"/>
    </row>
    <row r="140" spans="1:12">
      <c r="G140" s="56"/>
      <c r="H140" s="56"/>
      <c r="J140" s="56"/>
      <c r="K140" s="56"/>
      <c r="L140" s="56"/>
    </row>
    <row r="141" spans="1:12">
      <c r="D141" s="71"/>
      <c r="G141" s="56"/>
      <c r="H141" s="56"/>
      <c r="J141" s="56"/>
      <c r="K141" s="56"/>
      <c r="L141" s="56"/>
    </row>
    <row r="142" spans="1:12">
      <c r="E142" s="71"/>
      <c r="G142" s="56"/>
      <c r="H142" s="56"/>
      <c r="J142" s="56"/>
      <c r="K142" s="56"/>
      <c r="L142" s="56"/>
    </row>
    <row r="143" spans="1:12">
      <c r="D143" s="71"/>
      <c r="G143" s="56"/>
      <c r="H143" s="56"/>
      <c r="J143" s="56"/>
      <c r="K143" s="56"/>
      <c r="L143" s="56"/>
    </row>
    <row r="144" spans="1:12">
      <c r="G144" s="56"/>
      <c r="H144" s="56"/>
      <c r="J144" s="56"/>
      <c r="K144" s="56"/>
      <c r="L144" s="56"/>
    </row>
    <row r="145" spans="2:12">
      <c r="C145" s="86"/>
      <c r="D145" s="71"/>
      <c r="G145" s="56"/>
      <c r="H145" s="56"/>
      <c r="J145" s="56"/>
      <c r="K145" s="56"/>
      <c r="L145" s="56"/>
    </row>
    <row r="146" spans="2:12">
      <c r="G146" s="56"/>
      <c r="H146" s="56"/>
      <c r="J146" s="56"/>
      <c r="K146" s="56"/>
      <c r="L146" s="56"/>
    </row>
    <row r="147" spans="2:12">
      <c r="B147" s="86">
        <f>SUM(B140:B145)</f>
        <v>0</v>
      </c>
      <c r="D147" s="71"/>
      <c r="G147" s="56"/>
      <c r="H147" s="56"/>
      <c r="J147" s="56"/>
      <c r="K147" s="56"/>
      <c r="L147" s="56"/>
    </row>
    <row r="148" spans="2:12">
      <c r="B148" s="86">
        <f>SUM(B141:B146)</f>
        <v>0</v>
      </c>
      <c r="E148" s="71"/>
      <c r="G148" s="56"/>
      <c r="H148" s="56"/>
      <c r="J148" s="56"/>
      <c r="K148" s="56"/>
      <c r="L148" s="56"/>
    </row>
    <row r="149" spans="2:12">
      <c r="G149" s="56"/>
      <c r="H149" s="56"/>
      <c r="J149" s="56"/>
      <c r="K149" s="56"/>
      <c r="L149" s="56"/>
    </row>
    <row r="150" spans="2:12">
      <c r="G150" s="56"/>
      <c r="H150" s="56"/>
      <c r="J150" s="56"/>
      <c r="K150" s="56"/>
      <c r="L150" s="56"/>
    </row>
    <row r="151" spans="2:12">
      <c r="G151" s="56"/>
      <c r="H151" s="56"/>
      <c r="J151" s="56"/>
      <c r="K151" s="56"/>
      <c r="L151" s="56"/>
    </row>
    <row r="152" spans="2:12">
      <c r="G152" s="56"/>
      <c r="H152" s="56"/>
      <c r="J152" s="56"/>
      <c r="K152" s="56"/>
      <c r="L152" s="56"/>
    </row>
    <row r="153" spans="2:12">
      <c r="G153" s="56"/>
      <c r="H153" s="56"/>
      <c r="J153" s="56"/>
      <c r="K153" s="56"/>
      <c r="L153" s="56"/>
    </row>
    <row r="162" spans="2:3" s="151" customFormat="1">
      <c r="B162" s="562" t="s">
        <v>180</v>
      </c>
      <c r="C162" s="562"/>
    </row>
    <row r="163" spans="2:3" s="151" customFormat="1">
      <c r="B163" s="562" t="s">
        <v>181</v>
      </c>
      <c r="C163" s="562"/>
    </row>
    <row r="164" spans="2:3" s="151" customFormat="1">
      <c r="B164" s="566" t="s">
        <v>182</v>
      </c>
      <c r="C164" s="566"/>
    </row>
    <row r="165" spans="2:3" s="151" customFormat="1">
      <c r="B165" s="561" t="s">
        <v>183</v>
      </c>
      <c r="C165" s="561"/>
    </row>
    <row r="166" spans="2:3" s="151" customFormat="1">
      <c r="B166" s="561" t="s">
        <v>184</v>
      </c>
      <c r="C166" s="561"/>
    </row>
    <row r="167" spans="2:3" s="151" customFormat="1">
      <c r="B167" s="561" t="s">
        <v>185</v>
      </c>
      <c r="C167" s="561"/>
    </row>
  </sheetData>
  <mergeCells count="23">
    <mergeCell ref="B97:B99"/>
    <mergeCell ref="E97:E99"/>
    <mergeCell ref="F97:F99"/>
    <mergeCell ref="B2:F2"/>
    <mergeCell ref="E77:E81"/>
    <mergeCell ref="F77:F81"/>
    <mergeCell ref="E83:E91"/>
    <mergeCell ref="F83:F91"/>
    <mergeCell ref="E100:E101"/>
    <mergeCell ref="F100:F101"/>
    <mergeCell ref="E104:E106"/>
    <mergeCell ref="F104:F106"/>
    <mergeCell ref="E107:E112"/>
    <mergeCell ref="F107:F112"/>
    <mergeCell ref="B165:C165"/>
    <mergeCell ref="B166:C166"/>
    <mergeCell ref="B167:C167"/>
    <mergeCell ref="E117:E118"/>
    <mergeCell ref="F117:F118"/>
    <mergeCell ref="B133:C133"/>
    <mergeCell ref="B162:C162"/>
    <mergeCell ref="B163:C163"/>
    <mergeCell ref="B164:C16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</vt:i4>
      </vt:variant>
    </vt:vector>
  </HeadingPairs>
  <TitlesOfParts>
    <vt:vector size="22" baseType="lpstr">
      <vt:lpstr>LIST OF AGREEMENT </vt:lpstr>
      <vt:lpstr>Sheet2</vt:lpstr>
      <vt:lpstr>Sheet3</vt:lpstr>
      <vt:lpstr>Sheet1</vt:lpstr>
      <vt:lpstr>PAYMENT OF AGREEMENT</vt:lpstr>
      <vt:lpstr>PAYMENT OF AGREEMENT (2)</vt:lpstr>
      <vt:lpstr>list of agreement -2</vt:lpstr>
      <vt:lpstr>Sheet5</vt:lpstr>
      <vt:lpstr>Sheet6</vt:lpstr>
      <vt:lpstr>Sheet7</vt:lpstr>
      <vt:lpstr>Sheet8</vt:lpstr>
      <vt:lpstr>bel</vt:lpstr>
      <vt:lpstr>Sheet4</vt:lpstr>
      <vt:lpstr>Sheet9</vt:lpstr>
      <vt:lpstr>Sheet10</vt:lpstr>
      <vt:lpstr>Sheet11</vt:lpstr>
      <vt:lpstr>Sheet12</vt:lpstr>
      <vt:lpstr>bel!Print_Area</vt:lpstr>
      <vt:lpstr>Sheet10!Print_Area</vt:lpstr>
      <vt:lpstr>'list of agreement -2'!Print_Titles</vt:lpstr>
      <vt:lpstr>'PAYMENT OF AGREEMENT'!Print_Titles</vt:lpstr>
      <vt:lpstr>'PAYMENT OF AGREEMENT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2023-04-14T01:05:55Z</cp:lastPrinted>
  <dcterms:created xsi:type="dcterms:W3CDTF">2015-06-05T18:17:20Z</dcterms:created>
  <dcterms:modified xsi:type="dcterms:W3CDTF">2023-07-03T12:04:11Z</dcterms:modified>
</cp:coreProperties>
</file>