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Lợi Nhuận Sau Thuế" sheetId="3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Q27" i="3" l="1"/>
  <c r="O27" i="3"/>
  <c r="Q26" i="3"/>
  <c r="N26" i="3"/>
  <c r="P26" i="3"/>
  <c r="O26" i="3"/>
  <c r="D22" i="3"/>
  <c r="M22" i="3" s="1"/>
  <c r="P19" i="3" s="1"/>
  <c r="M21" i="3"/>
  <c r="N19" i="3" s="1"/>
  <c r="M20" i="3"/>
  <c r="M19" i="3"/>
  <c r="M18" i="3"/>
  <c r="Q14" i="3"/>
  <c r="C16" i="2"/>
  <c r="N14" i="3"/>
  <c r="O14" i="3" s="1"/>
  <c r="D16" i="3"/>
  <c r="M16" i="3" s="1"/>
  <c r="M15" i="3"/>
  <c r="P14" i="3" s="1"/>
  <c r="M14" i="3"/>
  <c r="M5" i="3"/>
  <c r="M6" i="3"/>
  <c r="M7" i="3"/>
  <c r="M8" i="3"/>
  <c r="M9" i="3"/>
  <c r="M10" i="3"/>
  <c r="M11" i="3"/>
  <c r="M12" i="3"/>
  <c r="M13" i="3"/>
  <c r="M4" i="3"/>
  <c r="D17" i="3"/>
  <c r="M17" i="3" s="1"/>
  <c r="O19" i="3" l="1"/>
  <c r="Q19" i="3" s="1"/>
  <c r="P4" i="3" l="1"/>
  <c r="N4" i="3" l="1"/>
  <c r="O4" i="3" s="1"/>
  <c r="Q4" i="3" s="1"/>
  <c r="P9" i="3"/>
  <c r="N9" i="3"/>
  <c r="O9" i="3" s="1"/>
  <c r="K12" i="2"/>
  <c r="J12" i="2"/>
  <c r="I12" i="2"/>
  <c r="L4" i="2"/>
  <c r="L12" i="2" s="1"/>
  <c r="Q9" i="3" l="1"/>
  <c r="I14" i="2"/>
  <c r="I15" i="2" s="1"/>
  <c r="I17" i="2" s="1"/>
  <c r="I16" i="2"/>
  <c r="C12" i="2"/>
  <c r="D12" i="2"/>
  <c r="E12" i="2"/>
  <c r="F4" i="2"/>
  <c r="F12" i="2" s="1"/>
  <c r="C14" i="2" l="1"/>
  <c r="C15" i="2" s="1"/>
  <c r="C17" i="2" l="1"/>
</calcChain>
</file>

<file path=xl/sharedStrings.xml><?xml version="1.0" encoding="utf-8"?>
<sst xmlns="http://schemas.openxmlformats.org/spreadsheetml/2006/main" count="53" uniqueCount="35">
  <si>
    <t>TỔNG</t>
  </si>
  <si>
    <t>Phí lưu kho bãi</t>
  </si>
  <si>
    <t>Trị giá đơn hàng</t>
  </si>
  <si>
    <t>Phí vận chuyển</t>
  </si>
  <si>
    <t>Thuế NK</t>
  </si>
  <si>
    <t>Chi phí bốc xếp</t>
  </si>
  <si>
    <t>Phí chuyển khoản</t>
  </si>
  <si>
    <t>Chi Phí</t>
  </si>
  <si>
    <t>VAT đầu vào</t>
  </si>
  <si>
    <t>Doanh thu</t>
  </si>
  <si>
    <t>VAT đầu ra</t>
  </si>
  <si>
    <t>Lợi nhuận đơn hàng</t>
  </si>
  <si>
    <t>Thuế thu nhập doanh nghiệp (20%)</t>
  </si>
  <si>
    <t>Thuế VAT</t>
  </si>
  <si>
    <t>Lợi nhuận sau thuế</t>
  </si>
  <si>
    <t>Chi phí khai báo hải quan</t>
  </si>
  <si>
    <t>Chi phí đi giao hàng</t>
  </si>
  <si>
    <t>VAT-in</t>
  </si>
  <si>
    <t>VAT-out</t>
  </si>
  <si>
    <t>Doanh Thu</t>
  </si>
  <si>
    <t>Phí Lưu Kho Bãi</t>
  </si>
  <si>
    <t>Tiền Hàng Mua Vào</t>
  </si>
  <si>
    <t>Chi Phí Vận Chuyển</t>
  </si>
  <si>
    <t>Chi Phí Bốc Xếp</t>
  </si>
  <si>
    <t>Chi Phí Khai Hải Quan</t>
  </si>
  <si>
    <t>Chi Phí Đi Giao Hàng</t>
  </si>
  <si>
    <t>Phí Chuyển Khoản</t>
  </si>
  <si>
    <t>"Lobby"</t>
  </si>
  <si>
    <t>SUM</t>
  </si>
  <si>
    <t>Lợi Nhuận Đơn Hàng</t>
  </si>
  <si>
    <t>Thuế TNDN (20%)</t>
  </si>
  <si>
    <t>Thuế VAT Phải Đóng</t>
  </si>
  <si>
    <t>Lợi Nhuận Sau Thuế</t>
  </si>
  <si>
    <t>Order Pipe UNS S32154 - Doosan Quang Ngai</t>
  </si>
  <si>
    <t>Order Pipe A312 TP304 - Doosan Quang Ngai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</si>
</sst>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sz val="10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2" xfId="0" applyFill="1" applyBorder="1"/>
    <xf numFmtId="165" fontId="0" fillId="2" borderId="2" xfId="1" applyNumberFormat="1" applyFont="1" applyFill="1" applyBorder="1"/>
    <xf numFmtId="0" fontId="2" fillId="2" borderId="1" xfId="0" applyFont="1" applyFill="1" applyBorder="1"/>
    <xf numFmtId="0" fontId="0" fillId="2" borderId="0" xfId="0" applyFill="1"/>
    <xf numFmtId="0" fontId="0" fillId="2" borderId="3" xfId="0" applyFill="1" applyBorder="1"/>
    <xf numFmtId="165" fontId="0" fillId="2" borderId="3" xfId="1" applyNumberFormat="1" applyFont="1" applyFill="1" applyBorder="1"/>
    <xf numFmtId="0" fontId="0" fillId="2" borderId="4" xfId="0" applyFill="1" applyBorder="1"/>
    <xf numFmtId="165" fontId="0" fillId="2" borderId="4" xfId="1" applyNumberFormat="1" applyFont="1" applyFill="1" applyBorder="1"/>
    <xf numFmtId="0" fontId="3" fillId="2" borderId="4" xfId="0" applyFont="1" applyFill="1" applyBorder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5" fontId="0" fillId="2" borderId="0" xfId="0" applyNumberFormat="1" applyFill="1"/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0" fillId="2" borderId="3" xfId="1" applyNumberFormat="1" applyFont="1" applyFill="1" applyBorder="1"/>
    <xf numFmtId="3" fontId="0" fillId="2" borderId="4" xfId="1" applyNumberFormat="1" applyFont="1" applyFill="1" applyBorder="1"/>
    <xf numFmtId="3" fontId="2" fillId="2" borderId="1" xfId="1" applyNumberFormat="1" applyFont="1" applyFill="1" applyBorder="1"/>
    <xf numFmtId="3" fontId="0" fillId="2" borderId="0" xfId="1" applyNumberFormat="1" applyFont="1" applyFill="1"/>
    <xf numFmtId="3" fontId="0" fillId="2" borderId="0" xfId="0" applyNumberFormat="1" applyFill="1"/>
    <xf numFmtId="3" fontId="2" fillId="2" borderId="0" xfId="0" applyNumberFormat="1" applyFont="1" applyFill="1"/>
    <xf numFmtId="3" fontId="4" fillId="2" borderId="0" xfId="0" applyNumberFormat="1" applyFont="1" applyFill="1"/>
    <xf numFmtId="0" fontId="3" fillId="2" borderId="5" xfId="0" applyFont="1" applyFill="1" applyBorder="1"/>
    <xf numFmtId="3" fontId="3" fillId="2" borderId="2" xfId="1" applyNumberFormat="1" applyFont="1" applyFill="1" applyBorder="1"/>
    <xf numFmtId="165" fontId="3" fillId="2" borderId="2" xfId="1" applyNumberFormat="1" applyFont="1" applyFill="1" applyBorder="1"/>
    <xf numFmtId="3" fontId="3" fillId="2" borderId="4" xfId="1" applyNumberFormat="1" applyFont="1" applyFill="1" applyBorder="1"/>
    <xf numFmtId="165" fontId="3" fillId="2" borderId="4" xfId="1" applyNumberFormat="1" applyFont="1" applyFill="1" applyBorder="1"/>
    <xf numFmtId="43" fontId="0" fillId="2" borderId="0" xfId="0" applyNumberFormat="1" applyFill="1"/>
    <xf numFmtId="3" fontId="5" fillId="2" borderId="0" xfId="0" applyNumberFormat="1" applyFont="1" applyFill="1"/>
    <xf numFmtId="0" fontId="3" fillId="2" borderId="0" xfId="0" applyFont="1" applyFill="1" applyBorder="1"/>
    <xf numFmtId="3" fontId="5" fillId="2" borderId="0" xfId="0" applyNumberFormat="1" applyFont="1" applyFill="1" applyBorder="1"/>
    <xf numFmtId="3" fontId="7" fillId="2" borderId="5" xfId="0" applyNumberFormat="1" applyFont="1" applyFill="1" applyBorder="1"/>
    <xf numFmtId="3" fontId="3" fillId="2" borderId="3" xfId="1" applyNumberFormat="1" applyFont="1" applyFill="1" applyBorder="1"/>
    <xf numFmtId="165" fontId="3" fillId="2" borderId="3" xfId="1" applyNumberFormat="1" applyFont="1" applyFill="1" applyBorder="1"/>
    <xf numFmtId="3" fontId="2" fillId="2" borderId="1" xfId="0" applyNumberFormat="1" applyFont="1" applyFill="1" applyBorder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3" fontId="0" fillId="2" borderId="1" xfId="0" applyNumberFormat="1" applyFill="1" applyBorder="1"/>
    <xf numFmtId="3" fontId="2" fillId="2" borderId="1" xfId="0" applyNumberFormat="1" applyFont="1" applyFill="1" applyBorder="1"/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/>
    <xf numFmtId="3" fontId="0" fillId="4" borderId="1" xfId="0" applyNumberFormat="1" applyFill="1" applyBorder="1"/>
    <xf numFmtId="3" fontId="3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7"/>
  <sheetViews>
    <sheetView tabSelected="1" workbookViewId="0">
      <selection activeCell="K30" sqref="K30"/>
    </sheetView>
  </sheetViews>
  <sheetFormatPr defaultRowHeight="12.75" x14ac:dyDescent="0.2"/>
  <cols>
    <col min="1" max="1" width="9.140625" style="20"/>
    <col min="2" max="2" width="22" style="20" customWidth="1"/>
    <col min="3" max="3" width="10.85546875" style="21" bestFit="1" customWidth="1"/>
    <col min="4" max="5" width="11.140625" style="20" bestFit="1" customWidth="1"/>
    <col min="6" max="6" width="10.140625" style="20" bestFit="1" customWidth="1"/>
    <col min="7" max="8" width="9.140625" style="20"/>
    <col min="9" max="9" width="9.140625" style="20" bestFit="1" customWidth="1"/>
    <col min="10" max="10" width="10.5703125" style="20" customWidth="1"/>
    <col min="11" max="11" width="9.140625" style="20"/>
    <col min="12" max="12" width="8.28515625" style="20" bestFit="1" customWidth="1"/>
    <col min="13" max="13" width="11.140625" style="21" bestFit="1" customWidth="1"/>
    <col min="14" max="14" width="11.7109375" style="20" bestFit="1" customWidth="1"/>
    <col min="15" max="15" width="10.7109375" style="20" bestFit="1" customWidth="1"/>
    <col min="16" max="16" width="10.42578125" style="20" bestFit="1" customWidth="1"/>
    <col min="17" max="17" width="11.7109375" style="21" bestFit="1" customWidth="1"/>
    <col min="18" max="16384" width="9.140625" style="20"/>
  </cols>
  <sheetData>
    <row r="3" spans="2:17" s="36" customFormat="1" ht="38.25" x14ac:dyDescent="0.2">
      <c r="C3" s="35"/>
      <c r="D3" s="39" t="s">
        <v>21</v>
      </c>
      <c r="E3" s="39" t="s">
        <v>20</v>
      </c>
      <c r="F3" s="39" t="s">
        <v>22</v>
      </c>
      <c r="G3" s="39" t="s">
        <v>4</v>
      </c>
      <c r="H3" s="39" t="s">
        <v>23</v>
      </c>
      <c r="I3" s="39" t="s">
        <v>24</v>
      </c>
      <c r="J3" s="39" t="s">
        <v>25</v>
      </c>
      <c r="K3" s="39" t="s">
        <v>26</v>
      </c>
      <c r="L3" s="39" t="s">
        <v>27</v>
      </c>
      <c r="M3" s="39" t="s">
        <v>28</v>
      </c>
      <c r="N3" s="39" t="s">
        <v>29</v>
      </c>
      <c r="O3" s="39" t="s">
        <v>30</v>
      </c>
      <c r="P3" s="39" t="s">
        <v>31</v>
      </c>
      <c r="Q3" s="39" t="s">
        <v>32</v>
      </c>
    </row>
    <row r="4" spans="2:17" x14ac:dyDescent="0.2">
      <c r="B4" s="42" t="s">
        <v>33</v>
      </c>
      <c r="C4" s="40" t="s">
        <v>7</v>
      </c>
      <c r="D4" s="41">
        <v>6045000</v>
      </c>
      <c r="E4" s="41">
        <v>0</v>
      </c>
      <c r="F4" s="41"/>
      <c r="G4" s="41">
        <v>1002395</v>
      </c>
      <c r="H4" s="41">
        <v>0</v>
      </c>
      <c r="I4" s="41">
        <v>1105000</v>
      </c>
      <c r="J4" s="41">
        <v>230000</v>
      </c>
      <c r="K4" s="41">
        <v>141174</v>
      </c>
      <c r="L4" s="41"/>
      <c r="M4" s="40">
        <f>SUM(D4:L4)</f>
        <v>8523569</v>
      </c>
      <c r="N4" s="41">
        <f>M6-M4</f>
        <v>4198231</v>
      </c>
      <c r="O4" s="41">
        <f t="shared" ref="O4:O9" si="0">N4*0.2</f>
        <v>839646.20000000007</v>
      </c>
      <c r="P4" s="41">
        <f t="shared" ref="P4:P9" si="1">M7-M5</f>
        <v>1172180</v>
      </c>
      <c r="Q4" s="40">
        <f t="shared" ref="Q4:Q9" si="2">N4-SUM(O4:P4)</f>
        <v>2186404.7999999998</v>
      </c>
    </row>
    <row r="5" spans="2:17" x14ac:dyDescent="0.2">
      <c r="B5" s="42"/>
      <c r="C5" s="38" t="s">
        <v>17</v>
      </c>
      <c r="D5" s="37"/>
      <c r="E5" s="37"/>
      <c r="F5" s="37"/>
      <c r="G5" s="37"/>
      <c r="H5" s="37"/>
      <c r="I5" s="37">
        <v>100000</v>
      </c>
      <c r="J5" s="37"/>
      <c r="K5" s="37"/>
      <c r="L5" s="37"/>
      <c r="M5" s="38">
        <f t="shared" ref="M5:M17" si="3">SUM(D5:L5)</f>
        <v>100000</v>
      </c>
      <c r="N5" s="37"/>
      <c r="O5" s="37"/>
      <c r="P5" s="37"/>
      <c r="Q5" s="38"/>
    </row>
    <row r="6" spans="2:17" x14ac:dyDescent="0.2">
      <c r="B6" s="42"/>
      <c r="C6" s="38" t="s">
        <v>19</v>
      </c>
      <c r="D6" s="37">
        <v>12721800</v>
      </c>
      <c r="E6" s="37"/>
      <c r="F6" s="37"/>
      <c r="G6" s="37"/>
      <c r="H6" s="37"/>
      <c r="I6" s="37"/>
      <c r="J6" s="37"/>
      <c r="K6" s="37"/>
      <c r="L6" s="37"/>
      <c r="M6" s="38">
        <f t="shared" si="3"/>
        <v>12721800</v>
      </c>
      <c r="N6" s="37"/>
      <c r="O6" s="37"/>
      <c r="P6" s="37"/>
      <c r="Q6" s="38"/>
    </row>
    <row r="7" spans="2:17" x14ac:dyDescent="0.2">
      <c r="B7" s="42"/>
      <c r="C7" s="38" t="s">
        <v>18</v>
      </c>
      <c r="D7" s="37">
        <v>1272180</v>
      </c>
      <c r="E7" s="37"/>
      <c r="F7" s="37"/>
      <c r="G7" s="37"/>
      <c r="H7" s="37"/>
      <c r="I7" s="37"/>
      <c r="J7" s="37"/>
      <c r="K7" s="37"/>
      <c r="L7" s="37"/>
      <c r="M7" s="38">
        <f t="shared" si="3"/>
        <v>1272180</v>
      </c>
      <c r="N7" s="37"/>
      <c r="O7" s="37"/>
      <c r="P7" s="37"/>
      <c r="Q7" s="38"/>
    </row>
    <row r="8" spans="2:17" x14ac:dyDescent="0.2">
      <c r="B8" s="37"/>
      <c r="C8" s="38"/>
      <c r="D8" s="37"/>
      <c r="E8" s="37"/>
      <c r="F8" s="37"/>
      <c r="G8" s="37"/>
      <c r="H8" s="37"/>
      <c r="I8" s="37"/>
      <c r="J8" s="37"/>
      <c r="K8" s="37"/>
      <c r="L8" s="37"/>
      <c r="M8" s="38">
        <f t="shared" si="3"/>
        <v>0</v>
      </c>
      <c r="N8" s="37"/>
      <c r="O8" s="37"/>
      <c r="P8" s="37"/>
      <c r="Q8" s="38"/>
    </row>
    <row r="9" spans="2:17" x14ac:dyDescent="0.2">
      <c r="B9" s="42" t="s">
        <v>34</v>
      </c>
      <c r="C9" s="40" t="s">
        <v>7</v>
      </c>
      <c r="D9" s="41">
        <v>726760</v>
      </c>
      <c r="E9" s="41">
        <v>0</v>
      </c>
      <c r="F9" s="41"/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0">
        <f t="shared" si="3"/>
        <v>726760</v>
      </c>
      <c r="N9" s="41">
        <f t="shared" ref="N9" si="4">M11-M9</f>
        <v>2166760</v>
      </c>
      <c r="O9" s="41">
        <f t="shared" si="0"/>
        <v>433352</v>
      </c>
      <c r="P9" s="41">
        <f t="shared" si="1"/>
        <v>216676</v>
      </c>
      <c r="Q9" s="40">
        <f t="shared" si="2"/>
        <v>1516732</v>
      </c>
    </row>
    <row r="10" spans="2:17" x14ac:dyDescent="0.2">
      <c r="B10" s="42"/>
      <c r="C10" s="38" t="s">
        <v>17</v>
      </c>
      <c r="D10" s="37">
        <v>72676</v>
      </c>
      <c r="E10" s="37"/>
      <c r="F10" s="37"/>
      <c r="G10" s="37"/>
      <c r="H10" s="37"/>
      <c r="I10" s="37"/>
      <c r="J10" s="37"/>
      <c r="K10" s="37"/>
      <c r="L10" s="37"/>
      <c r="M10" s="38">
        <f t="shared" si="3"/>
        <v>72676</v>
      </c>
      <c r="N10" s="37"/>
      <c r="O10" s="37"/>
      <c r="P10" s="37"/>
      <c r="Q10" s="38"/>
    </row>
    <row r="11" spans="2:17" x14ac:dyDescent="0.2">
      <c r="B11" s="42"/>
      <c r="C11" s="38" t="s">
        <v>19</v>
      </c>
      <c r="D11" s="37">
        <v>2893520</v>
      </c>
      <c r="E11" s="37"/>
      <c r="F11" s="37"/>
      <c r="G11" s="37"/>
      <c r="H11" s="37"/>
      <c r="I11" s="37"/>
      <c r="J11" s="37"/>
      <c r="K11" s="37"/>
      <c r="L11" s="37"/>
      <c r="M11" s="38">
        <f t="shared" si="3"/>
        <v>2893520</v>
      </c>
      <c r="N11" s="37"/>
      <c r="O11" s="37"/>
      <c r="P11" s="37"/>
      <c r="Q11" s="38"/>
    </row>
    <row r="12" spans="2:17" x14ac:dyDescent="0.2">
      <c r="B12" s="42"/>
      <c r="C12" s="38" t="s">
        <v>18</v>
      </c>
      <c r="D12" s="37">
        <v>289352</v>
      </c>
      <c r="E12" s="37"/>
      <c r="F12" s="37"/>
      <c r="G12" s="37"/>
      <c r="H12" s="37"/>
      <c r="I12" s="37"/>
      <c r="J12" s="37"/>
      <c r="K12" s="37"/>
      <c r="L12" s="37"/>
      <c r="M12" s="38">
        <f t="shared" si="3"/>
        <v>289352</v>
      </c>
      <c r="N12" s="37"/>
      <c r="O12" s="37"/>
      <c r="P12" s="37"/>
      <c r="Q12" s="38"/>
    </row>
    <row r="13" spans="2:17" x14ac:dyDescent="0.2">
      <c r="B13" s="37"/>
      <c r="C13" s="38"/>
      <c r="D13" s="37"/>
      <c r="E13" s="37"/>
      <c r="F13" s="37"/>
      <c r="G13" s="37"/>
      <c r="H13" s="37"/>
      <c r="I13" s="37"/>
      <c r="J13" s="37"/>
      <c r="K13" s="37"/>
      <c r="L13" s="37"/>
      <c r="M13" s="38">
        <f t="shared" si="3"/>
        <v>0</v>
      </c>
      <c r="N13" s="37"/>
      <c r="O13" s="37"/>
      <c r="P13" s="37"/>
      <c r="Q13" s="38"/>
    </row>
    <row r="14" spans="2:17" x14ac:dyDescent="0.2">
      <c r="B14" s="42"/>
      <c r="C14" s="40" t="s">
        <v>7</v>
      </c>
      <c r="D14" s="41">
        <v>200551800</v>
      </c>
      <c r="E14" s="41">
        <v>0</v>
      </c>
      <c r="F14" s="41">
        <v>10000000</v>
      </c>
      <c r="G14" s="41">
        <v>0</v>
      </c>
      <c r="H14" s="41">
        <v>0</v>
      </c>
      <c r="I14" s="41">
        <v>0</v>
      </c>
      <c r="J14" s="41">
        <v>0</v>
      </c>
      <c r="K14" s="41">
        <v>0</v>
      </c>
      <c r="L14" s="41">
        <v>0</v>
      </c>
      <c r="M14" s="40">
        <f>SUM(D14:L14)</f>
        <v>210551800</v>
      </c>
      <c r="N14" s="41">
        <f>M16-M14</f>
        <v>25803400</v>
      </c>
      <c r="O14" s="41">
        <f>N14*0.2</f>
        <v>5160680</v>
      </c>
      <c r="P14" s="41">
        <f>M17-M15</f>
        <v>2580340</v>
      </c>
      <c r="Q14" s="40">
        <f>N14-SUM(O14:P14)</f>
        <v>18062380</v>
      </c>
    </row>
    <row r="15" spans="2:17" x14ac:dyDescent="0.2">
      <c r="B15" s="42"/>
      <c r="C15" s="38" t="s">
        <v>17</v>
      </c>
      <c r="D15" s="37">
        <v>20055180</v>
      </c>
      <c r="E15" s="37"/>
      <c r="F15" s="37">
        <v>1000000</v>
      </c>
      <c r="G15" s="37"/>
      <c r="H15" s="37"/>
      <c r="I15" s="37"/>
      <c r="J15" s="37"/>
      <c r="K15" s="37"/>
      <c r="L15" s="37"/>
      <c r="M15" s="38">
        <f>SUM(D15:L15)</f>
        <v>21055180</v>
      </c>
      <c r="N15" s="37"/>
      <c r="O15" s="37"/>
      <c r="P15" s="37"/>
      <c r="Q15" s="38"/>
    </row>
    <row r="16" spans="2:17" x14ac:dyDescent="0.2">
      <c r="B16" s="42"/>
      <c r="C16" s="38" t="s">
        <v>19</v>
      </c>
      <c r="D16" s="37">
        <f>231355200+5000000</f>
        <v>236355200</v>
      </c>
      <c r="E16" s="37"/>
      <c r="F16" s="37"/>
      <c r="G16" s="37"/>
      <c r="H16" s="37"/>
      <c r="I16" s="37"/>
      <c r="J16" s="37"/>
      <c r="K16" s="37"/>
      <c r="L16" s="37"/>
      <c r="M16" s="38">
        <f>SUM(D16:L16)</f>
        <v>236355200</v>
      </c>
      <c r="N16" s="37"/>
      <c r="O16" s="37"/>
      <c r="P16" s="37"/>
      <c r="Q16" s="38"/>
    </row>
    <row r="17" spans="2:17" x14ac:dyDescent="0.2">
      <c r="B17" s="42"/>
      <c r="C17" s="38" t="s">
        <v>18</v>
      </c>
      <c r="D17" s="37">
        <f>0.1*D16</f>
        <v>23635520</v>
      </c>
      <c r="E17" s="37"/>
      <c r="F17" s="37"/>
      <c r="G17" s="37"/>
      <c r="H17" s="37"/>
      <c r="I17" s="37"/>
      <c r="J17" s="37"/>
      <c r="K17" s="37"/>
      <c r="L17" s="37"/>
      <c r="M17" s="38">
        <f>SUM(D17:L17)</f>
        <v>23635520</v>
      </c>
      <c r="N17" s="37"/>
      <c r="O17" s="37"/>
      <c r="P17" s="37"/>
      <c r="Q17" s="38"/>
    </row>
    <row r="18" spans="2:17" x14ac:dyDescent="0.2">
      <c r="B18" s="37"/>
      <c r="C18" s="38"/>
      <c r="D18" s="37"/>
      <c r="E18" s="37"/>
      <c r="F18" s="37"/>
      <c r="G18" s="37"/>
      <c r="H18" s="37"/>
      <c r="I18" s="37"/>
      <c r="J18" s="37"/>
      <c r="K18" s="37"/>
      <c r="L18" s="37"/>
      <c r="M18" s="38">
        <f t="shared" ref="M18" si="5">SUM(D18:L18)</f>
        <v>0</v>
      </c>
      <c r="N18" s="37"/>
      <c r="O18" s="37"/>
      <c r="P18" s="37"/>
      <c r="Q18" s="38"/>
    </row>
    <row r="19" spans="2:17" x14ac:dyDescent="0.2">
      <c r="B19" s="42"/>
      <c r="C19" s="40" t="s">
        <v>7</v>
      </c>
      <c r="D19" s="41">
        <v>200551800</v>
      </c>
      <c r="E19" s="41">
        <v>0</v>
      </c>
      <c r="F19" s="41">
        <v>10000000</v>
      </c>
      <c r="G19" s="41">
        <v>0</v>
      </c>
      <c r="H19" s="41">
        <v>0</v>
      </c>
      <c r="I19" s="41">
        <v>0</v>
      </c>
      <c r="J19" s="41">
        <v>0</v>
      </c>
      <c r="K19" s="41">
        <v>0</v>
      </c>
      <c r="L19" s="41">
        <v>0</v>
      </c>
      <c r="M19" s="40">
        <f>SUM(D19:L19)</f>
        <v>210551800</v>
      </c>
      <c r="N19" s="41">
        <f>M21-M19</f>
        <v>130935709.76000005</v>
      </c>
      <c r="O19" s="41">
        <f>N19*0.2</f>
        <v>26187141.952000011</v>
      </c>
      <c r="P19" s="41">
        <f>M22-M20</f>
        <v>13093570.976000004</v>
      </c>
      <c r="Q19" s="40">
        <f>N19-SUM(O19:P19)</f>
        <v>91654996.832000032</v>
      </c>
    </row>
    <row r="20" spans="2:17" x14ac:dyDescent="0.2">
      <c r="B20" s="42"/>
      <c r="C20" s="38" t="s">
        <v>17</v>
      </c>
      <c r="D20" s="37">
        <v>20055180</v>
      </c>
      <c r="E20" s="37"/>
      <c r="F20" s="37">
        <v>1000000</v>
      </c>
      <c r="G20" s="37"/>
      <c r="H20" s="37"/>
      <c r="I20" s="37"/>
      <c r="J20" s="37"/>
      <c r="K20" s="37"/>
      <c r="L20" s="37"/>
      <c r="M20" s="38">
        <f>SUM(D20:L20)</f>
        <v>21055180</v>
      </c>
      <c r="N20" s="37"/>
      <c r="O20" s="37"/>
      <c r="P20" s="37"/>
      <c r="Q20" s="38"/>
    </row>
    <row r="21" spans="2:17" x14ac:dyDescent="0.2">
      <c r="B21" s="42"/>
      <c r="C21" s="38" t="s">
        <v>19</v>
      </c>
      <c r="D21" s="37">
        <v>341487509.76000005</v>
      </c>
      <c r="E21" s="37"/>
      <c r="F21" s="37"/>
      <c r="G21" s="37"/>
      <c r="H21" s="37"/>
      <c r="I21" s="37"/>
      <c r="J21" s="37"/>
      <c r="K21" s="37"/>
      <c r="L21" s="37"/>
      <c r="M21" s="38">
        <f>SUM(D21:L21)</f>
        <v>341487509.76000005</v>
      </c>
      <c r="N21" s="37"/>
      <c r="O21" s="37"/>
      <c r="P21" s="37"/>
      <c r="Q21" s="38"/>
    </row>
    <row r="22" spans="2:17" x14ac:dyDescent="0.2">
      <c r="B22" s="42"/>
      <c r="C22" s="38" t="s">
        <v>18</v>
      </c>
      <c r="D22" s="37">
        <f>0.1*D21</f>
        <v>34148750.976000004</v>
      </c>
      <c r="E22" s="37"/>
      <c r="F22" s="37"/>
      <c r="G22" s="37"/>
      <c r="H22" s="37"/>
      <c r="I22" s="37"/>
      <c r="J22" s="37"/>
      <c r="K22" s="37"/>
      <c r="L22" s="37"/>
      <c r="M22" s="38">
        <f>SUM(D22:L22)</f>
        <v>34148750.976000004</v>
      </c>
      <c r="N22" s="37"/>
      <c r="O22" s="37"/>
      <c r="P22" s="37"/>
      <c r="Q22" s="38"/>
    </row>
    <row r="26" spans="2:17" x14ac:dyDescent="0.2">
      <c r="N26" s="20">
        <f>N19-N14</f>
        <v>105132309.76000005</v>
      </c>
      <c r="O26" s="20">
        <f>O19-O14</f>
        <v>21026461.952000011</v>
      </c>
      <c r="P26" s="20">
        <f>P19-P14</f>
        <v>10513230.976000004</v>
      </c>
      <c r="Q26" s="21">
        <f>O26+P26</f>
        <v>31539692.928000014</v>
      </c>
    </row>
    <row r="27" spans="2:17" x14ac:dyDescent="0.2">
      <c r="O27" s="20">
        <f>O14+P14</f>
        <v>7741020</v>
      </c>
      <c r="Q27" s="21">
        <f>Q26-O27</f>
        <v>23798672.928000014</v>
      </c>
    </row>
  </sheetData>
  <mergeCells count="4">
    <mergeCell ref="B4:B7"/>
    <mergeCell ref="B9:B12"/>
    <mergeCell ref="B14:B17"/>
    <mergeCell ref="B19:B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"/>
  <sheetViews>
    <sheetView workbookViewId="0">
      <selection activeCell="B31" sqref="B31"/>
    </sheetView>
  </sheetViews>
  <sheetFormatPr defaultRowHeight="12.75" x14ac:dyDescent="0.2"/>
  <cols>
    <col min="1" max="1" width="9.140625" style="4"/>
    <col min="2" max="2" width="41.7109375" style="4" customWidth="1"/>
    <col min="3" max="3" width="12.85546875" style="20" bestFit="1" customWidth="1"/>
    <col min="4" max="4" width="12.5703125" style="4" bestFit="1" customWidth="1"/>
    <col min="5" max="5" width="11.28515625" style="4" bestFit="1" customWidth="1"/>
    <col min="6" max="6" width="11.140625" style="4" bestFit="1" customWidth="1"/>
    <col min="7" max="7" width="5" style="4" customWidth="1"/>
    <col min="8" max="8" width="10.140625" style="4" bestFit="1" customWidth="1"/>
    <col min="9" max="10" width="12.5703125" style="4" bestFit="1" customWidth="1"/>
    <col min="11" max="11" width="10.28515625" style="4" bestFit="1" customWidth="1"/>
    <col min="12" max="12" width="11.140625" style="4" bestFit="1" customWidth="1"/>
    <col min="13" max="16384" width="9.140625" style="4"/>
  </cols>
  <sheetData>
    <row r="3" spans="2:12" x14ac:dyDescent="0.2">
      <c r="B3" s="14"/>
      <c r="C3" s="15" t="s">
        <v>7</v>
      </c>
      <c r="D3" s="14" t="s">
        <v>8</v>
      </c>
      <c r="E3" s="14" t="s">
        <v>9</v>
      </c>
      <c r="F3" s="14" t="s">
        <v>10</v>
      </c>
      <c r="I3" s="15" t="s">
        <v>7</v>
      </c>
      <c r="J3" s="14" t="s">
        <v>8</v>
      </c>
      <c r="K3" s="14" t="s">
        <v>9</v>
      </c>
      <c r="L3" s="14" t="s">
        <v>10</v>
      </c>
    </row>
    <row r="4" spans="2:12" x14ac:dyDescent="0.2">
      <c r="B4" s="5" t="s">
        <v>1</v>
      </c>
      <c r="C4" s="33">
        <v>311000</v>
      </c>
      <c r="D4" s="34">
        <v>31100</v>
      </c>
      <c r="E4" s="6">
        <v>72822909</v>
      </c>
      <c r="F4" s="6">
        <f>E4*0.1</f>
        <v>7282290.9000000004</v>
      </c>
      <c r="I4" s="16">
        <v>0</v>
      </c>
      <c r="J4" s="6"/>
      <c r="K4" s="6">
        <v>7413636</v>
      </c>
      <c r="L4" s="6">
        <f>K4*0.1</f>
        <v>741363.60000000009</v>
      </c>
    </row>
    <row r="5" spans="2:12" x14ac:dyDescent="0.2">
      <c r="B5" s="1" t="s">
        <v>2</v>
      </c>
      <c r="C5" s="24">
        <v>38623375</v>
      </c>
      <c r="D5" s="25">
        <v>5352086</v>
      </c>
      <c r="E5" s="2"/>
      <c r="F5" s="2"/>
      <c r="I5" s="24">
        <v>1817400</v>
      </c>
      <c r="J5" s="25">
        <v>489496</v>
      </c>
      <c r="K5" s="2"/>
      <c r="L5" s="2"/>
    </row>
    <row r="6" spans="2:12" x14ac:dyDescent="0.2">
      <c r="B6" s="1" t="s">
        <v>3</v>
      </c>
      <c r="C6" s="24">
        <v>10581216</v>
      </c>
      <c r="D6" s="25"/>
      <c r="E6" s="2"/>
      <c r="F6" s="2"/>
      <c r="I6" s="24">
        <v>3094188</v>
      </c>
      <c r="J6" s="25"/>
      <c r="K6" s="2"/>
      <c r="L6" s="2"/>
    </row>
    <row r="7" spans="2:12" x14ac:dyDescent="0.2">
      <c r="B7" s="1" t="s">
        <v>4</v>
      </c>
      <c r="C7" s="24">
        <v>4865533</v>
      </c>
      <c r="D7" s="25"/>
      <c r="E7" s="2"/>
      <c r="F7" s="2"/>
      <c r="I7" s="24">
        <v>0</v>
      </c>
      <c r="J7" s="25"/>
      <c r="K7" s="2"/>
      <c r="L7" s="2"/>
    </row>
    <row r="8" spans="2:12" x14ac:dyDescent="0.2">
      <c r="B8" s="7" t="s">
        <v>5</v>
      </c>
      <c r="C8" s="26">
        <v>5278230</v>
      </c>
      <c r="D8" s="27">
        <v>277800</v>
      </c>
      <c r="E8" s="8"/>
      <c r="F8" s="8"/>
      <c r="I8" s="26">
        <v>0</v>
      </c>
      <c r="J8" s="27"/>
      <c r="K8" s="8"/>
      <c r="L8" s="8"/>
    </row>
    <row r="9" spans="2:12" x14ac:dyDescent="0.2">
      <c r="B9" s="9" t="s">
        <v>15</v>
      </c>
      <c r="C9" s="26">
        <v>0</v>
      </c>
      <c r="D9" s="27"/>
      <c r="E9" s="8"/>
      <c r="F9" s="8"/>
      <c r="I9" s="26">
        <v>1000000</v>
      </c>
      <c r="J9" s="27">
        <v>100000</v>
      </c>
      <c r="K9" s="8"/>
      <c r="L9" s="8"/>
    </row>
    <row r="10" spans="2:12" x14ac:dyDescent="0.2">
      <c r="B10" s="9" t="s">
        <v>16</v>
      </c>
      <c r="C10" s="26">
        <v>0</v>
      </c>
      <c r="D10" s="27"/>
      <c r="E10" s="8"/>
      <c r="F10" s="8"/>
      <c r="I10" s="26">
        <v>350000</v>
      </c>
      <c r="J10" s="27"/>
      <c r="K10" s="8"/>
      <c r="L10" s="8"/>
    </row>
    <row r="11" spans="2:12" x14ac:dyDescent="0.2">
      <c r="B11" s="9" t="s">
        <v>6</v>
      </c>
      <c r="C11" s="17">
        <v>1100000</v>
      </c>
      <c r="D11" s="8"/>
      <c r="E11" s="8"/>
      <c r="F11" s="8"/>
      <c r="I11" s="17">
        <v>1050000</v>
      </c>
      <c r="J11" s="8"/>
      <c r="K11" s="8"/>
      <c r="L11" s="8"/>
    </row>
    <row r="12" spans="2:12" x14ac:dyDescent="0.2">
      <c r="B12" s="3" t="s">
        <v>0</v>
      </c>
      <c r="C12" s="18">
        <f>SUM(C4:C11)</f>
        <v>60759354</v>
      </c>
      <c r="D12" s="10">
        <f>SUM(D4:D11)</f>
        <v>5660986</v>
      </c>
      <c r="E12" s="10">
        <f>SUM(E4:E11)</f>
        <v>72822909</v>
      </c>
      <c r="F12" s="10">
        <f>SUM(F4:F11)</f>
        <v>7282290.9000000004</v>
      </c>
      <c r="I12" s="18">
        <f>SUM(I4:I11)</f>
        <v>7311588</v>
      </c>
      <c r="J12" s="10">
        <f>SUM(J4:J11)</f>
        <v>589496</v>
      </c>
      <c r="K12" s="10">
        <f>SUM(K4:K11)</f>
        <v>7413636</v>
      </c>
      <c r="L12" s="10">
        <f>SUM(L4:L11)</f>
        <v>741363.60000000009</v>
      </c>
    </row>
    <row r="13" spans="2:12" x14ac:dyDescent="0.2">
      <c r="C13" s="19"/>
      <c r="D13" s="11"/>
      <c r="E13" s="11"/>
      <c r="F13" s="11"/>
    </row>
    <row r="14" spans="2:12" x14ac:dyDescent="0.2">
      <c r="B14" s="4" t="s">
        <v>11</v>
      </c>
      <c r="C14" s="20">
        <f>E12-C12</f>
        <v>12063555</v>
      </c>
      <c r="I14" s="12">
        <f>K12-I12</f>
        <v>102048</v>
      </c>
    </row>
    <row r="15" spans="2:12" x14ac:dyDescent="0.2">
      <c r="B15" s="4" t="s">
        <v>12</v>
      </c>
      <c r="C15" s="19">
        <f>C14*20%</f>
        <v>2412711</v>
      </c>
      <c r="I15" s="28">
        <f>0.2*I14</f>
        <v>20409.600000000002</v>
      </c>
    </row>
    <row r="16" spans="2:12" x14ac:dyDescent="0.2">
      <c r="B16" s="4" t="s">
        <v>13</v>
      </c>
      <c r="C16" s="20">
        <f>F12-D12</f>
        <v>1621304.9000000004</v>
      </c>
      <c r="I16" s="12">
        <f>L12-J12</f>
        <v>151867.60000000009</v>
      </c>
    </row>
    <row r="17" spans="1:9" x14ac:dyDescent="0.2">
      <c r="B17" s="13" t="s">
        <v>14</v>
      </c>
      <c r="C17" s="21">
        <f>C14-C15-C16</f>
        <v>8029539.0999999996</v>
      </c>
      <c r="I17" s="28">
        <f>I14-SUM(I15:I16)</f>
        <v>-70229.200000000099</v>
      </c>
    </row>
    <row r="19" spans="1:9" x14ac:dyDescent="0.2">
      <c r="A19" s="13"/>
      <c r="B19" s="13"/>
      <c r="C19" s="29"/>
      <c r="D19" s="43"/>
      <c r="E19" s="43"/>
      <c r="F19" s="43"/>
      <c r="G19" s="43"/>
    </row>
    <row r="20" spans="1:9" x14ac:dyDescent="0.2">
      <c r="B20" s="30"/>
      <c r="C20" s="31"/>
      <c r="D20" s="43"/>
      <c r="E20" s="43"/>
      <c r="F20" s="43"/>
      <c r="G20" s="43"/>
    </row>
    <row r="21" spans="1:9" x14ac:dyDescent="0.2">
      <c r="B21" s="23"/>
      <c r="C21" s="32"/>
    </row>
    <row r="22" spans="1:9" x14ac:dyDescent="0.2">
      <c r="B22" s="13"/>
      <c r="C22" s="22"/>
    </row>
    <row r="25" spans="1:9" x14ac:dyDescent="0.2">
      <c r="G25" s="12"/>
    </row>
    <row r="27" spans="1:9" x14ac:dyDescent="0.2">
      <c r="G27" s="11"/>
    </row>
    <row r="28" spans="1:9" x14ac:dyDescent="0.2">
      <c r="G28" s="11"/>
    </row>
  </sheetData>
  <mergeCells count="1">
    <mergeCell ref="D19:G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Lợi Nhuận Sau Thuế</vt:lpstr>
      <vt:lpstr>Sheet1</vt:lpstr>
    </vt:vector>
  </TitlesOfParts>
  <Company>CKK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Phu Nguyen</cp:lastModifiedBy>
  <dcterms:created xsi:type="dcterms:W3CDTF">2019-01-09T14:21:49Z</dcterms:created>
  <dcterms:modified xsi:type="dcterms:W3CDTF">2019-05-04T06:38:59Z</dcterms:modified>
</cp:coreProperties>
</file>