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 activeTab="4"/>
  </bookViews>
  <sheets>
    <sheet name="Rolled Alloy" sheetId="6" r:id="rId1"/>
    <sheet name="Voestalpine" sheetId="7" r:id="rId2"/>
    <sheet name="OSAKA" sheetId="8" r:id="rId3"/>
    <sheet name="Advance Materials" sheetId="9" r:id="rId4"/>
    <sheet name="Sandmeyer Steel" sheetId="10" r:id="rId5"/>
    <sheet name="Singhehuat" sheetId="11" r:id="rId6"/>
  </sheets>
  <calcPr calcId="152511"/>
</workbook>
</file>

<file path=xl/calcChain.xml><?xml version="1.0" encoding="utf-8"?>
<calcChain xmlns="http://schemas.openxmlformats.org/spreadsheetml/2006/main">
  <c r="J30" i="11" l="1"/>
  <c r="J29" i="11"/>
  <c r="J27" i="11"/>
  <c r="J6" i="11" l="1"/>
  <c r="J7" i="11"/>
  <c r="J8" i="11"/>
  <c r="J9" i="11"/>
  <c r="J10" i="11"/>
  <c r="J11" i="11"/>
  <c r="J12" i="11"/>
  <c r="J13" i="11"/>
  <c r="J14" i="11"/>
  <c r="J15" i="11"/>
  <c r="J16" i="11"/>
  <c r="J25" i="11" l="1"/>
  <c r="J24" i="11"/>
  <c r="J23" i="11"/>
  <c r="J22" i="11"/>
  <c r="J21" i="11"/>
  <c r="J20" i="11"/>
  <c r="J19" i="11"/>
  <c r="K16" i="6"/>
  <c r="K17" i="6" s="1"/>
  <c r="H10" i="6"/>
  <c r="J5" i="11" l="1"/>
  <c r="J18" i="11" s="1"/>
  <c r="M7" i="11" l="1"/>
  <c r="M11" i="11"/>
  <c r="M15" i="11"/>
  <c r="M10" i="11"/>
  <c r="M6" i="11"/>
  <c r="M14" i="11"/>
  <c r="M13" i="11"/>
  <c r="M12" i="11"/>
  <c r="M9" i="11"/>
  <c r="M8" i="11"/>
  <c r="M16" i="11"/>
  <c r="J32" i="11"/>
  <c r="M5" i="11"/>
  <c r="I10" i="10"/>
  <c r="I7" i="10"/>
  <c r="I8" i="10"/>
  <c r="I9" i="10"/>
  <c r="I6" i="10"/>
  <c r="H21" i="10"/>
  <c r="H24" i="10" s="1"/>
  <c r="H19" i="10"/>
  <c r="H10" i="10"/>
  <c r="N12" i="11" l="1"/>
  <c r="O12" i="11" s="1"/>
  <c r="N10" i="11"/>
  <c r="O10" i="11" s="1"/>
  <c r="N16" i="11"/>
  <c r="O16" i="11" s="1"/>
  <c r="N13" i="11"/>
  <c r="O13" i="11" s="1"/>
  <c r="N15" i="11"/>
  <c r="O15" i="11" s="1"/>
  <c r="N8" i="11"/>
  <c r="O8" i="11" s="1"/>
  <c r="N14" i="11"/>
  <c r="O14" i="11" s="1"/>
  <c r="N11" i="11"/>
  <c r="O11" i="11" s="1"/>
  <c r="N5" i="11"/>
  <c r="O5" i="11" s="1"/>
  <c r="N9" i="11"/>
  <c r="O9" i="11" s="1"/>
  <c r="N6" i="11"/>
  <c r="O6" i="11" s="1"/>
  <c r="N7" i="11"/>
  <c r="O7" i="11" s="1"/>
  <c r="J8" i="10"/>
  <c r="K8" i="10" s="1"/>
  <c r="L8" i="10" s="1"/>
  <c r="J9" i="10"/>
  <c r="K9" i="10" s="1"/>
  <c r="L9" i="10" s="1"/>
  <c r="J6" i="10"/>
  <c r="J7" i="10"/>
  <c r="K7" i="10" s="1"/>
  <c r="L7" i="10" s="1"/>
  <c r="H22" i="10"/>
  <c r="I18" i="6" l="1"/>
  <c r="I23" i="6" s="1"/>
  <c r="K10" i="6"/>
  <c r="N10" i="8"/>
  <c r="N6" i="8"/>
  <c r="N7" i="8"/>
  <c r="N8" i="8"/>
  <c r="N9" i="8"/>
  <c r="N5" i="8"/>
  <c r="L10" i="7"/>
  <c r="I27" i="6" l="1"/>
  <c r="I29" i="6" s="1"/>
  <c r="L5" i="6"/>
  <c r="L7" i="6"/>
  <c r="L14" i="6"/>
  <c r="L9" i="6"/>
  <c r="L13" i="6"/>
  <c r="L8" i="6"/>
  <c r="L12" i="6"/>
  <c r="L15" i="6"/>
  <c r="L11" i="6"/>
  <c r="L6" i="6"/>
  <c r="I32" i="6"/>
  <c r="I30" i="6"/>
  <c r="O13" i="9"/>
  <c r="K6" i="10" l="1"/>
  <c r="M8" i="6"/>
  <c r="N8" i="6" s="1"/>
  <c r="O8" i="6" s="1"/>
  <c r="M13" i="6"/>
  <c r="N13" i="6" s="1"/>
  <c r="O13" i="6" s="1"/>
  <c r="M6" i="6"/>
  <c r="N6" i="6" s="1"/>
  <c r="O6" i="6" s="1"/>
  <c r="M15" i="6"/>
  <c r="N15" i="6" s="1"/>
  <c r="O15" i="6" s="1"/>
  <c r="M7" i="6"/>
  <c r="N7" i="6" s="1"/>
  <c r="O7" i="6" s="1"/>
  <c r="M5" i="6"/>
  <c r="N5" i="6" s="1"/>
  <c r="O5" i="6" s="1"/>
  <c r="M9" i="6"/>
  <c r="N9" i="6" s="1"/>
  <c r="O9" i="6" s="1"/>
  <c r="M14" i="6"/>
  <c r="N14" i="6" s="1"/>
  <c r="O14" i="6" s="1"/>
  <c r="M11" i="6"/>
  <c r="N11" i="6" s="1"/>
  <c r="O11" i="6" s="1"/>
  <c r="M12" i="6"/>
  <c r="N12" i="6" s="1"/>
  <c r="O12" i="6" s="1"/>
  <c r="M8" i="9"/>
  <c r="M7" i="9"/>
  <c r="M6" i="9"/>
  <c r="M5" i="9"/>
  <c r="J10" i="9"/>
  <c r="L8" i="9"/>
  <c r="L9" i="9"/>
  <c r="J8" i="9"/>
  <c r="J7" i="9"/>
  <c r="J6" i="9"/>
  <c r="J5" i="9"/>
  <c r="L6" i="10" l="1"/>
  <c r="K10" i="10"/>
  <c r="N16" i="6"/>
  <c r="J19" i="9"/>
  <c r="J21" i="9" s="1"/>
  <c r="J24" i="9" s="1"/>
  <c r="J18" i="8"/>
  <c r="L17" i="8"/>
  <c r="M6" i="8"/>
  <c r="M7" i="8"/>
  <c r="M8" i="8"/>
  <c r="M9" i="8"/>
  <c r="M11" i="8"/>
  <c r="M12" i="8"/>
  <c r="M13" i="8"/>
  <c r="M14" i="8"/>
  <c r="M5" i="8"/>
  <c r="J6" i="8"/>
  <c r="J7" i="8"/>
  <c r="J8" i="8"/>
  <c r="J9" i="8"/>
  <c r="J11" i="8"/>
  <c r="J12" i="8"/>
  <c r="J13" i="8"/>
  <c r="J14" i="8"/>
  <c r="J5" i="8"/>
  <c r="J20" i="7"/>
  <c r="J6" i="7"/>
  <c r="J7" i="7"/>
  <c r="J8" i="7"/>
  <c r="J9" i="7"/>
  <c r="J5" i="7"/>
  <c r="J11" i="7" s="1"/>
  <c r="M6" i="7"/>
  <c r="M7" i="7"/>
  <c r="M8" i="7"/>
  <c r="M9" i="7"/>
  <c r="M5" i="7"/>
  <c r="J22" i="9" l="1"/>
  <c r="J27" i="8"/>
  <c r="J29" i="8" s="1"/>
  <c r="J32" i="8" s="1"/>
  <c r="J22" i="7"/>
  <c r="J30" i="8" l="1"/>
  <c r="J25" i="7"/>
  <c r="J23" i="7"/>
  <c r="I7" i="6"/>
  <c r="I9" i="6"/>
  <c r="I8" i="6"/>
  <c r="I6" i="6"/>
  <c r="I11" i="6"/>
  <c r="I12" i="6"/>
  <c r="I13" i="6"/>
  <c r="I14" i="6"/>
  <c r="I15" i="6"/>
  <c r="I5" i="6"/>
</calcChain>
</file>

<file path=xl/sharedStrings.xml><?xml version="1.0" encoding="utf-8"?>
<sst xmlns="http://schemas.openxmlformats.org/spreadsheetml/2006/main" count="202" uniqueCount="75">
  <si>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</si>
  <si>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</si>
  <si>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</si>
  <si>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</si>
  <si>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</si>
  <si>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</si>
  <si>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</si>
  <si>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</si>
  <si>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</si>
  <si>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</si>
  <si>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</si>
  <si>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</si>
  <si>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VND</t>
  </si>
  <si>
    <t>SL</t>
  </si>
  <si>
    <t>Tổng KL (kg)</t>
  </si>
  <si>
    <t>17-4PH</t>
  </si>
  <si>
    <t>AISI 410</t>
  </si>
  <si>
    <t>Đơn giá
(VND/cây)</t>
  </si>
  <si>
    <t>Demension</t>
  </si>
  <si>
    <t>No</t>
  </si>
  <si>
    <t>Vật liệu</t>
  </si>
  <si>
    <t>USA</t>
  </si>
  <si>
    <t>34.925 OD x 270.000 mm LG</t>
  </si>
  <si>
    <t>sum</t>
  </si>
  <si>
    <t>55.000 OD x 385.000 mm LG</t>
  </si>
  <si>
    <t>82.550 OD x 500.000 mm LG</t>
  </si>
  <si>
    <t>82.550 OD x 520.000 mm LG</t>
  </si>
  <si>
    <t>55.000 OD x 480.000 mm LG</t>
  </si>
  <si>
    <t>SUS403</t>
  </si>
  <si>
    <t>Dia70mmｘ185mm L</t>
  </si>
  <si>
    <t>Dia150mmｘ25mm L</t>
  </si>
  <si>
    <t>Dia80mmｘ30mm L</t>
  </si>
  <si>
    <t>Dia65mmｘ30mm L</t>
  </si>
  <si>
    <t>TNT Charge Economy</t>
  </si>
  <si>
    <t>Bank Charge</t>
  </si>
  <si>
    <t>Dia35mmｘ270mm L</t>
  </si>
  <si>
    <t>Dia55mmｘ385mm L</t>
  </si>
  <si>
    <t>Dia55mmｘ480mm L</t>
  </si>
  <si>
    <t>Dia80mmｘ500mm L</t>
  </si>
  <si>
    <t>Dia80mmｘ520mm L</t>
  </si>
  <si>
    <t>JPY</t>
  </si>
  <si>
    <t>USD</t>
  </si>
  <si>
    <t>OD 38.10mm x 270mm</t>
  </si>
  <si>
    <t>OD 55.00mm x 480mm</t>
  </si>
  <si>
    <t>OD 55.00mm x 385mm</t>
  </si>
  <si>
    <t>OD 120mm</t>
  </si>
  <si>
    <t>Demension offer</t>
  </si>
  <si>
    <t>57.150 OD x 480.000 mm LG</t>
  </si>
  <si>
    <t>57.150 OD x 385.000 mm LG</t>
  </si>
  <si>
    <t>76.2 OD x 520.000 mm LG</t>
  </si>
  <si>
    <t>76.2 OD x 500.000 mm LG</t>
  </si>
  <si>
    <t>69.85 OD x 185.000 mm LG</t>
  </si>
  <si>
    <t>152.4 OD x 25.000 mm LG</t>
  </si>
  <si>
    <t>152.4 OD x 55.000 mm LG</t>
  </si>
  <si>
    <t>88.9 OD x 30.000 mm LG</t>
  </si>
  <si>
    <t>69.85 OD x 30.000 mm LG</t>
  </si>
  <si>
    <t>410 (UNS S41000)</t>
  </si>
  <si>
    <t>ASME SA-240 2017</t>
  </si>
  <si>
    <t>95.25 mm X 265.0 mm X 585.0 mm</t>
  </si>
  <si>
    <t>63.5 mm X 160.0 mm X 366.0 mm</t>
  </si>
  <si>
    <t>25.4 mm X 245.0 mm X 245.0 mm</t>
  </si>
  <si>
    <t>101.6 mm X 265.0 mm X 265.0 mm</t>
  </si>
  <si>
    <t>DIA 152.4mm x 25 mm LG</t>
  </si>
  <si>
    <t>DIA 165.1mm x 55 mm LG</t>
  </si>
  <si>
    <t>DIA 304.8mm x 100 mm LG</t>
  </si>
  <si>
    <t>DIA 304.8mm x 25 mm LG</t>
  </si>
  <si>
    <t>DIA 88.9mm x 30 mm LG</t>
  </si>
  <si>
    <t>DIA 76.2mm x 30 mm LG</t>
  </si>
  <si>
    <t>DIA 76.2mm x 185 mm LG</t>
  </si>
  <si>
    <t>DIA 41.28mm x 270mm</t>
  </si>
  <si>
    <t>DIA 57.15mm x 385mm</t>
  </si>
  <si>
    <t>DIA 57.15mm x 480mm</t>
  </si>
  <si>
    <t>DIA 76.2mm x 500mm</t>
  </si>
  <si>
    <t>DIA 76.2mm x 520mm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</si>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</sst>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#,##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2" borderId="0" xfId="0" applyNumberFormat="1" applyFill="1" applyAlignment="1">
      <alignment horizontal="right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/>
    <xf numFmtId="4" fontId="2" fillId="3" borderId="1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3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right"/>
    </xf>
    <xf numFmtId="4" fontId="0" fillId="2" borderId="0" xfId="0" applyNumberFormat="1" applyFill="1" applyAlignment="1">
      <alignment horizontal="right"/>
    </xf>
    <xf numFmtId="3" fontId="0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right"/>
    </xf>
    <xf numFmtId="4" fontId="3" fillId="4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3" fontId="0" fillId="0" borderId="1" xfId="0" applyNumberFormat="1" applyBorder="1"/>
    <xf numFmtId="165" fontId="0" fillId="0" borderId="1" xfId="0" applyNumberFormat="1" applyBorder="1"/>
    <xf numFmtId="4" fontId="0" fillId="0" borderId="1" xfId="0" applyNumberFormat="1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2"/>
  <sheetViews>
    <sheetView topLeftCell="B3" workbookViewId="0">
      <selection activeCell="E15" sqref="E15"/>
    </sheetView>
  </sheetViews>
  <sheetFormatPr defaultRowHeight="15" x14ac:dyDescent="0.25"/>
  <cols>
    <col min="4" max="4" width="14" customWidth="1"/>
    <col min="5" max="5" width="25" bestFit="1" customWidth="1"/>
    <col min="6" max="6" width="7.28515625" customWidth="1"/>
    <col min="7" max="7" width="12.5703125" customWidth="1"/>
    <col min="8" max="8" width="15.28515625" style="7" customWidth="1"/>
    <col min="9" max="9" width="15.85546875" style="9" customWidth="1"/>
    <col min="10" max="10" width="10.140625" style="3" customWidth="1"/>
    <col min="11" max="11" width="13" style="2" customWidth="1"/>
    <col min="12" max="12" width="13.85546875" style="23" customWidth="1"/>
    <col min="13" max="13" width="11.140625" customWidth="1"/>
    <col min="14" max="15" width="10.140625" style="3" bestFit="1" customWidth="1"/>
  </cols>
  <sheetData>
    <row r="3" spans="3:15" x14ac:dyDescent="0.25">
      <c r="K3" s="2">
        <v>23300</v>
      </c>
    </row>
    <row r="4" spans="3:15" ht="30" x14ac:dyDescent="0.25">
      <c r="C4" s="15" t="s">
        <v>19</v>
      </c>
      <c r="D4" s="15" t="s">
        <v>20</v>
      </c>
      <c r="E4" s="15" t="s">
        <v>18</v>
      </c>
      <c r="F4" s="15" t="s">
        <v>13</v>
      </c>
      <c r="G4" s="15" t="s">
        <v>14</v>
      </c>
      <c r="H4" s="16" t="s">
        <v>17</v>
      </c>
      <c r="I4" s="17" t="s">
        <v>12</v>
      </c>
      <c r="K4" s="20" t="s">
        <v>21</v>
      </c>
    </row>
    <row r="5" spans="3:15" x14ac:dyDescent="0.25">
      <c r="C5" s="6">
        <v>1</v>
      </c>
      <c r="D5" s="5" t="s">
        <v>15</v>
      </c>
      <c r="E5" t="s">
        <v>22</v>
      </c>
      <c r="F5" s="5">
        <v>1</v>
      </c>
      <c r="G5" s="6"/>
      <c r="H5" s="7">
        <v>849052</v>
      </c>
      <c r="I5" s="8">
        <f>H5*F5</f>
        <v>849052</v>
      </c>
      <c r="K5" s="2">
        <v>36.44</v>
      </c>
      <c r="L5" s="24">
        <f>K5/$I$18</f>
        <v>4.7047279675678469E-2</v>
      </c>
      <c r="M5">
        <f>L5*$I$32</f>
        <v>59.097734655408374</v>
      </c>
      <c r="N5" s="3">
        <f>K5+M5</f>
        <v>95.537734655408372</v>
      </c>
      <c r="O5" s="3">
        <f>N5*$K$3</f>
        <v>2226029.2174710152</v>
      </c>
    </row>
    <row r="6" spans="3:15" ht="14.25" customHeight="1" x14ac:dyDescent="0.25">
      <c r="C6" s="6">
        <v>2</v>
      </c>
      <c r="D6" s="5" t="s">
        <v>15</v>
      </c>
      <c r="E6" t="s">
        <v>48</v>
      </c>
      <c r="F6" s="5">
        <v>1</v>
      </c>
      <c r="G6" s="6"/>
      <c r="H6" s="7">
        <v>3978941.0000000005</v>
      </c>
      <c r="I6" s="8">
        <f>H6*F6</f>
        <v>3978941.0000000005</v>
      </c>
      <c r="K6" s="2">
        <v>82.81</v>
      </c>
      <c r="L6" s="24">
        <f t="shared" ref="L6:L15" si="0">K6/$I$18</f>
        <v>0.10691507217186977</v>
      </c>
      <c r="M6">
        <f t="shared" ref="M6:M15" si="1">L6*$I$32</f>
        <v>134.29976418261163</v>
      </c>
      <c r="N6" s="3">
        <f t="shared" ref="N6:N15" si="2">K6+M6</f>
        <v>217.10976418261163</v>
      </c>
      <c r="O6" s="3">
        <f t="shared" ref="O6:O15" si="3">N6*$K$3</f>
        <v>5058657.5054548513</v>
      </c>
    </row>
    <row r="7" spans="3:15" x14ac:dyDescent="0.25">
      <c r="C7" s="6">
        <v>3</v>
      </c>
      <c r="D7" s="5" t="s">
        <v>15</v>
      </c>
      <c r="E7" t="s">
        <v>47</v>
      </c>
      <c r="F7" s="5">
        <v>1</v>
      </c>
      <c r="G7" s="6"/>
      <c r="H7" s="7">
        <v>1929473</v>
      </c>
      <c r="I7" s="8">
        <f t="shared" ref="I7:I15" si="4">H7*F7</f>
        <v>1929473</v>
      </c>
      <c r="K7">
        <v>98.29</v>
      </c>
      <c r="L7" s="24">
        <f t="shared" si="0"/>
        <v>0.12690112841170245</v>
      </c>
      <c r="M7">
        <f t="shared" si="1"/>
        <v>159.40494893743386</v>
      </c>
      <c r="N7" s="3">
        <f t="shared" si="2"/>
        <v>257.69494893743388</v>
      </c>
      <c r="O7" s="3">
        <f t="shared" si="3"/>
        <v>6004292.3102422096</v>
      </c>
    </row>
    <row r="8" spans="3:15" ht="14.25" customHeight="1" x14ac:dyDescent="0.25">
      <c r="C8" s="6">
        <v>4</v>
      </c>
      <c r="D8" s="5" t="s">
        <v>15</v>
      </c>
      <c r="E8" t="s">
        <v>50</v>
      </c>
      <c r="F8" s="5">
        <v>1</v>
      </c>
      <c r="G8" s="6"/>
      <c r="H8" s="7">
        <v>3843568</v>
      </c>
      <c r="I8" s="8">
        <f>H8*F8</f>
        <v>3843568</v>
      </c>
      <c r="K8">
        <v>164.96</v>
      </c>
      <c r="L8" s="24">
        <f t="shared" si="0"/>
        <v>0.21297802566684743</v>
      </c>
      <c r="M8">
        <f t="shared" si="1"/>
        <v>267.5291522710254</v>
      </c>
      <c r="N8" s="3">
        <f t="shared" si="2"/>
        <v>432.48915227102543</v>
      </c>
      <c r="O8" s="3">
        <f t="shared" si="3"/>
        <v>10076997.247914892</v>
      </c>
    </row>
    <row r="9" spans="3:15" ht="14.25" customHeight="1" x14ac:dyDescent="0.25">
      <c r="C9" s="6">
        <v>5</v>
      </c>
      <c r="D9" s="5" t="s">
        <v>15</v>
      </c>
      <c r="E9" t="s">
        <v>49</v>
      </c>
      <c r="F9" s="5">
        <v>1</v>
      </c>
      <c r="G9" s="6"/>
      <c r="H9" s="7">
        <v>2290157</v>
      </c>
      <c r="I9" s="8">
        <f t="shared" si="4"/>
        <v>2290157</v>
      </c>
      <c r="K9">
        <v>170.77</v>
      </c>
      <c r="L9" s="24">
        <f t="shared" si="0"/>
        <v>0.2204792522013066</v>
      </c>
      <c r="M9">
        <f t="shared" si="1"/>
        <v>276.95170546388829</v>
      </c>
      <c r="N9" s="3">
        <f t="shared" si="2"/>
        <v>447.72170546388827</v>
      </c>
      <c r="O9" s="3">
        <f t="shared" si="3"/>
        <v>10431915.737308597</v>
      </c>
    </row>
    <row r="10" spans="3:15" ht="14.25" customHeight="1" x14ac:dyDescent="0.25">
      <c r="C10" s="6"/>
      <c r="D10" s="5"/>
      <c r="F10" s="5"/>
      <c r="G10" s="6"/>
      <c r="H10" s="32">
        <f>SUM(H5:H8)</f>
        <v>10601034</v>
      </c>
      <c r="I10" s="8"/>
      <c r="K10" s="21">
        <f>SUM(K5:K9)</f>
        <v>553.27</v>
      </c>
      <c r="L10" s="24"/>
    </row>
    <row r="11" spans="3:15" ht="14.25" customHeight="1" x14ac:dyDescent="0.25">
      <c r="C11" s="6">
        <v>6</v>
      </c>
      <c r="D11" s="5" t="s">
        <v>16</v>
      </c>
      <c r="E11" t="s">
        <v>51</v>
      </c>
      <c r="F11" s="5">
        <v>1</v>
      </c>
      <c r="G11" s="6"/>
      <c r="H11" s="7">
        <v>1134477</v>
      </c>
      <c r="I11" s="8">
        <f t="shared" si="4"/>
        <v>1134477</v>
      </c>
      <c r="K11">
        <v>48.69</v>
      </c>
      <c r="L11" s="24">
        <f t="shared" si="0"/>
        <v>6.2863118754357419E-2</v>
      </c>
      <c r="M11">
        <f t="shared" si="1"/>
        <v>78.964563676504753</v>
      </c>
      <c r="N11" s="3">
        <f t="shared" si="2"/>
        <v>127.65456367650475</v>
      </c>
      <c r="O11" s="3">
        <f t="shared" si="3"/>
        <v>2974351.3336625607</v>
      </c>
    </row>
    <row r="12" spans="3:15" x14ac:dyDescent="0.25">
      <c r="C12" s="6">
        <v>7</v>
      </c>
      <c r="D12" s="5" t="s">
        <v>16</v>
      </c>
      <c r="E12" t="s">
        <v>52</v>
      </c>
      <c r="F12" s="5">
        <v>1</v>
      </c>
      <c r="G12" s="6"/>
      <c r="H12" s="7">
        <v>1050597</v>
      </c>
      <c r="I12" s="8">
        <f t="shared" si="4"/>
        <v>1050597</v>
      </c>
      <c r="K12">
        <v>45.09</v>
      </c>
      <c r="L12" s="24">
        <f t="shared" si="0"/>
        <v>5.8215198698582389E-2</v>
      </c>
      <c r="M12">
        <f t="shared" si="1"/>
        <v>73.126148617243786</v>
      </c>
      <c r="N12" s="3">
        <f t="shared" si="2"/>
        <v>118.21614861724379</v>
      </c>
      <c r="O12" s="3">
        <f t="shared" si="3"/>
        <v>2754436.2627817802</v>
      </c>
    </row>
    <row r="13" spans="3:15" x14ac:dyDescent="0.25">
      <c r="C13" s="6">
        <v>8</v>
      </c>
      <c r="D13" s="5" t="s">
        <v>16</v>
      </c>
      <c r="E13" t="s">
        <v>53</v>
      </c>
      <c r="F13" s="5">
        <v>1</v>
      </c>
      <c r="G13" s="6"/>
      <c r="H13" s="7">
        <v>1752160</v>
      </c>
      <c r="I13" s="8">
        <f t="shared" si="4"/>
        <v>1752160</v>
      </c>
      <c r="K13">
        <v>75.2</v>
      </c>
      <c r="L13" s="24">
        <f t="shared" si="0"/>
        <v>9.7089885609523086E-2</v>
      </c>
      <c r="M13">
        <f t="shared" si="1"/>
        <v>121.95800346011828</v>
      </c>
      <c r="N13" s="3">
        <f t="shared" si="2"/>
        <v>197.15800346011827</v>
      </c>
      <c r="O13" s="3">
        <f t="shared" si="3"/>
        <v>4593781.4806207558</v>
      </c>
    </row>
    <row r="14" spans="3:15" x14ac:dyDescent="0.25">
      <c r="C14" s="6">
        <v>9</v>
      </c>
      <c r="D14" s="5" t="s">
        <v>16</v>
      </c>
      <c r="E14" t="s">
        <v>54</v>
      </c>
      <c r="F14" s="5">
        <v>1</v>
      </c>
      <c r="G14" s="5"/>
      <c r="H14" s="7">
        <v>643779</v>
      </c>
      <c r="I14" s="8">
        <f t="shared" si="4"/>
        <v>643779</v>
      </c>
      <c r="J14" s="4"/>
      <c r="K14">
        <v>27.63</v>
      </c>
      <c r="L14" s="24">
        <f t="shared" si="0"/>
        <v>3.5672786428073436E-2</v>
      </c>
      <c r="M14">
        <f t="shared" si="1"/>
        <v>44.809835579828025</v>
      </c>
      <c r="N14" s="3">
        <f t="shared" si="2"/>
        <v>72.439835579828028</v>
      </c>
      <c r="O14" s="3">
        <f t="shared" si="3"/>
        <v>1687848.1690099931</v>
      </c>
    </row>
    <row r="15" spans="3:15" x14ac:dyDescent="0.25">
      <c r="C15" s="6">
        <v>10</v>
      </c>
      <c r="D15" s="5" t="s">
        <v>16</v>
      </c>
      <c r="E15" t="s">
        <v>55</v>
      </c>
      <c r="F15" s="5">
        <v>1</v>
      </c>
      <c r="G15" s="5"/>
      <c r="H15" s="7">
        <v>574578</v>
      </c>
      <c r="I15" s="8">
        <f t="shared" si="4"/>
        <v>574578</v>
      </c>
      <c r="J15" s="4"/>
      <c r="K15">
        <v>24.66</v>
      </c>
      <c r="L15" s="24">
        <f t="shared" si="0"/>
        <v>3.1838252382059028E-2</v>
      </c>
      <c r="M15">
        <f t="shared" si="1"/>
        <v>39.993143155937716</v>
      </c>
      <c r="N15" s="3">
        <f t="shared" si="2"/>
        <v>64.653143155937713</v>
      </c>
      <c r="O15" s="3">
        <f t="shared" si="3"/>
        <v>1506418.2355333488</v>
      </c>
    </row>
    <row r="16" spans="3:15" x14ac:dyDescent="0.25">
      <c r="J16" s="4"/>
      <c r="K16" s="21">
        <f>SUM(K11:K15)</f>
        <v>221.27</v>
      </c>
      <c r="N16" s="3">
        <f>SUM(N5:N15)</f>
        <v>2030.675</v>
      </c>
    </row>
    <row r="17" spans="5:11" x14ac:dyDescent="0.25">
      <c r="E17" s="1"/>
      <c r="F17" s="1"/>
      <c r="G17" s="1"/>
      <c r="K17" s="2">
        <f>K10+K16</f>
        <v>774.54</v>
      </c>
    </row>
    <row r="18" spans="5:11" x14ac:dyDescent="0.25">
      <c r="H18" s="7" t="s">
        <v>2</v>
      </c>
      <c r="I18" s="10">
        <f>K17</f>
        <v>774.54</v>
      </c>
    </row>
    <row r="19" spans="5:11" x14ac:dyDescent="0.25">
      <c r="H19" s="7" t="s">
        <v>3</v>
      </c>
      <c r="I19" s="9">
        <v>750</v>
      </c>
    </row>
    <row r="20" spans="5:11" x14ac:dyDescent="0.25">
      <c r="H20" s="7" t="s">
        <v>4</v>
      </c>
    </row>
    <row r="21" spans="5:11" x14ac:dyDescent="0.25">
      <c r="H21" s="7" t="s">
        <v>5</v>
      </c>
      <c r="I21" s="9">
        <v>25</v>
      </c>
    </row>
    <row r="22" spans="5:11" x14ac:dyDescent="0.25">
      <c r="H22" s="7" t="s">
        <v>6</v>
      </c>
      <c r="I22" s="9">
        <v>45</v>
      </c>
    </row>
    <row r="23" spans="5:11" x14ac:dyDescent="0.25">
      <c r="H23" s="7" t="s">
        <v>7</v>
      </c>
      <c r="I23" s="9">
        <f>0*SUM(I18:I19)</f>
        <v>0</v>
      </c>
    </row>
    <row r="24" spans="5:11" x14ac:dyDescent="0.25">
      <c r="H24" s="7" t="s">
        <v>9</v>
      </c>
      <c r="I24" s="9">
        <v>30</v>
      </c>
    </row>
    <row r="25" spans="5:11" x14ac:dyDescent="0.25">
      <c r="H25" s="7" t="s">
        <v>8</v>
      </c>
    </row>
    <row r="27" spans="5:11" x14ac:dyDescent="0.25">
      <c r="H27" s="7" t="s">
        <v>1</v>
      </c>
      <c r="I27" s="9">
        <f>SUM(I18:I25)</f>
        <v>1624.54</v>
      </c>
    </row>
    <row r="28" spans="5:11" x14ac:dyDescent="0.25">
      <c r="H28" s="7" t="s">
        <v>10</v>
      </c>
      <c r="I28" s="9">
        <v>0.25</v>
      </c>
    </row>
    <row r="29" spans="5:11" x14ac:dyDescent="0.25">
      <c r="H29" s="7" t="s">
        <v>2</v>
      </c>
      <c r="I29" s="11">
        <f>I27*(1+I28)</f>
        <v>2030.675</v>
      </c>
    </row>
    <row r="30" spans="5:11" x14ac:dyDescent="0.25">
      <c r="H30" s="7" t="s">
        <v>11</v>
      </c>
      <c r="I30" s="12">
        <f>I29-I27</f>
        <v>406.13499999999999</v>
      </c>
    </row>
    <row r="32" spans="5:11" x14ac:dyDescent="0.25">
      <c r="I32" s="9">
        <f>I29-I18</f>
        <v>1256.135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5"/>
  <sheetViews>
    <sheetView workbookViewId="0">
      <selection activeCell="F15" sqref="F15"/>
    </sheetView>
  </sheetViews>
  <sheetFormatPr defaultRowHeight="15" x14ac:dyDescent="0.25"/>
  <cols>
    <col min="4" max="4" width="8.140625" customWidth="1"/>
    <col min="5" max="5" width="11.28515625" customWidth="1"/>
    <col min="6" max="6" width="29" customWidth="1"/>
    <col min="8" max="8" width="13" customWidth="1"/>
    <col min="9" max="10" width="12.85546875" customWidth="1"/>
    <col min="12" max="12" width="14.7109375" customWidth="1"/>
    <col min="13" max="13" width="14.42578125" style="3" customWidth="1"/>
  </cols>
  <sheetData>
    <row r="3" spans="4:13" x14ac:dyDescent="0.25">
      <c r="M3" s="3">
        <v>23300</v>
      </c>
    </row>
    <row r="4" spans="4:13" ht="28.5" customHeight="1" x14ac:dyDescent="0.25">
      <c r="D4" s="15" t="s">
        <v>19</v>
      </c>
      <c r="E4" s="15" t="s">
        <v>20</v>
      </c>
      <c r="F4" s="15" t="s">
        <v>18</v>
      </c>
      <c r="G4" s="15" t="s">
        <v>13</v>
      </c>
      <c r="H4" s="15" t="s">
        <v>14</v>
      </c>
      <c r="I4" s="16" t="s">
        <v>17</v>
      </c>
      <c r="J4" s="17" t="s">
        <v>12</v>
      </c>
      <c r="K4" s="3"/>
      <c r="L4" s="20" t="s">
        <v>21</v>
      </c>
    </row>
    <row r="5" spans="4:13" x14ac:dyDescent="0.25">
      <c r="D5" s="6">
        <v>1</v>
      </c>
      <c r="E5" s="5" t="s">
        <v>15</v>
      </c>
      <c r="F5" t="s">
        <v>22</v>
      </c>
      <c r="G5" s="5">
        <v>1</v>
      </c>
      <c r="H5" s="6"/>
      <c r="I5" s="7">
        <v>820160.00000000012</v>
      </c>
      <c r="J5" s="8">
        <f>I5*G5</f>
        <v>820160.00000000012</v>
      </c>
      <c r="K5" s="3"/>
      <c r="L5" s="2">
        <v>35.200000000000003</v>
      </c>
      <c r="M5" s="3">
        <f>L5*$M$3</f>
        <v>820160.00000000012</v>
      </c>
    </row>
    <row r="6" spans="4:13" x14ac:dyDescent="0.25">
      <c r="D6" s="6">
        <v>2</v>
      </c>
      <c r="E6" s="5" t="s">
        <v>15</v>
      </c>
      <c r="F6" t="s">
        <v>27</v>
      </c>
      <c r="G6" s="5">
        <v>1</v>
      </c>
      <c r="H6" s="6"/>
      <c r="I6" s="7">
        <v>1845360</v>
      </c>
      <c r="J6" s="8">
        <f t="shared" ref="J6:J9" si="0">I6*G6</f>
        <v>1845360</v>
      </c>
      <c r="K6" s="3"/>
      <c r="L6" s="2">
        <v>79.2</v>
      </c>
      <c r="M6" s="3">
        <f t="shared" ref="M6:M9" si="1">L6*$M$3</f>
        <v>1845360</v>
      </c>
    </row>
    <row r="7" spans="4:13" x14ac:dyDescent="0.25">
      <c r="D7" s="6">
        <v>3</v>
      </c>
      <c r="E7" s="5" t="s">
        <v>15</v>
      </c>
      <c r="F7" t="s">
        <v>26</v>
      </c>
      <c r="G7" s="5">
        <v>1</v>
      </c>
      <c r="H7" s="6"/>
      <c r="I7" s="7">
        <v>3585870</v>
      </c>
      <c r="J7" s="8">
        <f t="shared" si="0"/>
        <v>3585870</v>
      </c>
      <c r="K7" s="3"/>
      <c r="L7" s="2">
        <v>153.9</v>
      </c>
      <c r="M7" s="3">
        <f t="shared" si="1"/>
        <v>3585870</v>
      </c>
    </row>
    <row r="8" spans="4:13" x14ac:dyDescent="0.25">
      <c r="D8" s="6">
        <v>4</v>
      </c>
      <c r="E8" s="5" t="s">
        <v>15</v>
      </c>
      <c r="F8" t="s">
        <v>25</v>
      </c>
      <c r="G8" s="5">
        <v>1</v>
      </c>
      <c r="H8" s="6"/>
      <c r="I8" s="7">
        <v>3468205</v>
      </c>
      <c r="J8" s="8">
        <f t="shared" si="0"/>
        <v>3468205</v>
      </c>
      <c r="K8" s="3"/>
      <c r="L8" s="2">
        <v>148.85</v>
      </c>
      <c r="M8" s="3">
        <f t="shared" si="1"/>
        <v>3468205</v>
      </c>
    </row>
    <row r="9" spans="4:13" x14ac:dyDescent="0.25">
      <c r="D9" s="6">
        <v>5</v>
      </c>
      <c r="E9" s="5" t="s">
        <v>15</v>
      </c>
      <c r="F9" t="s">
        <v>24</v>
      </c>
      <c r="G9" s="5">
        <v>1</v>
      </c>
      <c r="H9" s="6"/>
      <c r="I9" s="7">
        <v>1584400</v>
      </c>
      <c r="J9" s="8">
        <f t="shared" si="0"/>
        <v>1584400</v>
      </c>
      <c r="K9" s="3"/>
      <c r="L9" s="2">
        <v>68</v>
      </c>
      <c r="M9" s="3">
        <f t="shared" si="1"/>
        <v>1584400</v>
      </c>
    </row>
    <row r="10" spans="4:13" x14ac:dyDescent="0.25">
      <c r="D10" s="6"/>
      <c r="E10" s="5"/>
      <c r="G10" s="5"/>
      <c r="H10" s="6"/>
      <c r="I10" s="7"/>
      <c r="J10" s="8"/>
      <c r="K10" s="13" t="s">
        <v>23</v>
      </c>
      <c r="L10" s="22">
        <f>SUM(L5:L9)</f>
        <v>485.15</v>
      </c>
    </row>
    <row r="11" spans="4:13" x14ac:dyDescent="0.25">
      <c r="I11" s="7" t="s">
        <v>2</v>
      </c>
      <c r="J11" s="10">
        <f>SUM(J5:J9)</f>
        <v>11303995</v>
      </c>
      <c r="K11" s="3"/>
      <c r="L11" s="2"/>
    </row>
    <row r="12" spans="4:13" x14ac:dyDescent="0.25">
      <c r="I12" s="7" t="s">
        <v>3</v>
      </c>
      <c r="J12" s="9"/>
      <c r="K12" s="3"/>
      <c r="L12" s="2"/>
    </row>
    <row r="13" spans="4:13" x14ac:dyDescent="0.25">
      <c r="I13" s="7" t="s">
        <v>4</v>
      </c>
      <c r="J13" s="9"/>
      <c r="K13" s="3"/>
      <c r="L13" s="2"/>
    </row>
    <row r="14" spans="4:13" x14ac:dyDescent="0.25">
      <c r="I14" s="7" t="s">
        <v>5</v>
      </c>
      <c r="J14" s="9"/>
      <c r="K14" s="3"/>
      <c r="L14" s="2"/>
    </row>
    <row r="15" spans="4:13" x14ac:dyDescent="0.25">
      <c r="I15" s="7" t="s">
        <v>6</v>
      </c>
      <c r="J15" s="9"/>
      <c r="K15" s="3"/>
      <c r="L15" s="2"/>
    </row>
    <row r="16" spans="4:13" x14ac:dyDescent="0.25">
      <c r="I16" s="7" t="s">
        <v>7</v>
      </c>
      <c r="J16" s="9"/>
      <c r="K16" s="3"/>
      <c r="L16" s="2"/>
    </row>
    <row r="17" spans="9:12" x14ac:dyDescent="0.25">
      <c r="I17" s="7" t="s">
        <v>9</v>
      </c>
      <c r="J17" s="9"/>
      <c r="K17" s="3"/>
      <c r="L17" s="2"/>
    </row>
    <row r="18" spans="9:12" x14ac:dyDescent="0.25">
      <c r="I18" s="7" t="s">
        <v>8</v>
      </c>
      <c r="J18" s="9" t="s">
        <v>0</v>
      </c>
      <c r="K18" s="3"/>
      <c r="L18" s="2"/>
    </row>
    <row r="19" spans="9:12" x14ac:dyDescent="0.25">
      <c r="I19" s="7"/>
      <c r="J19" s="9"/>
      <c r="K19" s="3"/>
      <c r="L19" s="2"/>
    </row>
    <row r="20" spans="9:12" x14ac:dyDescent="0.25">
      <c r="I20" s="7" t="s">
        <v>1</v>
      </c>
      <c r="J20" s="10">
        <f>SUM(J11:J18)</f>
        <v>11303995</v>
      </c>
      <c r="K20" s="3"/>
      <c r="L20" s="2"/>
    </row>
    <row r="21" spans="9:12" x14ac:dyDescent="0.25">
      <c r="I21" s="7" t="s">
        <v>10</v>
      </c>
      <c r="J21" s="9">
        <v>0.3</v>
      </c>
      <c r="K21" s="3"/>
      <c r="L21" s="2"/>
    </row>
    <row r="22" spans="9:12" x14ac:dyDescent="0.25">
      <c r="I22" s="7" t="s">
        <v>2</v>
      </c>
      <c r="J22" s="11">
        <f>J20*(1+J21)</f>
        <v>14695193.5</v>
      </c>
      <c r="K22" s="3"/>
      <c r="L22" s="2"/>
    </row>
    <row r="23" spans="9:12" x14ac:dyDescent="0.25">
      <c r="I23" s="7" t="s">
        <v>11</v>
      </c>
      <c r="J23" s="12">
        <f>J22-J20</f>
        <v>3391198.5</v>
      </c>
      <c r="K23" s="3"/>
      <c r="L23" s="2"/>
    </row>
    <row r="24" spans="9:12" x14ac:dyDescent="0.25">
      <c r="I24" s="7"/>
      <c r="J24" s="9"/>
      <c r="K24" s="3"/>
      <c r="L24" s="2"/>
    </row>
    <row r="25" spans="9:12" x14ac:dyDescent="0.25">
      <c r="I25" s="7"/>
      <c r="J25" s="9">
        <f>J22-J11</f>
        <v>3391198.5</v>
      </c>
      <c r="K25" s="3"/>
      <c r="L25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2"/>
  <sheetViews>
    <sheetView workbookViewId="0">
      <selection activeCell="N10" sqref="N10"/>
    </sheetView>
  </sheetViews>
  <sheetFormatPr defaultRowHeight="15" x14ac:dyDescent="0.25"/>
  <cols>
    <col min="6" max="6" width="27" customWidth="1"/>
    <col min="8" max="8" width="12.28515625" customWidth="1"/>
    <col min="9" max="9" width="14.140625" customWidth="1"/>
    <col min="10" max="10" width="14.28515625" customWidth="1"/>
    <col min="12" max="12" width="12.42578125" style="3" customWidth="1"/>
    <col min="13" max="13" width="17.140625" customWidth="1"/>
    <col min="14" max="14" width="9.140625" style="2"/>
  </cols>
  <sheetData>
    <row r="3" spans="4:14" x14ac:dyDescent="0.25">
      <c r="M3">
        <v>215.67</v>
      </c>
    </row>
    <row r="4" spans="4:14" ht="34.5" customHeight="1" x14ac:dyDescent="0.25">
      <c r="D4" s="15" t="s">
        <v>19</v>
      </c>
      <c r="E4" s="15" t="s">
        <v>20</v>
      </c>
      <c r="F4" s="15" t="s">
        <v>18</v>
      </c>
      <c r="G4" s="15" t="s">
        <v>13</v>
      </c>
      <c r="H4" s="15" t="s">
        <v>14</v>
      </c>
      <c r="I4" s="16" t="s">
        <v>17</v>
      </c>
      <c r="J4" s="17" t="s">
        <v>12</v>
      </c>
      <c r="K4" s="3"/>
      <c r="L4" s="18" t="s">
        <v>40</v>
      </c>
      <c r="M4" s="3"/>
    </row>
    <row r="5" spans="4:14" x14ac:dyDescent="0.25">
      <c r="D5" s="6">
        <v>1</v>
      </c>
      <c r="E5" s="5" t="s">
        <v>15</v>
      </c>
      <c r="F5" t="s">
        <v>35</v>
      </c>
      <c r="G5" s="5">
        <v>1</v>
      </c>
      <c r="H5" s="6"/>
      <c r="I5" s="7">
        <v>390362.69999999995</v>
      </c>
      <c r="J5" s="8">
        <f>I5*G5</f>
        <v>390362.69999999995</v>
      </c>
      <c r="K5" s="3"/>
      <c r="L5" s="3">
        <v>1810</v>
      </c>
      <c r="M5" s="3">
        <f>L5*$M$3</f>
        <v>390362.69999999995</v>
      </c>
      <c r="N5" s="2">
        <f>M5/23300</f>
        <v>16.753763948497852</v>
      </c>
    </row>
    <row r="6" spans="4:14" x14ac:dyDescent="0.25">
      <c r="D6" s="6">
        <v>2</v>
      </c>
      <c r="E6" s="5" t="s">
        <v>15</v>
      </c>
      <c r="F6" t="s">
        <v>36</v>
      </c>
      <c r="G6" s="5">
        <v>1</v>
      </c>
      <c r="H6" s="6"/>
      <c r="I6" s="7">
        <v>1296176.7</v>
      </c>
      <c r="J6" s="8">
        <f t="shared" ref="J6:J14" si="0">I6*G6</f>
        <v>1296176.7</v>
      </c>
      <c r="K6" s="3"/>
      <c r="L6" s="3">
        <v>6010</v>
      </c>
      <c r="M6" s="3">
        <f t="shared" ref="M6:M14" si="1">L6*$M$3</f>
        <v>1296176.7</v>
      </c>
      <c r="N6" s="2">
        <f t="shared" ref="N6:N9" si="2">M6/23300</f>
        <v>55.629901287553643</v>
      </c>
    </row>
    <row r="7" spans="4:14" x14ac:dyDescent="0.25">
      <c r="D7" s="6">
        <v>3</v>
      </c>
      <c r="E7" s="5" t="s">
        <v>15</v>
      </c>
      <c r="F7" t="s">
        <v>37</v>
      </c>
      <c r="G7" s="5">
        <v>1</v>
      </c>
      <c r="H7" s="6"/>
      <c r="I7" s="7">
        <v>1615368.2999999998</v>
      </c>
      <c r="J7" s="8">
        <f t="shared" si="0"/>
        <v>1615368.2999999998</v>
      </c>
      <c r="K7" s="3"/>
      <c r="L7" s="3">
        <v>7490</v>
      </c>
      <c r="M7" s="3">
        <f t="shared" si="1"/>
        <v>1615368.2999999998</v>
      </c>
      <c r="N7" s="2">
        <f t="shared" si="2"/>
        <v>69.329111587982823</v>
      </c>
    </row>
    <row r="8" spans="4:14" x14ac:dyDescent="0.25">
      <c r="D8" s="6">
        <v>4</v>
      </c>
      <c r="E8" s="5" t="s">
        <v>15</v>
      </c>
      <c r="F8" t="s">
        <v>38</v>
      </c>
      <c r="G8" s="5">
        <v>1</v>
      </c>
      <c r="H8" s="6"/>
      <c r="I8" s="7">
        <v>3515421</v>
      </c>
      <c r="J8" s="8">
        <f t="shared" si="0"/>
        <v>3515421</v>
      </c>
      <c r="K8" s="3"/>
      <c r="L8" s="3">
        <v>16300</v>
      </c>
      <c r="M8" s="3">
        <f t="shared" si="1"/>
        <v>3515421</v>
      </c>
      <c r="N8" s="2">
        <f t="shared" si="2"/>
        <v>150.87643776824035</v>
      </c>
    </row>
    <row r="9" spans="4:14" x14ac:dyDescent="0.25">
      <c r="D9" s="6">
        <v>5</v>
      </c>
      <c r="E9" s="5" t="s">
        <v>15</v>
      </c>
      <c r="F9" t="s">
        <v>39</v>
      </c>
      <c r="G9" s="5">
        <v>1</v>
      </c>
      <c r="H9" s="6"/>
      <c r="I9" s="7">
        <v>3644823</v>
      </c>
      <c r="J9" s="8">
        <f t="shared" si="0"/>
        <v>3644823</v>
      </c>
      <c r="K9" s="3"/>
      <c r="L9" s="3">
        <v>16900</v>
      </c>
      <c r="M9" s="3">
        <f t="shared" si="1"/>
        <v>3644823</v>
      </c>
      <c r="N9" s="2">
        <f t="shared" si="2"/>
        <v>156.43017167381973</v>
      </c>
    </row>
    <row r="10" spans="4:14" x14ac:dyDescent="0.25">
      <c r="D10" s="6"/>
      <c r="E10" s="5"/>
      <c r="G10" s="5"/>
      <c r="H10" s="6"/>
      <c r="I10" s="7"/>
      <c r="J10" s="8"/>
      <c r="K10" s="3"/>
      <c r="M10" s="3"/>
      <c r="N10" s="21">
        <f>SUM(N5:N9)</f>
        <v>449.01938626609444</v>
      </c>
    </row>
    <row r="11" spans="4:14" x14ac:dyDescent="0.25">
      <c r="D11" s="6">
        <v>6</v>
      </c>
      <c r="E11" s="5" t="s">
        <v>28</v>
      </c>
      <c r="F11" t="s">
        <v>29</v>
      </c>
      <c r="G11" s="5">
        <v>1</v>
      </c>
      <c r="H11" s="6"/>
      <c r="I11" s="7">
        <v>759158.39999999991</v>
      </c>
      <c r="J11" s="8">
        <f t="shared" si="0"/>
        <v>759158.39999999991</v>
      </c>
      <c r="K11" s="3"/>
      <c r="L11" s="3">
        <v>3520</v>
      </c>
      <c r="M11" s="3">
        <f t="shared" si="1"/>
        <v>759158.39999999991</v>
      </c>
    </row>
    <row r="12" spans="4:14" x14ac:dyDescent="0.25">
      <c r="D12" s="6">
        <v>7</v>
      </c>
      <c r="E12" s="5" t="s">
        <v>28</v>
      </c>
      <c r="F12" t="s">
        <v>30</v>
      </c>
      <c r="G12" s="5">
        <v>1</v>
      </c>
      <c r="H12" s="6"/>
      <c r="I12" s="7">
        <v>802292.39999999991</v>
      </c>
      <c r="J12" s="8">
        <f t="shared" si="0"/>
        <v>802292.39999999991</v>
      </c>
      <c r="K12" s="3"/>
      <c r="L12" s="3">
        <v>3720</v>
      </c>
      <c r="M12" s="3">
        <f t="shared" si="1"/>
        <v>802292.39999999991</v>
      </c>
    </row>
    <row r="13" spans="4:14" x14ac:dyDescent="0.25">
      <c r="D13" s="6">
        <v>8</v>
      </c>
      <c r="E13" s="5" t="s">
        <v>28</v>
      </c>
      <c r="F13" t="s">
        <v>31</v>
      </c>
      <c r="G13" s="5">
        <v>1</v>
      </c>
      <c r="H13" s="6"/>
      <c r="I13" s="7">
        <v>258803.99999999997</v>
      </c>
      <c r="J13" s="8">
        <f t="shared" si="0"/>
        <v>258803.99999999997</v>
      </c>
      <c r="K13" s="3"/>
      <c r="L13" s="3">
        <v>1200</v>
      </c>
      <c r="M13" s="3">
        <f t="shared" si="1"/>
        <v>258803.99999999997</v>
      </c>
    </row>
    <row r="14" spans="4:14" x14ac:dyDescent="0.25">
      <c r="D14" s="6">
        <v>9</v>
      </c>
      <c r="E14" s="5" t="s">
        <v>28</v>
      </c>
      <c r="F14" t="s">
        <v>32</v>
      </c>
      <c r="G14" s="5">
        <v>1</v>
      </c>
      <c r="H14" s="6"/>
      <c r="I14" s="7">
        <v>172320.33</v>
      </c>
      <c r="J14" s="8">
        <f t="shared" si="0"/>
        <v>172320.33</v>
      </c>
      <c r="K14" s="3"/>
      <c r="L14" s="3">
        <v>799</v>
      </c>
      <c r="M14" s="3">
        <f t="shared" si="1"/>
        <v>172320.33</v>
      </c>
    </row>
    <row r="15" spans="4:14" x14ac:dyDescent="0.25">
      <c r="D15" s="6"/>
      <c r="E15" s="5"/>
      <c r="G15" s="5"/>
      <c r="H15" s="6"/>
      <c r="I15" s="7" t="s">
        <v>33</v>
      </c>
      <c r="J15" s="8">
        <v>6315000</v>
      </c>
      <c r="K15" s="3"/>
      <c r="M15" s="3"/>
    </row>
    <row r="16" spans="4:14" x14ac:dyDescent="0.25">
      <c r="D16" s="6"/>
      <c r="E16" s="5"/>
      <c r="G16" s="5"/>
      <c r="H16" s="6"/>
      <c r="I16" s="7" t="s">
        <v>34</v>
      </c>
      <c r="J16" s="8">
        <v>655000</v>
      </c>
      <c r="K16" s="3"/>
      <c r="M16" s="3"/>
    </row>
    <row r="17" spans="4:13" x14ac:dyDescent="0.25">
      <c r="D17" s="6"/>
      <c r="E17" s="5"/>
      <c r="G17" s="5"/>
      <c r="H17" s="6"/>
      <c r="I17" s="7"/>
      <c r="J17" s="8"/>
      <c r="K17" s="13" t="s">
        <v>23</v>
      </c>
      <c r="L17" s="19">
        <f>SUM(L5:L14)</f>
        <v>57749</v>
      </c>
      <c r="M17" s="3"/>
    </row>
    <row r="18" spans="4:13" x14ac:dyDescent="0.25">
      <c r="I18" s="7" t="s">
        <v>2</v>
      </c>
      <c r="J18" s="10">
        <f>SUM(J5:J16)</f>
        <v>19424726.829999998</v>
      </c>
      <c r="K18" s="3"/>
      <c r="M18" s="3"/>
    </row>
    <row r="19" spans="4:13" x14ac:dyDescent="0.25">
      <c r="I19" s="7" t="s">
        <v>3</v>
      </c>
      <c r="J19" s="9"/>
      <c r="K19" s="3"/>
      <c r="M19" s="3"/>
    </row>
    <row r="20" spans="4:13" x14ac:dyDescent="0.25">
      <c r="I20" s="7" t="s">
        <v>4</v>
      </c>
      <c r="J20" s="9"/>
      <c r="K20" s="3"/>
      <c r="M20" s="3"/>
    </row>
    <row r="21" spans="4:13" x14ac:dyDescent="0.25">
      <c r="I21" s="7" t="s">
        <v>5</v>
      </c>
      <c r="J21" s="9"/>
      <c r="K21" s="3"/>
      <c r="M21" s="3"/>
    </row>
    <row r="22" spans="4:13" x14ac:dyDescent="0.25">
      <c r="I22" s="7" t="s">
        <v>6</v>
      </c>
      <c r="J22" s="9"/>
      <c r="K22" s="3"/>
      <c r="M22" s="3"/>
    </row>
    <row r="23" spans="4:13" x14ac:dyDescent="0.25">
      <c r="I23" s="7" t="s">
        <v>7</v>
      </c>
      <c r="J23" s="9"/>
      <c r="K23" s="3"/>
      <c r="M23" s="3"/>
    </row>
    <row r="24" spans="4:13" x14ac:dyDescent="0.25">
      <c r="I24" s="7" t="s">
        <v>9</v>
      </c>
      <c r="J24" s="9"/>
      <c r="K24" s="3"/>
      <c r="M24" s="3"/>
    </row>
    <row r="25" spans="4:13" x14ac:dyDescent="0.25">
      <c r="I25" s="7" t="s">
        <v>8</v>
      </c>
      <c r="J25" s="9" t="s">
        <v>0</v>
      </c>
      <c r="K25" s="3"/>
      <c r="M25" s="3"/>
    </row>
    <row r="26" spans="4:13" x14ac:dyDescent="0.25">
      <c r="I26" s="7"/>
      <c r="J26" s="9"/>
      <c r="K26" s="3"/>
      <c r="M26" s="3"/>
    </row>
    <row r="27" spans="4:13" x14ac:dyDescent="0.25">
      <c r="I27" s="7" t="s">
        <v>1</v>
      </c>
      <c r="J27" s="10">
        <f>SUM(J18:J25)</f>
        <v>19424726.829999998</v>
      </c>
      <c r="K27" s="3"/>
      <c r="M27" s="3"/>
    </row>
    <row r="28" spans="4:13" x14ac:dyDescent="0.25">
      <c r="I28" s="7" t="s">
        <v>10</v>
      </c>
      <c r="J28" s="9">
        <v>0.3</v>
      </c>
      <c r="K28" s="3"/>
      <c r="M28" s="3"/>
    </row>
    <row r="29" spans="4:13" x14ac:dyDescent="0.25">
      <c r="I29" s="7" t="s">
        <v>2</v>
      </c>
      <c r="J29" s="11">
        <f>J27*(1+J28)</f>
        <v>25252144.878999997</v>
      </c>
      <c r="K29" s="3"/>
      <c r="M29" s="3"/>
    </row>
    <row r="30" spans="4:13" x14ac:dyDescent="0.25">
      <c r="I30" s="7" t="s">
        <v>11</v>
      </c>
      <c r="J30" s="12">
        <f>J29-J27</f>
        <v>5827418.0489999987</v>
      </c>
      <c r="K30" s="3"/>
      <c r="M30" s="3"/>
    </row>
    <row r="31" spans="4:13" x14ac:dyDescent="0.25">
      <c r="I31" s="7"/>
      <c r="J31" s="9"/>
      <c r="K31" s="3"/>
      <c r="M31" s="3"/>
    </row>
    <row r="32" spans="4:13" x14ac:dyDescent="0.25">
      <c r="I32" s="7"/>
      <c r="J32" s="9">
        <f>J29-J18</f>
        <v>5827418.0489999987</v>
      </c>
      <c r="K32" s="3"/>
      <c r="M32" s="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4"/>
  <sheetViews>
    <sheetView workbookViewId="0">
      <selection activeCell="F14" sqref="F14"/>
    </sheetView>
  </sheetViews>
  <sheetFormatPr defaultRowHeight="15" x14ac:dyDescent="0.25"/>
  <cols>
    <col min="5" max="5" width="14.85546875" customWidth="1"/>
    <col min="6" max="6" width="22.7109375" customWidth="1"/>
    <col min="8" max="8" width="12" customWidth="1"/>
    <col min="9" max="9" width="13.5703125" customWidth="1"/>
    <col min="10" max="10" width="14.5703125" customWidth="1"/>
    <col min="12" max="12" width="11.7109375" customWidth="1"/>
    <col min="13" max="13" width="13.28515625" customWidth="1"/>
  </cols>
  <sheetData>
    <row r="3" spans="4:15" x14ac:dyDescent="0.25">
      <c r="M3" s="3">
        <v>23300</v>
      </c>
    </row>
    <row r="4" spans="4:15" ht="32.25" customHeight="1" x14ac:dyDescent="0.25">
      <c r="D4" s="15" t="s">
        <v>19</v>
      </c>
      <c r="E4" s="15" t="s">
        <v>20</v>
      </c>
      <c r="F4" s="15" t="s">
        <v>46</v>
      </c>
      <c r="G4" s="15" t="s">
        <v>13</v>
      </c>
      <c r="H4" s="15" t="s">
        <v>14</v>
      </c>
      <c r="I4" s="16" t="s">
        <v>17</v>
      </c>
      <c r="J4" s="17" t="s">
        <v>12</v>
      </c>
      <c r="K4" s="3"/>
      <c r="L4" s="18" t="s">
        <v>41</v>
      </c>
      <c r="M4" s="3"/>
    </row>
    <row r="5" spans="4:15" x14ac:dyDescent="0.25">
      <c r="D5" s="6">
        <v>1</v>
      </c>
      <c r="E5" s="5" t="s">
        <v>15</v>
      </c>
      <c r="F5" t="s">
        <v>42</v>
      </c>
      <c r="G5" s="5">
        <v>1</v>
      </c>
      <c r="H5" s="6"/>
      <c r="I5" s="7">
        <v>583432</v>
      </c>
      <c r="J5" s="8">
        <f>I5*G5</f>
        <v>583432</v>
      </c>
      <c r="K5" s="3"/>
      <c r="L5" s="2">
        <v>25.04</v>
      </c>
      <c r="M5" s="3">
        <f>L5*$M$3</f>
        <v>583432</v>
      </c>
    </row>
    <row r="6" spans="4:15" x14ac:dyDescent="0.25">
      <c r="D6" s="6">
        <v>2</v>
      </c>
      <c r="E6" s="5" t="s">
        <v>15</v>
      </c>
      <c r="F6" t="s">
        <v>43</v>
      </c>
      <c r="G6" s="5">
        <v>1</v>
      </c>
      <c r="H6" s="6"/>
      <c r="I6" s="7">
        <v>2155483</v>
      </c>
      <c r="J6" s="8">
        <f t="shared" ref="J6:J8" si="0">I6*G6</f>
        <v>2155483</v>
      </c>
      <c r="K6" s="3"/>
      <c r="L6" s="2">
        <v>92.51</v>
      </c>
      <c r="M6" s="3">
        <f>L6*$M$3</f>
        <v>2155483</v>
      </c>
    </row>
    <row r="7" spans="4:15" x14ac:dyDescent="0.25">
      <c r="D7" s="6">
        <v>3</v>
      </c>
      <c r="E7" s="5" t="s">
        <v>15</v>
      </c>
      <c r="F7" t="s">
        <v>44</v>
      </c>
      <c r="G7" s="5">
        <v>1</v>
      </c>
      <c r="H7" s="6"/>
      <c r="I7" s="7">
        <v>1733287</v>
      </c>
      <c r="J7" s="8">
        <f t="shared" si="0"/>
        <v>1733287</v>
      </c>
      <c r="K7" s="3"/>
      <c r="L7" s="2">
        <v>74.39</v>
      </c>
      <c r="M7" s="3">
        <f>L7*$M$3</f>
        <v>1733287</v>
      </c>
    </row>
    <row r="8" spans="4:15" x14ac:dyDescent="0.25">
      <c r="D8" s="6">
        <v>4</v>
      </c>
      <c r="E8" s="5" t="s">
        <v>16</v>
      </c>
      <c r="F8" t="s">
        <v>45</v>
      </c>
      <c r="G8" s="5">
        <v>1</v>
      </c>
      <c r="H8" s="6"/>
      <c r="I8" s="7">
        <v>1051252.09115</v>
      </c>
      <c r="J8" s="8">
        <f t="shared" si="0"/>
        <v>1051252.09115</v>
      </c>
      <c r="K8" s="3"/>
      <c r="L8" s="2">
        <f>9.55*4.72441</f>
        <v>45.118115500000002</v>
      </c>
      <c r="M8" s="3">
        <f>L8*$M$3</f>
        <v>1051252.09115</v>
      </c>
    </row>
    <row r="9" spans="4:15" x14ac:dyDescent="0.25">
      <c r="D9" s="6"/>
      <c r="E9" s="5"/>
      <c r="G9" s="5"/>
      <c r="H9" s="6"/>
      <c r="I9" s="7"/>
      <c r="J9" s="8"/>
      <c r="K9" s="13" t="s">
        <v>23</v>
      </c>
      <c r="L9" s="14">
        <f>SUM(L5:L8)</f>
        <v>237.05811549999999</v>
      </c>
      <c r="M9" s="3"/>
    </row>
    <row r="10" spans="4:15" x14ac:dyDescent="0.25">
      <c r="I10" s="7" t="s">
        <v>2</v>
      </c>
      <c r="J10" s="10">
        <f>SUM(J5:J8)</f>
        <v>5523454.0911499998</v>
      </c>
      <c r="K10" s="3"/>
      <c r="L10" s="3"/>
      <c r="M10" s="3"/>
    </row>
    <row r="11" spans="4:15" x14ac:dyDescent="0.25">
      <c r="I11" s="7" t="s">
        <v>3</v>
      </c>
      <c r="J11" s="9"/>
      <c r="K11" s="3"/>
      <c r="L11" s="3"/>
      <c r="M11" s="3"/>
    </row>
    <row r="12" spans="4:15" x14ac:dyDescent="0.25">
      <c r="I12" s="7" t="s">
        <v>4</v>
      </c>
      <c r="J12" s="9"/>
      <c r="K12" s="3"/>
      <c r="L12" s="3"/>
      <c r="M12" s="3"/>
    </row>
    <row r="13" spans="4:15" x14ac:dyDescent="0.25">
      <c r="I13" s="7" t="s">
        <v>5</v>
      </c>
      <c r="J13" s="9"/>
      <c r="K13" s="3"/>
      <c r="L13" s="3"/>
      <c r="M13" s="3"/>
      <c r="O13">
        <f>9.55*4.72441</f>
        <v>45.118115500000002</v>
      </c>
    </row>
    <row r="14" spans="4:15" x14ac:dyDescent="0.25">
      <c r="I14" s="7" t="s">
        <v>6</v>
      </c>
      <c r="J14" s="9"/>
      <c r="K14" s="3"/>
      <c r="L14" s="3"/>
      <c r="M14" s="3"/>
    </row>
    <row r="15" spans="4:15" x14ac:dyDescent="0.25">
      <c r="I15" s="7" t="s">
        <v>7</v>
      </c>
      <c r="J15" s="9"/>
      <c r="K15" s="3"/>
      <c r="L15" s="3"/>
      <c r="M15" s="3"/>
    </row>
    <row r="16" spans="4:15" x14ac:dyDescent="0.25">
      <c r="I16" s="7" t="s">
        <v>9</v>
      </c>
      <c r="J16" s="9"/>
      <c r="K16" s="3"/>
      <c r="L16" s="3"/>
      <c r="M16" s="3"/>
    </row>
    <row r="17" spans="9:13" x14ac:dyDescent="0.25">
      <c r="I17" s="7" t="s">
        <v>8</v>
      </c>
      <c r="J17" s="9" t="s">
        <v>0</v>
      </c>
      <c r="K17" s="3"/>
      <c r="L17" s="3"/>
      <c r="M17" s="3"/>
    </row>
    <row r="18" spans="9:13" x14ac:dyDescent="0.25">
      <c r="I18" s="7"/>
      <c r="J18" s="9"/>
      <c r="K18" s="3"/>
      <c r="L18" s="3"/>
      <c r="M18" s="3"/>
    </row>
    <row r="19" spans="9:13" x14ac:dyDescent="0.25">
      <c r="I19" s="7" t="s">
        <v>1</v>
      </c>
      <c r="J19" s="10">
        <f>SUM(J10:J17)</f>
        <v>5523454.0911499998</v>
      </c>
      <c r="K19" s="3"/>
      <c r="L19" s="3"/>
      <c r="M19" s="3"/>
    </row>
    <row r="20" spans="9:13" x14ac:dyDescent="0.25">
      <c r="I20" s="7" t="s">
        <v>10</v>
      </c>
      <c r="J20" s="9">
        <v>0.3</v>
      </c>
      <c r="K20" s="3"/>
      <c r="L20" s="3"/>
      <c r="M20" s="3"/>
    </row>
    <row r="21" spans="9:13" x14ac:dyDescent="0.25">
      <c r="I21" s="7" t="s">
        <v>2</v>
      </c>
      <c r="J21" s="11">
        <f>J19*(1+J20)</f>
        <v>7180490.3184949998</v>
      </c>
      <c r="K21" s="3"/>
      <c r="L21" s="3"/>
      <c r="M21" s="3"/>
    </row>
    <row r="22" spans="9:13" x14ac:dyDescent="0.25">
      <c r="I22" s="7" t="s">
        <v>11</v>
      </c>
      <c r="J22" s="12">
        <f>J21-J19</f>
        <v>1657036.227345</v>
      </c>
      <c r="K22" s="3"/>
      <c r="L22" s="3"/>
      <c r="M22" s="3"/>
    </row>
    <row r="23" spans="9:13" x14ac:dyDescent="0.25">
      <c r="I23" s="7"/>
      <c r="J23" s="9"/>
      <c r="K23" s="3"/>
      <c r="L23" s="3"/>
      <c r="M23" s="3"/>
    </row>
    <row r="24" spans="9:13" x14ac:dyDescent="0.25">
      <c r="I24" s="7"/>
      <c r="J24" s="9">
        <f>J21-J10</f>
        <v>1657036.227345</v>
      </c>
      <c r="K24" s="3"/>
      <c r="L24" s="3"/>
      <c r="M24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24"/>
  <sheetViews>
    <sheetView tabSelected="1" workbookViewId="0">
      <selection activeCell="L7" sqref="L7"/>
    </sheetView>
  </sheetViews>
  <sheetFormatPr defaultRowHeight="15" x14ac:dyDescent="0.25"/>
  <cols>
    <col min="5" max="5" width="16.140625" bestFit="1" customWidth="1"/>
    <col min="6" max="6" width="17" bestFit="1" customWidth="1"/>
    <col min="7" max="7" width="31.42578125" bestFit="1" customWidth="1"/>
    <col min="8" max="8" width="9.140625" style="27"/>
    <col min="12" max="12" width="10.140625" style="3" bestFit="1" customWidth="1"/>
  </cols>
  <sheetData>
    <row r="6" spans="5:12" x14ac:dyDescent="0.25">
      <c r="E6" s="43" t="s">
        <v>56</v>
      </c>
      <c r="F6" s="26" t="s">
        <v>57</v>
      </c>
      <c r="G6" t="s">
        <v>58</v>
      </c>
      <c r="H6" s="27">
        <v>1095</v>
      </c>
      <c r="I6">
        <f>H6/$H$10</f>
        <v>0.50859266140269388</v>
      </c>
      <c r="J6">
        <f>I6*$H$24</f>
        <v>1172.8757083139808</v>
      </c>
      <c r="K6" s="2">
        <f>J6+H6</f>
        <v>2267.8757083139808</v>
      </c>
      <c r="L6" s="3">
        <f>K6*23300</f>
        <v>52841504.003715754</v>
      </c>
    </row>
    <row r="7" spans="5:12" x14ac:dyDescent="0.25">
      <c r="E7" s="43"/>
      <c r="F7" s="26" t="s">
        <v>57</v>
      </c>
      <c r="G7" t="s">
        <v>59</v>
      </c>
      <c r="H7" s="27">
        <v>299</v>
      </c>
      <c r="I7">
        <f t="shared" ref="I7:I9" si="0">H7/$H$10</f>
        <v>0.13887598699489084</v>
      </c>
      <c r="J7">
        <f t="shared" ref="J7:J9" si="1">I7*$H$24</f>
        <v>320.26469112865777</v>
      </c>
      <c r="K7" s="2">
        <f t="shared" ref="K7:K9" si="2">J7+H7</f>
        <v>619.26469112865777</v>
      </c>
      <c r="L7" s="3">
        <f t="shared" ref="L7:L9" si="3">K7*23300</f>
        <v>14428867.303297726</v>
      </c>
    </row>
    <row r="8" spans="5:12" x14ac:dyDescent="0.25">
      <c r="E8" s="43"/>
      <c r="F8" s="28" t="s">
        <v>57</v>
      </c>
      <c r="G8" t="s">
        <v>60</v>
      </c>
      <c r="H8" s="27">
        <v>139</v>
      </c>
      <c r="I8">
        <f t="shared" si="0"/>
        <v>6.4561077566186717E-2</v>
      </c>
      <c r="J8">
        <f t="shared" si="1"/>
        <v>148.88559219693457</v>
      </c>
      <c r="K8" s="2">
        <f t="shared" si="2"/>
        <v>287.88559219693457</v>
      </c>
      <c r="L8" s="3">
        <f t="shared" si="3"/>
        <v>6707734.2981885755</v>
      </c>
    </row>
    <row r="9" spans="5:12" x14ac:dyDescent="0.25">
      <c r="E9" s="43"/>
      <c r="F9" s="28" t="s">
        <v>57</v>
      </c>
      <c r="G9" t="s">
        <v>61</v>
      </c>
      <c r="H9" s="27">
        <v>620</v>
      </c>
      <c r="I9">
        <f t="shared" si="0"/>
        <v>0.28797027403622849</v>
      </c>
      <c r="J9">
        <f t="shared" si="1"/>
        <v>664.09400836042744</v>
      </c>
      <c r="K9" s="2">
        <f t="shared" si="2"/>
        <v>1284.0940083604273</v>
      </c>
      <c r="L9" s="3">
        <f t="shared" si="3"/>
        <v>29919390.394797958</v>
      </c>
    </row>
    <row r="10" spans="5:12" x14ac:dyDescent="0.25">
      <c r="G10" s="25" t="s">
        <v>2</v>
      </c>
      <c r="H10" s="27">
        <f>SUM(H6:H9)</f>
        <v>2153</v>
      </c>
      <c r="I10">
        <f>SUM(I6:I9)</f>
        <v>0.99999999999999978</v>
      </c>
      <c r="K10" s="2">
        <f>SUM(K6:K9)</f>
        <v>4459.1200000000008</v>
      </c>
    </row>
    <row r="11" spans="5:12" x14ac:dyDescent="0.25">
      <c r="G11" s="25" t="s">
        <v>3</v>
      </c>
      <c r="H11" s="27">
        <v>850</v>
      </c>
    </row>
    <row r="12" spans="5:12" x14ac:dyDescent="0.25">
      <c r="G12" s="25" t="s">
        <v>4</v>
      </c>
      <c r="H12" s="27">
        <v>100</v>
      </c>
    </row>
    <row r="13" spans="5:12" x14ac:dyDescent="0.25">
      <c r="G13" s="25" t="s">
        <v>5</v>
      </c>
      <c r="H13" s="27">
        <v>30</v>
      </c>
    </row>
    <row r="14" spans="5:12" x14ac:dyDescent="0.25">
      <c r="G14" s="25" t="s">
        <v>6</v>
      </c>
      <c r="H14" s="27">
        <v>45</v>
      </c>
    </row>
    <row r="15" spans="5:12" x14ac:dyDescent="0.25">
      <c r="G15" s="25" t="s">
        <v>7</v>
      </c>
      <c r="H15" s="27">
        <v>0</v>
      </c>
    </row>
    <row r="16" spans="5:12" x14ac:dyDescent="0.25">
      <c r="G16" s="25" t="s">
        <v>9</v>
      </c>
      <c r="H16" s="27">
        <v>30</v>
      </c>
    </row>
    <row r="17" spans="7:8" x14ac:dyDescent="0.25">
      <c r="G17" s="25" t="s">
        <v>8</v>
      </c>
    </row>
    <row r="18" spans="7:8" x14ac:dyDescent="0.25">
      <c r="G18" s="25"/>
    </row>
    <row r="19" spans="7:8" x14ac:dyDescent="0.25">
      <c r="G19" s="25" t="s">
        <v>1</v>
      </c>
      <c r="H19" s="27">
        <f>SUM(H10:H17)</f>
        <v>3208</v>
      </c>
    </row>
    <row r="20" spans="7:8" x14ac:dyDescent="0.25">
      <c r="G20" s="25" t="s">
        <v>10</v>
      </c>
      <c r="H20" s="27">
        <v>0.39</v>
      </c>
    </row>
    <row r="21" spans="7:8" x14ac:dyDescent="0.25">
      <c r="G21" s="25" t="s">
        <v>2</v>
      </c>
      <c r="H21" s="29">
        <f>H19*(1+H20)</f>
        <v>4459.1200000000008</v>
      </c>
    </row>
    <row r="22" spans="7:8" x14ac:dyDescent="0.25">
      <c r="G22" s="25" t="s">
        <v>11</v>
      </c>
      <c r="H22" s="30">
        <f>H21-H19</f>
        <v>1251.1200000000008</v>
      </c>
    </row>
    <row r="24" spans="7:8" x14ac:dyDescent="0.25">
      <c r="H24" s="27">
        <f>H21-H10</f>
        <v>2306.1200000000008</v>
      </c>
    </row>
  </sheetData>
  <mergeCells count="1">
    <mergeCell ref="E6:E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32"/>
  <sheetViews>
    <sheetView topLeftCell="B37" workbookViewId="0">
      <selection activeCell="F27" sqref="F27"/>
    </sheetView>
  </sheetViews>
  <sheetFormatPr defaultRowHeight="15" x14ac:dyDescent="0.25"/>
  <cols>
    <col min="4" max="4" width="11.7109375" customWidth="1"/>
    <col min="5" max="5" width="9.7109375" customWidth="1"/>
    <col min="6" max="6" width="30.5703125" customWidth="1"/>
    <col min="8" max="8" width="11.5703125" bestFit="1" customWidth="1"/>
    <col min="9" max="9" width="17" customWidth="1"/>
    <col min="10" max="10" width="15.140625" customWidth="1"/>
    <col min="12" max="12" width="11.5703125" customWidth="1"/>
    <col min="13" max="13" width="9.140625" customWidth="1"/>
    <col min="14" max="14" width="13.28515625" style="34" customWidth="1"/>
    <col min="15" max="15" width="17.140625" customWidth="1"/>
    <col min="16" max="16" width="12.140625" customWidth="1"/>
  </cols>
  <sheetData>
    <row r="3" spans="4:15" x14ac:dyDescent="0.25">
      <c r="M3">
        <v>23300</v>
      </c>
    </row>
    <row r="4" spans="4:15" ht="30" x14ac:dyDescent="0.25">
      <c r="D4" s="15" t="s">
        <v>19</v>
      </c>
      <c r="E4" s="15" t="s">
        <v>20</v>
      </c>
      <c r="F4" s="15" t="s">
        <v>18</v>
      </c>
      <c r="G4" s="15" t="s">
        <v>13</v>
      </c>
      <c r="H4" s="15" t="s">
        <v>14</v>
      </c>
      <c r="I4" s="16" t="s">
        <v>17</v>
      </c>
      <c r="J4" s="17" t="s">
        <v>12</v>
      </c>
      <c r="K4" s="40"/>
      <c r="L4" s="33"/>
      <c r="M4" s="40" t="s">
        <v>74</v>
      </c>
      <c r="N4" s="41"/>
      <c r="O4" s="37"/>
    </row>
    <row r="5" spans="4:15" x14ac:dyDescent="0.25">
      <c r="D5" s="35">
        <v>1</v>
      </c>
      <c r="E5" s="36">
        <v>410</v>
      </c>
      <c r="F5" s="37" t="s">
        <v>68</v>
      </c>
      <c r="G5" s="36">
        <v>1</v>
      </c>
      <c r="H5" s="35"/>
      <c r="I5" s="38">
        <v>885400</v>
      </c>
      <c r="J5" s="39">
        <f>I5*G5</f>
        <v>885400</v>
      </c>
      <c r="K5" s="40"/>
      <c r="L5" s="42"/>
      <c r="M5" s="42">
        <f t="shared" ref="M5:M16" si="0">J5/$J$18</f>
        <v>4.7117172969621826E-2</v>
      </c>
      <c r="N5" s="41">
        <f t="shared" ref="N5:N16" si="1">M5*$J$32</f>
        <v>1506113.1556106636</v>
      </c>
      <c r="O5" s="41">
        <f>N5+J5</f>
        <v>2391513.1556106638</v>
      </c>
    </row>
    <row r="6" spans="4:15" x14ac:dyDescent="0.25">
      <c r="D6" s="35">
        <v>2</v>
      </c>
      <c r="E6" s="36">
        <v>410</v>
      </c>
      <c r="F6" s="37" t="s">
        <v>62</v>
      </c>
      <c r="G6" s="36">
        <v>1</v>
      </c>
      <c r="H6" s="35"/>
      <c r="I6" s="38">
        <v>477650</v>
      </c>
      <c r="J6" s="39">
        <f t="shared" ref="J6:J16" si="2">I6*G6</f>
        <v>477650</v>
      </c>
      <c r="K6" s="40"/>
      <c r="L6" s="42"/>
      <c r="M6" s="42">
        <f t="shared" si="0"/>
        <v>2.5418474891506511E-2</v>
      </c>
      <c r="N6" s="41">
        <f t="shared" si="1"/>
        <v>812508.41289522639</v>
      </c>
      <c r="O6" s="41">
        <f t="shared" ref="O6:O16" si="3">N6+J6</f>
        <v>1290158.4128952264</v>
      </c>
    </row>
    <row r="7" spans="4:15" x14ac:dyDescent="0.25">
      <c r="D7" s="35">
        <v>3</v>
      </c>
      <c r="E7" s="36">
        <v>410</v>
      </c>
      <c r="F7" s="37" t="s">
        <v>63</v>
      </c>
      <c r="G7" s="36">
        <v>1</v>
      </c>
      <c r="H7" s="35"/>
      <c r="I7" s="38">
        <v>1025200</v>
      </c>
      <c r="J7" s="39">
        <f t="shared" si="2"/>
        <v>1025200</v>
      </c>
      <c r="K7" s="40"/>
      <c r="L7" s="42"/>
      <c r="M7" s="42">
        <f t="shared" si="0"/>
        <v>5.4556726596404218E-2</v>
      </c>
      <c r="N7" s="41">
        <f t="shared" si="1"/>
        <v>1743920.4959702417</v>
      </c>
      <c r="O7" s="41">
        <f t="shared" si="3"/>
        <v>2769120.4959702417</v>
      </c>
    </row>
    <row r="8" spans="4:15" x14ac:dyDescent="0.25">
      <c r="D8" s="35">
        <v>4</v>
      </c>
      <c r="E8" s="36">
        <v>410</v>
      </c>
      <c r="F8" s="37" t="s">
        <v>64</v>
      </c>
      <c r="G8" s="36">
        <v>1</v>
      </c>
      <c r="H8" s="35"/>
      <c r="I8" s="38">
        <v>5778400</v>
      </c>
      <c r="J8" s="39">
        <f t="shared" si="2"/>
        <v>5778400</v>
      </c>
      <c r="K8" s="40"/>
      <c r="L8" s="42"/>
      <c r="M8" s="42">
        <f t="shared" si="0"/>
        <v>0.30750154990700557</v>
      </c>
      <c r="N8" s="41">
        <f t="shared" si="1"/>
        <v>9829370.0681959074</v>
      </c>
      <c r="O8" s="41">
        <f t="shared" si="3"/>
        <v>15607770.068195907</v>
      </c>
    </row>
    <row r="9" spans="4:15" x14ac:dyDescent="0.25">
      <c r="D9" s="35">
        <v>5</v>
      </c>
      <c r="E9" s="36">
        <v>410</v>
      </c>
      <c r="F9" s="37" t="s">
        <v>65</v>
      </c>
      <c r="G9" s="36">
        <v>1</v>
      </c>
      <c r="H9" s="35"/>
      <c r="I9" s="38">
        <v>1444600</v>
      </c>
      <c r="J9" s="39">
        <f t="shared" si="2"/>
        <v>1444600</v>
      </c>
      <c r="K9" s="40"/>
      <c r="L9" s="42"/>
      <c r="M9" s="42">
        <f t="shared" si="0"/>
        <v>7.6875387476751392E-2</v>
      </c>
      <c r="N9" s="41">
        <f t="shared" si="1"/>
        <v>2457342.5170489768</v>
      </c>
      <c r="O9" s="41">
        <f t="shared" si="3"/>
        <v>3901942.5170489768</v>
      </c>
    </row>
    <row r="10" spans="4:15" x14ac:dyDescent="0.25">
      <c r="D10" s="35">
        <v>6</v>
      </c>
      <c r="E10" s="36">
        <v>410</v>
      </c>
      <c r="F10" s="37" t="s">
        <v>66</v>
      </c>
      <c r="G10" s="36">
        <v>1</v>
      </c>
      <c r="H10" s="35"/>
      <c r="I10" s="38">
        <v>198050</v>
      </c>
      <c r="J10" s="39">
        <f t="shared" si="2"/>
        <v>198050</v>
      </c>
      <c r="K10" s="40"/>
      <c r="L10" s="42"/>
      <c r="M10" s="42">
        <f t="shared" si="0"/>
        <v>1.0539367637941723E-2</v>
      </c>
      <c r="N10" s="41">
        <f t="shared" si="1"/>
        <v>336893.7321760694</v>
      </c>
      <c r="O10" s="41">
        <f t="shared" si="3"/>
        <v>534943.7321760694</v>
      </c>
    </row>
    <row r="11" spans="4:15" x14ac:dyDescent="0.25">
      <c r="D11" s="35">
        <v>7</v>
      </c>
      <c r="E11" s="36">
        <v>410</v>
      </c>
      <c r="F11" s="37" t="s">
        <v>67</v>
      </c>
      <c r="G11" s="36">
        <v>1</v>
      </c>
      <c r="H11" s="35"/>
      <c r="I11" s="38">
        <v>151450</v>
      </c>
      <c r="J11" s="39">
        <f t="shared" si="2"/>
        <v>151450</v>
      </c>
      <c r="K11" s="40"/>
      <c r="L11" s="42"/>
      <c r="M11" s="42">
        <f t="shared" si="0"/>
        <v>8.0595164290142591E-3</v>
      </c>
      <c r="N11" s="41">
        <f t="shared" si="1"/>
        <v>257624.61872287662</v>
      </c>
      <c r="O11" s="41">
        <f t="shared" si="3"/>
        <v>409074.61872287665</v>
      </c>
    </row>
    <row r="12" spans="4:15" x14ac:dyDescent="0.25">
      <c r="D12" s="35">
        <v>8</v>
      </c>
      <c r="E12" s="36" t="s">
        <v>15</v>
      </c>
      <c r="F12" s="37" t="s">
        <v>69</v>
      </c>
      <c r="G12" s="36">
        <v>1</v>
      </c>
      <c r="H12" s="35"/>
      <c r="I12" s="38">
        <v>442700</v>
      </c>
      <c r="J12" s="39">
        <f t="shared" si="2"/>
        <v>442700</v>
      </c>
      <c r="K12" s="40"/>
      <c r="L12" s="42"/>
      <c r="M12" s="42">
        <f t="shared" si="0"/>
        <v>2.3558586484810913E-2</v>
      </c>
      <c r="N12" s="41">
        <f t="shared" si="1"/>
        <v>753056.57780533179</v>
      </c>
      <c r="O12" s="41">
        <f>N12+J12</f>
        <v>1195756.5778053319</v>
      </c>
    </row>
    <row r="13" spans="4:15" x14ac:dyDescent="0.25">
      <c r="D13" s="35">
        <v>9</v>
      </c>
      <c r="E13" s="36" t="s">
        <v>15</v>
      </c>
      <c r="F13" s="37" t="s">
        <v>70</v>
      </c>
      <c r="G13" s="36">
        <v>1</v>
      </c>
      <c r="H13" s="35"/>
      <c r="I13" s="38">
        <v>1188300</v>
      </c>
      <c r="J13" s="39">
        <f t="shared" si="2"/>
        <v>1188300</v>
      </c>
      <c r="K13" s="40"/>
      <c r="L13" s="42"/>
      <c r="M13" s="42">
        <f t="shared" si="0"/>
        <v>6.3236205827650341E-2</v>
      </c>
      <c r="N13" s="41">
        <f t="shared" si="1"/>
        <v>2021362.3930564167</v>
      </c>
      <c r="O13" s="41">
        <f t="shared" si="3"/>
        <v>3209662.3930564169</v>
      </c>
    </row>
    <row r="14" spans="4:15" x14ac:dyDescent="0.25">
      <c r="D14" s="35">
        <v>10</v>
      </c>
      <c r="E14" s="36" t="s">
        <v>15</v>
      </c>
      <c r="F14" s="37" t="s">
        <v>71</v>
      </c>
      <c r="G14" s="36">
        <v>1</v>
      </c>
      <c r="H14" s="35"/>
      <c r="I14" s="38">
        <v>1467900</v>
      </c>
      <c r="J14" s="39">
        <f t="shared" si="2"/>
        <v>1467900</v>
      </c>
      <c r="K14" s="40"/>
      <c r="L14" s="42"/>
      <c r="M14" s="42">
        <f t="shared" si="0"/>
        <v>7.8115313081215124E-2</v>
      </c>
      <c r="N14" s="41">
        <f t="shared" si="1"/>
        <v>2496977.0737755732</v>
      </c>
      <c r="O14" s="41">
        <f t="shared" si="3"/>
        <v>3964877.0737755732</v>
      </c>
    </row>
    <row r="15" spans="4:15" x14ac:dyDescent="0.25">
      <c r="D15" s="35">
        <v>11</v>
      </c>
      <c r="E15" s="36" t="s">
        <v>15</v>
      </c>
      <c r="F15" s="37" t="s">
        <v>72</v>
      </c>
      <c r="G15" s="36">
        <v>1</v>
      </c>
      <c r="H15" s="35"/>
      <c r="I15" s="38">
        <v>2796000</v>
      </c>
      <c r="J15" s="39">
        <f t="shared" si="2"/>
        <v>2796000</v>
      </c>
      <c r="K15" s="40"/>
      <c r="L15" s="42"/>
      <c r="M15" s="42">
        <f t="shared" si="0"/>
        <v>0.14879107253564786</v>
      </c>
      <c r="N15" s="41">
        <f t="shared" si="1"/>
        <v>4756146.8071915684</v>
      </c>
      <c r="O15" s="41">
        <f t="shared" si="3"/>
        <v>7552146.8071915684</v>
      </c>
    </row>
    <row r="16" spans="4:15" x14ac:dyDescent="0.25">
      <c r="D16" s="35">
        <v>12</v>
      </c>
      <c r="E16" s="36" t="s">
        <v>15</v>
      </c>
      <c r="F16" s="37" t="s">
        <v>73</v>
      </c>
      <c r="G16" s="36">
        <v>1</v>
      </c>
      <c r="H16" s="35"/>
      <c r="I16" s="38">
        <v>2935800</v>
      </c>
      <c r="J16" s="39">
        <f t="shared" si="2"/>
        <v>2935800</v>
      </c>
      <c r="K16" s="40"/>
      <c r="L16" s="42"/>
      <c r="M16" s="42">
        <f t="shared" si="0"/>
        <v>0.15623062616243025</v>
      </c>
      <c r="N16" s="41">
        <f t="shared" si="1"/>
        <v>4993954.1475511463</v>
      </c>
      <c r="O16" s="41">
        <f t="shared" si="3"/>
        <v>7929754.1475511463</v>
      </c>
    </row>
    <row r="17" spans="4:15" x14ac:dyDescent="0.25">
      <c r="D17" s="6"/>
      <c r="E17" s="5"/>
      <c r="G17" s="5"/>
      <c r="H17" s="6"/>
      <c r="I17" s="7"/>
      <c r="J17" s="8"/>
      <c r="K17" s="31"/>
      <c r="L17" s="22"/>
      <c r="M17" s="3"/>
      <c r="O17" s="34"/>
    </row>
    <row r="18" spans="4:15" x14ac:dyDescent="0.25">
      <c r="I18" s="7" t="s">
        <v>2</v>
      </c>
      <c r="J18" s="10">
        <f>SUM(J5:J16)</f>
        <v>18791450</v>
      </c>
      <c r="K18" s="3"/>
      <c r="L18" s="2"/>
      <c r="M18" s="3"/>
    </row>
    <row r="19" spans="4:15" x14ac:dyDescent="0.25">
      <c r="I19" s="7" t="s">
        <v>3</v>
      </c>
      <c r="J19" s="9">
        <f t="shared" ref="J19:J25" si="4">L19*$M$3</f>
        <v>8155000</v>
      </c>
      <c r="K19" s="3"/>
      <c r="L19" s="2">
        <v>350</v>
      </c>
      <c r="M19" s="3"/>
    </row>
    <row r="20" spans="4:15" x14ac:dyDescent="0.25">
      <c r="I20" s="7" t="s">
        <v>4</v>
      </c>
      <c r="J20" s="9">
        <f t="shared" si="4"/>
        <v>2330000</v>
      </c>
      <c r="K20" s="3"/>
      <c r="L20" s="2">
        <v>100</v>
      </c>
      <c r="M20" s="3"/>
    </row>
    <row r="21" spans="4:15" x14ac:dyDescent="0.25">
      <c r="I21" s="7" t="s">
        <v>5</v>
      </c>
      <c r="J21" s="9">
        <f t="shared" si="4"/>
        <v>699000</v>
      </c>
      <c r="K21" s="3"/>
      <c r="L21" s="2">
        <v>30</v>
      </c>
      <c r="M21" s="3"/>
      <c r="O21" s="2"/>
    </row>
    <row r="22" spans="4:15" x14ac:dyDescent="0.25">
      <c r="I22" s="7" t="s">
        <v>6</v>
      </c>
      <c r="J22" s="9">
        <f t="shared" si="4"/>
        <v>1048500</v>
      </c>
      <c r="K22" s="3"/>
      <c r="L22" s="2">
        <v>45</v>
      </c>
      <c r="M22" s="3"/>
    </row>
    <row r="23" spans="4:15" x14ac:dyDescent="0.25">
      <c r="I23" s="7" t="s">
        <v>7</v>
      </c>
      <c r="J23" s="9">
        <f t="shared" si="4"/>
        <v>0</v>
      </c>
      <c r="K23" s="3"/>
      <c r="L23" s="2">
        <v>0</v>
      </c>
      <c r="M23" s="3"/>
    </row>
    <row r="24" spans="4:15" x14ac:dyDescent="0.25">
      <c r="I24" s="7" t="s">
        <v>9</v>
      </c>
      <c r="J24" s="9">
        <f t="shared" si="4"/>
        <v>699000</v>
      </c>
      <c r="K24" s="3"/>
      <c r="L24" s="2">
        <v>30</v>
      </c>
      <c r="M24" s="3"/>
    </row>
    <row r="25" spans="4:15" x14ac:dyDescent="0.25">
      <c r="I25" s="7" t="s">
        <v>8</v>
      </c>
      <c r="J25" s="9">
        <f t="shared" si="4"/>
        <v>0</v>
      </c>
      <c r="K25" s="3"/>
      <c r="L25" s="2"/>
      <c r="M25" s="3"/>
    </row>
    <row r="26" spans="4:15" x14ac:dyDescent="0.25">
      <c r="I26" s="7"/>
      <c r="J26" s="9"/>
      <c r="K26" s="3"/>
      <c r="L26" s="2"/>
      <c r="M26" s="3"/>
    </row>
    <row r="27" spans="4:15" x14ac:dyDescent="0.25">
      <c r="I27" s="7" t="s">
        <v>1</v>
      </c>
      <c r="J27" s="10">
        <f>SUM(J18:J25)</f>
        <v>31722950</v>
      </c>
      <c r="K27" s="3"/>
      <c r="L27" s="2"/>
      <c r="M27" s="3"/>
    </row>
    <row r="28" spans="4:15" x14ac:dyDescent="0.25">
      <c r="I28" s="7" t="s">
        <v>10</v>
      </c>
      <c r="J28" s="9">
        <v>0.6</v>
      </c>
      <c r="K28" s="3"/>
      <c r="L28" s="2"/>
      <c r="M28" s="3"/>
    </row>
    <row r="29" spans="4:15" x14ac:dyDescent="0.25">
      <c r="I29" s="7" t="s">
        <v>2</v>
      </c>
      <c r="J29" s="11">
        <f>J27*(1+J28)</f>
        <v>50756720</v>
      </c>
      <c r="K29" s="3"/>
      <c r="L29" s="2"/>
      <c r="M29" s="3"/>
    </row>
    <row r="30" spans="4:15" x14ac:dyDescent="0.25">
      <c r="I30" s="7" t="s">
        <v>11</v>
      </c>
      <c r="J30" s="12">
        <f>J29-J27</f>
        <v>19033770</v>
      </c>
      <c r="K30" s="3"/>
      <c r="L30" s="2"/>
      <c r="M30" s="3"/>
    </row>
    <row r="31" spans="4:15" x14ac:dyDescent="0.25">
      <c r="I31" s="7"/>
      <c r="J31" s="9"/>
      <c r="K31" s="3"/>
      <c r="L31" s="2"/>
      <c r="M31" s="3"/>
    </row>
    <row r="32" spans="4:15" x14ac:dyDescent="0.25">
      <c r="I32" s="7"/>
      <c r="J32" s="9">
        <f>J29-J18</f>
        <v>31965270</v>
      </c>
      <c r="K32" s="3"/>
      <c r="L32" s="2"/>
      <c r="M32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Rolled Alloy</vt:lpstr>
      <vt:lpstr>Voestalpine</vt:lpstr>
      <vt:lpstr>OSAKA</vt:lpstr>
      <vt:lpstr>Advance Materials</vt:lpstr>
      <vt:lpstr>Sandmeyer Steel</vt:lpstr>
      <vt:lpstr>Singhehuat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2019-09-19T03:26:39Z</dcterms:modified>
</cp:coreProperties>
</file>