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SUPER Materials\2. Sales\12. Minh Viet E&amp;C\"/>
    </mc:Choice>
  </mc:AlternateContent>
  <bookViews>
    <workbookView xWindow="240" yWindow="150" windowWidth="20115" windowHeight="8190" activeTab="3"/>
  </bookViews>
  <sheets>
    <sheet name="AISI 304" sheetId="1" r:id="rId1"/>
    <sheet name="A387-12-2" sheetId="2" r:id="rId2"/>
    <sheet name="AISI 321" sheetId="3" r:id="rId3"/>
    <sheet name="OFFER" sheetId="4" r:id="rId4"/>
  </sheets>
  <definedNames>
    <definedName name="_xlnm.Print_Area" localSheetId="3">OFFER!$A$1:$N$35</definedName>
  </definedNames>
  <calcPr calcId="152511"/>
</workbook>
</file>

<file path=xl/calcChain.xml><?xml version="1.0" encoding="utf-8"?>
<calcChain xmlns="http://schemas.openxmlformats.org/spreadsheetml/2006/main">
  <c r="M15" i="4" l="1"/>
  <c r="I31" i="4" l="1"/>
  <c r="J32" i="4" s="1"/>
  <c r="I24" i="4" l="1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10" i="4"/>
  <c r="K31" i="4" s="1"/>
  <c r="K32" i="4" s="1"/>
  <c r="K12" i="3"/>
  <c r="K13" i="3"/>
  <c r="K14" i="3"/>
  <c r="K15" i="3"/>
  <c r="K11" i="3"/>
  <c r="K16" i="3" l="1"/>
  <c r="J34" i="4"/>
  <c r="K24" i="4"/>
  <c r="K26" i="4"/>
  <c r="K27" i="4" s="1"/>
  <c r="I11" i="2"/>
  <c r="K25" i="3" l="1"/>
  <c r="K27" i="3" s="1"/>
  <c r="L12" i="3"/>
  <c r="L11" i="3"/>
  <c r="L13" i="3"/>
  <c r="L14" i="3"/>
  <c r="L15" i="3"/>
  <c r="K6" i="2"/>
  <c r="K7" i="2"/>
  <c r="K8" i="2"/>
  <c r="K9" i="2"/>
  <c r="K10" i="2"/>
  <c r="K5" i="2"/>
  <c r="M13" i="3" l="1"/>
  <c r="N13" i="3" s="1"/>
  <c r="O13" i="3" s="1"/>
  <c r="K11" i="2"/>
  <c r="K20" i="2" s="1"/>
  <c r="K22" i="2" s="1"/>
  <c r="M15" i="3"/>
  <c r="N15" i="3" s="1"/>
  <c r="O15" i="3" s="1"/>
  <c r="M12" i="3"/>
  <c r="N12" i="3" s="1"/>
  <c r="O12" i="3" s="1"/>
  <c r="M14" i="3"/>
  <c r="N14" i="3" s="1"/>
  <c r="O14" i="3" s="1"/>
  <c r="K28" i="3"/>
  <c r="K31" i="3"/>
  <c r="M11" i="3" s="1"/>
  <c r="N11" i="3" s="1"/>
  <c r="G19" i="1"/>
  <c r="O11" i="3" l="1"/>
  <c r="N16" i="3"/>
  <c r="L9" i="2"/>
  <c r="I17" i="1"/>
  <c r="G21" i="1"/>
  <c r="G22" i="1" s="1"/>
  <c r="I18" i="1"/>
  <c r="I16" i="1"/>
  <c r="L7" i="2"/>
  <c r="L8" i="2"/>
  <c r="L5" i="2"/>
  <c r="L6" i="2"/>
  <c r="K23" i="2"/>
  <c r="K25" i="2"/>
  <c r="L10" i="2"/>
  <c r="M8" i="2" l="1"/>
  <c r="N8" i="2" s="1"/>
  <c r="O8" i="2" s="1"/>
  <c r="M7" i="2"/>
  <c r="N7" i="2" s="1"/>
  <c r="O7" i="2" s="1"/>
  <c r="J17" i="1"/>
  <c r="K17" i="1" s="1"/>
  <c r="L17" i="1" s="1"/>
  <c r="M6" i="2"/>
  <c r="N6" i="2" s="1"/>
  <c r="O6" i="2" s="1"/>
  <c r="J16" i="1"/>
  <c r="K16" i="1" s="1"/>
  <c r="M9" i="2"/>
  <c r="N9" i="2" s="1"/>
  <c r="O9" i="2" s="1"/>
  <c r="M10" i="2"/>
  <c r="N10" i="2" s="1"/>
  <c r="O10" i="2" s="1"/>
  <c r="M5" i="2"/>
  <c r="N5" i="2" s="1"/>
  <c r="J18" i="1"/>
  <c r="K18" i="1" s="1"/>
  <c r="L18" i="1" s="1"/>
  <c r="O5" i="2" l="1"/>
  <c r="N11" i="2"/>
  <c r="L16" i="1"/>
  <c r="K19" i="1"/>
</calcChain>
</file>

<file path=xl/sharedStrings.xml><?xml version="1.0" encoding="utf-8"?>
<sst xmlns="http://schemas.openxmlformats.org/spreadsheetml/2006/main" count="256" uniqueCount="80">
  <si>
    <t>Type</t>
  </si>
  <si>
    <t>Material</t>
  </si>
  <si>
    <t>Plate 2mm</t>
  </si>
  <si>
    <t>Plate 4mm</t>
  </si>
  <si>
    <t>Plate 6mm</t>
  </si>
  <si>
    <t>Plate 10mm</t>
  </si>
  <si>
    <t>Plate 15mm</t>
  </si>
  <si>
    <t>Plate 20mm</t>
  </si>
  <si>
    <t>AISI-321</t>
  </si>
  <si>
    <t>Plate 14mm</t>
  </si>
  <si>
    <t>Round bar OD30mm</t>
  </si>
  <si>
    <t>Round bar OD80mm</t>
  </si>
  <si>
    <t>Round bar OD 128mm</t>
  </si>
  <si>
    <t>AISI-304</t>
  </si>
  <si>
    <t>Round bar OD 30mm</t>
  </si>
  <si>
    <t>Round bar OD 120mm</t>
  </si>
  <si>
    <t>Total length (m)</t>
  </si>
  <si>
    <t>Weight (Kg)</t>
  </si>
  <si>
    <t>Inox Thai Duong</t>
  </si>
  <si>
    <t>Thep Nam Phong</t>
  </si>
  <si>
    <t>Malaysia</t>
  </si>
  <si>
    <t>India</t>
  </si>
  <si>
    <t>ASTM A387 Gr12 Class2</t>
  </si>
  <si>
    <t>4 x 1500 x 6000</t>
  </si>
  <si>
    <t>3 x 1500 x 6000</t>
  </si>
  <si>
    <t>6 x 1500 x 6000</t>
  </si>
  <si>
    <t>TKL (kg)</t>
  </si>
  <si>
    <t>SL (tấm)</t>
  </si>
  <si>
    <t>10 x 1500 x 6000</t>
  </si>
  <si>
    <t>15 x 2000 x 6000</t>
  </si>
  <si>
    <t>20 x 2000 x 6000</t>
  </si>
  <si>
    <t>Đơn giá (VNĐ/kg)</t>
  </si>
  <si>
    <t>Thành tiền (VNĐ)</t>
  </si>
  <si>
    <t>Margin</t>
  </si>
  <si>
    <t>Total</t>
  </si>
  <si>
    <t>Profit</t>
  </si>
  <si>
    <t>Shipping cost</t>
  </si>
  <si>
    <t>COO cost</t>
  </si>
  <si>
    <t>Bank cost</t>
  </si>
  <si>
    <t>Custom clearance cost</t>
  </si>
  <si>
    <t>Import tax cost</t>
  </si>
  <si>
    <t>To door cost</t>
  </si>
  <si>
    <t>VAT cost</t>
  </si>
  <si>
    <t>SUM</t>
  </si>
  <si>
    <t>-</t>
  </si>
  <si>
    <t>14 x 200 x 200</t>
  </si>
  <si>
    <t>OD 30 x Lg 2000</t>
  </si>
  <si>
    <t>OD 80 x Lg 6000</t>
  </si>
  <si>
    <t>OD 128 x Lg 2000</t>
  </si>
  <si>
    <t>Titan Inox</t>
  </si>
  <si>
    <t>6 x 1500 x 3000</t>
  </si>
  <si>
    <t>Số lượng (tấm/cây)</t>
  </si>
  <si>
    <t>Tổng khối lượng (kg)</t>
  </si>
  <si>
    <t>Kích thước (mm)</t>
  </si>
  <si>
    <t>Vật liệu</t>
  </si>
  <si>
    <t>4 x 1524 x 3300</t>
  </si>
  <si>
    <t>OD 120 x Lg 2000</t>
  </si>
  <si>
    <t>13CrMo44</t>
  </si>
  <si>
    <t>Tiền vận chuyển</t>
  </si>
  <si>
    <t>Đã bao gồm</t>
  </si>
  <si>
    <t>Thuế VAT</t>
  </si>
  <si>
    <t>Công tiền hàng</t>
  </si>
  <si>
    <t>Xuất xứ</t>
  </si>
  <si>
    <t>Nhật Bản</t>
  </si>
  <si>
    <t>Trung Quốc</t>
  </si>
  <si>
    <t>Ấn Độ</t>
  </si>
  <si>
    <t>Thời gian giao hàng (ngày)</t>
  </si>
  <si>
    <t>3-5</t>
  </si>
  <si>
    <t>35-40</t>
  </si>
  <si>
    <t>YÊU CẦU</t>
  </si>
  <si>
    <t>BÁO GIÁ - CTY SIÊU VẬT LIỆU</t>
  </si>
  <si>
    <t>Điều kiện giao hàng: Giao hàng tại Minh Viet E&amp;C (Vung Tau)</t>
  </si>
  <si>
    <t>Thời gian giao hàng: Như trên báo giá</t>
  </si>
  <si>
    <t>Điều kiện thanh toán: Thanh toán trước khi nhận hàng</t>
  </si>
  <si>
    <t>AISI-304 (2B)</t>
  </si>
  <si>
    <r>
      <rPr>
        <b/>
        <sz val="12"/>
        <color theme="1"/>
        <rFont val="Calibri"/>
        <family val="2"/>
        <scheme val="minor"/>
      </rPr>
      <t>CÔNG TY TNHH MỘT THÀNH VIÊN SIÊU VẬT LIỆU</t>
    </r>
    <r>
      <rPr>
        <sz val="11"/>
        <color theme="1"/>
        <rFont val="Calibri"/>
        <family val="2"/>
        <scheme val="minor"/>
      </rPr>
      <t xml:space="preserve">
201/15 Lê Văn Việt, P. Hiệp Phú, Quận 9, TP. Hồ Chí Minh, Việt Nam
Mã số thuế: 0315502282
Điện thoại: 098 9944 746 | Fax: -
Email: sales@ss-materials.com | Web: www.ss-materials.com</t>
    </r>
  </si>
  <si>
    <t>Hiệu lực báo giá: 03 ngày</t>
  </si>
  <si>
    <t>Chứng từ: CO, CQ</t>
  </si>
  <si>
    <t>Số: SVL-MinhViet/110619</t>
  </si>
  <si>
    <t>Ngày 11/06/2019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</si>
</sst>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3" fontId="0" fillId="2" borderId="0" xfId="0" applyNumberFormat="1" applyFill="1"/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3" fontId="0" fillId="4" borderId="1" xfId="0" applyNumberFormat="1" applyFill="1" applyBorder="1"/>
    <xf numFmtId="0" fontId="0" fillId="5" borderId="1" xfId="0" applyFill="1" applyBorder="1"/>
    <xf numFmtId="3" fontId="0" fillId="5" borderId="1" xfId="0" applyNumberFormat="1" applyFill="1" applyBorder="1"/>
    <xf numFmtId="0" fontId="0" fillId="6" borderId="1" xfId="0" applyFill="1" applyBorder="1"/>
    <xf numFmtId="3" fontId="0" fillId="6" borderId="1" xfId="0" applyNumberFormat="1" applyFill="1" applyBorder="1"/>
    <xf numFmtId="3" fontId="1" fillId="2" borderId="1" xfId="0" applyNumberFormat="1" applyFont="1" applyFill="1" applyBorder="1" applyAlignment="1">
      <alignment horizontal="center" vertical="center" wrapText="1"/>
    </xf>
    <xf numFmtId="3" fontId="0" fillId="2" borderId="1" xfId="0" applyNumberFormat="1" applyFill="1" applyBorder="1"/>
    <xf numFmtId="4" fontId="0" fillId="2" borderId="0" xfId="0" applyNumberFormat="1" applyFill="1"/>
    <xf numFmtId="4" fontId="0" fillId="2" borderId="0" xfId="0" applyNumberFormat="1" applyFill="1" applyAlignment="1">
      <alignment horizontal="center" vertical="center" wrapText="1"/>
    </xf>
    <xf numFmtId="3" fontId="2" fillId="2" borderId="0" xfId="0" applyNumberFormat="1" applyFont="1" applyFill="1"/>
    <xf numFmtId="164" fontId="1" fillId="2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0" fillId="2" borderId="0" xfId="0" applyNumberFormat="1" applyFill="1"/>
    <xf numFmtId="3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center" vertical="center" wrapText="1"/>
    </xf>
    <xf numFmtId="3" fontId="0" fillId="7" borderId="0" xfId="0" applyNumberFormat="1" applyFill="1"/>
    <xf numFmtId="164" fontId="2" fillId="2" borderId="0" xfId="0" applyNumberFormat="1" applyFont="1" applyFill="1"/>
    <xf numFmtId="3" fontId="0" fillId="2" borderId="2" xfId="0" applyNumberFormat="1" applyFill="1" applyBorder="1"/>
    <xf numFmtId="3" fontId="0" fillId="2" borderId="3" xfId="0" applyNumberFormat="1" applyFill="1" applyBorder="1"/>
    <xf numFmtId="4" fontId="0" fillId="2" borderId="1" xfId="0" applyNumberFormat="1" applyFill="1" applyBorder="1"/>
    <xf numFmtId="0" fontId="0" fillId="2" borderId="1" xfId="0" applyFill="1" applyBorder="1"/>
    <xf numFmtId="3" fontId="3" fillId="2" borderId="0" xfId="0" applyNumberFormat="1" applyFont="1" applyFill="1"/>
    <xf numFmtId="3" fontId="3" fillId="2" borderId="0" xfId="0" applyNumberFormat="1" applyFont="1" applyFill="1" applyAlignment="1">
      <alignment horizontal="right"/>
    </xf>
    <xf numFmtId="3" fontId="0" fillId="2" borderId="0" xfId="0" applyNumberFormat="1" applyFill="1" applyAlignment="1">
      <alignment horizontal="center" vertical="center" wrapText="1"/>
    </xf>
    <xf numFmtId="3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3" fontId="3" fillId="2" borderId="1" xfId="0" applyNumberFormat="1" applyFont="1" applyFill="1" applyBorder="1"/>
    <xf numFmtId="3" fontId="4" fillId="2" borderId="0" xfId="0" applyNumberFormat="1" applyFont="1" applyFill="1"/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2" borderId="3" xfId="0" applyFill="1" applyBorder="1"/>
    <xf numFmtId="3" fontId="0" fillId="2" borderId="3" xfId="0" applyNumberForma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3" fontId="0" fillId="2" borderId="5" xfId="0" applyNumberFormat="1" applyFill="1" applyBorder="1"/>
    <xf numFmtId="3" fontId="0" fillId="2" borderId="5" xfId="0" applyNumberFormat="1" applyFill="1" applyBorder="1" applyAlignment="1">
      <alignment horizontal="center"/>
    </xf>
    <xf numFmtId="164" fontId="0" fillId="2" borderId="5" xfId="0" applyNumberFormat="1" applyFill="1" applyBorder="1"/>
    <xf numFmtId="3" fontId="0" fillId="2" borderId="6" xfId="0" applyNumberFormat="1" applyFill="1" applyBorder="1"/>
    <xf numFmtId="0" fontId="0" fillId="2" borderId="7" xfId="0" applyFill="1" applyBorder="1"/>
    <xf numFmtId="3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3" fontId="0" fillId="2" borderId="10" xfId="0" applyNumberFormat="1" applyFill="1" applyBorder="1"/>
    <xf numFmtId="3" fontId="0" fillId="2" borderId="10" xfId="0" applyNumberFormat="1" applyFill="1" applyBorder="1" applyAlignment="1">
      <alignment horizontal="center"/>
    </xf>
    <xf numFmtId="164" fontId="0" fillId="2" borderId="10" xfId="0" applyNumberFormat="1" applyFill="1" applyBorder="1"/>
    <xf numFmtId="3" fontId="0" fillId="2" borderId="11" xfId="0" applyNumberFormat="1" applyFill="1" applyBorder="1"/>
    <xf numFmtId="3" fontId="3" fillId="2" borderId="3" xfId="0" applyNumberFormat="1" applyFont="1" applyFill="1" applyBorder="1"/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2" borderId="15" xfId="0" applyFill="1" applyBorder="1"/>
    <xf numFmtId="3" fontId="0" fillId="2" borderId="16" xfId="0" applyNumberFormat="1" applyFill="1" applyBorder="1"/>
    <xf numFmtId="3" fontId="3" fillId="2" borderId="10" xfId="0" applyNumberFormat="1" applyFont="1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3" fontId="0" fillId="2" borderId="20" xfId="0" applyNumberFormat="1" applyFill="1" applyBorder="1"/>
    <xf numFmtId="3" fontId="0" fillId="2" borderId="18" xfId="0" applyNumberFormat="1" applyFill="1" applyBorder="1"/>
    <xf numFmtId="3" fontId="0" fillId="2" borderId="19" xfId="0" applyNumberFormat="1" applyFill="1" applyBorder="1"/>
    <xf numFmtId="0" fontId="1" fillId="3" borderId="14" xfId="0" applyFont="1" applyFill="1" applyBorder="1" applyAlignment="1">
      <alignment horizontal="center" vertical="center" wrapText="1"/>
    </xf>
    <xf numFmtId="0" fontId="0" fillId="2" borderId="21" xfId="0" applyFill="1" applyBorder="1"/>
    <xf numFmtId="0" fontId="0" fillId="2" borderId="21" xfId="0" applyFill="1" applyBorder="1" applyAlignment="1">
      <alignment horizontal="center"/>
    </xf>
    <xf numFmtId="4" fontId="0" fillId="2" borderId="21" xfId="0" applyNumberFormat="1" applyFill="1" applyBorder="1"/>
    <xf numFmtId="3" fontId="0" fillId="2" borderId="21" xfId="0" applyNumberFormat="1" applyFill="1" applyBorder="1"/>
    <xf numFmtId="3" fontId="0" fillId="2" borderId="21" xfId="0" applyNumberFormat="1" applyFill="1" applyBorder="1" applyAlignment="1">
      <alignment horizontal="center"/>
    </xf>
    <xf numFmtId="3" fontId="0" fillId="2" borderId="21" xfId="0" applyNumberFormat="1" applyFill="1" applyBorder="1" applyAlignment="1">
      <alignment horizontal="right"/>
    </xf>
    <xf numFmtId="0" fontId="0" fillId="2" borderId="22" xfId="0" applyFill="1" applyBorder="1"/>
    <xf numFmtId="0" fontId="0" fillId="2" borderId="22" xfId="0" applyFill="1" applyBorder="1" applyAlignment="1">
      <alignment horizontal="center"/>
    </xf>
    <xf numFmtId="3" fontId="0" fillId="2" borderId="22" xfId="0" applyNumberFormat="1" applyFill="1" applyBorder="1"/>
    <xf numFmtId="3" fontId="0" fillId="2" borderId="22" xfId="0" applyNumberFormat="1" applyFill="1" applyBorder="1" applyAlignment="1">
      <alignment horizontal="center"/>
    </xf>
    <xf numFmtId="3" fontId="0" fillId="2" borderId="22" xfId="0" applyNumberFormat="1" applyFill="1" applyBorder="1" applyAlignment="1">
      <alignment horizontal="right"/>
    </xf>
    <xf numFmtId="0" fontId="0" fillId="2" borderId="20" xfId="0" applyFill="1" applyBorder="1"/>
    <xf numFmtId="164" fontId="0" fillId="2" borderId="3" xfId="0" applyNumberFormat="1" applyFill="1" applyBorder="1"/>
    <xf numFmtId="3" fontId="1" fillId="7" borderId="23" xfId="0" applyNumberFormat="1" applyFont="1" applyFill="1" applyBorder="1" applyAlignment="1">
      <alignment horizontal="center" vertical="center" wrapText="1"/>
    </xf>
    <xf numFmtId="3" fontId="1" fillId="7" borderId="24" xfId="0" applyNumberFormat="1" applyFont="1" applyFill="1" applyBorder="1" applyAlignment="1">
      <alignment horizontal="center" vertical="center" wrapText="1"/>
    </xf>
    <xf numFmtId="0" fontId="1" fillId="7" borderId="25" xfId="0" applyFont="1" applyFill="1" applyBorder="1" applyAlignment="1">
      <alignment horizontal="center" vertical="center" wrapText="1"/>
    </xf>
    <xf numFmtId="3" fontId="1" fillId="7" borderId="25" xfId="0" applyNumberFormat="1" applyFont="1" applyFill="1" applyBorder="1" applyAlignment="1">
      <alignment horizontal="center" vertical="center" wrapText="1"/>
    </xf>
    <xf numFmtId="3" fontId="1" fillId="7" borderId="26" xfId="0" applyNumberFormat="1" applyFont="1" applyFill="1" applyBorder="1" applyAlignment="1">
      <alignment horizontal="center" vertical="center" wrapText="1"/>
    </xf>
    <xf numFmtId="0" fontId="1" fillId="7" borderId="27" xfId="0" applyFont="1" applyFill="1" applyBorder="1" applyAlignment="1">
      <alignment horizontal="center" vertical="center" wrapText="1"/>
    </xf>
    <xf numFmtId="164" fontId="0" fillId="2" borderId="5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4" fontId="0" fillId="2" borderId="10" xfId="0" applyNumberFormat="1" applyFill="1" applyBorder="1" applyAlignment="1">
      <alignment horizontal="right"/>
    </xf>
    <xf numFmtId="164" fontId="0" fillId="2" borderId="3" xfId="0" applyNumberFormat="1" applyFill="1" applyBorder="1" applyAlignment="1">
      <alignment horizontal="right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7" fillId="2" borderId="0" xfId="0" applyFont="1" applyFill="1" applyAlignment="1">
      <alignment horizontal="right"/>
    </xf>
    <xf numFmtId="0" fontId="0" fillId="2" borderId="0" xfId="0" applyFill="1" applyAlignment="1">
      <alignment horizontal="left" vertical="top" wrapText="1"/>
    </xf>
    <xf numFmtId="0" fontId="0" fillId="2" borderId="30" xfId="0" quotePrefix="1" applyFill="1" applyBorder="1" applyAlignment="1">
      <alignment horizontal="center" vertical="center"/>
    </xf>
    <xf numFmtId="0" fontId="0" fillId="2" borderId="31" xfId="0" quotePrefix="1" applyFill="1" applyBorder="1" applyAlignment="1">
      <alignment horizontal="center" vertical="center"/>
    </xf>
    <xf numFmtId="0" fontId="0" fillId="2" borderId="32" xfId="0" quotePrefix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/>
    </xf>
    <xf numFmtId="0" fontId="6" fillId="3" borderId="27" xfId="0" applyFont="1" applyFill="1" applyBorder="1" applyAlignment="1">
      <alignment horizontal="center"/>
    </xf>
    <xf numFmtId="3" fontId="6" fillId="7" borderId="29" xfId="0" applyNumberFormat="1" applyFont="1" applyFill="1" applyBorder="1" applyAlignment="1">
      <alignment horizontal="center"/>
    </xf>
    <xf numFmtId="3" fontId="6" fillId="7" borderId="27" xfId="0" applyNumberFormat="1" applyFont="1" applyFill="1" applyBorder="1" applyAlignment="1">
      <alignment horizontal="center"/>
    </xf>
    <xf numFmtId="3" fontId="2" fillId="2" borderId="3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137223</xdr:colOff>
      <xdr:row>1</xdr:row>
      <xdr:rowOff>45383</xdr:rowOff>
    </xdr:from>
    <xdr:to>
      <xdr:col>11</xdr:col>
      <xdr:colOff>357684</xdr:colOff>
      <xdr:row>4</xdr:row>
      <xdr:rowOff>150158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7164" y="235883"/>
          <a:ext cx="1139343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2"/>
  <sheetViews>
    <sheetView workbookViewId="0">
      <selection activeCell="I23" sqref="I23"/>
    </sheetView>
  </sheetViews>
  <sheetFormatPr defaultRowHeight="15" x14ac:dyDescent="0.25"/>
  <cols>
    <col min="1" max="2" width="9.140625" style="2"/>
    <col min="3" max="3" width="20.28515625" style="2" bestFit="1" customWidth="1"/>
    <col min="4" max="4" width="21.42578125" style="2" bestFit="1" customWidth="1"/>
    <col min="5" max="6" width="9.140625" style="2"/>
    <col min="7" max="7" width="14.28515625" style="3" customWidth="1"/>
    <col min="8" max="8" width="8.7109375" style="3" bestFit="1" customWidth="1"/>
    <col min="9" max="9" width="9.140625" style="13"/>
    <col min="10" max="10" width="9.140625" style="2"/>
    <col min="11" max="11" width="10.140625" style="2" bestFit="1" customWidth="1"/>
    <col min="12" max="12" width="9.140625" style="3"/>
    <col min="13" max="16384" width="9.140625" style="2"/>
  </cols>
  <sheetData>
    <row r="4" spans="3:12" s="1" customFormat="1" ht="45" x14ac:dyDescent="0.25">
      <c r="C4" s="4" t="s">
        <v>0</v>
      </c>
      <c r="D4" s="4" t="s">
        <v>1</v>
      </c>
      <c r="E4" s="4" t="s">
        <v>17</v>
      </c>
      <c r="F4" s="4" t="s">
        <v>16</v>
      </c>
      <c r="G4" s="11" t="s">
        <v>18</v>
      </c>
      <c r="I4" s="14"/>
      <c r="L4" s="29"/>
    </row>
    <row r="5" spans="3:12" x14ac:dyDescent="0.25">
      <c r="C5" s="5" t="s">
        <v>2</v>
      </c>
      <c r="D5" s="5" t="s">
        <v>22</v>
      </c>
      <c r="E5" s="5">
        <v>17</v>
      </c>
      <c r="F5" s="5"/>
      <c r="G5" s="6"/>
    </row>
    <row r="6" spans="3:12" x14ac:dyDescent="0.25">
      <c r="C6" s="5" t="s">
        <v>3</v>
      </c>
      <c r="D6" s="5" t="s">
        <v>22</v>
      </c>
      <c r="E6" s="5">
        <v>21</v>
      </c>
      <c r="F6" s="5"/>
      <c r="G6" s="6"/>
    </row>
    <row r="7" spans="3:12" x14ac:dyDescent="0.25">
      <c r="C7" s="5" t="s">
        <v>4</v>
      </c>
      <c r="D7" s="5" t="s">
        <v>22</v>
      </c>
      <c r="E7" s="6">
        <v>6465</v>
      </c>
      <c r="F7" s="5"/>
      <c r="G7" s="6"/>
    </row>
    <row r="8" spans="3:12" x14ac:dyDescent="0.25">
      <c r="C8" s="5" t="s">
        <v>5</v>
      </c>
      <c r="D8" s="5" t="s">
        <v>22</v>
      </c>
      <c r="E8" s="5">
        <v>391</v>
      </c>
      <c r="F8" s="5"/>
      <c r="G8" s="6"/>
    </row>
    <row r="9" spans="3:12" x14ac:dyDescent="0.25">
      <c r="C9" s="5" t="s">
        <v>6</v>
      </c>
      <c r="D9" s="5" t="s">
        <v>22</v>
      </c>
      <c r="E9" s="6">
        <v>1567</v>
      </c>
      <c r="F9" s="5"/>
      <c r="G9" s="6"/>
    </row>
    <row r="10" spans="3:12" x14ac:dyDescent="0.25">
      <c r="C10" s="5" t="s">
        <v>7</v>
      </c>
      <c r="D10" s="5" t="s">
        <v>22</v>
      </c>
      <c r="E10" s="5">
        <v>155</v>
      </c>
      <c r="F10" s="5"/>
      <c r="G10" s="6"/>
    </row>
    <row r="11" spans="3:12" x14ac:dyDescent="0.25">
      <c r="C11" s="7" t="s">
        <v>4</v>
      </c>
      <c r="D11" s="7" t="s">
        <v>8</v>
      </c>
      <c r="E11" s="8">
        <v>3441</v>
      </c>
      <c r="F11" s="7"/>
      <c r="G11" s="8"/>
    </row>
    <row r="12" spans="3:12" x14ac:dyDescent="0.25">
      <c r="C12" s="7" t="s">
        <v>9</v>
      </c>
      <c r="D12" s="7" t="s">
        <v>8</v>
      </c>
      <c r="E12" s="7">
        <v>4</v>
      </c>
      <c r="F12" s="7"/>
      <c r="G12" s="8"/>
    </row>
    <row r="13" spans="3:12" x14ac:dyDescent="0.25">
      <c r="C13" s="7" t="s">
        <v>10</v>
      </c>
      <c r="D13" s="7" t="s">
        <v>8</v>
      </c>
      <c r="E13" s="7"/>
      <c r="F13" s="7">
        <v>2</v>
      </c>
      <c r="G13" s="8"/>
    </row>
    <row r="14" spans="3:12" x14ac:dyDescent="0.25">
      <c r="C14" s="7" t="s">
        <v>11</v>
      </c>
      <c r="D14" s="7" t="s">
        <v>8</v>
      </c>
      <c r="E14" s="7"/>
      <c r="F14" s="7">
        <v>20</v>
      </c>
      <c r="G14" s="8"/>
    </row>
    <row r="15" spans="3:12" x14ac:dyDescent="0.25">
      <c r="C15" s="7" t="s">
        <v>12</v>
      </c>
      <c r="D15" s="7" t="s">
        <v>8</v>
      </c>
      <c r="E15" s="7"/>
      <c r="F15" s="7">
        <v>2</v>
      </c>
      <c r="G15" s="8"/>
    </row>
    <row r="16" spans="3:12" x14ac:dyDescent="0.25">
      <c r="C16" s="9" t="s">
        <v>3</v>
      </c>
      <c r="D16" s="9" t="s">
        <v>13</v>
      </c>
      <c r="E16" s="9">
        <v>163</v>
      </c>
      <c r="F16" s="9"/>
      <c r="G16" s="10">
        <v>9780000</v>
      </c>
      <c r="H16" s="3" t="s">
        <v>20</v>
      </c>
      <c r="I16" s="13">
        <f>G16/$G$19</f>
        <v>0.39220404234841194</v>
      </c>
      <c r="J16" s="2">
        <f>I16*$G$22</f>
        <v>1173600.0000000014</v>
      </c>
      <c r="K16" s="27">
        <f>J16+G16</f>
        <v>10953600.000000002</v>
      </c>
      <c r="L16" s="3">
        <f>K16/E16</f>
        <v>67200.000000000015</v>
      </c>
    </row>
    <row r="17" spans="3:12" x14ac:dyDescent="0.25">
      <c r="C17" s="9" t="s">
        <v>14</v>
      </c>
      <c r="D17" s="9" t="s">
        <v>13</v>
      </c>
      <c r="E17" s="9">
        <v>11</v>
      </c>
      <c r="F17" s="9">
        <v>2</v>
      </c>
      <c r="G17" s="10">
        <v>836000</v>
      </c>
      <c r="H17" s="3" t="s">
        <v>21</v>
      </c>
      <c r="I17" s="13">
        <f t="shared" ref="I17:I18" si="0">G17/$G$19</f>
        <v>3.3525826114854024E-2</v>
      </c>
      <c r="J17" s="2">
        <f t="shared" ref="J17:J18" si="1">I17*$G$22</f>
        <v>100320.00000000012</v>
      </c>
      <c r="K17" s="27">
        <f t="shared" ref="K17:K18" si="2">J17+G17</f>
        <v>936320.00000000012</v>
      </c>
      <c r="L17" s="3">
        <f t="shared" ref="L17:L18" si="3">K17/E17</f>
        <v>85120.000000000015</v>
      </c>
    </row>
    <row r="18" spans="3:12" x14ac:dyDescent="0.25">
      <c r="C18" s="9" t="s">
        <v>15</v>
      </c>
      <c r="D18" s="9" t="s">
        <v>13</v>
      </c>
      <c r="E18" s="9">
        <v>179</v>
      </c>
      <c r="F18" s="9">
        <v>2</v>
      </c>
      <c r="G18" s="10">
        <v>14320000</v>
      </c>
      <c r="H18" s="3" t="s">
        <v>21</v>
      </c>
      <c r="I18" s="13">
        <f t="shared" si="0"/>
        <v>0.57427013153673401</v>
      </c>
      <c r="J18" s="2">
        <f t="shared" si="1"/>
        <v>1718400.0000000021</v>
      </c>
      <c r="K18" s="27">
        <f t="shared" si="2"/>
        <v>16038400.000000002</v>
      </c>
      <c r="L18" s="3">
        <f t="shared" si="3"/>
        <v>89600.000000000015</v>
      </c>
    </row>
    <row r="19" spans="3:12" x14ac:dyDescent="0.25">
      <c r="G19" s="3">
        <f>SUM(G5:G18)</f>
        <v>24936000</v>
      </c>
      <c r="K19" s="3">
        <f>SUM(K16:K18)</f>
        <v>27928320.000000004</v>
      </c>
    </row>
    <row r="20" spans="3:12" x14ac:dyDescent="0.25">
      <c r="F20" s="2" t="s">
        <v>33</v>
      </c>
      <c r="G20" s="13">
        <v>0.12</v>
      </c>
    </row>
    <row r="21" spans="3:12" x14ac:dyDescent="0.25">
      <c r="F21" s="2" t="s">
        <v>34</v>
      </c>
      <c r="G21" s="15">
        <f>G19*(1+G20)</f>
        <v>27928320.000000004</v>
      </c>
    </row>
    <row r="22" spans="3:12" x14ac:dyDescent="0.25">
      <c r="F22" s="2" t="s">
        <v>35</v>
      </c>
      <c r="G22" s="21">
        <f>G21-G19</f>
        <v>2992320.0000000037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25"/>
  <sheetViews>
    <sheetView workbookViewId="0">
      <selection activeCell="K17" sqref="K17"/>
    </sheetView>
  </sheetViews>
  <sheetFormatPr defaultRowHeight="15" x14ac:dyDescent="0.25"/>
  <cols>
    <col min="1" max="2" width="9.140625" style="2"/>
    <col min="3" max="3" width="20.28515625" style="2" bestFit="1" customWidth="1"/>
    <col min="4" max="4" width="21.42578125" style="2" bestFit="1" customWidth="1"/>
    <col min="5" max="6" width="9.140625" style="2"/>
    <col min="7" max="7" width="14.85546875" style="3" bestFit="1" customWidth="1"/>
    <col min="8" max="8" width="6.7109375" style="3" customWidth="1"/>
    <col min="9" max="9" width="9.140625" style="18"/>
    <col min="10" max="10" width="20.85546875" style="3" bestFit="1" customWidth="1"/>
    <col min="11" max="11" width="11.140625" style="3" bestFit="1" customWidth="1"/>
    <col min="12" max="13" width="9.140625" style="2"/>
    <col min="14" max="14" width="12.7109375" style="18" bestFit="1" customWidth="1"/>
    <col min="15" max="15" width="9.140625" style="18"/>
    <col min="16" max="16384" width="9.140625" style="2"/>
  </cols>
  <sheetData>
    <row r="4" spans="3:15" s="1" customFormat="1" ht="45" x14ac:dyDescent="0.25">
      <c r="C4" s="4" t="s">
        <v>0</v>
      </c>
      <c r="D4" s="4" t="s">
        <v>1</v>
      </c>
      <c r="E4" s="4" t="s">
        <v>17</v>
      </c>
      <c r="F4" s="4" t="s">
        <v>16</v>
      </c>
      <c r="G4" s="11" t="s">
        <v>19</v>
      </c>
      <c r="H4" s="11" t="s">
        <v>27</v>
      </c>
      <c r="I4" s="16" t="s">
        <v>26</v>
      </c>
      <c r="J4" s="11" t="s">
        <v>31</v>
      </c>
      <c r="K4" s="11" t="s">
        <v>32</v>
      </c>
      <c r="N4" s="20"/>
      <c r="O4" s="20"/>
    </row>
    <row r="5" spans="3:15" x14ac:dyDescent="0.25">
      <c r="C5" s="5" t="s">
        <v>2</v>
      </c>
      <c r="D5" s="5" t="s">
        <v>22</v>
      </c>
      <c r="E5" s="5">
        <v>17</v>
      </c>
      <c r="F5" s="5"/>
      <c r="G5" s="12" t="s">
        <v>24</v>
      </c>
      <c r="H5" s="12">
        <v>1</v>
      </c>
      <c r="I5" s="17">
        <v>211.95</v>
      </c>
      <c r="J5" s="12">
        <v>31200</v>
      </c>
      <c r="K5" s="12">
        <f>I5*J5</f>
        <v>6612840</v>
      </c>
      <c r="L5" s="2">
        <f>K5/$K$11</f>
        <v>1.9522776572668113E-2</v>
      </c>
      <c r="M5" s="2">
        <f>L5*$K$25</f>
        <v>1121523.4464208253</v>
      </c>
      <c r="N5" s="18">
        <f>M5+K5</f>
        <v>7734363.4464208251</v>
      </c>
      <c r="O5" s="18">
        <f>N5/I5</f>
        <v>36491.452920126569</v>
      </c>
    </row>
    <row r="6" spans="3:15" x14ac:dyDescent="0.25">
      <c r="C6" s="5" t="s">
        <v>3</v>
      </c>
      <c r="D6" s="5" t="s">
        <v>22</v>
      </c>
      <c r="E6" s="5">
        <v>21</v>
      </c>
      <c r="F6" s="5"/>
      <c r="G6" s="12" t="s">
        <v>23</v>
      </c>
      <c r="H6" s="12">
        <v>1</v>
      </c>
      <c r="I6" s="17">
        <v>282.60000000000002</v>
      </c>
      <c r="J6" s="12">
        <v>31200</v>
      </c>
      <c r="K6" s="12">
        <f t="shared" ref="K6:K10" si="0">I6*J6</f>
        <v>8817120</v>
      </c>
      <c r="L6" s="2">
        <f t="shared" ref="L6:L10" si="1">K6/$K$11</f>
        <v>2.6030368763557483E-2</v>
      </c>
      <c r="M6" s="2">
        <f t="shared" ref="M6:M10" si="2">L6*$K$25</f>
        <v>1495364.595227767</v>
      </c>
      <c r="N6" s="18">
        <f t="shared" ref="N6:N10" si="3">M6+K6</f>
        <v>10312484.595227767</v>
      </c>
      <c r="O6" s="18">
        <f t="shared" ref="O6:O10" si="4">N6/I6</f>
        <v>36491.452920126561</v>
      </c>
    </row>
    <row r="7" spans="3:15" x14ac:dyDescent="0.25">
      <c r="C7" s="5" t="s">
        <v>4</v>
      </c>
      <c r="D7" s="5" t="s">
        <v>22</v>
      </c>
      <c r="E7" s="6">
        <v>6465</v>
      </c>
      <c r="F7" s="5"/>
      <c r="G7" s="12" t="s">
        <v>25</v>
      </c>
      <c r="H7" s="12">
        <v>15</v>
      </c>
      <c r="I7" s="17">
        <v>6358.5</v>
      </c>
      <c r="J7" s="12">
        <v>31200</v>
      </c>
      <c r="K7" s="12">
        <f t="shared" si="0"/>
        <v>198385200</v>
      </c>
      <c r="L7" s="2">
        <f t="shared" si="1"/>
        <v>0.58568329718004342</v>
      </c>
      <c r="M7" s="2">
        <f t="shared" si="2"/>
        <v>33645703.392624758</v>
      </c>
      <c r="N7" s="18">
        <f t="shared" si="3"/>
        <v>232030903.39262477</v>
      </c>
      <c r="O7" s="18">
        <f t="shared" si="4"/>
        <v>36491.452920126569</v>
      </c>
    </row>
    <row r="8" spans="3:15" x14ac:dyDescent="0.25">
      <c r="C8" s="5" t="s">
        <v>5</v>
      </c>
      <c r="D8" s="5" t="s">
        <v>22</v>
      </c>
      <c r="E8" s="5">
        <v>391</v>
      </c>
      <c r="F8" s="5"/>
      <c r="G8" s="12" t="s">
        <v>28</v>
      </c>
      <c r="H8" s="12">
        <v>1</v>
      </c>
      <c r="I8" s="17">
        <v>706.5</v>
      </c>
      <c r="J8" s="12">
        <v>31200</v>
      </c>
      <c r="K8" s="12">
        <f t="shared" si="0"/>
        <v>22042800</v>
      </c>
      <c r="L8" s="2">
        <f t="shared" si="1"/>
        <v>6.5075921908893705E-2</v>
      </c>
      <c r="M8" s="2">
        <f t="shared" si="2"/>
        <v>3738411.488069417</v>
      </c>
      <c r="N8" s="18">
        <f t="shared" si="3"/>
        <v>25781211.488069415</v>
      </c>
      <c r="O8" s="18">
        <f t="shared" si="4"/>
        <v>36491.452920126561</v>
      </c>
    </row>
    <row r="9" spans="3:15" x14ac:dyDescent="0.25">
      <c r="C9" s="5" t="s">
        <v>6</v>
      </c>
      <c r="D9" s="5" t="s">
        <v>22</v>
      </c>
      <c r="E9" s="6">
        <v>1567</v>
      </c>
      <c r="F9" s="5"/>
      <c r="G9" s="12" t="s">
        <v>29</v>
      </c>
      <c r="H9" s="12">
        <v>1</v>
      </c>
      <c r="I9" s="17">
        <v>1413</v>
      </c>
      <c r="J9" s="12">
        <v>31200</v>
      </c>
      <c r="K9" s="12">
        <f t="shared" si="0"/>
        <v>44085600</v>
      </c>
      <c r="L9" s="2">
        <f t="shared" si="1"/>
        <v>0.13015184381778741</v>
      </c>
      <c r="M9" s="2">
        <f t="shared" si="2"/>
        <v>7476822.9761388339</v>
      </c>
      <c r="N9" s="18">
        <f t="shared" si="3"/>
        <v>51562422.97613883</v>
      </c>
      <c r="O9" s="18">
        <f t="shared" si="4"/>
        <v>36491.452920126561</v>
      </c>
    </row>
    <row r="10" spans="3:15" x14ac:dyDescent="0.25">
      <c r="C10" s="5" t="s">
        <v>7</v>
      </c>
      <c r="D10" s="5" t="s">
        <v>22</v>
      </c>
      <c r="E10" s="5">
        <v>155</v>
      </c>
      <c r="F10" s="5"/>
      <c r="G10" s="12" t="s">
        <v>30</v>
      </c>
      <c r="H10" s="12">
        <v>1</v>
      </c>
      <c r="I10" s="17">
        <v>1884</v>
      </c>
      <c r="J10" s="12">
        <v>31200</v>
      </c>
      <c r="K10" s="12">
        <f t="shared" si="0"/>
        <v>58780800</v>
      </c>
      <c r="L10" s="2">
        <f t="shared" si="1"/>
        <v>0.17353579175704989</v>
      </c>
      <c r="M10" s="2">
        <f t="shared" si="2"/>
        <v>9969097.3015184458</v>
      </c>
      <c r="N10" s="18">
        <f t="shared" si="3"/>
        <v>68749897.30151844</v>
      </c>
      <c r="O10" s="18">
        <f t="shared" si="4"/>
        <v>36491.452920126561</v>
      </c>
    </row>
    <row r="11" spans="3:15" x14ac:dyDescent="0.25">
      <c r="C11" s="7" t="s">
        <v>4</v>
      </c>
      <c r="D11" s="7" t="s">
        <v>8</v>
      </c>
      <c r="E11" s="8">
        <v>3441</v>
      </c>
      <c r="F11" s="7"/>
      <c r="I11" s="18">
        <f>SUM(I5:I10)</f>
        <v>10856.55</v>
      </c>
      <c r="K11" s="3">
        <f>SUM(K5:K10)</f>
        <v>338724360</v>
      </c>
      <c r="N11" s="22">
        <f>SUM(N5:N10)</f>
        <v>396171283.20000005</v>
      </c>
    </row>
    <row r="12" spans="3:15" x14ac:dyDescent="0.25">
      <c r="C12" s="7" t="s">
        <v>9</v>
      </c>
      <c r="D12" s="7" t="s">
        <v>8</v>
      </c>
      <c r="E12" s="7">
        <v>4</v>
      </c>
      <c r="F12" s="7"/>
      <c r="J12" s="3" t="s">
        <v>36</v>
      </c>
      <c r="K12" s="19" t="s">
        <v>44</v>
      </c>
    </row>
    <row r="13" spans="3:15" x14ac:dyDescent="0.25">
      <c r="C13" s="7" t="s">
        <v>10</v>
      </c>
      <c r="D13" s="7" t="s">
        <v>8</v>
      </c>
      <c r="E13" s="7"/>
      <c r="F13" s="7">
        <v>2</v>
      </c>
      <c r="J13" s="3" t="s">
        <v>37</v>
      </c>
      <c r="K13" s="19" t="s">
        <v>44</v>
      </c>
    </row>
    <row r="14" spans="3:15" x14ac:dyDescent="0.25">
      <c r="C14" s="7" t="s">
        <v>11</v>
      </c>
      <c r="D14" s="7" t="s">
        <v>8</v>
      </c>
      <c r="E14" s="7"/>
      <c r="F14" s="7">
        <v>20</v>
      </c>
      <c r="J14" s="3" t="s">
        <v>38</v>
      </c>
      <c r="K14" s="19" t="s">
        <v>44</v>
      </c>
    </row>
    <row r="15" spans="3:15" x14ac:dyDescent="0.25">
      <c r="C15" s="7" t="s">
        <v>12</v>
      </c>
      <c r="D15" s="7" t="s">
        <v>8</v>
      </c>
      <c r="E15" s="7"/>
      <c r="F15" s="7">
        <v>2</v>
      </c>
      <c r="J15" s="3" t="s">
        <v>39</v>
      </c>
      <c r="K15" s="19" t="s">
        <v>44</v>
      </c>
    </row>
    <row r="16" spans="3:15" x14ac:dyDescent="0.25">
      <c r="C16" s="9" t="s">
        <v>3</v>
      </c>
      <c r="D16" s="9" t="s">
        <v>13</v>
      </c>
      <c r="E16" s="9">
        <v>163</v>
      </c>
      <c r="F16" s="9"/>
      <c r="J16" s="3" t="s">
        <v>40</v>
      </c>
      <c r="K16" s="19" t="s">
        <v>44</v>
      </c>
    </row>
    <row r="17" spans="3:11" x14ac:dyDescent="0.25">
      <c r="C17" s="9" t="s">
        <v>14</v>
      </c>
      <c r="D17" s="9" t="s">
        <v>13</v>
      </c>
      <c r="E17" s="9"/>
      <c r="F17" s="9">
        <v>2</v>
      </c>
      <c r="J17" s="3" t="s">
        <v>41</v>
      </c>
      <c r="K17" s="19">
        <v>15000000</v>
      </c>
    </row>
    <row r="18" spans="3:11" x14ac:dyDescent="0.25">
      <c r="C18" s="9" t="s">
        <v>15</v>
      </c>
      <c r="D18" s="9" t="s">
        <v>13</v>
      </c>
      <c r="E18" s="9"/>
      <c r="F18" s="9">
        <v>2</v>
      </c>
      <c r="J18" s="3" t="s">
        <v>42</v>
      </c>
      <c r="K18" s="19" t="s">
        <v>44</v>
      </c>
    </row>
    <row r="20" spans="3:11" x14ac:dyDescent="0.25">
      <c r="J20" s="3" t="s">
        <v>43</v>
      </c>
      <c r="K20" s="3">
        <f>SUM(K11:K18)</f>
        <v>353724360</v>
      </c>
    </row>
    <row r="21" spans="3:11" x14ac:dyDescent="0.25">
      <c r="J21" s="3" t="s">
        <v>33</v>
      </c>
      <c r="K21" s="13">
        <v>0.12</v>
      </c>
    </row>
    <row r="22" spans="3:11" x14ac:dyDescent="0.25">
      <c r="J22" s="3" t="s">
        <v>34</v>
      </c>
      <c r="K22" s="15">
        <f>K20*(1+K21)</f>
        <v>396171283.20000005</v>
      </c>
    </row>
    <row r="23" spans="3:11" x14ac:dyDescent="0.25">
      <c r="J23" s="3" t="s">
        <v>35</v>
      </c>
      <c r="K23" s="21">
        <f>K22-K20</f>
        <v>42446923.200000048</v>
      </c>
    </row>
    <row r="25" spans="3:11" x14ac:dyDescent="0.25">
      <c r="K25" s="3">
        <f>K22-K11</f>
        <v>57446923.200000048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31"/>
  <sheetViews>
    <sheetView topLeftCell="B4" workbookViewId="0">
      <selection activeCell="O25" sqref="O25"/>
    </sheetView>
  </sheetViews>
  <sheetFormatPr defaultRowHeight="15" x14ac:dyDescent="0.25"/>
  <cols>
    <col min="1" max="2" width="9.140625" style="2"/>
    <col min="3" max="3" width="20.28515625" style="2" bestFit="1" customWidth="1"/>
    <col min="4" max="4" width="21.42578125" style="2" bestFit="1" customWidth="1"/>
    <col min="5" max="6" width="9.140625" style="2"/>
    <col min="7" max="7" width="15.42578125" style="3" bestFit="1" customWidth="1"/>
    <col min="8" max="8" width="4.7109375" style="3" customWidth="1"/>
    <col min="9" max="9" width="9.140625" style="13"/>
    <col min="10" max="10" width="20.85546875" style="2" bestFit="1" customWidth="1"/>
    <col min="11" max="11" width="11.140625" style="3" bestFit="1" customWidth="1"/>
    <col min="12" max="13" width="9.140625" style="2"/>
    <col min="14" max="14" width="10" style="2" bestFit="1" customWidth="1"/>
    <col min="15" max="15" width="10.140625" style="13" bestFit="1" customWidth="1"/>
    <col min="16" max="16384" width="9.140625" style="2"/>
  </cols>
  <sheetData>
    <row r="4" spans="3:15" s="1" customFormat="1" ht="45" x14ac:dyDescent="0.25">
      <c r="C4" s="4" t="s">
        <v>0</v>
      </c>
      <c r="D4" s="4" t="s">
        <v>1</v>
      </c>
      <c r="E4" s="4" t="s">
        <v>17</v>
      </c>
      <c r="F4" s="4" t="s">
        <v>16</v>
      </c>
      <c r="G4" s="11" t="s">
        <v>49</v>
      </c>
      <c r="I4" s="14"/>
      <c r="K4" s="29"/>
      <c r="O4" s="14"/>
    </row>
    <row r="5" spans="3:15" x14ac:dyDescent="0.25">
      <c r="C5" s="5" t="s">
        <v>2</v>
      </c>
      <c r="D5" s="5" t="s">
        <v>22</v>
      </c>
      <c r="E5" s="5">
        <v>17</v>
      </c>
      <c r="F5" s="5"/>
      <c r="G5" s="12"/>
    </row>
    <row r="6" spans="3:15" x14ac:dyDescent="0.25">
      <c r="C6" s="5" t="s">
        <v>3</v>
      </c>
      <c r="D6" s="5" t="s">
        <v>22</v>
      </c>
      <c r="E6" s="5">
        <v>21</v>
      </c>
      <c r="F6" s="5"/>
      <c r="G6" s="12"/>
    </row>
    <row r="7" spans="3:15" x14ac:dyDescent="0.25">
      <c r="C7" s="5" t="s">
        <v>4</v>
      </c>
      <c r="D7" s="5" t="s">
        <v>22</v>
      </c>
      <c r="E7" s="6">
        <v>6465</v>
      </c>
      <c r="F7" s="5"/>
      <c r="G7" s="12"/>
    </row>
    <row r="8" spans="3:15" x14ac:dyDescent="0.25">
      <c r="C8" s="5" t="s">
        <v>5</v>
      </c>
      <c r="D8" s="5" t="s">
        <v>22</v>
      </c>
      <c r="E8" s="5">
        <v>391</v>
      </c>
      <c r="F8" s="5"/>
      <c r="G8" s="12"/>
    </row>
    <row r="9" spans="3:15" x14ac:dyDescent="0.25">
      <c r="C9" s="5" t="s">
        <v>6</v>
      </c>
      <c r="D9" s="5" t="s">
        <v>22</v>
      </c>
      <c r="E9" s="6">
        <v>1567</v>
      </c>
      <c r="F9" s="5"/>
      <c r="G9" s="12"/>
    </row>
    <row r="10" spans="3:15" x14ac:dyDescent="0.25">
      <c r="C10" s="5" t="s">
        <v>7</v>
      </c>
      <c r="D10" s="5" t="s">
        <v>22</v>
      </c>
      <c r="E10" s="5">
        <v>155</v>
      </c>
      <c r="F10" s="5"/>
      <c r="G10" s="23"/>
    </row>
    <row r="11" spans="3:15" x14ac:dyDescent="0.25">
      <c r="C11" s="7" t="s">
        <v>4</v>
      </c>
      <c r="D11" s="7" t="s">
        <v>8</v>
      </c>
      <c r="E11" s="8">
        <v>3441</v>
      </c>
      <c r="F11" s="7"/>
      <c r="G11" s="12" t="s">
        <v>50</v>
      </c>
      <c r="H11" s="12">
        <v>16</v>
      </c>
      <c r="I11" s="25">
        <v>3424</v>
      </c>
      <c r="J11" s="12">
        <v>21035000</v>
      </c>
      <c r="K11" s="12">
        <f>J11*H11</f>
        <v>336560000</v>
      </c>
      <c r="L11" s="2">
        <f>K11/$K$16</f>
        <v>0.75049866372615803</v>
      </c>
      <c r="M11" s="2">
        <f>L11*$K$31</f>
        <v>29356415.670472797</v>
      </c>
      <c r="N11" s="2">
        <f>M11+K11</f>
        <v>365916415.6704728</v>
      </c>
      <c r="O11" s="13">
        <f>N11/I11</f>
        <v>106868.11205329229</v>
      </c>
    </row>
    <row r="12" spans="3:15" x14ac:dyDescent="0.25">
      <c r="C12" s="7" t="s">
        <v>9</v>
      </c>
      <c r="D12" s="7" t="s">
        <v>8</v>
      </c>
      <c r="E12" s="7">
        <v>4</v>
      </c>
      <c r="F12" s="7"/>
      <c r="G12" s="12" t="s">
        <v>45</v>
      </c>
      <c r="H12" s="12">
        <v>1</v>
      </c>
      <c r="I12" s="25">
        <v>4.4000000000000004</v>
      </c>
      <c r="J12" s="12">
        <v>536000</v>
      </c>
      <c r="K12" s="12">
        <f t="shared" ref="K12:K15" si="0">J12*H12</f>
        <v>536000</v>
      </c>
      <c r="L12" s="2">
        <f t="shared" ref="L12:L15" si="1">K12/$K$16</f>
        <v>1.1952320054588207E-3</v>
      </c>
      <c r="M12" s="2">
        <f t="shared" ref="M12:M15" si="2">L12*$K$31</f>
        <v>46752.551697686649</v>
      </c>
      <c r="N12" s="2">
        <f t="shared" ref="N12:N15" si="3">M12+K12</f>
        <v>582752.55169768666</v>
      </c>
      <c r="O12" s="13">
        <f t="shared" ref="O12:O15" si="4">N12/I12</f>
        <v>132443.76174947424</v>
      </c>
    </row>
    <row r="13" spans="3:15" x14ac:dyDescent="0.25">
      <c r="C13" s="7" t="s">
        <v>10</v>
      </c>
      <c r="D13" s="7" t="s">
        <v>8</v>
      </c>
      <c r="E13" s="7"/>
      <c r="F13" s="7">
        <v>2</v>
      </c>
      <c r="G13" s="12" t="s">
        <v>46</v>
      </c>
      <c r="H13" s="12">
        <v>1</v>
      </c>
      <c r="I13" s="25">
        <v>25</v>
      </c>
      <c r="J13" s="12">
        <v>1260000</v>
      </c>
      <c r="K13" s="12">
        <f t="shared" si="0"/>
        <v>1260000</v>
      </c>
      <c r="L13" s="2">
        <f t="shared" si="1"/>
        <v>2.8096871770114072E-3</v>
      </c>
      <c r="M13" s="2">
        <f t="shared" si="2"/>
        <v>109903.38645351713</v>
      </c>
      <c r="N13" s="2">
        <f t="shared" si="3"/>
        <v>1369903.3864535172</v>
      </c>
      <c r="O13" s="13">
        <f t="shared" si="4"/>
        <v>54796.135458140692</v>
      </c>
    </row>
    <row r="14" spans="3:15" x14ac:dyDescent="0.25">
      <c r="C14" s="7" t="s">
        <v>11</v>
      </c>
      <c r="D14" s="7" t="s">
        <v>8</v>
      </c>
      <c r="E14" s="7"/>
      <c r="F14" s="7">
        <v>20</v>
      </c>
      <c r="G14" s="12" t="s">
        <v>47</v>
      </c>
      <c r="H14" s="17">
        <v>3.5</v>
      </c>
      <c r="I14" s="25">
        <v>1837.5</v>
      </c>
      <c r="J14" s="12">
        <v>25305000</v>
      </c>
      <c r="K14" s="12">
        <f t="shared" si="0"/>
        <v>88567500</v>
      </c>
      <c r="L14" s="2">
        <f t="shared" si="1"/>
        <v>0.19749759448409349</v>
      </c>
      <c r="M14" s="2">
        <f t="shared" si="2"/>
        <v>7725292.2061284743</v>
      </c>
      <c r="N14" s="2">
        <f t="shared" si="3"/>
        <v>96292792.206128478</v>
      </c>
      <c r="O14" s="13">
        <f t="shared" si="4"/>
        <v>52404.240656396454</v>
      </c>
    </row>
    <row r="15" spans="3:15" x14ac:dyDescent="0.25">
      <c r="C15" s="7" t="s">
        <v>12</v>
      </c>
      <c r="D15" s="7" t="s">
        <v>8</v>
      </c>
      <c r="E15" s="7"/>
      <c r="F15" s="7">
        <v>2</v>
      </c>
      <c r="G15" s="12" t="s">
        <v>48</v>
      </c>
      <c r="H15" s="12">
        <v>1</v>
      </c>
      <c r="I15" s="25">
        <v>447.3</v>
      </c>
      <c r="J15" s="12">
        <v>21525000</v>
      </c>
      <c r="K15" s="12">
        <f t="shared" si="0"/>
        <v>21525000</v>
      </c>
      <c r="L15" s="2">
        <f t="shared" si="1"/>
        <v>4.7998822607278203E-2</v>
      </c>
      <c r="M15" s="2">
        <f t="shared" si="2"/>
        <v>1877516.1852475842</v>
      </c>
      <c r="N15" s="2">
        <f t="shared" si="3"/>
        <v>23402516.185247585</v>
      </c>
      <c r="O15" s="13">
        <f t="shared" si="4"/>
        <v>52319.508574217718</v>
      </c>
    </row>
    <row r="16" spans="3:15" x14ac:dyDescent="0.25">
      <c r="C16" s="9" t="s">
        <v>3</v>
      </c>
      <c r="D16" s="9" t="s">
        <v>13</v>
      </c>
      <c r="E16" s="9">
        <v>163</v>
      </c>
      <c r="F16" s="9"/>
      <c r="G16" s="24"/>
      <c r="K16" s="15">
        <f>SUM(K11:K15)</f>
        <v>448448500</v>
      </c>
      <c r="N16" s="2">
        <f>SUM(N11:N15)</f>
        <v>487564380.00000006</v>
      </c>
    </row>
    <row r="17" spans="3:11" x14ac:dyDescent="0.25">
      <c r="C17" s="9" t="s">
        <v>14</v>
      </c>
      <c r="D17" s="9" t="s">
        <v>13</v>
      </c>
      <c r="E17" s="9"/>
      <c r="F17" s="9">
        <v>2</v>
      </c>
      <c r="G17" s="12"/>
      <c r="J17" s="2" t="s">
        <v>36</v>
      </c>
      <c r="K17" s="28" t="s">
        <v>44</v>
      </c>
    </row>
    <row r="18" spans="3:11" x14ac:dyDescent="0.25">
      <c r="C18" s="9" t="s">
        <v>15</v>
      </c>
      <c r="D18" s="9" t="s">
        <v>13</v>
      </c>
      <c r="E18" s="9"/>
      <c r="F18" s="9">
        <v>2</v>
      </c>
      <c r="G18" s="12"/>
      <c r="J18" s="2" t="s">
        <v>37</v>
      </c>
      <c r="K18" s="28" t="s">
        <v>44</v>
      </c>
    </row>
    <row r="19" spans="3:11" x14ac:dyDescent="0.25">
      <c r="J19" s="2" t="s">
        <v>38</v>
      </c>
      <c r="K19" s="28" t="s">
        <v>44</v>
      </c>
    </row>
    <row r="20" spans="3:11" x14ac:dyDescent="0.25">
      <c r="F20" s="2" t="s">
        <v>33</v>
      </c>
      <c r="G20" s="13"/>
      <c r="J20" s="2" t="s">
        <v>39</v>
      </c>
      <c r="K20" s="28" t="s">
        <v>44</v>
      </c>
    </row>
    <row r="21" spans="3:11" x14ac:dyDescent="0.25">
      <c r="F21" s="2" t="s">
        <v>34</v>
      </c>
      <c r="J21" s="2" t="s">
        <v>40</v>
      </c>
      <c r="K21" s="28" t="s">
        <v>44</v>
      </c>
    </row>
    <row r="22" spans="3:11" x14ac:dyDescent="0.25">
      <c r="F22" s="2" t="s">
        <v>35</v>
      </c>
      <c r="J22" s="2" t="s">
        <v>41</v>
      </c>
      <c r="K22" s="28">
        <v>3000000</v>
      </c>
    </row>
    <row r="23" spans="3:11" x14ac:dyDescent="0.25">
      <c r="J23" s="2" t="s">
        <v>42</v>
      </c>
      <c r="K23" s="28" t="s">
        <v>44</v>
      </c>
    </row>
    <row r="25" spans="3:11" x14ac:dyDescent="0.25">
      <c r="J25" s="2" t="s">
        <v>43</v>
      </c>
      <c r="K25" s="3">
        <f>SUM(K16:K23)</f>
        <v>451448500</v>
      </c>
    </row>
    <row r="26" spans="3:11" x14ac:dyDescent="0.25">
      <c r="J26" s="2" t="s">
        <v>33</v>
      </c>
      <c r="K26" s="3">
        <v>0.08</v>
      </c>
    </row>
    <row r="27" spans="3:11" x14ac:dyDescent="0.25">
      <c r="J27" s="2" t="s">
        <v>34</v>
      </c>
      <c r="K27" s="15">
        <f>K25*(1+K26)</f>
        <v>487564380.00000006</v>
      </c>
    </row>
    <row r="28" spans="3:11" x14ac:dyDescent="0.25">
      <c r="J28" s="2" t="s">
        <v>35</v>
      </c>
      <c r="K28" s="21">
        <f>K27-K25</f>
        <v>36115880.00000006</v>
      </c>
    </row>
    <row r="31" spans="3:11" x14ac:dyDescent="0.25">
      <c r="K31" s="3">
        <f>K27-K16</f>
        <v>39115880.00000006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4"/>
  <sheetViews>
    <sheetView tabSelected="1" view="pageBreakPreview" zoomScale="85" zoomScaleNormal="100" zoomScaleSheetLayoutView="85" workbookViewId="0">
      <selection activeCell="Q22" sqref="Q22"/>
    </sheetView>
  </sheetViews>
  <sheetFormatPr defaultRowHeight="15" x14ac:dyDescent="0.25"/>
  <cols>
    <col min="1" max="1" width="20.28515625" style="2" bestFit="1" customWidth="1"/>
    <col min="2" max="2" width="9.7109375" style="2" bestFit="1" customWidth="1"/>
    <col min="3" max="3" width="9.140625" style="34"/>
    <col min="4" max="4" width="6.7109375" style="2" bestFit="1" customWidth="1"/>
    <col min="5" max="5" width="21.42578125" style="3" bestFit="1" customWidth="1"/>
    <col min="6" max="6" width="11.7109375" style="3" customWidth="1"/>
    <col min="7" max="7" width="15.42578125" style="3" bestFit="1" customWidth="1"/>
    <col min="8" max="8" width="9.5703125" style="35" customWidth="1"/>
    <col min="9" max="9" width="10.42578125" style="2" bestFit="1" customWidth="1"/>
    <col min="10" max="10" width="11.28515625" style="3" bestFit="1" customWidth="1"/>
    <col min="11" max="11" width="13.85546875" style="3" bestFit="1" customWidth="1"/>
    <col min="12" max="12" width="9.140625" style="2"/>
    <col min="13" max="13" width="12.7109375" style="2" customWidth="1"/>
    <col min="14" max="16384" width="9.140625" style="2"/>
  </cols>
  <sheetData>
    <row r="2" spans="1:13" ht="15" customHeight="1" x14ac:dyDescent="0.25">
      <c r="A2" s="93" t="s">
        <v>75</v>
      </c>
      <c r="B2" s="93"/>
      <c r="C2" s="93"/>
      <c r="D2" s="93"/>
      <c r="E2" s="93"/>
      <c r="F2" s="93"/>
      <c r="G2" s="93"/>
      <c r="H2" s="93"/>
      <c r="I2" s="93"/>
    </row>
    <row r="3" spans="1:13" x14ac:dyDescent="0.25">
      <c r="A3" s="93"/>
      <c r="B3" s="93"/>
      <c r="C3" s="93"/>
      <c r="D3" s="93"/>
      <c r="E3" s="93"/>
      <c r="F3" s="93"/>
      <c r="G3" s="93"/>
      <c r="H3" s="93"/>
      <c r="I3" s="93"/>
    </row>
    <row r="4" spans="1:13" x14ac:dyDescent="0.25">
      <c r="A4" s="93"/>
      <c r="B4" s="93"/>
      <c r="C4" s="93"/>
      <c r="D4" s="93"/>
      <c r="E4" s="93"/>
      <c r="F4" s="93"/>
      <c r="G4" s="93"/>
      <c r="H4" s="93"/>
      <c r="I4" s="93"/>
    </row>
    <row r="5" spans="1:13" x14ac:dyDescent="0.25">
      <c r="A5" s="93"/>
      <c r="B5" s="93"/>
      <c r="C5" s="93"/>
      <c r="D5" s="93"/>
      <c r="E5" s="93"/>
      <c r="F5" s="93"/>
      <c r="G5" s="93"/>
      <c r="H5" s="93"/>
      <c r="I5" s="93"/>
    </row>
    <row r="6" spans="1:13" x14ac:dyDescent="0.25">
      <c r="A6" s="93"/>
      <c r="B6" s="93"/>
      <c r="C6" s="93"/>
      <c r="D6" s="93"/>
      <c r="E6" s="93"/>
      <c r="F6" s="93"/>
      <c r="G6" s="93"/>
      <c r="H6" s="93"/>
      <c r="I6" s="93"/>
      <c r="L6" s="92" t="s">
        <v>78</v>
      </c>
    </row>
    <row r="7" spans="1:13" ht="15.75" thickBot="1" x14ac:dyDescent="0.3">
      <c r="L7" s="92" t="s">
        <v>79</v>
      </c>
    </row>
    <row r="8" spans="1:13" ht="19.5" thickBot="1" x14ac:dyDescent="0.35">
      <c r="A8" s="97" t="s">
        <v>69</v>
      </c>
      <c r="B8" s="98"/>
      <c r="C8" s="98"/>
      <c r="D8" s="99"/>
      <c r="E8" s="100" t="s">
        <v>70</v>
      </c>
      <c r="F8" s="100"/>
      <c r="G8" s="100"/>
      <c r="H8" s="100"/>
      <c r="I8" s="100"/>
      <c r="J8" s="100"/>
      <c r="K8" s="100"/>
      <c r="L8" s="101"/>
    </row>
    <row r="9" spans="1:13" s="1" customFormat="1" ht="60.75" thickBot="1" x14ac:dyDescent="0.3">
      <c r="A9" s="53" t="s">
        <v>0</v>
      </c>
      <c r="B9" s="54" t="s">
        <v>1</v>
      </c>
      <c r="C9" s="54" t="s">
        <v>17</v>
      </c>
      <c r="D9" s="64" t="s">
        <v>16</v>
      </c>
      <c r="E9" s="78" t="s">
        <v>54</v>
      </c>
      <c r="F9" s="79" t="s">
        <v>62</v>
      </c>
      <c r="G9" s="80" t="s">
        <v>53</v>
      </c>
      <c r="H9" s="81" t="s">
        <v>51</v>
      </c>
      <c r="I9" s="80" t="s">
        <v>52</v>
      </c>
      <c r="J9" s="81" t="s">
        <v>31</v>
      </c>
      <c r="K9" s="82" t="s">
        <v>32</v>
      </c>
      <c r="L9" s="83" t="s">
        <v>66</v>
      </c>
    </row>
    <row r="10" spans="1:13" x14ac:dyDescent="0.25">
      <c r="A10" s="38" t="s">
        <v>2</v>
      </c>
      <c r="B10" s="39" t="s">
        <v>57</v>
      </c>
      <c r="C10" s="84">
        <v>17</v>
      </c>
      <c r="D10" s="88"/>
      <c r="E10" s="76" t="s">
        <v>22</v>
      </c>
      <c r="F10" s="76" t="s">
        <v>63</v>
      </c>
      <c r="G10" s="24" t="s">
        <v>24</v>
      </c>
      <c r="H10" s="37">
        <v>1</v>
      </c>
      <c r="I10" s="77">
        <v>211.95</v>
      </c>
      <c r="J10" s="24">
        <v>36500</v>
      </c>
      <c r="K10" s="56">
        <f>J10*I10</f>
        <v>7736175</v>
      </c>
      <c r="L10" s="94" t="s">
        <v>67</v>
      </c>
    </row>
    <row r="11" spans="1:13" x14ac:dyDescent="0.25">
      <c r="A11" s="44" t="s">
        <v>3</v>
      </c>
      <c r="B11" s="26" t="s">
        <v>57</v>
      </c>
      <c r="C11" s="85">
        <v>21</v>
      </c>
      <c r="D11" s="89"/>
      <c r="E11" s="59" t="s">
        <v>22</v>
      </c>
      <c r="F11" s="59" t="s">
        <v>63</v>
      </c>
      <c r="G11" s="12" t="s">
        <v>23</v>
      </c>
      <c r="H11" s="30">
        <v>1</v>
      </c>
      <c r="I11" s="17">
        <v>282.60000000000002</v>
      </c>
      <c r="J11" s="12">
        <v>36500</v>
      </c>
      <c r="K11" s="45">
        <f t="shared" ref="K11:K23" si="0">J11*I11</f>
        <v>10314900</v>
      </c>
      <c r="L11" s="95"/>
    </row>
    <row r="12" spans="1:13" x14ac:dyDescent="0.25">
      <c r="A12" s="44" t="s">
        <v>4</v>
      </c>
      <c r="B12" s="26" t="s">
        <v>57</v>
      </c>
      <c r="C12" s="85">
        <v>6465</v>
      </c>
      <c r="D12" s="89"/>
      <c r="E12" s="59" t="s">
        <v>22</v>
      </c>
      <c r="F12" s="59" t="s">
        <v>63</v>
      </c>
      <c r="G12" s="12" t="s">
        <v>25</v>
      </c>
      <c r="H12" s="30">
        <v>15</v>
      </c>
      <c r="I12" s="17">
        <v>6358.5</v>
      </c>
      <c r="J12" s="12">
        <v>36500</v>
      </c>
      <c r="K12" s="45">
        <f t="shared" si="0"/>
        <v>232085250</v>
      </c>
      <c r="L12" s="95"/>
    </row>
    <row r="13" spans="1:13" x14ac:dyDescent="0.25">
      <c r="A13" s="44" t="s">
        <v>5</v>
      </c>
      <c r="B13" s="26" t="s">
        <v>57</v>
      </c>
      <c r="C13" s="85">
        <v>391</v>
      </c>
      <c r="D13" s="89"/>
      <c r="E13" s="59" t="s">
        <v>22</v>
      </c>
      <c r="F13" s="59" t="s">
        <v>63</v>
      </c>
      <c r="G13" s="12" t="s">
        <v>28</v>
      </c>
      <c r="H13" s="30">
        <v>1</v>
      </c>
      <c r="I13" s="17">
        <v>706.5</v>
      </c>
      <c r="J13" s="12">
        <v>36500</v>
      </c>
      <c r="K13" s="45">
        <f t="shared" si="0"/>
        <v>25787250</v>
      </c>
      <c r="L13" s="95"/>
    </row>
    <row r="14" spans="1:13" x14ac:dyDescent="0.25">
      <c r="A14" s="44" t="s">
        <v>6</v>
      </c>
      <c r="B14" s="26" t="s">
        <v>57</v>
      </c>
      <c r="C14" s="85">
        <v>1567</v>
      </c>
      <c r="D14" s="89"/>
      <c r="E14" s="59" t="s">
        <v>22</v>
      </c>
      <c r="F14" s="59" t="s">
        <v>63</v>
      </c>
      <c r="G14" s="12" t="s">
        <v>29</v>
      </c>
      <c r="H14" s="30">
        <v>1</v>
      </c>
      <c r="I14" s="17">
        <v>1413</v>
      </c>
      <c r="J14" s="12">
        <v>36500</v>
      </c>
      <c r="K14" s="45">
        <f t="shared" si="0"/>
        <v>51574500</v>
      </c>
      <c r="L14" s="95"/>
    </row>
    <row r="15" spans="1:13" ht="15.75" thickBot="1" x14ac:dyDescent="0.3">
      <c r="A15" s="46" t="s">
        <v>7</v>
      </c>
      <c r="B15" s="47" t="s">
        <v>57</v>
      </c>
      <c r="C15" s="86">
        <v>155</v>
      </c>
      <c r="D15" s="90"/>
      <c r="E15" s="60" t="s">
        <v>22</v>
      </c>
      <c r="F15" s="60" t="s">
        <v>63</v>
      </c>
      <c r="G15" s="48" t="s">
        <v>30</v>
      </c>
      <c r="H15" s="49">
        <v>1</v>
      </c>
      <c r="I15" s="50">
        <v>1884</v>
      </c>
      <c r="J15" s="48">
        <v>36500</v>
      </c>
      <c r="K15" s="51">
        <f t="shared" si="0"/>
        <v>68766000</v>
      </c>
      <c r="L15" s="96"/>
      <c r="M15" s="102">
        <f>SUM(K10:K15)</f>
        <v>396264075</v>
      </c>
    </row>
    <row r="16" spans="1:13" x14ac:dyDescent="0.25">
      <c r="A16" s="38" t="s">
        <v>4</v>
      </c>
      <c r="B16" s="39" t="s">
        <v>8</v>
      </c>
      <c r="C16" s="84">
        <v>3441</v>
      </c>
      <c r="D16" s="88"/>
      <c r="E16" s="58" t="s">
        <v>8</v>
      </c>
      <c r="F16" s="58" t="s">
        <v>64</v>
      </c>
      <c r="G16" s="40" t="s">
        <v>50</v>
      </c>
      <c r="H16" s="41">
        <v>16</v>
      </c>
      <c r="I16" s="42">
        <v>3424</v>
      </c>
      <c r="J16" s="40">
        <v>107000</v>
      </c>
      <c r="K16" s="43">
        <f t="shared" si="0"/>
        <v>366368000</v>
      </c>
      <c r="L16" s="94" t="s">
        <v>68</v>
      </c>
    </row>
    <row r="17" spans="1:12" x14ac:dyDescent="0.25">
      <c r="A17" s="44" t="s">
        <v>9</v>
      </c>
      <c r="B17" s="26" t="s">
        <v>8</v>
      </c>
      <c r="C17" s="85">
        <v>4</v>
      </c>
      <c r="D17" s="89"/>
      <c r="E17" s="59" t="s">
        <v>8</v>
      </c>
      <c r="F17" s="59" t="s">
        <v>64</v>
      </c>
      <c r="G17" s="12" t="s">
        <v>45</v>
      </c>
      <c r="H17" s="30">
        <v>1</v>
      </c>
      <c r="I17" s="17">
        <v>4.4000000000000004</v>
      </c>
      <c r="J17" s="12">
        <v>133000</v>
      </c>
      <c r="K17" s="45">
        <f t="shared" si="0"/>
        <v>585200</v>
      </c>
      <c r="L17" s="95"/>
    </row>
    <row r="18" spans="1:12" x14ac:dyDescent="0.25">
      <c r="A18" s="44" t="s">
        <v>10</v>
      </c>
      <c r="B18" s="26" t="s">
        <v>8</v>
      </c>
      <c r="C18" s="85"/>
      <c r="D18" s="89">
        <v>2</v>
      </c>
      <c r="E18" s="59" t="s">
        <v>8</v>
      </c>
      <c r="F18" s="59" t="s">
        <v>64</v>
      </c>
      <c r="G18" s="12" t="s">
        <v>46</v>
      </c>
      <c r="H18" s="30">
        <v>1</v>
      </c>
      <c r="I18" s="17">
        <v>25</v>
      </c>
      <c r="J18" s="12">
        <v>55000</v>
      </c>
      <c r="K18" s="45">
        <f t="shared" si="0"/>
        <v>1375000</v>
      </c>
      <c r="L18" s="95"/>
    </row>
    <row r="19" spans="1:12" x14ac:dyDescent="0.25">
      <c r="A19" s="44" t="s">
        <v>11</v>
      </c>
      <c r="B19" s="26" t="s">
        <v>8</v>
      </c>
      <c r="C19" s="85"/>
      <c r="D19" s="89">
        <v>20</v>
      </c>
      <c r="E19" s="59" t="s">
        <v>8</v>
      </c>
      <c r="F19" s="59" t="s">
        <v>64</v>
      </c>
      <c r="G19" s="12" t="s">
        <v>47</v>
      </c>
      <c r="H19" s="31">
        <v>3.5</v>
      </c>
      <c r="I19" s="17">
        <v>1837.5</v>
      </c>
      <c r="J19" s="12">
        <v>55000</v>
      </c>
      <c r="K19" s="45">
        <f t="shared" si="0"/>
        <v>101062500</v>
      </c>
      <c r="L19" s="95"/>
    </row>
    <row r="20" spans="1:12" ht="15.75" thickBot="1" x14ac:dyDescent="0.3">
      <c r="A20" s="46" t="s">
        <v>12</v>
      </c>
      <c r="B20" s="47" t="s">
        <v>8</v>
      </c>
      <c r="C20" s="86"/>
      <c r="D20" s="90">
        <v>2</v>
      </c>
      <c r="E20" s="60" t="s">
        <v>8</v>
      </c>
      <c r="F20" s="60" t="s">
        <v>64</v>
      </c>
      <c r="G20" s="48" t="s">
        <v>48</v>
      </c>
      <c r="H20" s="49">
        <v>1</v>
      </c>
      <c r="I20" s="50">
        <v>447.3</v>
      </c>
      <c r="J20" s="48">
        <v>55000</v>
      </c>
      <c r="K20" s="51">
        <f t="shared" si="0"/>
        <v>24601500</v>
      </c>
      <c r="L20" s="96"/>
    </row>
    <row r="21" spans="1:12" x14ac:dyDescent="0.25">
      <c r="A21" s="55" t="s">
        <v>3</v>
      </c>
      <c r="B21" s="36" t="s">
        <v>13</v>
      </c>
      <c r="C21" s="87">
        <v>163</v>
      </c>
      <c r="D21" s="91"/>
      <c r="E21" s="61" t="s">
        <v>74</v>
      </c>
      <c r="F21" s="61" t="s">
        <v>20</v>
      </c>
      <c r="G21" s="24" t="s">
        <v>55</v>
      </c>
      <c r="H21" s="37">
        <v>1</v>
      </c>
      <c r="I21" s="77">
        <v>163</v>
      </c>
      <c r="J21" s="52">
        <v>67500</v>
      </c>
      <c r="K21" s="56">
        <f t="shared" si="0"/>
        <v>11002500</v>
      </c>
      <c r="L21" s="94" t="s">
        <v>67</v>
      </c>
    </row>
    <row r="22" spans="1:12" x14ac:dyDescent="0.25">
      <c r="A22" s="44" t="s">
        <v>14</v>
      </c>
      <c r="B22" s="26" t="s">
        <v>13</v>
      </c>
      <c r="C22" s="85"/>
      <c r="D22" s="89">
        <v>2</v>
      </c>
      <c r="E22" s="62" t="s">
        <v>13</v>
      </c>
      <c r="F22" s="62" t="s">
        <v>65</v>
      </c>
      <c r="G22" s="12" t="s">
        <v>46</v>
      </c>
      <c r="H22" s="30">
        <v>1</v>
      </c>
      <c r="I22" s="17">
        <v>11</v>
      </c>
      <c r="J22" s="32">
        <v>85500</v>
      </c>
      <c r="K22" s="45">
        <f t="shared" si="0"/>
        <v>940500</v>
      </c>
      <c r="L22" s="95"/>
    </row>
    <row r="23" spans="1:12" ht="15.75" thickBot="1" x14ac:dyDescent="0.3">
      <c r="A23" s="46" t="s">
        <v>15</v>
      </c>
      <c r="B23" s="47" t="s">
        <v>13</v>
      </c>
      <c r="C23" s="86"/>
      <c r="D23" s="90">
        <v>2</v>
      </c>
      <c r="E23" s="63" t="s">
        <v>13</v>
      </c>
      <c r="F23" s="63" t="s">
        <v>65</v>
      </c>
      <c r="G23" s="48" t="s">
        <v>56</v>
      </c>
      <c r="H23" s="49">
        <v>1</v>
      </c>
      <c r="I23" s="50">
        <v>179</v>
      </c>
      <c r="J23" s="57">
        <v>90000</v>
      </c>
      <c r="K23" s="51">
        <f t="shared" si="0"/>
        <v>16110000</v>
      </c>
      <c r="L23" s="96"/>
    </row>
    <row r="24" spans="1:12" x14ac:dyDescent="0.25">
      <c r="I24" s="18">
        <f>SUM(I10:I23)</f>
        <v>16947.75</v>
      </c>
      <c r="K24" s="27">
        <f>SUM(K10:K23)</f>
        <v>918309275</v>
      </c>
    </row>
    <row r="25" spans="1:12" x14ac:dyDescent="0.25">
      <c r="A25" s="65"/>
      <c r="B25" s="65"/>
      <c r="C25" s="66"/>
      <c r="D25" s="65"/>
      <c r="E25" s="67"/>
      <c r="F25" s="67"/>
      <c r="G25" s="68"/>
      <c r="H25" s="69"/>
      <c r="I25" s="65"/>
      <c r="J25" s="70" t="s">
        <v>58</v>
      </c>
      <c r="K25" s="70" t="s">
        <v>59</v>
      </c>
    </row>
    <row r="26" spans="1:12" x14ac:dyDescent="0.25">
      <c r="A26" s="71"/>
      <c r="B26" s="71"/>
      <c r="C26" s="72"/>
      <c r="D26" s="71"/>
      <c r="E26" s="73"/>
      <c r="F26" s="73"/>
      <c r="G26" s="73"/>
      <c r="H26" s="74"/>
      <c r="I26" s="71"/>
      <c r="J26" s="75" t="s">
        <v>60</v>
      </c>
      <c r="K26" s="73">
        <f>0.1*K24</f>
        <v>91830927.5</v>
      </c>
    </row>
    <row r="27" spans="1:12" x14ac:dyDescent="0.25">
      <c r="J27" s="19" t="s">
        <v>61</v>
      </c>
      <c r="K27" s="33">
        <f>K24+K26</f>
        <v>1010140202.5</v>
      </c>
    </row>
    <row r="28" spans="1:12" x14ac:dyDescent="0.25">
      <c r="A28" s="2" t="s">
        <v>71</v>
      </c>
    </row>
    <row r="29" spans="1:12" x14ac:dyDescent="0.25">
      <c r="A29" s="2" t="s">
        <v>72</v>
      </c>
    </row>
    <row r="30" spans="1:12" x14ac:dyDescent="0.25">
      <c r="A30" s="2" t="s">
        <v>73</v>
      </c>
    </row>
    <row r="31" spans="1:12" x14ac:dyDescent="0.25">
      <c r="A31" s="2" t="s">
        <v>76</v>
      </c>
      <c r="I31" s="18">
        <f>SUM(I10:I15)</f>
        <v>10856.55</v>
      </c>
      <c r="J31" s="3">
        <v>36350</v>
      </c>
      <c r="K31" s="3">
        <f>SUM(K10:K15)</f>
        <v>396264075</v>
      </c>
    </row>
    <row r="32" spans="1:12" x14ac:dyDescent="0.25">
      <c r="A32" s="2" t="s">
        <v>77</v>
      </c>
      <c r="J32" s="3">
        <f>I31*J31</f>
        <v>394635592.5</v>
      </c>
      <c r="K32" s="3">
        <f>K31*1.1</f>
        <v>435890482.50000006</v>
      </c>
    </row>
    <row r="34" spans="10:10" x14ac:dyDescent="0.25">
      <c r="J34" s="3">
        <f>K31-J32</f>
        <v>1628482.5</v>
      </c>
    </row>
  </sheetData>
  <mergeCells count="6">
    <mergeCell ref="A2:I6"/>
    <mergeCell ref="L10:L15"/>
    <mergeCell ref="L21:L23"/>
    <mergeCell ref="A8:D8"/>
    <mergeCell ref="E8:L8"/>
    <mergeCell ref="L16:L20"/>
  </mergeCells>
  <pageMargins left="0.7" right="0.7" top="0.75" bottom="0.75" header="0.3" footer="0.3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AISI 304</vt:lpstr>
      <vt:lpstr>A387-12-2</vt:lpstr>
      <vt:lpstr>AISI 321</vt:lpstr>
      <vt:lpstr>OFFER</vt:lpstr>
      <vt:lpstr>OFFER!Print_Area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Nguyen</dc:creator>
  <cp:lastModifiedBy>Administrator</cp:lastModifiedBy>
  <cp:lastPrinted>2019-06-11T08:43:37Z</cp:lastPrinted>
  <dcterms:created xsi:type="dcterms:W3CDTF">2019-06-10T08:44:48Z</dcterms:created>
  <dcterms:modified xsi:type="dcterms:W3CDTF">2019-06-25T10:37:02Z</dcterms:modified>
</cp:coreProperties>
</file>