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1. Quotation\19. Palfinger Marine Vietnam\1. Order 01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Sheet2!$B$1:$P$28</definedName>
  </definedNames>
  <calcPr calcId="152511"/>
</workbook>
</file>

<file path=xl/calcChain.xml><?xml version="1.0" encoding="utf-8"?>
<calcChain xmlns="http://schemas.openxmlformats.org/spreadsheetml/2006/main">
  <c r="O15" i="2" l="1"/>
  <c r="Q30" i="1"/>
  <c r="P30" i="1"/>
  <c r="O30" i="1"/>
  <c r="N30" i="1"/>
  <c r="M35" i="1"/>
  <c r="M30" i="1"/>
  <c r="O18" i="2"/>
  <c r="M33" i="1"/>
  <c r="P13" i="3" l="1"/>
  <c r="P15" i="3"/>
  <c r="P16" i="3"/>
  <c r="P12" i="3"/>
  <c r="P9" i="3"/>
  <c r="P8" i="3"/>
  <c r="P18" i="3" s="1"/>
  <c r="Q8" i="3" l="1"/>
  <c r="Q13" i="3"/>
  <c r="P27" i="3"/>
  <c r="P29" i="3" s="1"/>
  <c r="Q16" i="3"/>
  <c r="Q12" i="3"/>
  <c r="Q15" i="3"/>
  <c r="Q9" i="3"/>
  <c r="M37" i="1"/>
  <c r="O19" i="2"/>
  <c r="O17" i="2"/>
  <c r="O16" i="2"/>
  <c r="O13" i="2"/>
  <c r="O12" i="2"/>
  <c r="O10" i="2"/>
  <c r="M32" i="1"/>
  <c r="M34" i="1"/>
  <c r="M31" i="1"/>
  <c r="M11" i="1"/>
  <c r="M8" i="1"/>
  <c r="M9" i="1"/>
  <c r="M6" i="1"/>
  <c r="N34" i="1" l="1"/>
  <c r="P33" i="3"/>
  <c r="R15" i="3" s="1"/>
  <c r="S15" i="3" s="1"/>
  <c r="T15" i="3" s="1"/>
  <c r="P30" i="3"/>
  <c r="M13" i="1"/>
  <c r="M44" i="1" l="1"/>
  <c r="M46" i="1" s="1"/>
  <c r="M47" i="1" s="1"/>
  <c r="N33" i="1"/>
  <c r="N32" i="1"/>
  <c r="N31" i="1"/>
  <c r="M22" i="1"/>
  <c r="M24" i="1" s="1"/>
  <c r="N6" i="1"/>
  <c r="N9" i="1"/>
  <c r="N11" i="1"/>
  <c r="N8" i="1"/>
  <c r="R16" i="3"/>
  <c r="S16" i="3" s="1"/>
  <c r="T16" i="3" s="1"/>
  <c r="R8" i="3"/>
  <c r="S8" i="3" s="1"/>
  <c r="R12" i="3"/>
  <c r="S12" i="3" s="1"/>
  <c r="T12" i="3" s="1"/>
  <c r="R9" i="3"/>
  <c r="S9" i="3" s="1"/>
  <c r="T9" i="3" s="1"/>
  <c r="R13" i="3"/>
  <c r="S13" i="3" s="1"/>
  <c r="T13" i="3" s="1"/>
  <c r="M49" i="1" l="1"/>
  <c r="O34" i="1" s="1"/>
  <c r="P34" i="1" s="1"/>
  <c r="Q34" i="1" s="1"/>
  <c r="O31" i="1"/>
  <c r="P31" i="1" s="1"/>
  <c r="Q31" i="1" s="1"/>
  <c r="M27" i="1"/>
  <c r="O9" i="1" s="1"/>
  <c r="P9" i="1" s="1"/>
  <c r="Q9" i="1" s="1"/>
  <c r="M25" i="1"/>
  <c r="T8" i="3"/>
  <c r="S18" i="3"/>
  <c r="O11" i="1" l="1"/>
  <c r="P11" i="1" s="1"/>
  <c r="Q11" i="1" s="1"/>
  <c r="O32" i="1"/>
  <c r="P32" i="1" s="1"/>
  <c r="Q32" i="1" s="1"/>
  <c r="O33" i="1"/>
  <c r="P33" i="1" s="1"/>
  <c r="Q33" i="1" s="1"/>
  <c r="O6" i="1"/>
  <c r="P6" i="1" s="1"/>
  <c r="Q6" i="1" s="1"/>
  <c r="O8" i="1"/>
  <c r="P8" i="1" s="1"/>
  <c r="Q8" i="1" s="1"/>
  <c r="P35" i="1" l="1"/>
</calcChain>
</file>

<file path=xl/sharedStrings.xml><?xml version="1.0" encoding="utf-8"?>
<sst xmlns="http://schemas.openxmlformats.org/spreadsheetml/2006/main" count="232" uniqueCount="93">
  <si>
    <t>S355J2</t>
  </si>
  <si>
    <t>1.4057 QT800</t>
  </si>
  <si>
    <t>General information</t>
  </si>
  <si>
    <t>Type</t>
  </si>
  <si>
    <t>Name</t>
  </si>
  <si>
    <t>Material</t>
  </si>
  <si>
    <t>Total</t>
  </si>
  <si>
    <t>U-PROFILE</t>
  </si>
  <si>
    <t>UNP</t>
  </si>
  <si>
    <t>PIPE</t>
  </si>
  <si>
    <t>Pipe</t>
  </si>
  <si>
    <t>ROUND BAR</t>
  </si>
  <si>
    <t>RND</t>
  </si>
  <si>
    <t>1.4057+ 20 micron Crom</t>
  </si>
  <si>
    <t>UNP S355J2 (240 x 85 x 11900)</t>
  </si>
  <si>
    <t>Pipe S355J2 (177.6 x 6000 x 36)</t>
  </si>
  <si>
    <t>Pipe S355J2 (559 x 2600 x 36)</t>
  </si>
  <si>
    <t>RND S355J2 (440 x 2100)</t>
  </si>
  <si>
    <t>RND 1.4462 (100 x 6000)</t>
  </si>
  <si>
    <t>RND 1.4057 QT800 (130 x 6000)</t>
  </si>
  <si>
    <t>RND 1.4057+ 20 micron Crom (140 x 4000)</t>
  </si>
  <si>
    <t>Origin</t>
  </si>
  <si>
    <t>Unit Price</t>
  </si>
  <si>
    <t xml:space="preserve">Φ117.6 x 36 x 6000 </t>
  </si>
  <si>
    <t>Q'ty (pc)</t>
  </si>
  <si>
    <t>Φ559 x 36 x 6000</t>
  </si>
  <si>
    <t>Round bar</t>
  </si>
  <si>
    <t>Φ440 x 2100</t>
  </si>
  <si>
    <t>U Profile</t>
  </si>
  <si>
    <t>U250 x 90 x 90 x 13 x 12000</t>
  </si>
  <si>
    <t>Thailand</t>
  </si>
  <si>
    <t>China</t>
  </si>
  <si>
    <t>Name &amp; Dimension (mm)</t>
  </si>
  <si>
    <t>Dimension (mm)</t>
  </si>
  <si>
    <t>Germany</t>
  </si>
  <si>
    <t>Unit</t>
  </si>
  <si>
    <t>Pc</t>
  </si>
  <si>
    <t>Kg</t>
  </si>
  <si>
    <t>Total Weight (kg)</t>
  </si>
  <si>
    <t>Total Price</t>
  </si>
  <si>
    <t>1.4057, QT800</t>
  </si>
  <si>
    <t>Φ100 x Random Length 5.1 - 6.8m</t>
  </si>
  <si>
    <t>Φ130 x Random Length 5.4 - 5.6m</t>
  </si>
  <si>
    <t xml:space="preserve">Ø140 x x Random Length 5.5m
</t>
  </si>
  <si>
    <t>OFFER FROM SUPER MATERIALS</t>
  </si>
  <si>
    <t>Shipping cost</t>
  </si>
  <si>
    <t>Bank cost</t>
  </si>
  <si>
    <t>Custom clearance cost</t>
  </si>
  <si>
    <t>Import tax cost</t>
  </si>
  <si>
    <t>To door cost</t>
  </si>
  <si>
    <t>VAT cost</t>
  </si>
  <si>
    <t>SUM</t>
  </si>
  <si>
    <t>Margin</t>
  </si>
  <si>
    <t>Profit</t>
  </si>
  <si>
    <t>-</t>
  </si>
  <si>
    <t>USD</t>
  </si>
  <si>
    <t>CQ cost</t>
  </si>
  <si>
    <t>REQUIREMENT</t>
  </si>
  <si>
    <t>Total Price (USD)</t>
  </si>
  <si>
    <r>
      <t>U</t>
    </r>
    <r>
      <rPr>
        <sz val="11"/>
        <color rgb="FFFF0000"/>
        <rFont val="Calibri"/>
        <family val="2"/>
        <scheme val="minor"/>
      </rPr>
      <t>250 x 90 x 90 x 13 x 12000</t>
    </r>
  </si>
  <si>
    <t>Φ117.6 x 6000 x 36</t>
  </si>
  <si>
    <t>Φ559 x 6000 x 36</t>
  </si>
  <si>
    <t>Unit Price (USD/pc/kg)</t>
  </si>
  <si>
    <r>
      <t xml:space="preserve">Φ100 x Random Length </t>
    </r>
    <r>
      <rPr>
        <sz val="11"/>
        <color rgb="FFFF0000"/>
        <rFont val="Calibri"/>
        <family val="2"/>
        <scheme val="minor"/>
      </rPr>
      <t>5.1 - 6.8m</t>
    </r>
  </si>
  <si>
    <r>
      <t xml:space="preserve">Φ130 x Random Length </t>
    </r>
    <r>
      <rPr>
        <sz val="11"/>
        <color rgb="FFFF0000"/>
        <rFont val="Calibri"/>
        <family val="2"/>
        <scheme val="minor"/>
      </rPr>
      <t>5.4 - 5.6m</t>
    </r>
  </si>
  <si>
    <r>
      <t xml:space="preserve">Ø140 x x Random Length </t>
    </r>
    <r>
      <rPr>
        <sz val="11"/>
        <color rgb="FFFF0000"/>
        <rFont val="Calibri"/>
        <family val="2"/>
        <scheme val="minor"/>
      </rPr>
      <t>5.5m</t>
    </r>
  </si>
  <si>
    <t>Terms &amp; Conditions:-</t>
  </si>
  <si>
    <t>Delivery term: DDP at Hung Yen, Vietnam</t>
  </si>
  <si>
    <t>Payment: 100% in advance</t>
  </si>
  <si>
    <t>Prices: Valid for complete order only, partial orders to be discussed</t>
  </si>
  <si>
    <t>Documents: Certificate of Origin (copy), Mill Test Certificates (copy)</t>
  </si>
  <si>
    <t>Materials are subject stock/capacity unsold</t>
  </si>
  <si>
    <r>
      <rPr>
        <b/>
        <sz val="14"/>
        <rFont val="Calibri"/>
        <family val="2"/>
        <scheme val="minor"/>
      </rPr>
      <t>SUPER MATERIALS ONE MEMBER COMPANY LIMITED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A. </t>
    </r>
    <r>
      <rPr>
        <sz val="11"/>
        <rFont val="Calibri"/>
        <family val="2"/>
        <scheme val="minor"/>
      </rPr>
      <t xml:space="preserve">201/15 Le Van Viet, Hiep Phu Ward, District 9, Ho Chi Minh City, Vietnam
</t>
    </r>
    <r>
      <rPr>
        <b/>
        <sz val="11"/>
        <rFont val="Calibri"/>
        <family val="2"/>
        <scheme val="minor"/>
      </rPr>
      <t>T.</t>
    </r>
    <r>
      <rPr>
        <sz val="11"/>
        <rFont val="Calibri"/>
        <family val="2"/>
        <scheme val="minor"/>
      </rPr>
      <t xml:space="preserve"> +84 98 9944 746 | F. -
</t>
    </r>
    <r>
      <rPr>
        <b/>
        <sz val="11"/>
        <rFont val="Calibri"/>
        <family val="2"/>
        <scheme val="minor"/>
      </rPr>
      <t>E.</t>
    </r>
    <r>
      <rPr>
        <sz val="11"/>
        <rFont val="Calibri"/>
        <family val="2"/>
        <scheme val="minor"/>
      </rPr>
      <t xml:space="preserve"> sales@ss-materials.com | </t>
    </r>
    <r>
      <rPr>
        <b/>
        <sz val="11"/>
        <rFont val="Calibri"/>
        <family val="2"/>
        <scheme val="minor"/>
      </rPr>
      <t>W.</t>
    </r>
    <r>
      <rPr>
        <sz val="11"/>
        <rFont val="Calibri"/>
        <family val="2"/>
        <scheme val="minor"/>
      </rPr>
      <t xml:space="preserve"> www.ss-materials.com</t>
    </r>
  </si>
  <si>
    <t>No.: SM-PALFINGER/160719</t>
  </si>
  <si>
    <t>Inconel 625</t>
  </si>
  <si>
    <t>Incoloy 825</t>
  </si>
  <si>
    <t>AISI 303</t>
  </si>
  <si>
    <t>Taiwan</t>
  </si>
  <si>
    <t>U. Price (USD/pc)</t>
  </si>
  <si>
    <t>T. Price (USD)</t>
  </si>
  <si>
    <t>OD (mm)</t>
  </si>
  <si>
    <t>Length (mm)</t>
  </si>
  <si>
    <t>EU</t>
  </si>
  <si>
    <t>`</t>
  </si>
  <si>
    <t>1.4057, f7
grounded, hardcromed
lamination strength min. 20µ
Tol. f7, Ra max 0,3µ</t>
  </si>
  <si>
    <t xml:space="preserve">Ø140 x 4m
</t>
  </si>
  <si>
    <t>Ø140 x 4000</t>
  </si>
  <si>
    <t>7-8 weeks</t>
  </si>
  <si>
    <t>14-18 weeks</t>
  </si>
  <si>
    <t>2-3 weeks</t>
  </si>
  <si>
    <t>Delivery time: as stated above</t>
  </si>
  <si>
    <t>Delivery time to PALFINGER warehouse</t>
  </si>
  <si>
    <t>Date: 23/07/2019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</si>
</sst>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3" fontId="3" fillId="2" borderId="0" xfId="0" applyNumberFormat="1" applyFont="1" applyFill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" fontId="3" fillId="2" borderId="1" xfId="0" applyNumberFormat="1" applyFont="1" applyFill="1" applyBorder="1"/>
    <xf numFmtId="3" fontId="3" fillId="2" borderId="0" xfId="0" applyNumberFormat="1" applyFont="1" applyFill="1" applyAlignment="1">
      <alignment horizontal="right"/>
    </xf>
    <xf numFmtId="0" fontId="3" fillId="9" borderId="1" xfId="0" applyFont="1" applyFill="1" applyBorder="1"/>
    <xf numFmtId="3" fontId="5" fillId="9" borderId="3" xfId="0" applyNumberFormat="1" applyFont="1" applyFill="1" applyBorder="1" applyAlignment="1"/>
    <xf numFmtId="3" fontId="5" fillId="9" borderId="1" xfId="0" applyNumberFormat="1" applyFont="1" applyFill="1" applyBorder="1" applyAlignment="1"/>
    <xf numFmtId="3" fontId="3" fillId="9" borderId="3" xfId="0" applyNumberFormat="1" applyFont="1" applyFill="1" applyBorder="1" applyAlignment="1"/>
    <xf numFmtId="4" fontId="3" fillId="2" borderId="0" xfId="0" applyNumberFormat="1" applyFont="1" applyFill="1"/>
    <xf numFmtId="3" fontId="1" fillId="2" borderId="0" xfId="0" applyNumberFormat="1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2" borderId="3" xfId="0" applyNumberFormat="1" applyFont="1" applyFill="1" applyBorder="1" applyAlignment="1"/>
    <xf numFmtId="3" fontId="5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/>
    <xf numFmtId="3" fontId="3" fillId="10" borderId="0" xfId="0" applyNumberFormat="1" applyFont="1" applyFill="1"/>
    <xf numFmtId="3" fontId="3" fillId="10" borderId="1" xfId="0" applyNumberFormat="1" applyFont="1" applyFill="1" applyBorder="1" applyAlignment="1"/>
    <xf numFmtId="3" fontId="1" fillId="2" borderId="1" xfId="0" applyNumberFormat="1" applyFont="1" applyFill="1" applyBorder="1" applyAlignment="1"/>
    <xf numFmtId="0" fontId="3" fillId="8" borderId="3" xfId="0" applyFont="1" applyFill="1" applyBorder="1" applyAlignment="1"/>
    <xf numFmtId="0" fontId="3" fillId="8" borderId="5" xfId="0" applyFont="1" applyFill="1" applyBorder="1" applyAlignment="1"/>
    <xf numFmtId="0" fontId="3" fillId="8" borderId="0" xfId="0" applyFont="1" applyFill="1" applyBorder="1" applyAlignment="1"/>
    <xf numFmtId="0" fontId="3" fillId="8" borderId="6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5" fillId="2" borderId="0" xfId="0" applyNumberFormat="1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/>
    <xf numFmtId="3" fontId="8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4" fontId="0" fillId="0" borderId="0" xfId="0" applyNumberFormat="1"/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0" fillId="10" borderId="0" xfId="0" applyNumberFormat="1" applyFill="1"/>
    <xf numFmtId="4" fontId="1" fillId="0" borderId="0" xfId="0" applyNumberFormat="1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2" borderId="0" xfId="0" applyNumberFormat="1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0" fontId="3" fillId="11" borderId="0" xfId="0" applyFont="1" applyFill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center"/>
    </xf>
    <xf numFmtId="0" fontId="3" fillId="8" borderId="10" xfId="0" applyFont="1" applyFill="1" applyBorder="1" applyAlignment="1"/>
    <xf numFmtId="0" fontId="3" fillId="8" borderId="7" xfId="0" applyFont="1" applyFill="1" applyBorder="1" applyAlignment="1"/>
    <xf numFmtId="0" fontId="3" fillId="8" borderId="11" xfId="0" applyFont="1" applyFill="1" applyBorder="1" applyAlignment="1"/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4" fontId="5" fillId="10" borderId="1" xfId="0" applyNumberFormat="1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3" fontId="3" fillId="2" borderId="3" xfId="0" applyNumberFormat="1" applyFont="1" applyFill="1" applyBorder="1"/>
    <xf numFmtId="164" fontId="5" fillId="2" borderId="1" xfId="0" applyNumberFormat="1" applyFont="1" applyFill="1" applyBorder="1" applyAlignment="1"/>
    <xf numFmtId="3" fontId="3" fillId="2" borderId="0" xfId="0" applyNumberFormat="1" applyFont="1" applyFill="1" applyAlignment="1">
      <alignment vertical="top"/>
    </xf>
    <xf numFmtId="3" fontId="3" fillId="2" borderId="0" xfId="0" applyNumberFormat="1" applyFont="1" applyFill="1" applyBorder="1" applyAlignment="1">
      <alignment vertical="top"/>
    </xf>
    <xf numFmtId="3" fontId="3" fillId="8" borderId="7" xfId="0" applyNumberFormat="1" applyFont="1" applyFill="1" applyBorder="1" applyAlignment="1"/>
    <xf numFmtId="3" fontId="3" fillId="2" borderId="1" xfId="0" applyNumberFormat="1" applyFont="1" applyFill="1" applyBorder="1" applyAlignment="1">
      <alignment horizontal="center"/>
    </xf>
    <xf numFmtId="3" fontId="3" fillId="8" borderId="0" xfId="0" applyNumberFormat="1" applyFont="1" applyFill="1" applyBorder="1" applyAlignment="1"/>
    <xf numFmtId="3" fontId="3" fillId="2" borderId="1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4" fontId="3" fillId="8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 vertical="center"/>
    </xf>
    <xf numFmtId="4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276225</xdr:colOff>
      <xdr:row>0</xdr:row>
      <xdr:rowOff>133351</xdr:rowOff>
    </xdr:from>
    <xdr:to>
      <xdr:col>14</xdr:col>
      <xdr:colOff>469084</xdr:colOff>
      <xdr:row>2</xdr:row>
      <xdr:rowOff>341359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133351"/>
          <a:ext cx="1002484" cy="589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9"/>
  <sheetViews>
    <sheetView topLeftCell="D23" workbookViewId="0">
      <selection activeCell="Q28" sqref="Q28"/>
    </sheetView>
  </sheetViews>
  <sheetFormatPr defaultRowHeight="15" x14ac:dyDescent="0.25"/>
  <cols>
    <col min="1" max="1" width="9.140625" style="7"/>
    <col min="2" max="2" width="15.28515625" style="7" bestFit="1" customWidth="1"/>
    <col min="3" max="3" width="37.5703125" style="7" bestFit="1" customWidth="1"/>
    <col min="4" max="4" width="21.85546875" style="7" bestFit="1" customWidth="1"/>
    <col min="5" max="5" width="10" style="7" bestFit="1" customWidth="1"/>
    <col min="6" max="6" width="18.5703125" style="20" customWidth="1"/>
    <col min="7" max="7" width="9" style="7" bestFit="1" customWidth="1"/>
    <col min="8" max="8" width="30.7109375" style="7" bestFit="1" customWidth="1"/>
    <col min="9" max="9" width="4.7109375" style="20" bestFit="1" customWidth="1"/>
    <col min="10" max="10" width="8.42578125" style="20" bestFit="1" customWidth="1"/>
    <col min="11" max="11" width="12" style="20" customWidth="1"/>
    <col min="12" max="13" width="11.140625" style="12" bestFit="1" customWidth="1"/>
    <col min="14" max="14" width="11.140625" style="7" bestFit="1" customWidth="1"/>
    <col min="15" max="16384" width="9.140625" style="7"/>
  </cols>
  <sheetData>
    <row r="3" spans="1:17" s="4" customFormat="1" x14ac:dyDescent="0.25">
      <c r="B3" s="1" t="s">
        <v>2</v>
      </c>
      <c r="C3" s="2"/>
      <c r="D3" s="3"/>
      <c r="E3" s="78" t="s">
        <v>44</v>
      </c>
      <c r="F3" s="78"/>
      <c r="G3" s="78"/>
      <c r="H3" s="78"/>
      <c r="I3" s="78"/>
      <c r="J3" s="78"/>
      <c r="K3" s="78"/>
      <c r="L3" s="78"/>
      <c r="M3" s="78"/>
    </row>
    <row r="4" spans="1:17" ht="30" x14ac:dyDescent="0.25">
      <c r="B4" s="5" t="s">
        <v>3</v>
      </c>
      <c r="C4" s="6" t="s">
        <v>32</v>
      </c>
      <c r="D4" s="5" t="s">
        <v>5</v>
      </c>
      <c r="E4" s="17" t="s">
        <v>4</v>
      </c>
      <c r="F4" s="17" t="s">
        <v>5</v>
      </c>
      <c r="G4" s="17" t="s">
        <v>21</v>
      </c>
      <c r="H4" s="17" t="s">
        <v>33</v>
      </c>
      <c r="I4" s="17" t="s">
        <v>35</v>
      </c>
      <c r="J4" s="17" t="s">
        <v>24</v>
      </c>
      <c r="K4" s="18" t="s">
        <v>38</v>
      </c>
      <c r="L4" s="19" t="s">
        <v>22</v>
      </c>
      <c r="M4" s="19" t="s">
        <v>39</v>
      </c>
    </row>
    <row r="5" spans="1:17" x14ac:dyDescent="0.25">
      <c r="B5" s="75" t="s">
        <v>7</v>
      </c>
      <c r="C5" s="76"/>
      <c r="D5" s="77"/>
      <c r="E5" s="13"/>
      <c r="F5" s="15"/>
      <c r="G5" s="13"/>
      <c r="H5" s="13"/>
      <c r="I5" s="15"/>
      <c r="J5" s="15"/>
      <c r="K5" s="15"/>
      <c r="L5" s="14"/>
      <c r="M5" s="14"/>
    </row>
    <row r="6" spans="1:17" x14ac:dyDescent="0.25">
      <c r="B6" s="8" t="s">
        <v>8</v>
      </c>
      <c r="C6" s="9" t="s">
        <v>14</v>
      </c>
      <c r="D6" s="8" t="s">
        <v>0</v>
      </c>
      <c r="E6" s="13" t="s">
        <v>28</v>
      </c>
      <c r="F6" s="15" t="s">
        <v>0</v>
      </c>
      <c r="G6" s="13" t="s">
        <v>30</v>
      </c>
      <c r="H6" s="13" t="s">
        <v>29</v>
      </c>
      <c r="I6" s="15" t="s">
        <v>36</v>
      </c>
      <c r="J6" s="15">
        <v>4</v>
      </c>
      <c r="K6" s="15"/>
      <c r="L6" s="14">
        <v>650</v>
      </c>
      <c r="M6" s="14">
        <f>J6*L6</f>
        <v>2600</v>
      </c>
      <c r="N6" s="7">
        <f>M6/$M$13</f>
        <v>0.15695744038635678</v>
      </c>
      <c r="O6" s="7">
        <f>N6*$M$27</f>
        <v>606.60126773317234</v>
      </c>
      <c r="P6" s="12">
        <f>M6+O6</f>
        <v>3206.6012677331723</v>
      </c>
      <c r="Q6" s="27">
        <f>P6/J6</f>
        <v>801.65031693329308</v>
      </c>
    </row>
    <row r="7" spans="1:17" x14ac:dyDescent="0.25">
      <c r="B7" s="75" t="s">
        <v>9</v>
      </c>
      <c r="C7" s="76"/>
      <c r="D7" s="77"/>
      <c r="E7" s="13"/>
      <c r="F7" s="15"/>
      <c r="G7" s="13"/>
      <c r="H7" s="13"/>
      <c r="I7" s="15"/>
      <c r="J7" s="15"/>
      <c r="K7" s="15"/>
      <c r="L7" s="14"/>
      <c r="M7" s="14"/>
      <c r="P7" s="12"/>
      <c r="Q7" s="27"/>
    </row>
    <row r="8" spans="1:17" x14ac:dyDescent="0.25">
      <c r="B8" s="8" t="s">
        <v>10</v>
      </c>
      <c r="C8" s="9" t="s">
        <v>15</v>
      </c>
      <c r="D8" s="8" t="s">
        <v>0</v>
      </c>
      <c r="E8" s="13" t="s">
        <v>10</v>
      </c>
      <c r="F8" s="15" t="s">
        <v>0</v>
      </c>
      <c r="G8" s="13" t="s">
        <v>31</v>
      </c>
      <c r="H8" s="13" t="s">
        <v>23</v>
      </c>
      <c r="I8" s="15" t="s">
        <v>36</v>
      </c>
      <c r="J8" s="15">
        <v>1</v>
      </c>
      <c r="K8" s="15"/>
      <c r="L8" s="14">
        <v>1180</v>
      </c>
      <c r="M8" s="14">
        <f t="shared" ref="M8:M11" si="0">J8*L8</f>
        <v>1180</v>
      </c>
      <c r="N8" s="7">
        <f>M8/$M$13</f>
        <v>7.1234530636884993E-2</v>
      </c>
      <c r="O8" s="7">
        <f>N8*$M$27</f>
        <v>275.30365227890127</v>
      </c>
      <c r="P8" s="12">
        <f t="shared" ref="P8:P11" si="1">M8+O8</f>
        <v>1455.3036522789012</v>
      </c>
      <c r="Q8" s="27">
        <f t="shared" ref="Q8:Q11" si="2">P8/J8</f>
        <v>1455.3036522789012</v>
      </c>
    </row>
    <row r="9" spans="1:17" x14ac:dyDescent="0.25">
      <c r="B9" s="8" t="s">
        <v>10</v>
      </c>
      <c r="C9" s="9" t="s">
        <v>16</v>
      </c>
      <c r="D9" s="8" t="s">
        <v>0</v>
      </c>
      <c r="E9" s="13" t="s">
        <v>10</v>
      </c>
      <c r="F9" s="15" t="s">
        <v>0</v>
      </c>
      <c r="G9" s="13" t="s">
        <v>31</v>
      </c>
      <c r="H9" s="13" t="s">
        <v>25</v>
      </c>
      <c r="I9" s="15" t="s">
        <v>36</v>
      </c>
      <c r="J9" s="15">
        <v>1</v>
      </c>
      <c r="K9" s="15"/>
      <c r="L9" s="14">
        <v>7540</v>
      </c>
      <c r="M9" s="14">
        <f t="shared" si="0"/>
        <v>7540</v>
      </c>
      <c r="N9" s="7">
        <f>M9/$M$13</f>
        <v>0.45517657712043463</v>
      </c>
      <c r="O9" s="7">
        <f>N9*$M$27</f>
        <v>1759.1436764261998</v>
      </c>
      <c r="P9" s="12">
        <f t="shared" si="1"/>
        <v>9299.1436764261998</v>
      </c>
      <c r="Q9" s="27">
        <f t="shared" si="2"/>
        <v>9299.1436764261998</v>
      </c>
    </row>
    <row r="10" spans="1:17" x14ac:dyDescent="0.25">
      <c r="B10" s="75" t="s">
        <v>11</v>
      </c>
      <c r="C10" s="76"/>
      <c r="D10" s="77"/>
      <c r="E10" s="13"/>
      <c r="F10" s="15"/>
      <c r="G10" s="13"/>
      <c r="H10" s="13"/>
      <c r="I10" s="15"/>
      <c r="J10" s="15"/>
      <c r="K10" s="15"/>
      <c r="L10" s="14"/>
      <c r="M10" s="14"/>
      <c r="P10" s="12"/>
      <c r="Q10" s="27"/>
    </row>
    <row r="11" spans="1:17" x14ac:dyDescent="0.25">
      <c r="A11" s="7" t="s">
        <v>83</v>
      </c>
      <c r="B11" s="8" t="s">
        <v>12</v>
      </c>
      <c r="C11" s="10" t="s">
        <v>17</v>
      </c>
      <c r="D11" s="8" t="s">
        <v>0</v>
      </c>
      <c r="E11" s="13" t="s">
        <v>26</v>
      </c>
      <c r="F11" s="15" t="s">
        <v>0</v>
      </c>
      <c r="G11" s="13" t="s">
        <v>31</v>
      </c>
      <c r="H11" s="13" t="s">
        <v>27</v>
      </c>
      <c r="I11" s="15" t="s">
        <v>36</v>
      </c>
      <c r="J11" s="15">
        <v>1</v>
      </c>
      <c r="K11" s="15"/>
      <c r="L11" s="14">
        <v>5245</v>
      </c>
      <c r="M11" s="14">
        <f t="shared" si="0"/>
        <v>5245</v>
      </c>
      <c r="N11" s="7">
        <f>M11/$M$13</f>
        <v>0.31663145185632358</v>
      </c>
      <c r="O11" s="7">
        <f>N11*$M$27</f>
        <v>1223.7014035617265</v>
      </c>
      <c r="P11" s="12">
        <f t="shared" si="1"/>
        <v>6468.7014035617267</v>
      </c>
      <c r="Q11" s="27">
        <f t="shared" si="2"/>
        <v>6468.7014035617267</v>
      </c>
    </row>
    <row r="12" spans="1:17" x14ac:dyDescent="0.25">
      <c r="B12" s="8"/>
      <c r="C12" s="10"/>
      <c r="D12" s="8"/>
      <c r="E12" s="13"/>
      <c r="F12" s="109"/>
      <c r="G12" s="110"/>
      <c r="H12" s="110"/>
      <c r="I12" s="109"/>
      <c r="J12" s="109"/>
      <c r="K12" s="109"/>
      <c r="L12" s="111"/>
      <c r="M12" s="14"/>
      <c r="P12" s="12"/>
      <c r="Q12" s="27"/>
    </row>
    <row r="13" spans="1:17" x14ac:dyDescent="0.25">
      <c r="B13" s="8"/>
      <c r="C13" s="10"/>
      <c r="D13" s="8"/>
      <c r="E13" s="23"/>
      <c r="F13" s="24"/>
      <c r="G13" s="24"/>
      <c r="H13" s="24"/>
      <c r="I13" s="24"/>
      <c r="J13" s="24"/>
      <c r="K13" s="24"/>
      <c r="L13" s="24"/>
      <c r="M13" s="25">
        <f>SUM(M6:M11)</f>
        <v>16565</v>
      </c>
      <c r="N13" s="7" t="s">
        <v>55</v>
      </c>
    </row>
    <row r="14" spans="1:17" x14ac:dyDescent="0.25">
      <c r="B14" s="29"/>
      <c r="C14" s="30"/>
      <c r="D14" s="29"/>
      <c r="E14" s="13"/>
      <c r="F14" s="31"/>
      <c r="G14" s="31"/>
      <c r="H14" s="31"/>
      <c r="I14" s="31"/>
      <c r="J14" s="31"/>
      <c r="K14" s="31"/>
      <c r="L14" s="22" t="s">
        <v>45</v>
      </c>
      <c r="M14" s="13">
        <v>0</v>
      </c>
    </row>
    <row r="15" spans="1:17" x14ac:dyDescent="0.25">
      <c r="B15" s="29"/>
      <c r="C15" s="30"/>
      <c r="D15" s="29"/>
      <c r="E15" s="13"/>
      <c r="F15" s="31"/>
      <c r="G15" s="31"/>
      <c r="H15" s="31"/>
      <c r="I15" s="31"/>
      <c r="J15" s="31"/>
      <c r="K15" s="31"/>
      <c r="L15" s="22" t="s">
        <v>56</v>
      </c>
      <c r="M15" s="33">
        <v>0</v>
      </c>
    </row>
    <row r="16" spans="1:17" x14ac:dyDescent="0.25">
      <c r="B16" s="29"/>
      <c r="C16" s="30"/>
      <c r="D16" s="29"/>
      <c r="E16" s="13"/>
      <c r="F16" s="31"/>
      <c r="G16" s="31"/>
      <c r="H16" s="31"/>
      <c r="I16" s="31"/>
      <c r="J16" s="31"/>
      <c r="K16" s="31"/>
      <c r="L16" s="22" t="s">
        <v>46</v>
      </c>
      <c r="M16" s="33">
        <v>0</v>
      </c>
    </row>
    <row r="17" spans="2:17" x14ac:dyDescent="0.25">
      <c r="B17" s="29"/>
      <c r="C17" s="30"/>
      <c r="D17" s="29"/>
      <c r="E17" s="13"/>
      <c r="F17" s="31"/>
      <c r="G17" s="31"/>
      <c r="H17" s="31"/>
      <c r="I17" s="31"/>
      <c r="J17" s="31"/>
      <c r="K17" s="31"/>
      <c r="L17" s="22" t="s">
        <v>47</v>
      </c>
      <c r="M17" s="33">
        <v>0</v>
      </c>
    </row>
    <row r="18" spans="2:17" x14ac:dyDescent="0.25">
      <c r="B18" s="29"/>
      <c r="C18" s="30"/>
      <c r="D18" s="29"/>
      <c r="E18" s="13"/>
      <c r="F18" s="31"/>
      <c r="G18" s="31"/>
      <c r="H18" s="31"/>
      <c r="I18" s="31"/>
      <c r="J18" s="31"/>
      <c r="K18" s="31"/>
      <c r="L18" s="22" t="s">
        <v>48</v>
      </c>
      <c r="M18" s="33">
        <v>0</v>
      </c>
    </row>
    <row r="19" spans="2:17" x14ac:dyDescent="0.25">
      <c r="B19" s="29"/>
      <c r="C19" s="30"/>
      <c r="D19" s="29"/>
      <c r="E19" s="13"/>
      <c r="F19" s="31"/>
      <c r="G19" s="31"/>
      <c r="H19" s="31"/>
      <c r="I19" s="31"/>
      <c r="J19" s="31"/>
      <c r="K19" s="31"/>
      <c r="L19" s="22" t="s">
        <v>49</v>
      </c>
      <c r="M19" s="33">
        <v>1200</v>
      </c>
    </row>
    <row r="20" spans="2:17" x14ac:dyDescent="0.25">
      <c r="B20" s="29"/>
      <c r="C20" s="30"/>
      <c r="D20" s="29"/>
      <c r="E20" s="13"/>
      <c r="F20" s="31"/>
      <c r="G20" s="31"/>
      <c r="H20" s="31"/>
      <c r="I20" s="31"/>
      <c r="J20" s="31"/>
      <c r="K20" s="31"/>
      <c r="L20" s="22" t="s">
        <v>50</v>
      </c>
      <c r="M20" s="34" t="s">
        <v>54</v>
      </c>
    </row>
    <row r="21" spans="2:17" x14ac:dyDescent="0.25">
      <c r="B21" s="29"/>
      <c r="C21" s="30"/>
      <c r="D21" s="29"/>
      <c r="E21" s="13"/>
      <c r="F21" s="31"/>
      <c r="G21" s="31"/>
      <c r="H21" s="31"/>
      <c r="I21" s="31"/>
      <c r="J21" s="31"/>
      <c r="K21" s="31"/>
      <c r="L21" s="22"/>
      <c r="M21" s="33"/>
    </row>
    <row r="22" spans="2:17" x14ac:dyDescent="0.25">
      <c r="B22" s="29"/>
      <c r="C22" s="30"/>
      <c r="D22" s="29"/>
      <c r="E22" s="13"/>
      <c r="F22" s="31"/>
      <c r="G22" s="31"/>
      <c r="H22" s="31"/>
      <c r="I22" s="31"/>
      <c r="J22" s="31"/>
      <c r="K22" s="31"/>
      <c r="L22" s="22" t="s">
        <v>51</v>
      </c>
      <c r="M22" s="33">
        <f>SUM(M13:M20)</f>
        <v>17765</v>
      </c>
    </row>
    <row r="23" spans="2:17" x14ac:dyDescent="0.25">
      <c r="B23" s="29"/>
      <c r="C23" s="30"/>
      <c r="D23" s="29"/>
      <c r="E23" s="13"/>
      <c r="F23" s="31"/>
      <c r="G23" s="31"/>
      <c r="H23" s="31"/>
      <c r="I23" s="31"/>
      <c r="J23" s="31"/>
      <c r="K23" s="31"/>
      <c r="L23" s="22" t="s">
        <v>52</v>
      </c>
      <c r="M23" s="35">
        <v>0.15</v>
      </c>
    </row>
    <row r="24" spans="2:17" x14ac:dyDescent="0.25">
      <c r="B24" s="29"/>
      <c r="C24" s="30"/>
      <c r="D24" s="29"/>
      <c r="E24" s="13"/>
      <c r="F24" s="31"/>
      <c r="G24" s="31"/>
      <c r="H24" s="31"/>
      <c r="I24" s="31"/>
      <c r="J24" s="31"/>
      <c r="K24" s="31"/>
      <c r="L24" s="22" t="s">
        <v>6</v>
      </c>
      <c r="M24" s="38">
        <f>M22*(1+M23)</f>
        <v>20429.75</v>
      </c>
    </row>
    <row r="25" spans="2:17" x14ac:dyDescent="0.25">
      <c r="B25" s="29"/>
      <c r="C25" s="30"/>
      <c r="D25" s="29"/>
      <c r="E25" s="13"/>
      <c r="F25" s="31"/>
      <c r="G25" s="31"/>
      <c r="H25" s="31"/>
      <c r="I25" s="31"/>
      <c r="J25" s="31"/>
      <c r="K25" s="31"/>
      <c r="L25" s="22" t="s">
        <v>53</v>
      </c>
      <c r="M25" s="37">
        <f>M24-M22</f>
        <v>2664.75</v>
      </c>
    </row>
    <row r="26" spans="2:17" x14ac:dyDescent="0.25">
      <c r="B26" s="29"/>
      <c r="C26" s="30"/>
      <c r="D26" s="29"/>
      <c r="E26" s="13"/>
      <c r="F26" s="31"/>
      <c r="G26" s="31"/>
      <c r="H26" s="31"/>
      <c r="I26" s="31"/>
      <c r="J26" s="31"/>
      <c r="K26" s="31"/>
      <c r="L26" s="31"/>
      <c r="M26" s="33"/>
    </row>
    <row r="27" spans="2:17" x14ac:dyDescent="0.25">
      <c r="B27" s="29"/>
      <c r="C27" s="30"/>
      <c r="D27" s="29"/>
      <c r="E27" s="13"/>
      <c r="F27" s="31"/>
      <c r="G27" s="31"/>
      <c r="H27" s="31"/>
      <c r="I27" s="31"/>
      <c r="J27" s="31"/>
      <c r="K27" s="31"/>
      <c r="L27" s="31"/>
      <c r="M27" s="33">
        <f>M24-M13</f>
        <v>3864.75</v>
      </c>
    </row>
    <row r="28" spans="2:17" x14ac:dyDescent="0.25">
      <c r="B28" s="29"/>
      <c r="C28" s="30"/>
      <c r="D28" s="29"/>
      <c r="E28" s="13"/>
      <c r="F28" s="31"/>
      <c r="G28" s="31"/>
      <c r="H28" s="31"/>
      <c r="I28" s="31"/>
      <c r="J28" s="31"/>
      <c r="K28" s="31"/>
      <c r="L28" s="31"/>
      <c r="M28" s="33"/>
    </row>
    <row r="29" spans="2:17" x14ac:dyDescent="0.25">
      <c r="B29" s="29"/>
      <c r="C29" s="30"/>
      <c r="D29" s="29"/>
      <c r="E29" s="13"/>
      <c r="F29" s="31"/>
      <c r="G29" s="31"/>
      <c r="H29" s="31"/>
      <c r="I29" s="31"/>
      <c r="J29" s="31"/>
      <c r="K29" s="31"/>
      <c r="L29" s="31"/>
      <c r="M29" s="33"/>
    </row>
    <row r="30" spans="2:17" x14ac:dyDescent="0.25">
      <c r="B30" s="29"/>
      <c r="C30" s="30"/>
      <c r="D30" s="29"/>
      <c r="E30" s="13"/>
      <c r="F30" s="32"/>
      <c r="G30" s="32"/>
      <c r="H30" s="32"/>
      <c r="I30" s="32"/>
      <c r="J30" s="32">
        <v>1</v>
      </c>
      <c r="K30" s="32">
        <v>2505</v>
      </c>
      <c r="L30" s="112">
        <v>1.9</v>
      </c>
      <c r="M30" s="14">
        <f>K30*L30</f>
        <v>4759.5</v>
      </c>
      <c r="N30" s="7">
        <f>M30/$M$35</f>
        <v>0.15223725918557307</v>
      </c>
      <c r="O30" s="7">
        <f>N30*$M$49</f>
        <v>1427.7936722141012</v>
      </c>
      <c r="P30" s="12">
        <f>M30+O30</f>
        <v>6187.2936722141012</v>
      </c>
      <c r="Q30" s="27">
        <f>P30/K30</f>
        <v>2.4699775138579247</v>
      </c>
    </row>
    <row r="31" spans="2:17" x14ac:dyDescent="0.25">
      <c r="B31" s="8" t="s">
        <v>12</v>
      </c>
      <c r="C31" s="10" t="s">
        <v>18</v>
      </c>
      <c r="D31" s="8">
        <v>1.4461999999999999</v>
      </c>
      <c r="E31" s="13" t="s">
        <v>26</v>
      </c>
      <c r="F31" s="15">
        <v>1.4461999999999999</v>
      </c>
      <c r="G31" s="13" t="s">
        <v>34</v>
      </c>
      <c r="H31" s="13" t="s">
        <v>41</v>
      </c>
      <c r="I31" s="15" t="s">
        <v>37</v>
      </c>
      <c r="J31" s="15">
        <v>3</v>
      </c>
      <c r="K31" s="15">
        <v>952</v>
      </c>
      <c r="L31" s="21">
        <v>5.9</v>
      </c>
      <c r="M31" s="14">
        <f>K31*L31</f>
        <v>5616.8</v>
      </c>
      <c r="N31" s="7">
        <f>M31/$M$35</f>
        <v>0.17965883756561127</v>
      </c>
      <c r="O31" s="7">
        <f>N31*$M$49</f>
        <v>1684.9735262301006</v>
      </c>
      <c r="P31" s="12">
        <f>M31+O31</f>
        <v>7301.7735262301012</v>
      </c>
      <c r="Q31" s="27">
        <f>P31/K31</f>
        <v>7.6699301746114505</v>
      </c>
    </row>
    <row r="32" spans="2:17" x14ac:dyDescent="0.25">
      <c r="B32" s="8" t="s">
        <v>12</v>
      </c>
      <c r="C32" s="9" t="s">
        <v>19</v>
      </c>
      <c r="D32" s="8" t="s">
        <v>1</v>
      </c>
      <c r="E32" s="13" t="s">
        <v>26</v>
      </c>
      <c r="F32" s="15" t="s">
        <v>40</v>
      </c>
      <c r="G32" s="13" t="s">
        <v>34</v>
      </c>
      <c r="H32" s="13" t="s">
        <v>42</v>
      </c>
      <c r="I32" s="15" t="s">
        <v>37</v>
      </c>
      <c r="J32" s="15">
        <v>1</v>
      </c>
      <c r="K32" s="15">
        <v>571</v>
      </c>
      <c r="L32" s="21">
        <v>4.4000000000000004</v>
      </c>
      <c r="M32" s="14">
        <f t="shared" ref="M32:M34" si="3">K32*L32</f>
        <v>2512.4</v>
      </c>
      <c r="N32" s="7">
        <f t="shared" ref="N32:N34" si="4">M32/$M$35</f>
        <v>8.0361569487936504E-2</v>
      </c>
      <c r="O32" s="7">
        <f t="shared" ref="O32:O34" si="5">N32*$M$49</f>
        <v>753.69026621928947</v>
      </c>
      <c r="P32" s="12">
        <f t="shared" ref="P32:P34" si="6">M32+O32</f>
        <v>3266.0902662192893</v>
      </c>
      <c r="Q32" s="27">
        <f t="shared" ref="Q32:Q34" si="7">P32/K32</f>
        <v>5.719947926828878</v>
      </c>
    </row>
    <row r="33" spans="2:17" s="87" customFormat="1" ht="93.75" customHeight="1" x14ac:dyDescent="0.25">
      <c r="B33" s="8"/>
      <c r="C33" s="9"/>
      <c r="D33" s="8"/>
      <c r="E33" s="48"/>
      <c r="F33" s="88" t="s">
        <v>84</v>
      </c>
      <c r="G33" s="48"/>
      <c r="H33" s="49" t="s">
        <v>85</v>
      </c>
      <c r="I33" s="16" t="s">
        <v>37</v>
      </c>
      <c r="J33" s="16">
        <v>2</v>
      </c>
      <c r="K33" s="16">
        <v>980</v>
      </c>
      <c r="L33" s="50">
        <v>18.75</v>
      </c>
      <c r="M33" s="51">
        <f>K33*L33</f>
        <v>18375</v>
      </c>
      <c r="N33" s="87">
        <f t="shared" si="4"/>
        <v>0.58774233376087925</v>
      </c>
      <c r="O33" s="87">
        <f t="shared" si="5"/>
        <v>5512.2825353365079</v>
      </c>
      <c r="P33" s="89">
        <f t="shared" si="6"/>
        <v>23887.282535336508</v>
      </c>
      <c r="Q33" s="90">
        <f>P33/K33</f>
        <v>24.37477809728215</v>
      </c>
    </row>
    <row r="34" spans="2:17" s="87" customFormat="1" ht="30" x14ac:dyDescent="0.25">
      <c r="B34" s="8" t="s">
        <v>12</v>
      </c>
      <c r="C34" s="9" t="s">
        <v>20</v>
      </c>
      <c r="D34" s="8" t="s">
        <v>13</v>
      </c>
      <c r="E34" s="48" t="s">
        <v>26</v>
      </c>
      <c r="F34" s="88">
        <v>1.4056999999999999</v>
      </c>
      <c r="G34" s="48" t="s">
        <v>34</v>
      </c>
      <c r="H34" s="49" t="s">
        <v>43</v>
      </c>
      <c r="I34" s="16" t="s">
        <v>37</v>
      </c>
      <c r="J34" s="16">
        <v>2</v>
      </c>
      <c r="K34" s="16">
        <v>1274</v>
      </c>
      <c r="L34" s="50"/>
      <c r="M34" s="51">
        <f t="shared" si="3"/>
        <v>0</v>
      </c>
      <c r="N34" s="7">
        <f t="shared" si="4"/>
        <v>0</v>
      </c>
      <c r="O34" s="7">
        <f t="shared" si="5"/>
        <v>0</v>
      </c>
      <c r="P34" s="12">
        <f t="shared" si="6"/>
        <v>0</v>
      </c>
      <c r="Q34" s="27">
        <f t="shared" si="7"/>
        <v>0</v>
      </c>
    </row>
    <row r="35" spans="2:17" x14ac:dyDescent="0.25">
      <c r="B35" s="11"/>
      <c r="C35" s="11"/>
      <c r="D35" s="11"/>
      <c r="E35" s="23"/>
      <c r="F35" s="26"/>
      <c r="G35" s="26"/>
      <c r="H35" s="26"/>
      <c r="I35" s="26"/>
      <c r="J35" s="26"/>
      <c r="K35" s="26"/>
      <c r="L35" s="26"/>
      <c r="M35" s="25">
        <f>SUM(M30:M34)</f>
        <v>31263.699999999997</v>
      </c>
      <c r="N35" s="12" t="s">
        <v>55</v>
      </c>
      <c r="P35" s="12">
        <f>SUM(P31:P34)</f>
        <v>34455.1463277859</v>
      </c>
    </row>
    <row r="36" spans="2:17" x14ac:dyDescent="0.25">
      <c r="F36" s="7"/>
      <c r="I36" s="7"/>
      <c r="J36" s="7"/>
      <c r="K36" s="7"/>
      <c r="L36" s="22" t="s">
        <v>45</v>
      </c>
      <c r="M36" s="12">
        <v>2000</v>
      </c>
    </row>
    <row r="37" spans="2:17" x14ac:dyDescent="0.25">
      <c r="F37" s="7"/>
      <c r="I37" s="7"/>
      <c r="J37" s="7"/>
      <c r="K37" s="7"/>
      <c r="L37" s="22" t="s">
        <v>56</v>
      </c>
      <c r="M37" s="22">
        <f>230+280</f>
        <v>510</v>
      </c>
    </row>
    <row r="38" spans="2:17" x14ac:dyDescent="0.25">
      <c r="F38" s="7"/>
      <c r="I38" s="7"/>
      <c r="J38" s="7"/>
      <c r="K38" s="7"/>
      <c r="L38" s="22" t="s">
        <v>46</v>
      </c>
      <c r="M38" s="12">
        <v>50</v>
      </c>
    </row>
    <row r="39" spans="2:17" x14ac:dyDescent="0.25">
      <c r="F39" s="7"/>
      <c r="I39" s="7"/>
      <c r="J39" s="7"/>
      <c r="K39" s="7"/>
      <c r="L39" s="22" t="s">
        <v>47</v>
      </c>
      <c r="M39" s="12">
        <v>45</v>
      </c>
    </row>
    <row r="40" spans="2:17" x14ac:dyDescent="0.25">
      <c r="F40" s="7"/>
      <c r="H40" s="91">
        <v>4</v>
      </c>
      <c r="I40" s="7"/>
      <c r="J40" s="7"/>
      <c r="K40" s="7"/>
      <c r="L40" s="22" t="s">
        <v>48</v>
      </c>
      <c r="M40" s="12">
        <v>0</v>
      </c>
    </row>
    <row r="41" spans="2:17" x14ac:dyDescent="0.25">
      <c r="F41" s="7"/>
      <c r="I41" s="7"/>
      <c r="J41" s="7"/>
      <c r="K41" s="7"/>
      <c r="L41" s="22" t="s">
        <v>49</v>
      </c>
      <c r="M41" s="12">
        <v>0</v>
      </c>
    </row>
    <row r="42" spans="2:17" x14ac:dyDescent="0.25">
      <c r="F42" s="7"/>
      <c r="I42" s="7"/>
      <c r="J42" s="7"/>
      <c r="K42" s="7"/>
      <c r="L42" s="22" t="s">
        <v>50</v>
      </c>
      <c r="M42" s="22" t="s">
        <v>54</v>
      </c>
    </row>
    <row r="43" spans="2:17" x14ac:dyDescent="0.25">
      <c r="F43" s="7"/>
      <c r="I43" s="7"/>
      <c r="J43" s="7"/>
      <c r="K43" s="7"/>
      <c r="L43" s="22"/>
    </row>
    <row r="44" spans="2:17" x14ac:dyDescent="0.25">
      <c r="F44" s="7"/>
      <c r="I44" s="7"/>
      <c r="J44" s="7"/>
      <c r="K44" s="7"/>
      <c r="L44" s="22" t="s">
        <v>51</v>
      </c>
      <c r="M44" s="12">
        <f>SUM(M35:M42)</f>
        <v>33868.699999999997</v>
      </c>
    </row>
    <row r="45" spans="2:17" x14ac:dyDescent="0.25">
      <c r="F45" s="7"/>
      <c r="I45" s="7"/>
      <c r="J45" s="7"/>
      <c r="K45" s="7"/>
      <c r="L45" s="22" t="s">
        <v>52</v>
      </c>
      <c r="M45" s="27">
        <v>0.2</v>
      </c>
    </row>
    <row r="46" spans="2:17" x14ac:dyDescent="0.25">
      <c r="F46" s="7"/>
      <c r="I46" s="7"/>
      <c r="J46" s="7"/>
      <c r="K46" s="7"/>
      <c r="L46" s="22" t="s">
        <v>6</v>
      </c>
      <c r="M46" s="28">
        <f>M44*(1+M45)</f>
        <v>40642.439999999995</v>
      </c>
    </row>
    <row r="47" spans="2:17" x14ac:dyDescent="0.25">
      <c r="F47" s="7"/>
      <c r="I47" s="7"/>
      <c r="J47" s="7"/>
      <c r="K47" s="7"/>
      <c r="L47" s="22" t="s">
        <v>53</v>
      </c>
      <c r="M47" s="36">
        <f>M46-M44</f>
        <v>6773.739999999998</v>
      </c>
    </row>
    <row r="49" spans="6:13" x14ac:dyDescent="0.25">
      <c r="F49" s="7"/>
      <c r="I49" s="7"/>
      <c r="J49" s="7"/>
      <c r="K49" s="7"/>
      <c r="M49" s="12">
        <f>M46-M35</f>
        <v>9378.739999999998</v>
      </c>
    </row>
  </sheetData>
  <mergeCells count="4">
    <mergeCell ref="B5:D5"/>
    <mergeCell ref="B7:D7"/>
    <mergeCell ref="B10:D10"/>
    <mergeCell ref="E3:M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7"/>
  <sheetViews>
    <sheetView tabSelected="1" view="pageBreakPreview" topLeftCell="B1" zoomScale="96" zoomScaleNormal="100" zoomScaleSheetLayoutView="96" workbookViewId="0">
      <selection activeCell="B1" sqref="B1:I6"/>
    </sheetView>
  </sheetViews>
  <sheetFormatPr defaultRowHeight="15" x14ac:dyDescent="0.25"/>
  <cols>
    <col min="1" max="1" width="9.140625" style="7"/>
    <col min="2" max="2" width="5.42578125" style="7" bestFit="1" customWidth="1"/>
    <col min="3" max="3" width="37.5703125" style="7" bestFit="1" customWidth="1"/>
    <col min="4" max="4" width="21.85546875" style="7" bestFit="1" customWidth="1"/>
    <col min="5" max="5" width="4.85546875" style="20" bestFit="1" customWidth="1"/>
    <col min="6" max="6" width="5.140625" style="20" bestFit="1" customWidth="1"/>
    <col min="7" max="7" width="10" style="7" bestFit="1" customWidth="1"/>
    <col min="8" max="8" width="25.140625" style="20" customWidth="1"/>
    <col min="9" max="9" width="9" style="7" bestFit="1" customWidth="1"/>
    <col min="10" max="10" width="30.7109375" style="7" bestFit="1" customWidth="1"/>
    <col min="11" max="11" width="4.85546875" style="20" bestFit="1" customWidth="1"/>
    <col min="12" max="12" width="5.140625" style="20" bestFit="1" customWidth="1"/>
    <col min="13" max="13" width="8" style="119" bestFit="1" customWidth="1"/>
    <col min="14" max="14" width="12.140625" style="12" customWidth="1"/>
    <col min="15" max="15" width="10.7109375" style="12" bestFit="1" customWidth="1"/>
    <col min="16" max="16" width="13.140625" style="120" bestFit="1" customWidth="1"/>
    <col min="17" max="16384" width="9.140625" style="7"/>
  </cols>
  <sheetData>
    <row r="1" spans="2:16" ht="15" customHeight="1" x14ac:dyDescent="0.25">
      <c r="B1" s="79" t="s">
        <v>72</v>
      </c>
      <c r="C1" s="79"/>
      <c r="D1" s="79"/>
      <c r="E1" s="79"/>
      <c r="F1" s="79"/>
      <c r="G1" s="79"/>
      <c r="H1" s="79"/>
      <c r="I1" s="79"/>
      <c r="J1" s="62"/>
      <c r="K1" s="62"/>
      <c r="L1" s="62"/>
      <c r="M1" s="113"/>
    </row>
    <row r="2" spans="2:16" x14ac:dyDescent="0.25">
      <c r="B2" s="79"/>
      <c r="C2" s="79"/>
      <c r="D2" s="79"/>
      <c r="E2" s="79"/>
      <c r="F2" s="79"/>
      <c r="G2" s="79"/>
      <c r="H2" s="79"/>
      <c r="I2" s="79"/>
      <c r="J2" s="62"/>
      <c r="K2" s="62"/>
      <c r="L2" s="62"/>
      <c r="M2" s="113"/>
    </row>
    <row r="3" spans="2:16" ht="27" customHeight="1" x14ac:dyDescent="0.25">
      <c r="B3" s="79"/>
      <c r="C3" s="79"/>
      <c r="D3" s="79"/>
      <c r="E3" s="79"/>
      <c r="F3" s="79"/>
      <c r="G3" s="79"/>
      <c r="H3" s="79"/>
      <c r="I3" s="79"/>
      <c r="J3" s="62"/>
      <c r="K3" s="62"/>
      <c r="L3" s="62"/>
      <c r="M3" s="113"/>
    </row>
    <row r="4" spans="2:16" x14ac:dyDescent="0.25">
      <c r="B4" s="79"/>
      <c r="C4" s="79"/>
      <c r="D4" s="79"/>
      <c r="E4" s="79"/>
      <c r="F4" s="79"/>
      <c r="G4" s="79"/>
      <c r="H4" s="79"/>
      <c r="I4" s="79"/>
      <c r="J4" s="62"/>
      <c r="K4" s="62"/>
      <c r="L4" s="62"/>
      <c r="M4" s="113"/>
    </row>
    <row r="5" spans="2:16" x14ac:dyDescent="0.25">
      <c r="B5" s="79"/>
      <c r="C5" s="79"/>
      <c r="D5" s="79"/>
      <c r="E5" s="79"/>
      <c r="F5" s="79"/>
      <c r="G5" s="79"/>
      <c r="H5" s="79"/>
      <c r="I5" s="79"/>
      <c r="J5" s="62"/>
      <c r="K5" s="62"/>
      <c r="L5" s="62"/>
      <c r="M5" s="113"/>
      <c r="O5" s="61" t="s">
        <v>92</v>
      </c>
    </row>
    <row r="6" spans="2:16" x14ac:dyDescent="0.25">
      <c r="B6" s="80"/>
      <c r="C6" s="80"/>
      <c r="D6" s="80"/>
      <c r="E6" s="80"/>
      <c r="F6" s="80"/>
      <c r="G6" s="103"/>
      <c r="H6" s="103"/>
      <c r="I6" s="103"/>
      <c r="J6" s="104"/>
      <c r="K6" s="104"/>
      <c r="L6" s="104"/>
      <c r="M6" s="114"/>
      <c r="O6" s="61" t="s">
        <v>73</v>
      </c>
    </row>
    <row r="7" spans="2:16" s="4" customFormat="1" ht="18.75" customHeight="1" x14ac:dyDescent="0.25">
      <c r="B7" s="84" t="s">
        <v>57</v>
      </c>
      <c r="C7" s="85"/>
      <c r="D7" s="85"/>
      <c r="E7" s="85"/>
      <c r="F7" s="86"/>
      <c r="G7" s="106" t="s">
        <v>44</v>
      </c>
      <c r="H7" s="107"/>
      <c r="I7" s="107"/>
      <c r="J7" s="107"/>
      <c r="K7" s="107"/>
      <c r="L7" s="107"/>
      <c r="M7" s="107"/>
      <c r="N7" s="107"/>
      <c r="O7" s="107"/>
      <c r="P7" s="108"/>
    </row>
    <row r="8" spans="2:16" ht="60" x14ac:dyDescent="0.25">
      <c r="B8" s="43" t="s">
        <v>3</v>
      </c>
      <c r="C8" s="44" t="s">
        <v>32</v>
      </c>
      <c r="D8" s="55" t="s">
        <v>5</v>
      </c>
      <c r="E8" s="55" t="s">
        <v>35</v>
      </c>
      <c r="F8" s="56" t="s">
        <v>24</v>
      </c>
      <c r="G8" s="52" t="s">
        <v>4</v>
      </c>
      <c r="H8" s="52" t="s">
        <v>5</v>
      </c>
      <c r="I8" s="52" t="s">
        <v>21</v>
      </c>
      <c r="J8" s="52" t="s">
        <v>33</v>
      </c>
      <c r="K8" s="52" t="s">
        <v>35</v>
      </c>
      <c r="L8" s="53" t="s">
        <v>24</v>
      </c>
      <c r="M8" s="54" t="s">
        <v>38</v>
      </c>
      <c r="N8" s="54" t="s">
        <v>62</v>
      </c>
      <c r="O8" s="54" t="s">
        <v>58</v>
      </c>
      <c r="P8" s="105" t="s">
        <v>91</v>
      </c>
    </row>
    <row r="9" spans="2:16" x14ac:dyDescent="0.25">
      <c r="B9" s="81" t="s">
        <v>7</v>
      </c>
      <c r="C9" s="82"/>
      <c r="D9" s="83"/>
      <c r="E9" s="39"/>
      <c r="F9" s="39"/>
      <c r="G9" s="100"/>
      <c r="H9" s="101"/>
      <c r="I9" s="101"/>
      <c r="J9" s="101"/>
      <c r="K9" s="101"/>
      <c r="L9" s="101"/>
      <c r="M9" s="115"/>
      <c r="N9" s="101"/>
      <c r="O9" s="102"/>
      <c r="P9" s="121"/>
    </row>
    <row r="10" spans="2:16" x14ac:dyDescent="0.25">
      <c r="B10" s="45" t="s">
        <v>8</v>
      </c>
      <c r="C10" s="46" t="s">
        <v>14</v>
      </c>
      <c r="D10" s="45" t="s">
        <v>0</v>
      </c>
      <c r="E10" s="15" t="s">
        <v>36</v>
      </c>
      <c r="F10" s="15">
        <v>4</v>
      </c>
      <c r="G10" s="13" t="s">
        <v>28</v>
      </c>
      <c r="H10" s="15" t="s">
        <v>0</v>
      </c>
      <c r="I10" s="13" t="s">
        <v>30</v>
      </c>
      <c r="J10" s="13" t="s">
        <v>59</v>
      </c>
      <c r="K10" s="15" t="s">
        <v>36</v>
      </c>
      <c r="L10" s="15">
        <v>4</v>
      </c>
      <c r="M10" s="116" t="s">
        <v>54</v>
      </c>
      <c r="N10" s="21">
        <v>801.65031693329308</v>
      </c>
      <c r="O10" s="14">
        <f>L10*N10</f>
        <v>3206.6012677331723</v>
      </c>
      <c r="P10" s="122" t="s">
        <v>89</v>
      </c>
    </row>
    <row r="11" spans="2:16" x14ac:dyDescent="0.25">
      <c r="B11" s="81" t="s">
        <v>9</v>
      </c>
      <c r="C11" s="82"/>
      <c r="D11" s="83"/>
      <c r="E11" s="41"/>
      <c r="F11" s="41"/>
      <c r="G11" s="40"/>
      <c r="H11" s="99"/>
      <c r="I11" s="41"/>
      <c r="J11" s="41"/>
      <c r="K11" s="41"/>
      <c r="L11" s="41"/>
      <c r="M11" s="117"/>
      <c r="N11" s="41"/>
      <c r="O11" s="42"/>
      <c r="P11" s="121"/>
    </row>
    <row r="12" spans="2:16" x14ac:dyDescent="0.25">
      <c r="B12" s="45" t="s">
        <v>10</v>
      </c>
      <c r="C12" s="46" t="s">
        <v>15</v>
      </c>
      <c r="D12" s="45" t="s">
        <v>0</v>
      </c>
      <c r="E12" s="15" t="s">
        <v>36</v>
      </c>
      <c r="F12" s="15">
        <v>1</v>
      </c>
      <c r="G12" s="13" t="s">
        <v>10</v>
      </c>
      <c r="H12" s="15" t="s">
        <v>0</v>
      </c>
      <c r="I12" s="13" t="s">
        <v>31</v>
      </c>
      <c r="J12" s="13" t="s">
        <v>60</v>
      </c>
      <c r="K12" s="15" t="s">
        <v>36</v>
      </c>
      <c r="L12" s="15">
        <v>1</v>
      </c>
      <c r="M12" s="116" t="s">
        <v>54</v>
      </c>
      <c r="N12" s="21">
        <v>1455.3036522789012</v>
      </c>
      <c r="O12" s="14">
        <f t="shared" ref="O12:O15" si="0">L12*N12</f>
        <v>1455.3036522789012</v>
      </c>
      <c r="P12" s="122" t="s">
        <v>89</v>
      </c>
    </row>
    <row r="13" spans="2:16" x14ac:dyDescent="0.25">
      <c r="B13" s="45" t="s">
        <v>10</v>
      </c>
      <c r="C13" s="46" t="s">
        <v>16</v>
      </c>
      <c r="D13" s="45" t="s">
        <v>0</v>
      </c>
      <c r="E13" s="15" t="s">
        <v>36</v>
      </c>
      <c r="F13" s="15">
        <v>1</v>
      </c>
      <c r="G13" s="13" t="s">
        <v>10</v>
      </c>
      <c r="H13" s="15" t="s">
        <v>0</v>
      </c>
      <c r="I13" s="13" t="s">
        <v>31</v>
      </c>
      <c r="J13" s="13" t="s">
        <v>61</v>
      </c>
      <c r="K13" s="15" t="s">
        <v>36</v>
      </c>
      <c r="L13" s="15">
        <v>1</v>
      </c>
      <c r="M13" s="116" t="s">
        <v>54</v>
      </c>
      <c r="N13" s="21">
        <v>9299.1436764261998</v>
      </c>
      <c r="O13" s="14">
        <f t="shared" si="0"/>
        <v>9299.1436764261998</v>
      </c>
      <c r="P13" s="122" t="s">
        <v>89</v>
      </c>
    </row>
    <row r="14" spans="2:16" x14ac:dyDescent="0.25">
      <c r="B14" s="81" t="s">
        <v>11</v>
      </c>
      <c r="C14" s="82"/>
      <c r="D14" s="83"/>
      <c r="E14" s="41"/>
      <c r="F14" s="41"/>
      <c r="G14" s="40"/>
      <c r="H14" s="99"/>
      <c r="I14" s="41"/>
      <c r="J14" s="41"/>
      <c r="K14" s="41"/>
      <c r="L14" s="41"/>
      <c r="M14" s="117"/>
      <c r="N14" s="41"/>
      <c r="O14" s="42"/>
      <c r="P14" s="121"/>
    </row>
    <row r="15" spans="2:16" x14ac:dyDescent="0.25">
      <c r="B15" s="45" t="s">
        <v>12</v>
      </c>
      <c r="C15" s="47" t="s">
        <v>17</v>
      </c>
      <c r="D15" s="45" t="s">
        <v>0</v>
      </c>
      <c r="E15" s="15" t="s">
        <v>36</v>
      </c>
      <c r="F15" s="15">
        <v>1</v>
      </c>
      <c r="G15" s="13" t="s">
        <v>26</v>
      </c>
      <c r="H15" s="15" t="s">
        <v>0</v>
      </c>
      <c r="I15" s="13" t="s">
        <v>34</v>
      </c>
      <c r="J15" s="13" t="s">
        <v>27</v>
      </c>
      <c r="K15" s="15" t="s">
        <v>36</v>
      </c>
      <c r="L15" s="15">
        <v>1</v>
      </c>
      <c r="M15" s="116">
        <v>2505</v>
      </c>
      <c r="N15" s="21">
        <v>2.4700000000000002</v>
      </c>
      <c r="O15" s="14">
        <f>M15*N15</f>
        <v>6187.35</v>
      </c>
      <c r="P15" s="122" t="s">
        <v>87</v>
      </c>
    </row>
    <row r="16" spans="2:16" x14ac:dyDescent="0.25">
      <c r="B16" s="45" t="s">
        <v>12</v>
      </c>
      <c r="C16" s="47" t="s">
        <v>18</v>
      </c>
      <c r="D16" s="45">
        <v>1.4461999999999999</v>
      </c>
      <c r="E16" s="15" t="s">
        <v>37</v>
      </c>
      <c r="F16" s="15">
        <v>3</v>
      </c>
      <c r="G16" s="13" t="s">
        <v>26</v>
      </c>
      <c r="H16" s="15">
        <v>1.4461999999999999</v>
      </c>
      <c r="I16" s="13" t="s">
        <v>34</v>
      </c>
      <c r="J16" s="13" t="s">
        <v>63</v>
      </c>
      <c r="K16" s="15" t="s">
        <v>37</v>
      </c>
      <c r="L16" s="15">
        <v>3</v>
      </c>
      <c r="M16" s="116">
        <v>952</v>
      </c>
      <c r="N16" s="21">
        <v>8.4745649215134744</v>
      </c>
      <c r="O16" s="14">
        <f>M16*N16</f>
        <v>8067.7858052808278</v>
      </c>
      <c r="P16" s="122" t="s">
        <v>87</v>
      </c>
    </row>
    <row r="17" spans="2:16" x14ac:dyDescent="0.25">
      <c r="B17" s="45" t="s">
        <v>12</v>
      </c>
      <c r="C17" s="46" t="s">
        <v>19</v>
      </c>
      <c r="D17" s="45" t="s">
        <v>1</v>
      </c>
      <c r="E17" s="15" t="s">
        <v>37</v>
      </c>
      <c r="F17" s="15">
        <v>1</v>
      </c>
      <c r="G17" s="13" t="s">
        <v>26</v>
      </c>
      <c r="H17" s="15" t="s">
        <v>40</v>
      </c>
      <c r="I17" s="13" t="s">
        <v>34</v>
      </c>
      <c r="J17" s="13" t="s">
        <v>64</v>
      </c>
      <c r="K17" s="15" t="s">
        <v>37</v>
      </c>
      <c r="L17" s="15">
        <v>1</v>
      </c>
      <c r="M17" s="116">
        <v>571</v>
      </c>
      <c r="N17" s="21">
        <v>6.3200145177388629</v>
      </c>
      <c r="O17" s="14">
        <f t="shared" ref="O17:O19" si="1">M17*N17</f>
        <v>3608.7282896288907</v>
      </c>
      <c r="P17" s="122" t="s">
        <v>87</v>
      </c>
    </row>
    <row r="18" spans="2:16" s="87" customFormat="1" ht="75" x14ac:dyDescent="0.25">
      <c r="B18" s="92" t="s">
        <v>12</v>
      </c>
      <c r="C18" s="94" t="s">
        <v>20</v>
      </c>
      <c r="D18" s="92" t="s">
        <v>13</v>
      </c>
      <c r="E18" s="96" t="s">
        <v>37</v>
      </c>
      <c r="F18" s="96">
        <v>2</v>
      </c>
      <c r="G18" s="96" t="s">
        <v>26</v>
      </c>
      <c r="H18" s="98" t="s">
        <v>84</v>
      </c>
      <c r="I18" s="48" t="s">
        <v>34</v>
      </c>
      <c r="J18" s="49" t="s">
        <v>86</v>
      </c>
      <c r="K18" s="16" t="s">
        <v>37</v>
      </c>
      <c r="L18" s="16">
        <v>2</v>
      </c>
      <c r="M18" s="118">
        <v>980</v>
      </c>
      <c r="N18" s="50">
        <v>24.71</v>
      </c>
      <c r="O18" s="51">
        <f t="shared" si="1"/>
        <v>24215.8</v>
      </c>
      <c r="P18" s="123" t="s">
        <v>88</v>
      </c>
    </row>
    <row r="19" spans="2:16" x14ac:dyDescent="0.25">
      <c r="B19" s="93"/>
      <c r="C19" s="95"/>
      <c r="D19" s="93"/>
      <c r="E19" s="97"/>
      <c r="F19" s="97"/>
      <c r="G19" s="97"/>
      <c r="H19" s="57">
        <v>1.4056999999999999</v>
      </c>
      <c r="I19" s="48" t="s">
        <v>34</v>
      </c>
      <c r="J19" s="49" t="s">
        <v>65</v>
      </c>
      <c r="K19" s="16" t="s">
        <v>37</v>
      </c>
      <c r="L19" s="16">
        <v>2</v>
      </c>
      <c r="M19" s="118">
        <v>1274</v>
      </c>
      <c r="N19" s="50">
        <v>5.7454677433989652</v>
      </c>
      <c r="O19" s="51">
        <f t="shared" si="1"/>
        <v>7319.7259050902812</v>
      </c>
      <c r="P19" s="122" t="s">
        <v>87</v>
      </c>
    </row>
    <row r="20" spans="2:16" x14ac:dyDescent="0.25">
      <c r="O20" s="58"/>
      <c r="P20" s="124"/>
    </row>
    <row r="21" spans="2:16" x14ac:dyDescent="0.25">
      <c r="G21" s="60" t="s">
        <v>66</v>
      </c>
    </row>
    <row r="22" spans="2:16" x14ac:dyDescent="0.25">
      <c r="H22" s="59" t="s">
        <v>90</v>
      </c>
    </row>
    <row r="23" spans="2:16" x14ac:dyDescent="0.25">
      <c r="H23" s="59" t="s">
        <v>67</v>
      </c>
    </row>
    <row r="24" spans="2:16" x14ac:dyDescent="0.25">
      <c r="H24" s="59" t="s">
        <v>68</v>
      </c>
    </row>
    <row r="25" spans="2:16" x14ac:dyDescent="0.25">
      <c r="H25" s="59" t="s">
        <v>69</v>
      </c>
    </row>
    <row r="26" spans="2:16" x14ac:dyDescent="0.25">
      <c r="H26" s="59" t="s">
        <v>70</v>
      </c>
    </row>
    <row r="27" spans="2:16" x14ac:dyDescent="0.25">
      <c r="H27" s="59" t="s">
        <v>71</v>
      </c>
    </row>
  </sheetData>
  <mergeCells count="12">
    <mergeCell ref="G18:G19"/>
    <mergeCell ref="G7:P7"/>
    <mergeCell ref="B18:B19"/>
    <mergeCell ref="C18:C19"/>
    <mergeCell ref="D18:D19"/>
    <mergeCell ref="E18:E19"/>
    <mergeCell ref="F18:F19"/>
    <mergeCell ref="B1:I6"/>
    <mergeCell ref="B9:D9"/>
    <mergeCell ref="B11:D11"/>
    <mergeCell ref="B14:D14"/>
    <mergeCell ref="B7:F7"/>
  </mergeCells>
  <pageMargins left="0.7" right="0.7" top="0.75" bottom="0.75" header="0.3" footer="0.3"/>
  <pageSetup paperSize="9" scale="64" fitToHeight="0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33"/>
  <sheetViews>
    <sheetView topLeftCell="C4" workbookViewId="0">
      <selection activeCell="K22" sqref="K22"/>
    </sheetView>
  </sheetViews>
  <sheetFormatPr defaultRowHeight="15" x14ac:dyDescent="0.25"/>
  <cols>
    <col min="5" max="5" width="9.140625" style="65"/>
    <col min="10" max="10" width="11" style="74" bestFit="1" customWidth="1"/>
    <col min="14" max="14" width="6.85546875" customWidth="1"/>
    <col min="15" max="16" width="9.140625" style="66"/>
    <col min="20" max="20" width="9.140625" style="66"/>
  </cols>
  <sheetData>
    <row r="5" spans="5:20" x14ac:dyDescent="0.25">
      <c r="E5" s="64"/>
    </row>
    <row r="6" spans="5:20" s="68" customFormat="1" ht="30" x14ac:dyDescent="0.25">
      <c r="E6" s="67"/>
      <c r="J6" s="73"/>
      <c r="K6" s="68" t="s">
        <v>21</v>
      </c>
      <c r="L6" s="68" t="s">
        <v>80</v>
      </c>
      <c r="M6" s="68" t="s">
        <v>81</v>
      </c>
      <c r="N6" s="68" t="s">
        <v>24</v>
      </c>
      <c r="O6" s="69" t="s">
        <v>78</v>
      </c>
      <c r="P6" s="69" t="s">
        <v>79</v>
      </c>
      <c r="T6" s="69"/>
    </row>
    <row r="7" spans="5:20" s="68" customFormat="1" x14ac:dyDescent="0.25">
      <c r="E7" s="67"/>
      <c r="J7" s="73" t="s">
        <v>76</v>
      </c>
      <c r="O7" s="69"/>
      <c r="P7" s="69"/>
      <c r="T7" s="69"/>
    </row>
    <row r="8" spans="5:20" x14ac:dyDescent="0.25">
      <c r="E8" s="64"/>
      <c r="K8" t="s">
        <v>77</v>
      </c>
      <c r="L8">
        <v>40</v>
      </c>
      <c r="M8">
        <v>6000</v>
      </c>
      <c r="N8">
        <v>1</v>
      </c>
      <c r="O8" s="66">
        <v>309.01287553648069</v>
      </c>
      <c r="P8" s="66">
        <f>N8*O8</f>
        <v>309.01287553648069</v>
      </c>
      <c r="Q8">
        <f>P8/$P$18</f>
        <v>0.10067114093959732</v>
      </c>
      <c r="R8">
        <f>Q8*$P$33</f>
        <v>76.544632312699861</v>
      </c>
      <c r="S8" s="66">
        <f>P8+R8</f>
        <v>385.55750784918052</v>
      </c>
      <c r="T8" s="66">
        <f>S8/N8</f>
        <v>385.55750784918052</v>
      </c>
    </row>
    <row r="9" spans="5:20" x14ac:dyDescent="0.25">
      <c r="E9" s="64"/>
      <c r="K9" t="s">
        <v>77</v>
      </c>
      <c r="L9">
        <v>45</v>
      </c>
      <c r="M9">
        <v>6000</v>
      </c>
      <c r="N9">
        <v>1</v>
      </c>
      <c r="O9" s="66">
        <v>360.51502145922746</v>
      </c>
      <c r="P9" s="66">
        <f>N9*O9</f>
        <v>360.51502145922746</v>
      </c>
      <c r="Q9">
        <f t="shared" ref="Q9:Q16" si="0">P9/$P$18</f>
        <v>0.1174496644295302</v>
      </c>
      <c r="R9">
        <f t="shared" ref="R9:R16" si="1">Q9*$P$33</f>
        <v>89.302071031483166</v>
      </c>
      <c r="S9" s="66">
        <f t="shared" ref="S9:S16" si="2">P9+R9</f>
        <v>449.81709249071059</v>
      </c>
      <c r="T9" s="66">
        <f t="shared" ref="T9:T16" si="3">S9/N9</f>
        <v>449.81709249071059</v>
      </c>
    </row>
    <row r="10" spans="5:20" x14ac:dyDescent="0.25">
      <c r="E10" s="64"/>
      <c r="S10" s="66"/>
    </row>
    <row r="11" spans="5:20" x14ac:dyDescent="0.25">
      <c r="E11" s="63"/>
      <c r="J11" s="74" t="s">
        <v>74</v>
      </c>
      <c r="K11" s="68"/>
      <c r="L11" s="68"/>
      <c r="M11" s="68"/>
      <c r="N11" s="68"/>
      <c r="O11" s="69"/>
      <c r="P11" s="69"/>
      <c r="S11" s="66"/>
    </row>
    <row r="12" spans="5:20" x14ac:dyDescent="0.25">
      <c r="E12" s="64"/>
      <c r="K12" t="s">
        <v>82</v>
      </c>
      <c r="L12">
        <v>12</v>
      </c>
      <c r="M12">
        <v>1000</v>
      </c>
      <c r="N12">
        <v>3</v>
      </c>
      <c r="O12" s="66">
        <v>130</v>
      </c>
      <c r="P12" s="66">
        <f>N12*O12</f>
        <v>390</v>
      </c>
      <c r="Q12">
        <f t="shared" si="0"/>
        <v>0.12705536912751678</v>
      </c>
      <c r="R12">
        <f t="shared" si="1"/>
        <v>96.60570469798661</v>
      </c>
      <c r="S12" s="66">
        <f t="shared" si="2"/>
        <v>486.6057046979866</v>
      </c>
      <c r="T12" s="66">
        <f t="shared" si="3"/>
        <v>162.20190156599554</v>
      </c>
    </row>
    <row r="13" spans="5:20" x14ac:dyDescent="0.25">
      <c r="E13" s="64"/>
      <c r="K13" t="s">
        <v>82</v>
      </c>
      <c r="L13">
        <v>20</v>
      </c>
      <c r="M13">
        <v>1000</v>
      </c>
      <c r="N13">
        <v>3</v>
      </c>
      <c r="O13" s="66">
        <v>270</v>
      </c>
      <c r="P13" s="66">
        <f t="shared" ref="P13:P16" si="4">N13*O13</f>
        <v>810</v>
      </c>
      <c r="Q13">
        <f t="shared" si="0"/>
        <v>0.26388422818791946</v>
      </c>
      <c r="R13">
        <f t="shared" si="1"/>
        <v>200.6426174496645</v>
      </c>
      <c r="S13" s="66">
        <f t="shared" si="2"/>
        <v>1010.6426174496645</v>
      </c>
      <c r="T13" s="66">
        <f t="shared" si="3"/>
        <v>336.88087248322148</v>
      </c>
    </row>
    <row r="14" spans="5:20" x14ac:dyDescent="0.25">
      <c r="E14" s="64"/>
      <c r="J14" s="74" t="s">
        <v>75</v>
      </c>
      <c r="S14" s="66"/>
    </row>
    <row r="15" spans="5:20" x14ac:dyDescent="0.25">
      <c r="E15" s="64"/>
      <c r="K15" t="s">
        <v>82</v>
      </c>
      <c r="L15">
        <v>12</v>
      </c>
      <c r="M15">
        <v>1000</v>
      </c>
      <c r="N15">
        <v>3</v>
      </c>
      <c r="O15" s="66">
        <v>130</v>
      </c>
      <c r="P15" s="66">
        <f t="shared" si="4"/>
        <v>390</v>
      </c>
      <c r="Q15">
        <f t="shared" si="0"/>
        <v>0.12705536912751678</v>
      </c>
      <c r="R15">
        <f t="shared" si="1"/>
        <v>96.60570469798661</v>
      </c>
      <c r="S15" s="66">
        <f t="shared" si="2"/>
        <v>486.6057046979866</v>
      </c>
      <c r="T15" s="66">
        <f t="shared" si="3"/>
        <v>162.20190156599554</v>
      </c>
    </row>
    <row r="16" spans="5:20" x14ac:dyDescent="0.25">
      <c r="E16" s="63"/>
      <c r="K16" t="s">
        <v>82</v>
      </c>
      <c r="L16">
        <v>20</v>
      </c>
      <c r="M16">
        <v>1000</v>
      </c>
      <c r="N16">
        <v>3</v>
      </c>
      <c r="O16" s="66">
        <v>270</v>
      </c>
      <c r="P16" s="66">
        <f t="shared" si="4"/>
        <v>810</v>
      </c>
      <c r="Q16">
        <f t="shared" si="0"/>
        <v>0.26388422818791946</v>
      </c>
      <c r="R16">
        <f t="shared" si="1"/>
        <v>200.6426174496645</v>
      </c>
      <c r="S16" s="66">
        <f t="shared" si="2"/>
        <v>1010.6426174496645</v>
      </c>
      <c r="T16" s="66">
        <f t="shared" si="3"/>
        <v>336.88087248322148</v>
      </c>
    </row>
    <row r="17" spans="5:19" x14ac:dyDescent="0.25">
      <c r="E17" s="64"/>
    </row>
    <row r="18" spans="5:19" x14ac:dyDescent="0.25">
      <c r="E18" s="64"/>
      <c r="P18" s="66">
        <f>SUM(P8:P16)</f>
        <v>3069.527896995708</v>
      </c>
      <c r="S18" s="66">
        <f>SUM(S8:S16)</f>
        <v>3829.8712446351938</v>
      </c>
    </row>
    <row r="19" spans="5:19" x14ac:dyDescent="0.25">
      <c r="O19" s="70" t="s">
        <v>45</v>
      </c>
      <c r="P19" s="66">
        <v>0</v>
      </c>
    </row>
    <row r="20" spans="5:19" x14ac:dyDescent="0.25">
      <c r="O20" s="70" t="s">
        <v>56</v>
      </c>
      <c r="P20" s="66">
        <v>25</v>
      </c>
    </row>
    <row r="21" spans="5:19" x14ac:dyDescent="0.25">
      <c r="O21" s="70" t="s">
        <v>46</v>
      </c>
      <c r="P21" s="66">
        <v>25</v>
      </c>
    </row>
    <row r="22" spans="5:19" x14ac:dyDescent="0.25">
      <c r="O22" s="70" t="s">
        <v>47</v>
      </c>
      <c r="P22" s="66">
        <v>0</v>
      </c>
    </row>
    <row r="23" spans="5:19" x14ac:dyDescent="0.25">
      <c r="O23" s="70" t="s">
        <v>48</v>
      </c>
      <c r="P23" s="66">
        <v>0</v>
      </c>
    </row>
    <row r="24" spans="5:19" x14ac:dyDescent="0.25">
      <c r="O24" s="70" t="s">
        <v>49</v>
      </c>
      <c r="P24" s="66">
        <v>300</v>
      </c>
    </row>
    <row r="25" spans="5:19" x14ac:dyDescent="0.25">
      <c r="O25" s="70" t="s">
        <v>50</v>
      </c>
      <c r="P25" s="70" t="s">
        <v>54</v>
      </c>
    </row>
    <row r="26" spans="5:19" x14ac:dyDescent="0.25">
      <c r="O26" s="70"/>
    </row>
    <row r="27" spans="5:19" x14ac:dyDescent="0.25">
      <c r="O27" s="70" t="s">
        <v>51</v>
      </c>
      <c r="P27" s="66">
        <f>SUM(P18:P25)</f>
        <v>3419.527896995708</v>
      </c>
    </row>
    <row r="28" spans="5:19" x14ac:dyDescent="0.25">
      <c r="O28" s="70" t="s">
        <v>52</v>
      </c>
      <c r="P28" s="66">
        <v>0.12</v>
      </c>
    </row>
    <row r="29" spans="5:19" x14ac:dyDescent="0.25">
      <c r="O29" s="70" t="s">
        <v>6</v>
      </c>
      <c r="P29" s="72">
        <f>P27*(1+P28)</f>
        <v>3829.8712446351933</v>
      </c>
    </row>
    <row r="30" spans="5:19" x14ac:dyDescent="0.25">
      <c r="O30" s="70" t="s">
        <v>53</v>
      </c>
      <c r="P30" s="71">
        <f>P29-P27</f>
        <v>410.34334763948527</v>
      </c>
    </row>
    <row r="33" spans="16:16" x14ac:dyDescent="0.25">
      <c r="P33" s="66">
        <f>P29-P18</f>
        <v>760.34334763948527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2019-07-23T01:43:45Z</cp:lastPrinted>
  <dcterms:created xsi:type="dcterms:W3CDTF">2019-07-12T10:11:43Z</dcterms:created>
  <dcterms:modified xsi:type="dcterms:W3CDTF">2019-07-23T01:43:51Z</dcterms:modified>
</cp:coreProperties>
</file>