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 activeTab="2"/>
  </bookViews>
  <sheets>
    <sheet name="SB409" sheetId="5" r:id="rId1"/>
    <sheet name="SA387 22 CL2" sheetId="7" r:id="rId2"/>
    <sheet name="Sheet1" sheetId="8" r:id="rId3"/>
  </sheets>
  <definedNames>
    <definedName name="_xlnm.Print_Area" localSheetId="2">Sheet1!$B$1:$M$27</definedName>
  </definedNames>
  <calcPr calcId="145621"/>
</workbook>
</file>

<file path=xl/calcChain.xml><?xml version="1.0" encoding="utf-8"?>
<calcChain xmlns="http://schemas.openxmlformats.org/spreadsheetml/2006/main">
  <c r="L15" i="8" l="1"/>
  <c r="L16" i="8"/>
  <c r="K69" i="5"/>
  <c r="L58" i="5" s="1"/>
  <c r="K67" i="5"/>
  <c r="K58" i="5"/>
  <c r="K50" i="5"/>
  <c r="K52" i="5" s="1"/>
  <c r="L41" i="5" s="1"/>
  <c r="K41" i="5"/>
  <c r="K70" i="5" l="1"/>
  <c r="K53" i="5"/>
  <c r="K22" i="5"/>
  <c r="K20" i="5"/>
  <c r="K19" i="5"/>
  <c r="K8" i="5"/>
  <c r="K17" i="5" s="1"/>
  <c r="L11" i="8"/>
  <c r="L12" i="8"/>
  <c r="L13" i="8"/>
  <c r="L14" i="8"/>
  <c r="L10" i="8"/>
  <c r="L17" i="8" l="1"/>
  <c r="L18" i="8" s="1"/>
  <c r="K37" i="5"/>
  <c r="K38" i="5" s="1"/>
  <c r="K35" i="5"/>
  <c r="K26" i="5"/>
  <c r="K7" i="5" l="1"/>
  <c r="L19" i="8" l="1"/>
  <c r="K5" i="5"/>
  <c r="K6" i="5"/>
  <c r="K4" i="5"/>
  <c r="M7" i="7"/>
  <c r="N6" i="7"/>
  <c r="N5" i="7"/>
  <c r="M6" i="7"/>
  <c r="M5" i="7"/>
  <c r="L6" i="7"/>
  <c r="L5" i="7"/>
  <c r="K6" i="7"/>
  <c r="K5" i="7"/>
  <c r="J21" i="7"/>
  <c r="J18" i="7"/>
  <c r="J19" i="7" s="1"/>
  <c r="J6" i="7"/>
  <c r="J5" i="7"/>
  <c r="L6" i="5" l="1"/>
  <c r="L18" i="7"/>
  <c r="J7" i="7"/>
  <c r="L7" i="5" l="1"/>
  <c r="L5" i="5"/>
  <c r="L4" i="5"/>
  <c r="J16" i="7"/>
  <c r="K13" i="5" l="1"/>
  <c r="M6" i="5" s="1"/>
  <c r="N6" i="5" s="1"/>
  <c r="O6" i="5" s="1"/>
  <c r="M7" i="5" l="1"/>
  <c r="N7" i="5" s="1"/>
  <c r="O7" i="5" s="1"/>
  <c r="M4" i="5"/>
  <c r="N4" i="5" s="1"/>
  <c r="O4" i="5" s="1"/>
  <c r="M5" i="5"/>
  <c r="N5" i="5" s="1"/>
  <c r="O5" i="5" s="1"/>
  <c r="N8" i="5" l="1"/>
</calcChain>
</file>

<file path=xl/sharedStrings.xml><?xml version="1.0" encoding="utf-8"?>
<sst xmlns="http://schemas.openxmlformats.org/spreadsheetml/2006/main" count="201" uniqueCount="72">
  <si>
    <t>Material</t>
  </si>
  <si>
    <t>Requirement</t>
  </si>
  <si>
    <t>-</t>
  </si>
  <si>
    <t>SUM</t>
  </si>
  <si>
    <t>Margin</t>
  </si>
  <si>
    <t>Total</t>
  </si>
  <si>
    <t>Profit</t>
  </si>
  <si>
    <t>Delivery time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</si>
  <si>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</si>
  <si>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</si>
  <si>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</si>
  <si>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</si>
  <si>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</si>
  <si>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</si>
  <si>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</si>
  <si>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Sea Freight (to door)</t>
  </si>
  <si>
    <t>Offer</t>
  </si>
  <si>
    <t>OD (mm)</t>
  </si>
  <si>
    <t>Length (mm)</t>
  </si>
  <si>
    <t>Q'ty (pc)</t>
  </si>
  <si>
    <t>Ex-work</t>
  </si>
  <si>
    <t>VAT 10%</t>
  </si>
  <si>
    <t>Origin</t>
  </si>
  <si>
    <t>SA387 GR.22L</t>
  </si>
  <si>
    <t>Dimension (mm)</t>
  </si>
  <si>
    <t>10t x 2000 x 6000</t>
  </si>
  <si>
    <t>25t x 2000 x 6000</t>
  </si>
  <si>
    <t>U. Price (VND/pc)</t>
  </si>
  <si>
    <t>T. Price (VND)</t>
  </si>
  <si>
    <t>SB409 UNS N08811</t>
  </si>
  <si>
    <t>Thickness tolerance (mm)</t>
  </si>
  <si>
    <t>16.738 - 17.145</t>
  </si>
  <si>
    <t>16.256 - 16.434</t>
  </si>
  <si>
    <t>Delivery time (day)</t>
  </si>
  <si>
    <t>25t x 300 x 500</t>
  </si>
  <si>
    <t>55-60</t>
  </si>
  <si>
    <t>25.4t x 300 x 500</t>
  </si>
  <si>
    <t>15.875t x 2000 x 6096</t>
  </si>
  <si>
    <t>15.875t x 2438 x 6400</t>
  </si>
  <si>
    <t>Germany</t>
  </si>
  <si>
    <t>France</t>
  </si>
  <si>
    <t>T. Weight (kg)</t>
  </si>
  <si>
    <t>U. Price (VND/kg)</t>
  </si>
  <si>
    <t>SUPER MATERIALS COMPANY LIMITED</t>
  </si>
  <si>
    <t>201/15 Le Van Viet, Hiep Phu, Dist. 9, HCMC, Vietnam</t>
  </si>
  <si>
    <t>T. +84 98 9944 746</t>
  </si>
  <si>
    <t>E. sales@ss-materials.com</t>
  </si>
  <si>
    <t>W. www.ss-materials.com</t>
  </si>
  <si>
    <t>Quotation No.: SM-PTSCQN/260419</t>
  </si>
  <si>
    <t>MANUAL OFFER</t>
  </si>
  <si>
    <t>Documents: CO, CQ</t>
  </si>
  <si>
    <t>Terms &amp; Conditions:</t>
  </si>
  <si>
    <t>SB-409 UNS N08811</t>
  </si>
  <si>
    <t>PL16*2000*12000</t>
  </si>
  <si>
    <t>PL38*1500*6000</t>
  </si>
  <si>
    <t>PL25*300*500</t>
  </si>
  <si>
    <t>16t x 2000 x 6000</t>
  </si>
  <si>
    <t>EU</t>
  </si>
  <si>
    <t>38.1t x 2000 x 6096</t>
  </si>
  <si>
    <t>SB409 UNS N08812</t>
  </si>
  <si>
    <t>USA</t>
  </si>
  <si>
    <t>Điều kiện giao hàng: DDP @ PTSC Quang Ngai</t>
  </si>
  <si>
    <t>Thời gian giao hàng: 55-60 ngày</t>
  </si>
  <si>
    <t>Điều kiện thanh toán: Tạm ứng trước 100% (bên BÁN sẽ xác nhận thư bảo lãnh tạm ứng từ ngân hàng), hoặc bên MUA xác nhận thanh toán 100% có bảo lãnh từ ngân hàng.</t>
  </si>
  <si>
    <t>15.875t x 1428.75 x 5243.4</t>
  </si>
  <si>
    <t>16.586t x 1219.2 x 3657.6</t>
  </si>
  <si>
    <t>15.875t x 1429 x 5243</t>
  </si>
  <si>
    <t>15.621-17.399</t>
  </si>
  <si>
    <t>16.586t x 1219 x 3657</t>
  </si>
  <si>
    <t>15.519 - 17.653</t>
  </si>
  <si>
    <t>Quote validity: 3 days</t>
  </si>
  <si>
    <t>Date: 07/05/2019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</si>
</sst>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" fontId="2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/>
    <xf numFmtId="4" fontId="0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4" fontId="0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17" fontId="0" fillId="2" borderId="0" xfId="0" quotePrefix="1" applyNumberFormat="1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 wrapText="1"/>
    </xf>
    <xf numFmtId="1" fontId="0" fillId="2" borderId="0" xfId="0" applyNumberFormat="1" applyFont="1" applyFill="1" applyAlignment="1">
      <alignment horizontal="left"/>
    </xf>
    <xf numFmtId="1" fontId="0" fillId="2" borderId="0" xfId="0" quotePrefix="1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 wrapText="1"/>
    </xf>
    <xf numFmtId="3" fontId="0" fillId="2" borderId="0" xfId="0" applyNumberFormat="1" applyFont="1" applyFill="1"/>
    <xf numFmtId="3" fontId="3" fillId="4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/>
    <xf numFmtId="3" fontId="0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0" fillId="2" borderId="0" xfId="0" applyNumberFormat="1" applyFill="1"/>
    <xf numFmtId="3" fontId="0" fillId="2" borderId="4" xfId="0" applyNumberFormat="1" applyFont="1" applyFill="1" applyBorder="1"/>
    <xf numFmtId="3" fontId="3" fillId="2" borderId="4" xfId="0" applyNumberFormat="1" applyFont="1" applyFill="1" applyBorder="1"/>
    <xf numFmtId="3" fontId="0" fillId="2" borderId="4" xfId="0" applyNumberFormat="1" applyFill="1" applyBorder="1"/>
    <xf numFmtId="3" fontId="3" fillId="2" borderId="8" xfId="0" applyNumberFormat="1" applyFon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center"/>
    </xf>
    <xf numFmtId="4" fontId="0" fillId="2" borderId="0" xfId="0" applyNumberFormat="1" applyFill="1"/>
    <xf numFmtId="4" fontId="0" fillId="2" borderId="0" xfId="0" applyNumberFormat="1" applyFill="1" applyAlignment="1">
      <alignment horizontal="center"/>
    </xf>
    <xf numFmtId="4" fontId="0" fillId="2" borderId="0" xfId="0" applyNumberFormat="1" applyFill="1" applyAlignment="1"/>
    <xf numFmtId="4" fontId="4" fillId="2" borderId="0" xfId="0" applyNumberFormat="1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6" fillId="2" borderId="0" xfId="0" applyFont="1" applyFill="1" applyAlignment="1"/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0" fillId="5" borderId="6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center" vertical="top"/>
    </xf>
    <xf numFmtId="164" fontId="0" fillId="5" borderId="1" xfId="0" applyNumberFormat="1" applyFont="1" applyFill="1" applyBorder="1" applyAlignment="1">
      <alignment horizontal="left" vertical="top"/>
    </xf>
    <xf numFmtId="3" fontId="0" fillId="5" borderId="1" xfId="0" applyNumberFormat="1" applyFont="1" applyFill="1" applyBorder="1" applyAlignment="1">
      <alignment horizontal="right" vertical="top"/>
    </xf>
    <xf numFmtId="0" fontId="0" fillId="5" borderId="6" xfId="0" applyFont="1" applyFill="1" applyBorder="1" applyAlignment="1">
      <alignment horizontal="center" vertical="top"/>
    </xf>
    <xf numFmtId="164" fontId="0" fillId="5" borderId="6" xfId="0" applyNumberFormat="1" applyFont="1" applyFill="1" applyBorder="1" applyAlignment="1">
      <alignment horizontal="left" vertical="top"/>
    </xf>
    <xf numFmtId="3" fontId="0" fillId="5" borderId="6" xfId="0" applyNumberFormat="1" applyFill="1" applyBorder="1" applyAlignment="1">
      <alignment horizontal="righ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5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center" vertical="top"/>
    </xf>
    <xf numFmtId="0" fontId="0" fillId="5" borderId="7" xfId="0" applyFont="1" applyFill="1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0</xdr:row>
      <xdr:rowOff>28575</xdr:rowOff>
    </xdr:from>
    <xdr:to>
      <xdr:col>12</xdr:col>
      <xdr:colOff>523875</xdr:colOff>
      <xdr:row>3</xdr:row>
      <xdr:rowOff>162221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28575"/>
          <a:ext cx="1200150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0"/>
  <sheetViews>
    <sheetView topLeftCell="A70" workbookViewId="0">
      <selection activeCell="K51" sqref="K51"/>
    </sheetView>
  </sheetViews>
  <sheetFormatPr defaultRowHeight="15" x14ac:dyDescent="0.25"/>
  <cols>
    <col min="1" max="1" width="11" style="13" bestFit="1" customWidth="1"/>
    <col min="2" max="2" width="7" style="14" bestFit="1" customWidth="1"/>
    <col min="3" max="3" width="7" style="13" customWidth="1"/>
    <col min="4" max="4" width="12.42578125" style="9" bestFit="1" customWidth="1"/>
    <col min="5" max="5" width="10.28515625" style="13" bestFit="1" customWidth="1"/>
    <col min="6" max="6" width="17.42578125" style="13" bestFit="1" customWidth="1"/>
    <col min="7" max="7" width="23.5703125" style="14" bestFit="1" customWidth="1"/>
    <col min="8" max="8" width="6.5703125" style="13" customWidth="1"/>
    <col min="9" max="9" width="9.5703125" style="13" customWidth="1"/>
    <col min="10" max="10" width="17.42578125" style="31" customWidth="1"/>
    <col min="11" max="11" width="15.42578125" style="31" bestFit="1" customWidth="1"/>
    <col min="12" max="12" width="19.42578125" style="15" bestFit="1" customWidth="1"/>
    <col min="13" max="13" width="12" style="14" bestFit="1" customWidth="1"/>
    <col min="14" max="14" width="15.42578125" style="9" bestFit="1" customWidth="1"/>
    <col min="15" max="15" width="10.140625" style="10" bestFit="1" customWidth="1"/>
    <col min="16" max="16384" width="9.140625" style="9"/>
  </cols>
  <sheetData>
    <row r="2" spans="2:15" x14ac:dyDescent="0.25">
      <c r="B2" s="70" t="s">
        <v>1</v>
      </c>
      <c r="C2" s="71"/>
      <c r="D2" s="71"/>
      <c r="E2" s="72"/>
      <c r="F2" s="73" t="s">
        <v>16</v>
      </c>
      <c r="G2" s="73"/>
      <c r="H2" s="73"/>
      <c r="I2" s="73"/>
      <c r="J2" s="73"/>
      <c r="K2" s="73"/>
    </row>
    <row r="3" spans="2:15" ht="30" x14ac:dyDescent="0.25">
      <c r="B3" s="19" t="s">
        <v>0</v>
      </c>
      <c r="C3" s="19" t="s">
        <v>17</v>
      </c>
      <c r="D3" s="19" t="s">
        <v>18</v>
      </c>
      <c r="E3" s="19" t="s">
        <v>19</v>
      </c>
      <c r="F3" s="22" t="s">
        <v>0</v>
      </c>
      <c r="G3" s="22" t="s">
        <v>24</v>
      </c>
      <c r="H3" s="22" t="s">
        <v>19</v>
      </c>
      <c r="I3" s="22" t="s">
        <v>41</v>
      </c>
      <c r="J3" s="32" t="s">
        <v>27</v>
      </c>
      <c r="K3" s="32" t="s">
        <v>28</v>
      </c>
    </row>
    <row r="4" spans="2:15" x14ac:dyDescent="0.25">
      <c r="B4" s="12"/>
      <c r="C4" s="6"/>
      <c r="D4" s="7"/>
      <c r="E4" s="6"/>
      <c r="F4" s="12" t="s">
        <v>29</v>
      </c>
      <c r="G4" s="24" t="s">
        <v>58</v>
      </c>
      <c r="H4" s="6">
        <v>1</v>
      </c>
      <c r="I4" s="6">
        <v>3832</v>
      </c>
      <c r="J4" s="33">
        <v>1805199750</v>
      </c>
      <c r="K4" s="33">
        <f>H4*J4</f>
        <v>1805199750</v>
      </c>
      <c r="L4" s="15">
        <f>K4/$K$8</f>
        <v>0.52139489906926151</v>
      </c>
      <c r="M4" s="14">
        <f>L4*$K$22</f>
        <v>236759910.69838634</v>
      </c>
      <c r="N4" s="10">
        <f>K4+M4</f>
        <v>2041959660.6983864</v>
      </c>
      <c r="O4" s="10">
        <f>N4/I4</f>
        <v>532870.47513005906</v>
      </c>
    </row>
    <row r="5" spans="2:15" x14ac:dyDescent="0.25">
      <c r="B5" s="12"/>
      <c r="C5" s="6"/>
      <c r="D5" s="7"/>
      <c r="E5" s="6"/>
      <c r="F5" s="12" t="s">
        <v>29</v>
      </c>
      <c r="G5" s="24" t="s">
        <v>37</v>
      </c>
      <c r="H5" s="6">
        <v>1</v>
      </c>
      <c r="I5" s="6">
        <v>1597.6</v>
      </c>
      <c r="J5" s="33">
        <v>720610500</v>
      </c>
      <c r="K5" s="33">
        <f t="shared" ref="K5:K7" si="0">H5*J5</f>
        <v>720610500</v>
      </c>
      <c r="L5" s="15">
        <f>K5/$K$8</f>
        <v>0.20813355359469224</v>
      </c>
      <c r="M5" s="14">
        <f t="shared" ref="M5:M7" si="1">L5*$K$22</f>
        <v>94511245.987220809</v>
      </c>
      <c r="N5" s="10">
        <f t="shared" ref="N5:N7" si="2">K5+M5</f>
        <v>815121745.98722076</v>
      </c>
      <c r="O5" s="10">
        <f t="shared" ref="O5:O7" si="3">N5/I5</f>
        <v>510216.41586581175</v>
      </c>
    </row>
    <row r="6" spans="2:15" x14ac:dyDescent="0.25">
      <c r="B6" s="24"/>
      <c r="C6" s="6"/>
      <c r="D6" s="7"/>
      <c r="E6" s="6"/>
      <c r="F6" s="12" t="s">
        <v>29</v>
      </c>
      <c r="G6" s="24" t="s">
        <v>38</v>
      </c>
      <c r="H6" s="6">
        <v>1</v>
      </c>
      <c r="I6" s="6">
        <v>2044.8</v>
      </c>
      <c r="J6" s="33">
        <v>922327500</v>
      </c>
      <c r="K6" s="33">
        <f t="shared" si="0"/>
        <v>922327500</v>
      </c>
      <c r="L6" s="15">
        <f>K6/$K$8</f>
        <v>0.26639536913923473</v>
      </c>
      <c r="M6" s="14">
        <f t="shared" si="1"/>
        <v>120967320.3946909</v>
      </c>
      <c r="N6" s="10">
        <f t="shared" si="2"/>
        <v>1043294820.3946909</v>
      </c>
      <c r="O6" s="10">
        <f t="shared" si="3"/>
        <v>510218.51545123773</v>
      </c>
    </row>
    <row r="7" spans="2:15" x14ac:dyDescent="0.25">
      <c r="B7" s="24"/>
      <c r="C7" s="6"/>
      <c r="D7" s="7"/>
      <c r="E7" s="6"/>
      <c r="F7" s="12" t="s">
        <v>29</v>
      </c>
      <c r="G7" s="24" t="s">
        <v>34</v>
      </c>
      <c r="H7" s="6">
        <v>1</v>
      </c>
      <c r="I7" s="6">
        <v>31.3</v>
      </c>
      <c r="J7" s="33">
        <v>14112750</v>
      </c>
      <c r="K7" s="33">
        <f t="shared" si="0"/>
        <v>14112750</v>
      </c>
      <c r="L7" s="15">
        <f>K7/$K$8</f>
        <v>4.0761781968115824E-3</v>
      </c>
      <c r="M7" s="14">
        <f t="shared" si="1"/>
        <v>1850949.4197019755</v>
      </c>
      <c r="N7" s="10">
        <f t="shared" si="2"/>
        <v>15963699.419701975</v>
      </c>
      <c r="O7" s="10">
        <f t="shared" si="3"/>
        <v>510022.3456773794</v>
      </c>
    </row>
    <row r="8" spans="2:15" x14ac:dyDescent="0.25">
      <c r="J8" s="34" t="s">
        <v>5</v>
      </c>
      <c r="K8" s="31">
        <f>SUM(K4:K7)</f>
        <v>3462250500</v>
      </c>
      <c r="L8" s="15" t="s">
        <v>20</v>
      </c>
      <c r="M8" s="14">
        <v>10</v>
      </c>
      <c r="N8" s="10">
        <f>SUM(N4:N7)</f>
        <v>3916339926.5</v>
      </c>
    </row>
    <row r="9" spans="2:15" x14ac:dyDescent="0.25">
      <c r="B9" s="9"/>
      <c r="H9" s="9"/>
      <c r="I9" s="9"/>
      <c r="J9" s="34" t="s">
        <v>8</v>
      </c>
      <c r="K9" s="34">
        <v>81375000</v>
      </c>
      <c r="L9" s="15" t="s">
        <v>15</v>
      </c>
      <c r="M9" s="14">
        <v>45</v>
      </c>
    </row>
    <row r="10" spans="2:15" x14ac:dyDescent="0.25">
      <c r="B10" s="9"/>
      <c r="H10" s="9"/>
      <c r="I10" s="9"/>
      <c r="J10" s="34" t="s">
        <v>9</v>
      </c>
      <c r="K10" s="34" t="s">
        <v>2</v>
      </c>
      <c r="N10" s="10"/>
    </row>
    <row r="11" spans="2:15" x14ac:dyDescent="0.25">
      <c r="B11" s="9"/>
      <c r="F11" s="9"/>
      <c r="H11" s="9"/>
      <c r="I11" s="9"/>
      <c r="J11" s="34" t="s">
        <v>10</v>
      </c>
      <c r="K11" s="34">
        <v>5000000</v>
      </c>
    </row>
    <row r="12" spans="2:15" x14ac:dyDescent="0.25">
      <c r="B12" s="13"/>
      <c r="F12" s="9"/>
      <c r="H12" s="9"/>
      <c r="I12" s="9"/>
      <c r="J12" s="34" t="s">
        <v>11</v>
      </c>
      <c r="K12" s="34">
        <v>2000000</v>
      </c>
    </row>
    <row r="13" spans="2:15" x14ac:dyDescent="0.25">
      <c r="B13" s="9"/>
      <c r="F13" s="9"/>
      <c r="H13" s="9"/>
      <c r="I13" s="9"/>
      <c r="J13" s="34" t="s">
        <v>12</v>
      </c>
      <c r="K13" s="34">
        <f>0*SUM(K9:K10)</f>
        <v>0</v>
      </c>
    </row>
    <row r="14" spans="2:15" x14ac:dyDescent="0.25">
      <c r="B14" s="9"/>
      <c r="F14" s="9"/>
      <c r="H14" s="9"/>
      <c r="I14" s="9"/>
      <c r="J14" s="34" t="s">
        <v>14</v>
      </c>
      <c r="K14" s="34" t="s">
        <v>2</v>
      </c>
    </row>
    <row r="15" spans="2:15" x14ac:dyDescent="0.25">
      <c r="B15" s="9"/>
      <c r="F15" s="9"/>
      <c r="H15" s="9"/>
      <c r="I15" s="9"/>
      <c r="J15" s="34" t="s">
        <v>13</v>
      </c>
      <c r="K15" s="34" t="s">
        <v>2</v>
      </c>
    </row>
    <row r="16" spans="2:15" x14ac:dyDescent="0.25">
      <c r="B16" s="9"/>
      <c r="F16" s="9"/>
      <c r="H16" s="9"/>
      <c r="I16" s="9"/>
      <c r="J16" s="34"/>
      <c r="K16" s="34"/>
    </row>
    <row r="17" spans="1:13" x14ac:dyDescent="0.25">
      <c r="A17" s="9"/>
      <c r="B17" s="9"/>
      <c r="F17" s="9"/>
      <c r="H17" s="9"/>
      <c r="I17" s="9"/>
      <c r="J17" s="34" t="s">
        <v>3</v>
      </c>
      <c r="K17" s="34">
        <f>SUM(K8:K15)</f>
        <v>3550625500</v>
      </c>
    </row>
    <row r="18" spans="1:13" x14ac:dyDescent="0.25">
      <c r="A18" s="9"/>
      <c r="B18" s="9"/>
      <c r="F18" s="9"/>
      <c r="H18" s="9"/>
      <c r="I18" s="9"/>
      <c r="J18" s="34" t="s">
        <v>4</v>
      </c>
      <c r="K18" s="34">
        <v>0.10299999999999999</v>
      </c>
    </row>
    <row r="19" spans="1:13" x14ac:dyDescent="0.25">
      <c r="A19" s="9"/>
      <c r="B19" s="9"/>
      <c r="E19" s="9"/>
      <c r="F19" s="9"/>
      <c r="H19" s="9"/>
      <c r="I19" s="9"/>
      <c r="J19" s="34" t="s">
        <v>5</v>
      </c>
      <c r="K19" s="35">
        <f>K17*(1+K18)</f>
        <v>3916339926.5</v>
      </c>
      <c r="L19" s="15" t="s">
        <v>7</v>
      </c>
      <c r="M19" s="17" t="s">
        <v>35</v>
      </c>
    </row>
    <row r="20" spans="1:13" x14ac:dyDescent="0.25">
      <c r="A20" s="9"/>
      <c r="B20" s="9"/>
      <c r="F20" s="9"/>
      <c r="H20" s="9"/>
      <c r="I20" s="9"/>
      <c r="J20" s="34" t="s">
        <v>6</v>
      </c>
      <c r="K20" s="36">
        <f>K19-K17</f>
        <v>365714426.5</v>
      </c>
    </row>
    <row r="21" spans="1:13" x14ac:dyDescent="0.25">
      <c r="A21" s="9"/>
      <c r="B21" s="9"/>
      <c r="F21" s="9"/>
      <c r="H21" s="9"/>
      <c r="I21" s="9"/>
      <c r="J21" s="34"/>
    </row>
    <row r="22" spans="1:13" x14ac:dyDescent="0.25">
      <c r="A22" s="9"/>
      <c r="B22" s="9"/>
      <c r="F22" s="9"/>
      <c r="H22" s="9"/>
      <c r="I22" s="9"/>
      <c r="J22" s="34"/>
      <c r="K22" s="31">
        <f>K19-K8</f>
        <v>454089426.5</v>
      </c>
    </row>
    <row r="25" spans="1:13" ht="30" x14ac:dyDescent="0.25">
      <c r="F25" s="22" t="s">
        <v>0</v>
      </c>
      <c r="G25" s="22" t="s">
        <v>24</v>
      </c>
      <c r="H25" s="22" t="s">
        <v>19</v>
      </c>
      <c r="I25" s="22" t="s">
        <v>41</v>
      </c>
      <c r="J25" s="32" t="s">
        <v>27</v>
      </c>
      <c r="K25" s="32" t="s">
        <v>28</v>
      </c>
    </row>
    <row r="26" spans="1:13" x14ac:dyDescent="0.25">
      <c r="F26" s="12" t="s">
        <v>29</v>
      </c>
      <c r="G26" s="24" t="s">
        <v>56</v>
      </c>
      <c r="H26" s="6">
        <v>1</v>
      </c>
      <c r="I26" s="6"/>
      <c r="J26" s="33">
        <v>736560000</v>
      </c>
      <c r="K26" s="33">
        <f t="shared" ref="K26" si="4">H26*J26</f>
        <v>736560000</v>
      </c>
    </row>
    <row r="27" spans="1:13" x14ac:dyDescent="0.25">
      <c r="J27" s="34" t="s">
        <v>8</v>
      </c>
      <c r="K27" s="31">
        <v>0</v>
      </c>
    </row>
    <row r="28" spans="1:13" x14ac:dyDescent="0.25">
      <c r="J28" s="34" t="s">
        <v>9</v>
      </c>
      <c r="K28" s="31">
        <v>0</v>
      </c>
    </row>
    <row r="29" spans="1:13" x14ac:dyDescent="0.25">
      <c r="J29" s="34" t="s">
        <v>10</v>
      </c>
      <c r="K29" s="31">
        <v>1500000</v>
      </c>
    </row>
    <row r="30" spans="1:13" x14ac:dyDescent="0.25">
      <c r="J30" s="34" t="s">
        <v>11</v>
      </c>
      <c r="K30" s="31">
        <v>2000000</v>
      </c>
    </row>
    <row r="31" spans="1:13" x14ac:dyDescent="0.25">
      <c r="J31" s="34" t="s">
        <v>12</v>
      </c>
      <c r="K31" s="31">
        <v>0</v>
      </c>
    </row>
    <row r="32" spans="1:13" x14ac:dyDescent="0.25">
      <c r="J32" s="34" t="s">
        <v>14</v>
      </c>
      <c r="K32" s="31">
        <v>5000000</v>
      </c>
    </row>
    <row r="33" spans="6:12" x14ac:dyDescent="0.25">
      <c r="J33" s="34" t="s">
        <v>13</v>
      </c>
      <c r="K33" s="34" t="s">
        <v>2</v>
      </c>
    </row>
    <row r="34" spans="6:12" x14ac:dyDescent="0.25">
      <c r="J34" s="34"/>
    </row>
    <row r="35" spans="6:12" x14ac:dyDescent="0.25">
      <c r="J35" s="34" t="s">
        <v>3</v>
      </c>
      <c r="K35" s="31">
        <f>SUM(K26:K33)</f>
        <v>745060000</v>
      </c>
    </row>
    <row r="36" spans="6:12" x14ac:dyDescent="0.25">
      <c r="J36" s="34" t="s">
        <v>4</v>
      </c>
      <c r="K36" s="31">
        <v>0.09</v>
      </c>
    </row>
    <row r="37" spans="6:12" x14ac:dyDescent="0.25">
      <c r="J37" s="34" t="s">
        <v>5</v>
      </c>
      <c r="K37" s="31">
        <f>K35*(1+K36)</f>
        <v>812115400</v>
      </c>
    </row>
    <row r="38" spans="6:12" x14ac:dyDescent="0.25">
      <c r="J38" s="34" t="s">
        <v>6</v>
      </c>
      <c r="K38" s="31">
        <f>K37-K35</f>
        <v>67055400</v>
      </c>
    </row>
    <row r="40" spans="6:12" ht="30" x14ac:dyDescent="0.25">
      <c r="F40" s="22" t="s">
        <v>0</v>
      </c>
      <c r="G40" s="22" t="s">
        <v>24</v>
      </c>
      <c r="H40" s="22" t="s">
        <v>19</v>
      </c>
      <c r="I40" s="22" t="s">
        <v>41</v>
      </c>
      <c r="J40" s="32" t="s">
        <v>27</v>
      </c>
      <c r="K40" s="32" t="s">
        <v>28</v>
      </c>
    </row>
    <row r="41" spans="6:12" x14ac:dyDescent="0.25">
      <c r="F41" s="12" t="s">
        <v>29</v>
      </c>
      <c r="G41" s="24" t="s">
        <v>64</v>
      </c>
      <c r="H41" s="6">
        <v>1</v>
      </c>
      <c r="I41" s="6">
        <v>981.15</v>
      </c>
      <c r="J41" s="33">
        <v>488834000</v>
      </c>
      <c r="K41" s="33">
        <f t="shared" ref="K41" si="5">H41*J41</f>
        <v>488834000</v>
      </c>
      <c r="L41" s="15">
        <f>K52/I41</f>
        <v>585415.80798043113</v>
      </c>
    </row>
    <row r="42" spans="6:12" x14ac:dyDescent="0.25">
      <c r="J42" s="34" t="s">
        <v>8</v>
      </c>
      <c r="K42" s="31">
        <v>40000000</v>
      </c>
    </row>
    <row r="43" spans="6:12" x14ac:dyDescent="0.25">
      <c r="J43" s="34" t="s">
        <v>9</v>
      </c>
      <c r="K43" s="31">
        <v>0</v>
      </c>
    </row>
    <row r="44" spans="6:12" x14ac:dyDescent="0.25">
      <c r="J44" s="34" t="s">
        <v>10</v>
      </c>
      <c r="K44" s="31">
        <v>1500000</v>
      </c>
    </row>
    <row r="45" spans="6:12" x14ac:dyDescent="0.25">
      <c r="J45" s="34" t="s">
        <v>11</v>
      </c>
      <c r="K45" s="31">
        <v>1500000</v>
      </c>
    </row>
    <row r="46" spans="6:12" x14ac:dyDescent="0.25">
      <c r="J46" s="34" t="s">
        <v>12</v>
      </c>
      <c r="K46" s="31">
        <v>0</v>
      </c>
    </row>
    <row r="47" spans="6:12" x14ac:dyDescent="0.25">
      <c r="J47" s="34" t="s">
        <v>14</v>
      </c>
      <c r="K47" s="31" t="s">
        <v>2</v>
      </c>
    </row>
    <row r="48" spans="6:12" x14ac:dyDescent="0.25">
      <c r="J48" s="34" t="s">
        <v>13</v>
      </c>
      <c r="K48" s="31" t="s">
        <v>2</v>
      </c>
    </row>
    <row r="49" spans="6:12" x14ac:dyDescent="0.25">
      <c r="J49" s="34"/>
    </row>
    <row r="50" spans="6:12" x14ac:dyDescent="0.25">
      <c r="J50" s="34" t="s">
        <v>3</v>
      </c>
      <c r="K50" s="31">
        <f>SUM(K41:K48)</f>
        <v>531834000</v>
      </c>
    </row>
    <row r="51" spans="6:12" x14ac:dyDescent="0.25">
      <c r="J51" s="34" t="s">
        <v>4</v>
      </c>
      <c r="K51" s="31">
        <v>0.08</v>
      </c>
    </row>
    <row r="52" spans="6:12" x14ac:dyDescent="0.25">
      <c r="J52" s="34" t="s">
        <v>5</v>
      </c>
      <c r="K52" s="31">
        <f>K50*(1+K51)</f>
        <v>574380720</v>
      </c>
    </row>
    <row r="53" spans="6:12" x14ac:dyDescent="0.25">
      <c r="J53" s="34" t="s">
        <v>6</v>
      </c>
      <c r="K53" s="31">
        <f>K52-K50</f>
        <v>42546720</v>
      </c>
    </row>
    <row r="57" spans="6:12" ht="30" x14ac:dyDescent="0.25">
      <c r="F57" s="22" t="s">
        <v>0</v>
      </c>
      <c r="G57" s="22" t="s">
        <v>24</v>
      </c>
      <c r="H57" s="22" t="s">
        <v>19</v>
      </c>
      <c r="I57" s="22" t="s">
        <v>41</v>
      </c>
      <c r="J57" s="32" t="s">
        <v>27</v>
      </c>
      <c r="K57" s="32" t="s">
        <v>28</v>
      </c>
    </row>
    <row r="58" spans="6:12" x14ac:dyDescent="0.25">
      <c r="F58" s="12" t="s">
        <v>29</v>
      </c>
      <c r="G58" s="24" t="s">
        <v>65</v>
      </c>
      <c r="H58" s="6">
        <v>1</v>
      </c>
      <c r="I58" s="6">
        <v>610</v>
      </c>
      <c r="J58" s="33">
        <v>235073234</v>
      </c>
      <c r="K58" s="33">
        <f t="shared" ref="K58" si="6">H58*J58</f>
        <v>235073234</v>
      </c>
      <c r="L58" s="15">
        <f>K69/I58</f>
        <v>547029.3127868853</v>
      </c>
    </row>
    <row r="59" spans="6:12" x14ac:dyDescent="0.25">
      <c r="J59" s="34" t="s">
        <v>8</v>
      </c>
      <c r="K59" s="31">
        <v>40000000</v>
      </c>
    </row>
    <row r="60" spans="6:12" x14ac:dyDescent="0.25">
      <c r="J60" s="34" t="s">
        <v>9</v>
      </c>
      <c r="K60" s="31">
        <v>0</v>
      </c>
    </row>
    <row r="61" spans="6:12" x14ac:dyDescent="0.25">
      <c r="J61" s="34" t="s">
        <v>10</v>
      </c>
      <c r="K61" s="31">
        <v>1500000</v>
      </c>
    </row>
    <row r="62" spans="6:12" x14ac:dyDescent="0.25">
      <c r="J62" s="34" t="s">
        <v>11</v>
      </c>
      <c r="K62" s="31">
        <v>1500000</v>
      </c>
    </row>
    <row r="63" spans="6:12" x14ac:dyDescent="0.25">
      <c r="J63" s="34" t="s">
        <v>12</v>
      </c>
      <c r="K63" s="31">
        <v>0</v>
      </c>
    </row>
    <row r="64" spans="6:12" x14ac:dyDescent="0.25">
      <c r="J64" s="34" t="s">
        <v>14</v>
      </c>
      <c r="K64" s="31" t="s">
        <v>2</v>
      </c>
    </row>
    <row r="65" spans="10:11" x14ac:dyDescent="0.25">
      <c r="J65" s="34" t="s">
        <v>13</v>
      </c>
      <c r="K65" s="31" t="s">
        <v>2</v>
      </c>
    </row>
    <row r="66" spans="10:11" x14ac:dyDescent="0.25">
      <c r="J66" s="34"/>
    </row>
    <row r="67" spans="10:11" x14ac:dyDescent="0.25">
      <c r="J67" s="34" t="s">
        <v>3</v>
      </c>
      <c r="K67" s="31">
        <f>SUM(K58:K65)</f>
        <v>278073234</v>
      </c>
    </row>
    <row r="68" spans="10:11" x14ac:dyDescent="0.25">
      <c r="J68" s="34" t="s">
        <v>4</v>
      </c>
      <c r="K68" s="31">
        <v>0.2</v>
      </c>
    </row>
    <row r="69" spans="10:11" x14ac:dyDescent="0.25">
      <c r="J69" s="34" t="s">
        <v>5</v>
      </c>
      <c r="K69" s="31">
        <f>K67*(1+K68)</f>
        <v>333687880.80000001</v>
      </c>
    </row>
    <row r="70" spans="10:11" x14ac:dyDescent="0.25">
      <c r="J70" s="34" t="s">
        <v>6</v>
      </c>
      <c r="K70" s="31">
        <f>K69-K67</f>
        <v>55614646.800000012</v>
      </c>
    </row>
  </sheetData>
  <mergeCells count="2">
    <mergeCell ref="B2:E2"/>
    <mergeCell ref="F2:K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workbookViewId="0">
      <selection activeCell="G23" sqref="G23"/>
    </sheetView>
  </sheetViews>
  <sheetFormatPr defaultRowHeight="15" x14ac:dyDescent="0.25"/>
  <cols>
    <col min="1" max="1" width="9.140625" style="9"/>
    <col min="2" max="2" width="11.85546875" style="16" bestFit="1" customWidth="1"/>
    <col min="3" max="3" width="11" style="13" bestFit="1" customWidth="1"/>
    <col min="4" max="4" width="7" style="14" bestFit="1" customWidth="1"/>
    <col min="5" max="5" width="7" style="13" customWidth="1"/>
    <col min="6" max="6" width="12.42578125" style="9" bestFit="1" customWidth="1"/>
    <col min="7" max="7" width="17" style="13" customWidth="1"/>
    <col min="8" max="8" width="6.5703125" style="13" customWidth="1"/>
    <col min="9" max="9" width="14.140625" style="10" customWidth="1"/>
    <col min="10" max="10" width="13.85546875" style="10" bestFit="1" customWidth="1"/>
    <col min="11" max="11" width="19.42578125" style="18" bestFit="1" customWidth="1"/>
    <col min="12" max="12" width="9" style="27" bestFit="1" customWidth="1"/>
    <col min="13" max="13" width="13.85546875" style="31" bestFit="1" customWidth="1"/>
    <col min="14" max="14" width="12" style="31" bestFit="1" customWidth="1"/>
    <col min="15" max="16384" width="9.140625" style="9"/>
  </cols>
  <sheetData>
    <row r="3" spans="2:14" s="5" customFormat="1" ht="15.75" customHeight="1" x14ac:dyDescent="0.25">
      <c r="B3" s="70" t="s">
        <v>1</v>
      </c>
      <c r="C3" s="71"/>
      <c r="D3" s="71"/>
      <c r="E3" s="72"/>
      <c r="F3" s="73" t="s">
        <v>16</v>
      </c>
      <c r="G3" s="73"/>
      <c r="H3" s="73"/>
      <c r="I3" s="73"/>
      <c r="J3" s="73"/>
      <c r="K3" s="20"/>
      <c r="L3" s="25"/>
      <c r="M3" s="29"/>
      <c r="N3" s="29"/>
    </row>
    <row r="4" spans="2:14" s="11" customFormat="1" ht="30" x14ac:dyDescent="0.25">
      <c r="B4" s="19" t="s">
        <v>0</v>
      </c>
      <c r="C4" s="19" t="s">
        <v>17</v>
      </c>
      <c r="D4" s="19" t="s">
        <v>18</v>
      </c>
      <c r="E4" s="19" t="s">
        <v>19</v>
      </c>
      <c r="F4" s="22" t="s">
        <v>0</v>
      </c>
      <c r="G4" s="22" t="s">
        <v>24</v>
      </c>
      <c r="H4" s="22" t="s">
        <v>19</v>
      </c>
      <c r="I4" s="23" t="s">
        <v>27</v>
      </c>
      <c r="J4" s="23" t="s">
        <v>28</v>
      </c>
      <c r="K4" s="21"/>
      <c r="L4" s="26"/>
      <c r="M4" s="30"/>
      <c r="N4" s="30"/>
    </row>
    <row r="5" spans="2:14" x14ac:dyDescent="0.25">
      <c r="B5" s="12"/>
      <c r="C5" s="6"/>
      <c r="D5" s="7"/>
      <c r="E5" s="6"/>
      <c r="F5" s="12" t="s">
        <v>23</v>
      </c>
      <c r="G5" s="6" t="s">
        <v>25</v>
      </c>
      <c r="H5" s="6">
        <v>3</v>
      </c>
      <c r="I5" s="8">
        <v>25245600</v>
      </c>
      <c r="J5" s="8">
        <f>H5*I5</f>
        <v>75736800</v>
      </c>
      <c r="K5" s="18">
        <f>J5/$J$7</f>
        <v>0.37764208548614375</v>
      </c>
      <c r="L5" s="27">
        <f>K5*$J$21</f>
        <v>11203211.678722417</v>
      </c>
      <c r="M5" s="31">
        <f>J5+L5</f>
        <v>86940011.678722411</v>
      </c>
      <c r="N5" s="31">
        <f>M5/H5</f>
        <v>28980003.89290747</v>
      </c>
    </row>
    <row r="6" spans="2:14" x14ac:dyDescent="0.25">
      <c r="B6" s="12"/>
      <c r="C6" s="6"/>
      <c r="D6" s="7"/>
      <c r="E6" s="6"/>
      <c r="F6" s="12" t="s">
        <v>23</v>
      </c>
      <c r="G6" s="6" t="s">
        <v>26</v>
      </c>
      <c r="H6" s="6">
        <v>2</v>
      </c>
      <c r="I6" s="8">
        <v>62407500</v>
      </c>
      <c r="J6" s="8">
        <f>H6*I6</f>
        <v>124815000</v>
      </c>
      <c r="K6" s="18">
        <f>J6/$J$7</f>
        <v>0.62235791451385625</v>
      </c>
      <c r="L6" s="27">
        <f>K6*$J$21</f>
        <v>18463004.321277615</v>
      </c>
      <c r="M6" s="31">
        <f>J6+L6</f>
        <v>143278004.32127762</v>
      </c>
      <c r="N6" s="31">
        <f>M6/H6</f>
        <v>71639002.160638809</v>
      </c>
    </row>
    <row r="7" spans="2:14" x14ac:dyDescent="0.25">
      <c r="B7" s="9"/>
      <c r="D7" s="9"/>
      <c r="H7" s="9"/>
      <c r="I7" s="18" t="s">
        <v>5</v>
      </c>
      <c r="J7" s="10">
        <f>SUM(J5:J6)</f>
        <v>200551800</v>
      </c>
      <c r="K7" s="18" t="s">
        <v>20</v>
      </c>
      <c r="L7" s="27">
        <v>2</v>
      </c>
      <c r="M7" s="31">
        <f>SUM(M5:M6)</f>
        <v>230218016.00000003</v>
      </c>
    </row>
    <row r="8" spans="2:14" x14ac:dyDescent="0.25">
      <c r="B8" s="9"/>
      <c r="D8" s="9"/>
      <c r="H8" s="9"/>
      <c r="I8" s="18" t="s">
        <v>8</v>
      </c>
      <c r="J8" s="15" t="s">
        <v>2</v>
      </c>
      <c r="K8" s="18" t="s">
        <v>15</v>
      </c>
      <c r="L8" s="27">
        <v>5</v>
      </c>
    </row>
    <row r="9" spans="2:14" x14ac:dyDescent="0.25">
      <c r="B9" s="9"/>
      <c r="D9" s="9"/>
      <c r="H9" s="9"/>
      <c r="I9" s="18" t="s">
        <v>9</v>
      </c>
      <c r="J9" s="15" t="s">
        <v>2</v>
      </c>
    </row>
    <row r="10" spans="2:14" x14ac:dyDescent="0.25">
      <c r="B10" s="9"/>
      <c r="D10" s="9"/>
      <c r="G10" s="9"/>
      <c r="H10" s="9"/>
      <c r="I10" s="18" t="s">
        <v>10</v>
      </c>
      <c r="J10" s="15" t="s">
        <v>2</v>
      </c>
    </row>
    <row r="11" spans="2:14" x14ac:dyDescent="0.25">
      <c r="B11" s="9"/>
      <c r="D11" s="9"/>
      <c r="G11" s="9"/>
      <c r="H11" s="9"/>
      <c r="I11" s="18" t="s">
        <v>11</v>
      </c>
      <c r="J11" s="15" t="s">
        <v>2</v>
      </c>
    </row>
    <row r="12" spans="2:14" x14ac:dyDescent="0.25">
      <c r="D12" s="9"/>
      <c r="G12" s="9"/>
      <c r="H12" s="9"/>
      <c r="I12" s="18" t="s">
        <v>12</v>
      </c>
      <c r="J12" s="15" t="s">
        <v>2</v>
      </c>
    </row>
    <row r="13" spans="2:14" x14ac:dyDescent="0.25">
      <c r="D13" s="9"/>
      <c r="G13" s="9"/>
      <c r="H13" s="9"/>
      <c r="I13" s="18" t="s">
        <v>14</v>
      </c>
      <c r="J13" s="15">
        <v>5000000</v>
      </c>
    </row>
    <row r="14" spans="2:14" x14ac:dyDescent="0.25">
      <c r="D14" s="9"/>
      <c r="G14" s="9"/>
      <c r="H14" s="9"/>
      <c r="I14" s="18" t="s">
        <v>13</v>
      </c>
      <c r="J14" s="15" t="s">
        <v>2</v>
      </c>
    </row>
    <row r="15" spans="2:14" x14ac:dyDescent="0.25">
      <c r="D15" s="9"/>
      <c r="G15" s="9"/>
      <c r="H15" s="9"/>
      <c r="I15" s="18"/>
      <c r="J15" s="15"/>
    </row>
    <row r="16" spans="2:14" x14ac:dyDescent="0.25">
      <c r="B16" s="9"/>
      <c r="C16" s="9"/>
      <c r="D16" s="9"/>
      <c r="G16" s="9"/>
      <c r="H16" s="9"/>
      <c r="I16" s="18" t="s">
        <v>3</v>
      </c>
      <c r="J16" s="15">
        <f>SUM(J7:J14)</f>
        <v>205551800</v>
      </c>
    </row>
    <row r="17" spans="2:12" x14ac:dyDescent="0.25">
      <c r="B17" s="9"/>
      <c r="C17" s="9"/>
      <c r="D17" s="9"/>
      <c r="G17" s="9"/>
      <c r="H17" s="9"/>
      <c r="I17" s="18" t="s">
        <v>4</v>
      </c>
      <c r="J17" s="15">
        <v>0.12</v>
      </c>
    </row>
    <row r="18" spans="2:12" x14ac:dyDescent="0.25">
      <c r="B18" s="9"/>
      <c r="C18" s="9"/>
      <c r="D18" s="9"/>
      <c r="G18" s="9"/>
      <c r="H18" s="9"/>
      <c r="I18" s="18" t="s">
        <v>5</v>
      </c>
      <c r="J18" s="4">
        <f>J16*(1+J17)</f>
        <v>230218016.00000003</v>
      </c>
      <c r="K18" s="18" t="s">
        <v>7</v>
      </c>
      <c r="L18" s="28">
        <f>SUM(L7:L8)</f>
        <v>7</v>
      </c>
    </row>
    <row r="19" spans="2:12" x14ac:dyDescent="0.25">
      <c r="B19" s="9"/>
      <c r="C19" s="9"/>
      <c r="D19" s="9"/>
      <c r="G19" s="9"/>
      <c r="H19" s="9"/>
      <c r="I19" s="18" t="s">
        <v>6</v>
      </c>
      <c r="J19" s="3">
        <f>J18-J16</f>
        <v>24666216.00000003</v>
      </c>
    </row>
    <row r="20" spans="2:12" x14ac:dyDescent="0.25">
      <c r="B20" s="9"/>
      <c r="C20" s="9"/>
      <c r="D20" s="9"/>
      <c r="G20" s="9"/>
      <c r="H20" s="9"/>
      <c r="I20" s="18"/>
    </row>
    <row r="21" spans="2:12" x14ac:dyDescent="0.25">
      <c r="B21" s="9"/>
      <c r="C21" s="9"/>
      <c r="D21" s="9"/>
      <c r="G21" s="9"/>
      <c r="H21" s="9"/>
      <c r="I21" s="18"/>
      <c r="J21" s="10">
        <f>J18-J7</f>
        <v>29666216.00000003</v>
      </c>
    </row>
  </sheetData>
  <mergeCells count="2">
    <mergeCell ref="B3:E3"/>
    <mergeCell ref="F3:J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workbookViewId="0">
      <selection activeCell="P11" sqref="P11"/>
    </sheetView>
  </sheetViews>
  <sheetFormatPr defaultRowHeight="15" x14ac:dyDescent="0.25"/>
  <cols>
    <col min="1" max="1" width="9.140625" style="1"/>
    <col min="2" max="2" width="11.28515625" style="52" customWidth="1"/>
    <col min="3" max="3" width="16.140625" style="1" bestFit="1" customWidth="1"/>
    <col min="4" max="4" width="5.140625" style="54" bestFit="1" customWidth="1"/>
    <col min="5" max="5" width="10.5703125" style="52" customWidth="1"/>
    <col min="6" max="6" width="9" style="2" bestFit="1" customWidth="1"/>
    <col min="7" max="7" width="19.28515625" style="1" bestFit="1" customWidth="1"/>
    <col min="8" max="8" width="14.85546875" style="1" bestFit="1" customWidth="1"/>
    <col min="9" max="9" width="5.140625" style="2" bestFit="1" customWidth="1"/>
    <col min="10" max="10" width="8" style="46" customWidth="1"/>
    <col min="11" max="11" width="9.28515625" style="37" bestFit="1" customWidth="1"/>
    <col min="12" max="12" width="13.42578125" style="1" bestFit="1" customWidth="1"/>
    <col min="13" max="13" width="8.42578125" style="1" customWidth="1"/>
    <col min="14" max="14" width="9.140625" style="1"/>
    <col min="15" max="15" width="10.140625" style="47" bestFit="1" customWidth="1"/>
    <col min="16" max="16384" width="9.140625" style="1"/>
  </cols>
  <sheetData>
    <row r="1" spans="2:14" x14ac:dyDescent="0.25">
      <c r="B1" s="16" t="s">
        <v>43</v>
      </c>
    </row>
    <row r="2" spans="2:14" x14ac:dyDescent="0.25">
      <c r="B2" s="53" t="s">
        <v>44</v>
      </c>
    </row>
    <row r="3" spans="2:14" x14ac:dyDescent="0.25">
      <c r="B3" s="53" t="s">
        <v>45</v>
      </c>
    </row>
    <row r="4" spans="2:14" x14ac:dyDescent="0.25">
      <c r="B4" s="53" t="s">
        <v>46</v>
      </c>
    </row>
    <row r="5" spans="2:14" x14ac:dyDescent="0.25">
      <c r="B5" s="53" t="s">
        <v>47</v>
      </c>
      <c r="M5" s="50" t="s">
        <v>71</v>
      </c>
    </row>
    <row r="6" spans="2:14" x14ac:dyDescent="0.25">
      <c r="G6" s="13"/>
      <c r="H6" s="13"/>
      <c r="I6" s="13"/>
      <c r="J6" s="13"/>
      <c r="K6" s="2"/>
      <c r="M6" s="51" t="s">
        <v>48</v>
      </c>
      <c r="N6" s="49"/>
    </row>
    <row r="7" spans="2:14" ht="23.25" x14ac:dyDescent="0.35">
      <c r="B7" s="78" t="s">
        <v>49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2:14" x14ac:dyDescent="0.25">
      <c r="B8" s="84" t="s">
        <v>1</v>
      </c>
      <c r="C8" s="84"/>
      <c r="D8" s="84"/>
      <c r="E8" s="73" t="s">
        <v>16</v>
      </c>
      <c r="F8" s="73"/>
      <c r="G8" s="73"/>
      <c r="H8" s="73"/>
      <c r="I8" s="73"/>
      <c r="J8" s="73"/>
      <c r="K8" s="73"/>
      <c r="L8" s="73"/>
      <c r="M8" s="73"/>
    </row>
    <row r="9" spans="2:14" ht="45" x14ac:dyDescent="0.25">
      <c r="B9" s="19" t="s">
        <v>0</v>
      </c>
      <c r="C9" s="19" t="s">
        <v>24</v>
      </c>
      <c r="D9" s="55" t="s">
        <v>19</v>
      </c>
      <c r="E9" s="22" t="s">
        <v>0</v>
      </c>
      <c r="F9" s="22" t="s">
        <v>22</v>
      </c>
      <c r="G9" s="22" t="s">
        <v>24</v>
      </c>
      <c r="H9" s="22" t="s">
        <v>30</v>
      </c>
      <c r="I9" s="22" t="s">
        <v>19</v>
      </c>
      <c r="J9" s="43" t="s">
        <v>41</v>
      </c>
      <c r="K9" s="32" t="s">
        <v>42</v>
      </c>
      <c r="L9" s="32" t="s">
        <v>28</v>
      </c>
      <c r="M9" s="22" t="s">
        <v>33</v>
      </c>
    </row>
    <row r="10" spans="2:14" ht="30" x14ac:dyDescent="0.25">
      <c r="B10" s="57" t="s">
        <v>52</v>
      </c>
      <c r="C10" s="58" t="s">
        <v>55</v>
      </c>
      <c r="D10" s="59">
        <v>1</v>
      </c>
      <c r="E10" s="60" t="s">
        <v>29</v>
      </c>
      <c r="F10" s="58" t="s">
        <v>39</v>
      </c>
      <c r="G10" s="61" t="s">
        <v>36</v>
      </c>
      <c r="H10" s="61" t="s">
        <v>2</v>
      </c>
      <c r="I10" s="62">
        <v>1</v>
      </c>
      <c r="J10" s="63">
        <v>31.3</v>
      </c>
      <c r="K10" s="64">
        <v>535000</v>
      </c>
      <c r="L10" s="64">
        <f>J10*K10</f>
        <v>16745500</v>
      </c>
      <c r="M10" s="75" t="s">
        <v>35</v>
      </c>
    </row>
    <row r="11" spans="2:14" ht="30" x14ac:dyDescent="0.25">
      <c r="B11" s="57" t="s">
        <v>52</v>
      </c>
      <c r="C11" s="58" t="s">
        <v>54</v>
      </c>
      <c r="D11" s="59">
        <v>1</v>
      </c>
      <c r="E11" s="60" t="s">
        <v>29</v>
      </c>
      <c r="F11" s="58" t="s">
        <v>39</v>
      </c>
      <c r="G11" s="61" t="s">
        <v>58</v>
      </c>
      <c r="H11" s="61" t="s">
        <v>2</v>
      </c>
      <c r="I11" s="65">
        <v>1</v>
      </c>
      <c r="J11" s="66">
        <v>3832.25</v>
      </c>
      <c r="K11" s="67">
        <v>560000</v>
      </c>
      <c r="L11" s="64">
        <f t="shared" ref="L11:L16" si="0">J11*K11</f>
        <v>2146060000</v>
      </c>
      <c r="M11" s="76"/>
    </row>
    <row r="12" spans="2:14" ht="15" customHeight="1" x14ac:dyDescent="0.25">
      <c r="B12" s="85" t="s">
        <v>52</v>
      </c>
      <c r="C12" s="89" t="s">
        <v>53</v>
      </c>
      <c r="D12" s="92">
        <v>2</v>
      </c>
      <c r="E12" s="85" t="s">
        <v>29</v>
      </c>
      <c r="F12" s="87" t="s">
        <v>40</v>
      </c>
      <c r="G12" s="68" t="s">
        <v>37</v>
      </c>
      <c r="H12" s="68" t="s">
        <v>31</v>
      </c>
      <c r="I12" s="62">
        <v>1</v>
      </c>
      <c r="J12" s="63">
        <v>1596.7</v>
      </c>
      <c r="K12" s="64">
        <v>535000</v>
      </c>
      <c r="L12" s="64">
        <f t="shared" si="0"/>
        <v>854234500</v>
      </c>
      <c r="M12" s="76"/>
    </row>
    <row r="13" spans="2:14" x14ac:dyDescent="0.25">
      <c r="B13" s="86"/>
      <c r="C13" s="90"/>
      <c r="D13" s="93"/>
      <c r="E13" s="86"/>
      <c r="F13" s="87"/>
      <c r="G13" s="68" t="s">
        <v>38</v>
      </c>
      <c r="H13" s="68" t="s">
        <v>32</v>
      </c>
      <c r="I13" s="62">
        <v>1</v>
      </c>
      <c r="J13" s="63">
        <v>2044.8</v>
      </c>
      <c r="K13" s="64">
        <v>535000</v>
      </c>
      <c r="L13" s="64">
        <f t="shared" si="0"/>
        <v>1093968000</v>
      </c>
      <c r="M13" s="76"/>
    </row>
    <row r="14" spans="2:14" ht="30" x14ac:dyDescent="0.25">
      <c r="B14" s="86"/>
      <c r="C14" s="90"/>
      <c r="D14" s="93"/>
      <c r="E14" s="69" t="s">
        <v>29</v>
      </c>
      <c r="F14" s="68" t="s">
        <v>57</v>
      </c>
      <c r="G14" s="68" t="s">
        <v>56</v>
      </c>
      <c r="H14" s="68" t="s">
        <v>2</v>
      </c>
      <c r="I14" s="62">
        <v>1</v>
      </c>
      <c r="J14" s="63">
        <v>1584</v>
      </c>
      <c r="K14" s="64">
        <v>535000</v>
      </c>
      <c r="L14" s="64">
        <f t="shared" si="0"/>
        <v>847440000</v>
      </c>
      <c r="M14" s="76"/>
    </row>
    <row r="15" spans="2:14" ht="30" x14ac:dyDescent="0.25">
      <c r="B15" s="86"/>
      <c r="C15" s="90"/>
      <c r="D15" s="93"/>
      <c r="E15" s="69" t="s">
        <v>59</v>
      </c>
      <c r="F15" s="68" t="s">
        <v>60</v>
      </c>
      <c r="G15" s="68" t="s">
        <v>66</v>
      </c>
      <c r="H15" s="68" t="s">
        <v>67</v>
      </c>
      <c r="I15" s="62">
        <v>1</v>
      </c>
      <c r="J15" s="63">
        <v>982</v>
      </c>
      <c r="K15" s="64">
        <v>535000</v>
      </c>
      <c r="L15" s="64">
        <f t="shared" si="0"/>
        <v>525370000</v>
      </c>
      <c r="M15" s="76"/>
    </row>
    <row r="16" spans="2:14" ht="30" x14ac:dyDescent="0.25">
      <c r="B16" s="88"/>
      <c r="C16" s="91"/>
      <c r="D16" s="94"/>
      <c r="E16" s="69" t="s">
        <v>59</v>
      </c>
      <c r="F16" s="68" t="s">
        <v>60</v>
      </c>
      <c r="G16" s="68" t="s">
        <v>68</v>
      </c>
      <c r="H16" s="68" t="s">
        <v>69</v>
      </c>
      <c r="I16" s="62">
        <v>1</v>
      </c>
      <c r="J16" s="63">
        <v>610</v>
      </c>
      <c r="K16" s="64">
        <v>535000</v>
      </c>
      <c r="L16" s="64">
        <f t="shared" si="0"/>
        <v>326350000</v>
      </c>
      <c r="M16" s="77"/>
    </row>
    <row r="17" spans="2:13" x14ac:dyDescent="0.25">
      <c r="B17" s="82"/>
      <c r="C17" s="82"/>
      <c r="D17" s="82"/>
      <c r="E17" s="82"/>
      <c r="F17" s="82"/>
      <c r="G17" s="82"/>
      <c r="H17" s="82"/>
      <c r="I17" s="83"/>
      <c r="J17" s="44"/>
      <c r="K17" s="42" t="s">
        <v>3</v>
      </c>
      <c r="L17" s="40">
        <f>SUM(L10:L16)</f>
        <v>5810168000</v>
      </c>
      <c r="M17" s="79"/>
    </row>
    <row r="18" spans="2:13" x14ac:dyDescent="0.25">
      <c r="B18" s="82"/>
      <c r="C18" s="82"/>
      <c r="D18" s="82"/>
      <c r="E18" s="82"/>
      <c r="F18" s="82"/>
      <c r="G18" s="82"/>
      <c r="H18" s="82"/>
      <c r="I18" s="83"/>
      <c r="J18" s="44"/>
      <c r="K18" s="42" t="s">
        <v>21</v>
      </c>
      <c r="L18" s="38">
        <f>0.1*L17</f>
        <v>581016800</v>
      </c>
      <c r="M18" s="80"/>
    </row>
    <row r="19" spans="2:13" x14ac:dyDescent="0.25">
      <c r="B19" s="82"/>
      <c r="C19" s="82"/>
      <c r="D19" s="82"/>
      <c r="E19" s="82"/>
      <c r="F19" s="82"/>
      <c r="G19" s="82"/>
      <c r="H19" s="82"/>
      <c r="I19" s="83"/>
      <c r="J19" s="45"/>
      <c r="K19" s="41" t="s">
        <v>5</v>
      </c>
      <c r="L19" s="39">
        <f>L17+L18</f>
        <v>6391184800</v>
      </c>
      <c r="M19" s="81"/>
    </row>
    <row r="20" spans="2:13" x14ac:dyDescent="0.25">
      <c r="B20" s="1"/>
    </row>
    <row r="21" spans="2:13" x14ac:dyDescent="0.25">
      <c r="B21" s="56" t="s">
        <v>51</v>
      </c>
    </row>
    <row r="22" spans="2:13" x14ac:dyDescent="0.25">
      <c r="B22" s="53" t="s">
        <v>62</v>
      </c>
      <c r="F22" s="48"/>
    </row>
    <row r="23" spans="2:13" x14ac:dyDescent="0.25">
      <c r="B23" s="53" t="s">
        <v>61</v>
      </c>
      <c r="F23" s="48"/>
    </row>
    <row r="24" spans="2:13" x14ac:dyDescent="0.25">
      <c r="B24" s="74" t="s">
        <v>63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</row>
    <row r="25" spans="2:13" x14ac:dyDescent="0.25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</row>
    <row r="26" spans="2:13" x14ac:dyDescent="0.25">
      <c r="B26" s="53" t="s">
        <v>50</v>
      </c>
      <c r="F26" s="48"/>
    </row>
    <row r="27" spans="2:13" x14ac:dyDescent="0.25">
      <c r="B27" s="53" t="s">
        <v>70</v>
      </c>
      <c r="F27" s="48"/>
    </row>
    <row r="28" spans="2:13" x14ac:dyDescent="0.25">
      <c r="F28" s="48"/>
    </row>
  </sheetData>
  <mergeCells count="12">
    <mergeCell ref="B24:M25"/>
    <mergeCell ref="B7:M7"/>
    <mergeCell ref="E8:M8"/>
    <mergeCell ref="M17:M19"/>
    <mergeCell ref="B17:I19"/>
    <mergeCell ref="B8:D8"/>
    <mergeCell ref="E12:E13"/>
    <mergeCell ref="F12:F13"/>
    <mergeCell ref="M10:M16"/>
    <mergeCell ref="B12:B16"/>
    <mergeCell ref="C12:C16"/>
    <mergeCell ref="D12:D16"/>
  </mergeCells>
  <pageMargins left="0.7" right="0.7" top="0.75" bottom="0.75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SB409</vt:lpstr>
      <vt:lpstr>SA387 22 CL2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2019-05-07T11:50:08Z</dcterms:modified>
</cp:coreProperties>
</file>