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Sheet2" sheetId="2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3" i="2" l="1"/>
  <c r="Y32" i="2"/>
  <c r="Y31" i="2"/>
  <c r="Y13" i="2"/>
  <c r="Y14" i="2"/>
  <c r="Y15" i="2"/>
  <c r="Y16" i="2"/>
  <c r="Y12" i="2"/>
  <c r="Y8" i="2"/>
  <c r="Y9" i="2"/>
  <c r="Y10" i="2"/>
  <c r="Y7" i="2"/>
  <c r="G29" i="2" l="1"/>
  <c r="G28" i="2"/>
  <c r="G27" i="2"/>
  <c r="G26" i="2"/>
  <c r="G25" i="2"/>
  <c r="G24" i="2"/>
  <c r="G23" i="2"/>
  <c r="G22" i="2"/>
  <c r="N30" i="2"/>
  <c r="L29" i="2"/>
  <c r="N29" i="2" s="1"/>
  <c r="L28" i="2"/>
  <c r="N28" i="2" s="1"/>
  <c r="L27" i="2"/>
  <c r="N27" i="2" s="1"/>
  <c r="L26" i="2"/>
  <c r="N26" i="2" s="1"/>
  <c r="L25" i="2"/>
  <c r="N25" i="2" s="1"/>
  <c r="L23" i="2"/>
  <c r="L22" i="2"/>
  <c r="G19" i="2"/>
  <c r="N19" i="2" s="1"/>
  <c r="G16" i="2"/>
  <c r="G15" i="2"/>
  <c r="G14" i="2"/>
  <c r="G13" i="2"/>
  <c r="G12" i="2"/>
  <c r="G10" i="2"/>
  <c r="G9" i="2"/>
  <c r="G8" i="2"/>
  <c r="G7" i="2"/>
  <c r="G5" i="2"/>
  <c r="N22" i="2" l="1"/>
  <c r="N23" i="2"/>
  <c r="M24" i="2"/>
  <c r="N24" i="2" s="1"/>
  <c r="O24" i="2" s="1"/>
  <c r="N13" i="2"/>
  <c r="O13" i="2" s="1"/>
  <c r="N14" i="2"/>
  <c r="O14" i="2" s="1"/>
  <c r="N15" i="2"/>
  <c r="O15" i="2" s="1"/>
  <c r="N16" i="2"/>
  <c r="O16" i="2" s="1"/>
  <c r="N12" i="2"/>
  <c r="O12" i="2" s="1"/>
  <c r="M8" i="2"/>
  <c r="N8" i="2" s="1"/>
  <c r="O8" i="2" s="1"/>
  <c r="M9" i="2"/>
  <c r="N9" i="2" s="1"/>
  <c r="O9" i="2" s="1"/>
  <c r="M10" i="2"/>
  <c r="N10" i="2" s="1"/>
  <c r="O10" i="2" s="1"/>
  <c r="M7" i="2"/>
  <c r="N7" i="2" s="1"/>
  <c r="O7" i="2" s="1"/>
  <c r="M5" i="2"/>
  <c r="N5" i="2" s="1"/>
  <c r="N20" i="2" l="1"/>
  <c r="O5" i="2" l="1"/>
  <c r="G20" i="2"/>
</calcChain>
</file>

<file path=xl/sharedStrings.xml><?xml version="1.0" encoding="utf-8"?>
<sst xmlns="http://schemas.openxmlformats.org/spreadsheetml/2006/main" count="142" uniqueCount="88">
  <si>
    <t>Description</t>
  </si>
  <si>
    <t>Remark</t>
  </si>
  <si>
    <t>Unit</t>
  </si>
  <si>
    <t>Plates</t>
  </si>
  <si>
    <t>Item</t>
  </si>
  <si>
    <t>Material</t>
  </si>
  <si>
    <t>m</t>
  </si>
  <si>
    <t>PL12</t>
  </si>
  <si>
    <t>PL20</t>
  </si>
  <si>
    <t>Set</t>
  </si>
  <si>
    <t>pcs</t>
  </si>
  <si>
    <t>PL10</t>
  </si>
  <si>
    <t>E</t>
  </si>
  <si>
    <t>Length/Area/Q'ty</t>
  </si>
  <si>
    <t>Unit Weight
(Kg/Unit)</t>
  </si>
  <si>
    <t>A</t>
  </si>
  <si>
    <t>Profile/Shapes</t>
  </si>
  <si>
    <t>W12x50</t>
  </si>
  <si>
    <t>Note 1</t>
  </si>
  <si>
    <t>B</t>
  </si>
  <si>
    <t>Tubulars</t>
  </si>
  <si>
    <t>∅355.6x19.1</t>
  </si>
  <si>
    <t>∅219x12.7</t>
  </si>
  <si>
    <t>∅273x19.1</t>
  </si>
  <si>
    <t>∅168x8.74</t>
  </si>
  <si>
    <t>C</t>
  </si>
  <si>
    <t>PL35(for padeye)</t>
  </si>
  <si>
    <r>
      <t>m</t>
    </r>
    <r>
      <rPr>
        <vertAlign val="superscript"/>
        <sz val="11"/>
        <color rgb="FF000000"/>
        <rFont val="Times New Roman"/>
        <family val="1"/>
      </rPr>
      <t>2</t>
    </r>
  </si>
  <si>
    <t>D</t>
  </si>
  <si>
    <t>Anodes</t>
  </si>
  <si>
    <t>Sacrificial Anode(L=1830mm)</t>
  </si>
  <si>
    <t>Al-Zn-In alloy</t>
  </si>
  <si>
    <t>Grand Total Weight(MT)</t>
  </si>
  <si>
    <t>Miscellaneous</t>
  </si>
  <si>
    <t>Grating, Hot-dip gavalnized</t>
  </si>
  <si>
    <t>Grating clip, M8X25 LG Hex head bolt,∅16X22 LG Screw Boss</t>
  </si>
  <si>
    <t>SS316</t>
  </si>
  <si>
    <t>Angle of grating support L75x75x6 200LG</t>
  </si>
  <si>
    <t>∅10 round bar 300mm LG</t>
  </si>
  <si>
    <t>∅12x220 LG, stud bolt-Xylan 1070 blue C/W 2 heavy nut,2 heavy lock nut,2 spring washer(hingle)</t>
  </si>
  <si>
    <t>ASTM A193 Gr.B7</t>
  </si>
  <si>
    <t>∅30x230mm length Stud Bolts (PTFE Coated),Fully Threaded C/W Nuts,Lock Nuts &amp; Washers (For Clamp)</t>
  </si>
  <si>
    <t>Earthing copper</t>
  </si>
  <si>
    <t>Rubber lining</t>
  </si>
  <si>
    <t>Painting area</t>
  </si>
  <si>
    <t>Notes:</t>
  </si>
  <si>
    <t>Construction allowance</t>
  </si>
  <si>
    <t>Width (mm)</t>
  </si>
  <si>
    <t>Length (mm)</t>
  </si>
  <si>
    <t>S355G11 (+N or + M)  as per EN10225:2001 or API 2W Grade 50 / ASTM A131 EH36</t>
  </si>
  <si>
    <t>S355G14 (+N or +Q)  as per EN10225:2001 or API 5L Grade X52</t>
  </si>
  <si>
    <t>Unit Weight (KG)</t>
  </si>
  <si>
    <t>PO Quantity</t>
  </si>
  <si>
    <t>Net quantity</t>
  </si>
  <si>
    <t>Th'k (mm)</t>
  </si>
  <si>
    <t>S355G8 (+N or +M) /
S355G10 (+N or + M) or TYPE-1 API 2H Grade 50 / ASTM A131 EH36</t>
  </si>
  <si>
    <t>ASTM A36</t>
  </si>
  <si>
    <t>Q'ty (sheet / Segment / m2)</t>
  </si>
  <si>
    <t xml:space="preserve">1. Supplied by other </t>
  </si>
  <si>
    <t>Order Weight (Kg)</t>
  </si>
  <si>
    <t>Net Weight (Kg)</t>
  </si>
  <si>
    <t>SUMMARY OF PLEM STRUCTURE MTO ( PLEM 207.5 &amp; PLEM 227.5)</t>
  </si>
  <si>
    <t>Thép ống</t>
  </si>
  <si>
    <t>API 5L Grade X52</t>
  </si>
  <si>
    <t>Cây</t>
  </si>
  <si>
    <t>OD (mm)</t>
  </si>
  <si>
    <t>T (mm )</t>
  </si>
  <si>
    <t>L (mm)</t>
  </si>
  <si>
    <t>ĐVT</t>
  </si>
  <si>
    <t>SL</t>
  </si>
  <si>
    <t>TKL 
(KG)</t>
  </si>
  <si>
    <t xml:space="preserve">  ĐƠN GIÁ  (VNĐ/kg)</t>
  </si>
  <si>
    <t>THÀNH TIỀN 
(VNĐ)</t>
  </si>
  <si>
    <t>Thép tấm</t>
  </si>
  <si>
    <t>EH36</t>
  </si>
  <si>
    <t>A36</t>
  </si>
  <si>
    <t>Tấm</t>
  </si>
  <si>
    <t>Mô tả</t>
  </si>
  <si>
    <t>Vật liệu</t>
  </si>
  <si>
    <t>BÁO GIÁ - CTY SIÊU VẬT LIỆU</t>
  </si>
  <si>
    <t>VAT</t>
  </si>
  <si>
    <t>Total</t>
  </si>
  <si>
    <t>Sum</t>
  </si>
  <si>
    <t>Xuất xứ</t>
  </si>
  <si>
    <t>China</t>
  </si>
  <si>
    <t>Vận chuyển</t>
  </si>
  <si>
    <t>Chưa bao gồm</t>
  </si>
  <si>
    <t>Hàng ở HCM, giao hàng 7-10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</si>
</sst>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0.0%"/>
  </numFmts>
  <fonts count="9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i/>
      <sz val="11"/>
      <color theme="1"/>
      <name val="Calibri"/>
      <family val="2"/>
      <scheme val="minor"/>
    </font>
    <font>
      <sz val="11"/>
      <name val="돋움"/>
      <family val="3"/>
      <charset val="129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left" vertical="center" wrapText="1"/>
    </xf>
    <xf numFmtId="2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Border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vertical="center"/>
    </xf>
    <xf numFmtId="10" fontId="0" fillId="0" borderId="1" xfId="0" applyNumberFormat="1" applyBorder="1"/>
    <xf numFmtId="0" fontId="0" fillId="5" borderId="1" xfId="0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64" fontId="0" fillId="0" borderId="1" xfId="0" applyNumberFormat="1" applyBorder="1"/>
    <xf numFmtId="0" fontId="0" fillId="2" borderId="1" xfId="0" applyFill="1" applyBorder="1" applyAlignment="1"/>
    <xf numFmtId="41" fontId="5" fillId="4" borderId="1" xfId="0" applyNumberFormat="1" applyFont="1" applyFill="1" applyBorder="1" applyAlignment="1">
      <alignment horizontal="center" vertical="center" wrapText="1"/>
    </xf>
    <xf numFmtId="41" fontId="0" fillId="0" borderId="1" xfId="0" applyNumberFormat="1" applyBorder="1"/>
    <xf numFmtId="41" fontId="5" fillId="2" borderId="1" xfId="0" applyNumberFormat="1" applyFont="1" applyFill="1" applyBorder="1"/>
    <xf numFmtId="41" fontId="0" fillId="0" borderId="0" xfId="0" applyNumberFormat="1" applyBorder="1"/>
    <xf numFmtId="41" fontId="0" fillId="0" borderId="0" xfId="0" applyNumberFormat="1"/>
    <xf numFmtId="10" fontId="0" fillId="2" borderId="1" xfId="0" applyNumberFormat="1" applyFill="1" applyBorder="1"/>
    <xf numFmtId="41" fontId="5" fillId="2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wrapText="1"/>
    </xf>
    <xf numFmtId="2" fontId="0" fillId="6" borderId="1" xfId="0" applyNumberFormat="1" applyFill="1" applyBorder="1"/>
    <xf numFmtId="41" fontId="0" fillId="6" borderId="1" xfId="0" applyNumberFormat="1" applyFill="1" applyBorder="1"/>
    <xf numFmtId="0" fontId="3" fillId="6" borderId="1" xfId="0" applyFont="1" applyFill="1" applyBorder="1"/>
    <xf numFmtId="0" fontId="0" fillId="6" borderId="1" xfId="0" applyFill="1" applyBorder="1"/>
    <xf numFmtId="0" fontId="7" fillId="0" borderId="5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2" xfId="0" applyFill="1" applyBorder="1" applyAlignment="1">
      <alignment horizontal="left" wrapText="1"/>
    </xf>
    <xf numFmtId="0" fontId="0" fillId="3" borderId="3" xfId="0" applyFill="1" applyBorder="1" applyAlignment="1">
      <alignment horizontal="left" wrapText="1"/>
    </xf>
    <xf numFmtId="0" fontId="0" fillId="3" borderId="4" xfId="0" applyFill="1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0" fillId="3" borderId="1" xfId="0" applyFill="1" applyBorder="1"/>
    <xf numFmtId="3" fontId="0" fillId="0" borderId="0" xfId="0" applyNumberFormat="1"/>
    <xf numFmtId="3" fontId="0" fillId="0" borderId="1" xfId="0" applyNumberFormat="1" applyBorder="1" applyAlignment="1">
      <alignment horizontal="center" vertical="center" wrapText="1"/>
    </xf>
    <xf numFmtId="3" fontId="0" fillId="3" borderId="1" xfId="0" applyNumberFormat="1" applyFill="1" applyBorder="1"/>
    <xf numFmtId="3" fontId="0" fillId="0" borderId="1" xfId="0" applyNumberFormat="1" applyBorder="1"/>
    <xf numFmtId="3" fontId="0" fillId="0" borderId="1" xfId="0" applyNumberFormat="1" applyBorder="1" applyAlignment="1">
      <alignment horizontal="center" vertical="center"/>
    </xf>
    <xf numFmtId="3" fontId="0" fillId="0" borderId="0" xfId="0" applyNumberFormat="1" applyAlignment="1">
      <alignment horizontal="right"/>
    </xf>
    <xf numFmtId="3" fontId="5" fillId="0" borderId="0" xfId="0" applyNumberFormat="1" applyFont="1" applyAlignment="1">
      <alignment horizontal="right"/>
    </xf>
    <xf numFmtId="3" fontId="8" fillId="0" borderId="0" xfId="0" applyNumberFormat="1" applyFon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</cellXfs>
  <cellStyles count="2">
    <cellStyle name="Normal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tabSelected="1" topLeftCell="F1" zoomScale="85" zoomScaleNormal="85" workbookViewId="0">
      <pane ySplit="3" topLeftCell="A4" activePane="bottomLeft" state="frozen"/>
      <selection pane="bottomLeft" activeCell="Y40" sqref="Y40"/>
    </sheetView>
  </sheetViews>
  <sheetFormatPr defaultRowHeight="15"/>
  <cols>
    <col min="1" max="1" width="9.140625" style="1"/>
    <col min="2" max="2" width="26.42578125" customWidth="1"/>
    <col min="3" max="3" width="27.140625" style="1" customWidth="1"/>
    <col min="4" max="4" width="9.140625" style="1"/>
    <col min="5" max="5" width="12" style="2" customWidth="1"/>
    <col min="6" max="6" width="9.140625" style="2"/>
    <col min="7" max="7" width="8.85546875" style="35"/>
    <col min="10" max="10" width="8.85546875" bestFit="1" customWidth="1"/>
    <col min="14" max="14" width="13.5703125" style="35" customWidth="1"/>
    <col min="15" max="15" width="14.28515625" customWidth="1"/>
    <col min="16" max="16" width="9.5703125" bestFit="1" customWidth="1"/>
    <col min="17" max="17" width="16.140625" bestFit="1" customWidth="1"/>
    <col min="21" max="22" width="9.140625" style="3"/>
    <col min="24" max="24" width="9.28515625" style="64" bestFit="1" customWidth="1"/>
    <col min="25" max="25" width="15.42578125" style="64" customWidth="1"/>
    <col min="26" max="26" width="9.140625" style="3"/>
  </cols>
  <sheetData>
    <row r="1" spans="1:26" ht="34.15" customHeight="1">
      <c r="A1" s="44" t="s">
        <v>61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26" ht="21">
      <c r="A2" s="51"/>
      <c r="B2" s="52"/>
      <c r="C2" s="53"/>
      <c r="D2" s="48" t="s">
        <v>53</v>
      </c>
      <c r="E2" s="49"/>
      <c r="F2" s="49"/>
      <c r="G2" s="49"/>
      <c r="H2" s="50"/>
      <c r="I2" s="45" t="s">
        <v>52</v>
      </c>
      <c r="J2" s="46"/>
      <c r="K2" s="46"/>
      <c r="L2" s="46"/>
      <c r="M2" s="46"/>
      <c r="N2" s="47"/>
      <c r="O2" s="23"/>
      <c r="P2" s="75" t="s">
        <v>79</v>
      </c>
      <c r="Q2" s="75"/>
      <c r="R2" s="75"/>
      <c r="S2" s="75"/>
      <c r="T2" s="75"/>
      <c r="U2" s="75"/>
      <c r="V2" s="75"/>
      <c r="W2" s="75"/>
      <c r="X2" s="75"/>
      <c r="Y2" s="75"/>
      <c r="Z2" s="75"/>
    </row>
    <row r="3" spans="1:26" ht="60">
      <c r="A3" s="24" t="s">
        <v>4</v>
      </c>
      <c r="B3" s="24" t="s">
        <v>0</v>
      </c>
      <c r="C3" s="24" t="s">
        <v>5</v>
      </c>
      <c r="D3" s="25" t="s">
        <v>2</v>
      </c>
      <c r="E3" s="26" t="s">
        <v>13</v>
      </c>
      <c r="F3" s="26" t="s">
        <v>14</v>
      </c>
      <c r="G3" s="31" t="s">
        <v>60</v>
      </c>
      <c r="H3" s="25" t="s">
        <v>1</v>
      </c>
      <c r="I3" s="27" t="s">
        <v>54</v>
      </c>
      <c r="J3" s="27" t="s">
        <v>47</v>
      </c>
      <c r="K3" s="27" t="s">
        <v>48</v>
      </c>
      <c r="L3" s="27" t="s">
        <v>57</v>
      </c>
      <c r="M3" s="27" t="s">
        <v>51</v>
      </c>
      <c r="N3" s="37" t="s">
        <v>59</v>
      </c>
      <c r="O3" s="28" t="s">
        <v>46</v>
      </c>
      <c r="P3" s="5" t="s">
        <v>77</v>
      </c>
      <c r="Q3" s="5" t="s">
        <v>78</v>
      </c>
      <c r="R3" s="5" t="s">
        <v>65</v>
      </c>
      <c r="S3" s="5" t="s">
        <v>66</v>
      </c>
      <c r="T3" s="5" t="s">
        <v>67</v>
      </c>
      <c r="U3" s="5" t="s">
        <v>68</v>
      </c>
      <c r="V3" s="5" t="s">
        <v>69</v>
      </c>
      <c r="W3" s="5" t="s">
        <v>70</v>
      </c>
      <c r="X3" s="65" t="s">
        <v>71</v>
      </c>
      <c r="Y3" s="65" t="s">
        <v>72</v>
      </c>
      <c r="Z3" s="74" t="s">
        <v>83</v>
      </c>
    </row>
    <row r="4" spans="1:26">
      <c r="A4" s="18" t="s">
        <v>15</v>
      </c>
      <c r="B4" s="56" t="s">
        <v>16</v>
      </c>
      <c r="C4" s="57"/>
      <c r="D4" s="57"/>
      <c r="E4" s="57"/>
      <c r="F4" s="57"/>
      <c r="G4" s="57"/>
      <c r="H4" s="58"/>
      <c r="I4" s="62"/>
      <c r="J4" s="62"/>
      <c r="K4" s="62"/>
      <c r="L4" s="62"/>
      <c r="M4" s="62"/>
      <c r="N4" s="62"/>
      <c r="O4" s="62"/>
      <c r="P4" s="63"/>
      <c r="Q4" s="63"/>
      <c r="R4" s="63"/>
      <c r="S4" s="63"/>
      <c r="T4" s="63"/>
      <c r="U4" s="72"/>
      <c r="V4" s="72"/>
      <c r="W4" s="63"/>
      <c r="X4" s="66"/>
      <c r="Y4" s="66"/>
      <c r="Z4" s="72"/>
    </row>
    <row r="5" spans="1:26" ht="45">
      <c r="A5" s="4">
        <v>1</v>
      </c>
      <c r="B5" s="6" t="s">
        <v>17</v>
      </c>
      <c r="C5" s="5" t="s">
        <v>49</v>
      </c>
      <c r="D5" s="4" t="s">
        <v>6</v>
      </c>
      <c r="E5" s="7">
        <v>183.5</v>
      </c>
      <c r="F5" s="7">
        <v>73.94</v>
      </c>
      <c r="G5" s="32">
        <f>E5*F5</f>
        <v>13567.99</v>
      </c>
      <c r="H5" s="20"/>
      <c r="I5" s="6"/>
      <c r="J5" s="6"/>
      <c r="K5" s="6">
        <v>12000</v>
      </c>
      <c r="L5" s="6">
        <v>18</v>
      </c>
      <c r="M5" s="7">
        <f>F5</f>
        <v>73.94</v>
      </c>
      <c r="N5" s="32">
        <f>K5*M5*L5/1000</f>
        <v>15971.04</v>
      </c>
      <c r="O5" s="22">
        <f>(N5-G5)/G5</f>
        <v>0.1771117166212535</v>
      </c>
      <c r="P5" s="6"/>
      <c r="Q5" s="6"/>
      <c r="R5" s="6"/>
      <c r="S5" s="6"/>
      <c r="T5" s="6"/>
      <c r="U5" s="73"/>
      <c r="V5" s="73"/>
      <c r="W5" s="6"/>
      <c r="X5" s="67"/>
      <c r="Y5" s="67"/>
      <c r="Z5" s="73"/>
    </row>
    <row r="6" spans="1:26">
      <c r="A6" s="18" t="s">
        <v>19</v>
      </c>
      <c r="B6" s="56" t="s">
        <v>20</v>
      </c>
      <c r="C6" s="57"/>
      <c r="D6" s="57"/>
      <c r="E6" s="57"/>
      <c r="F6" s="57"/>
      <c r="G6" s="57"/>
      <c r="H6" s="58"/>
      <c r="I6" s="62"/>
      <c r="J6" s="62"/>
      <c r="K6" s="62"/>
      <c r="L6" s="62"/>
      <c r="M6" s="62"/>
      <c r="N6" s="62"/>
      <c r="O6" s="62"/>
      <c r="P6" s="63"/>
      <c r="Q6" s="63"/>
      <c r="R6" s="63"/>
      <c r="S6" s="63"/>
      <c r="T6" s="63"/>
      <c r="U6" s="72"/>
      <c r="V6" s="72"/>
      <c r="W6" s="63"/>
      <c r="X6" s="66"/>
      <c r="Y6" s="66"/>
      <c r="Z6" s="72"/>
    </row>
    <row r="7" spans="1:26" ht="45">
      <c r="A7" s="4">
        <v>1</v>
      </c>
      <c r="B7" s="8" t="s">
        <v>21</v>
      </c>
      <c r="C7" s="5" t="s">
        <v>50</v>
      </c>
      <c r="D7" s="4" t="s">
        <v>6</v>
      </c>
      <c r="E7" s="7">
        <v>56.42</v>
      </c>
      <c r="F7" s="7">
        <v>158.5</v>
      </c>
      <c r="G7" s="32">
        <f>E7*F7</f>
        <v>8942.57</v>
      </c>
      <c r="H7" s="20"/>
      <c r="I7" s="6"/>
      <c r="J7" s="6"/>
      <c r="K7" s="6">
        <v>12000</v>
      </c>
      <c r="L7" s="6">
        <v>6</v>
      </c>
      <c r="M7" s="7">
        <f>F7</f>
        <v>158.5</v>
      </c>
      <c r="N7" s="32">
        <f>M7*L7*K7/10^3</f>
        <v>11412</v>
      </c>
      <c r="O7" s="22">
        <f>(N7-G7)/G7</f>
        <v>0.27614321162708266</v>
      </c>
      <c r="P7" s="6" t="s">
        <v>62</v>
      </c>
      <c r="Q7" s="6" t="s">
        <v>63</v>
      </c>
      <c r="R7" s="6">
        <v>335</v>
      </c>
      <c r="S7" s="6">
        <v>19.100000000000001</v>
      </c>
      <c r="T7" s="6">
        <v>6000</v>
      </c>
      <c r="U7" s="73" t="s">
        <v>64</v>
      </c>
      <c r="V7" s="73">
        <v>12</v>
      </c>
      <c r="W7" s="6">
        <v>10712.94</v>
      </c>
      <c r="X7" s="67">
        <v>33109</v>
      </c>
      <c r="Y7" s="67">
        <f>W7*X7</f>
        <v>354694730.46000004</v>
      </c>
      <c r="Z7" s="73" t="s">
        <v>84</v>
      </c>
    </row>
    <row r="8" spans="1:26" ht="45">
      <c r="A8" s="4">
        <v>2</v>
      </c>
      <c r="B8" s="8" t="s">
        <v>22</v>
      </c>
      <c r="C8" s="5" t="s">
        <v>50</v>
      </c>
      <c r="D8" s="4" t="s">
        <v>6</v>
      </c>
      <c r="E8" s="7">
        <v>112.66</v>
      </c>
      <c r="F8" s="7">
        <v>64.61</v>
      </c>
      <c r="G8" s="32">
        <f>E8*F8</f>
        <v>7278.9625999999998</v>
      </c>
      <c r="H8" s="20"/>
      <c r="I8" s="6"/>
      <c r="J8" s="6"/>
      <c r="K8" s="6">
        <v>12000</v>
      </c>
      <c r="L8" s="6">
        <v>11</v>
      </c>
      <c r="M8" s="7">
        <f t="shared" ref="M8:M10" si="0">F8</f>
        <v>64.61</v>
      </c>
      <c r="N8" s="32">
        <f t="shared" ref="N8:N10" si="1">M8*L8*K8/10^3</f>
        <v>8528.52</v>
      </c>
      <c r="O8" s="22">
        <f t="shared" ref="O8:O10" si="2">(N8-G8)/G8</f>
        <v>0.17166696254216235</v>
      </c>
      <c r="P8" s="6" t="s">
        <v>62</v>
      </c>
      <c r="Q8" s="6" t="s">
        <v>63</v>
      </c>
      <c r="R8" s="6">
        <v>219.1</v>
      </c>
      <c r="S8" s="6">
        <v>12.7</v>
      </c>
      <c r="T8" s="6">
        <v>6000</v>
      </c>
      <c r="U8" s="73" t="s">
        <v>64</v>
      </c>
      <c r="V8" s="73">
        <v>22</v>
      </c>
      <c r="W8" s="6">
        <v>8532.58</v>
      </c>
      <c r="X8" s="67">
        <v>33109</v>
      </c>
      <c r="Y8" s="67">
        <f t="shared" ref="Y8:Y16" si="3">W8*X8</f>
        <v>282505191.21999997</v>
      </c>
      <c r="Z8" s="73" t="s">
        <v>84</v>
      </c>
    </row>
    <row r="9" spans="1:26" ht="45">
      <c r="A9" s="4">
        <v>3</v>
      </c>
      <c r="B9" s="8" t="s">
        <v>23</v>
      </c>
      <c r="C9" s="5" t="s">
        <v>50</v>
      </c>
      <c r="D9" s="4" t="s">
        <v>6</v>
      </c>
      <c r="E9" s="7">
        <v>12</v>
      </c>
      <c r="F9" s="7">
        <v>119.6</v>
      </c>
      <c r="G9" s="32">
        <f>E9*F9</f>
        <v>1435.1999999999998</v>
      </c>
      <c r="H9" s="20"/>
      <c r="I9" s="6"/>
      <c r="J9" s="6"/>
      <c r="K9" s="6">
        <v>6000</v>
      </c>
      <c r="L9" s="6">
        <v>3</v>
      </c>
      <c r="M9" s="7">
        <f t="shared" si="0"/>
        <v>119.6</v>
      </c>
      <c r="N9" s="32">
        <f t="shared" si="1"/>
        <v>2152.7999999999997</v>
      </c>
      <c r="O9" s="22">
        <f t="shared" si="2"/>
        <v>0.5</v>
      </c>
      <c r="P9" s="6" t="s">
        <v>62</v>
      </c>
      <c r="Q9" s="6" t="s">
        <v>63</v>
      </c>
      <c r="R9" s="6">
        <v>273.10000000000002</v>
      </c>
      <c r="S9" s="6">
        <v>19.100000000000001</v>
      </c>
      <c r="T9" s="6">
        <v>6000</v>
      </c>
      <c r="U9" s="73" t="s">
        <v>64</v>
      </c>
      <c r="V9" s="73">
        <v>3</v>
      </c>
      <c r="W9" s="6">
        <v>2153.44</v>
      </c>
      <c r="X9" s="67">
        <v>33108.999999999993</v>
      </c>
      <c r="Y9" s="67">
        <f t="shared" si="3"/>
        <v>71298244.959999993</v>
      </c>
      <c r="Z9" s="73" t="s">
        <v>84</v>
      </c>
    </row>
    <row r="10" spans="1:26" ht="45">
      <c r="A10" s="4">
        <v>4</v>
      </c>
      <c r="B10" s="8" t="s">
        <v>24</v>
      </c>
      <c r="C10" s="5" t="s">
        <v>50</v>
      </c>
      <c r="D10" s="4" t="s">
        <v>6</v>
      </c>
      <c r="E10" s="7">
        <v>10.34</v>
      </c>
      <c r="F10" s="7">
        <v>34.33</v>
      </c>
      <c r="G10" s="32">
        <f>E10*F10</f>
        <v>354.97219999999999</v>
      </c>
      <c r="H10" s="20"/>
      <c r="I10" s="6"/>
      <c r="J10" s="6"/>
      <c r="K10" s="6">
        <v>12000</v>
      </c>
      <c r="L10" s="6">
        <v>1</v>
      </c>
      <c r="M10" s="7">
        <f t="shared" si="0"/>
        <v>34.33</v>
      </c>
      <c r="N10" s="32">
        <f t="shared" si="1"/>
        <v>411.96</v>
      </c>
      <c r="O10" s="22">
        <f t="shared" si="2"/>
        <v>0.16054158607350094</v>
      </c>
      <c r="P10" s="6" t="s">
        <v>62</v>
      </c>
      <c r="Q10" s="6" t="s">
        <v>63</v>
      </c>
      <c r="R10" s="6">
        <v>168.3</v>
      </c>
      <c r="S10" s="6">
        <v>8.74</v>
      </c>
      <c r="T10" s="6">
        <v>6000</v>
      </c>
      <c r="U10" s="73" t="s">
        <v>64</v>
      </c>
      <c r="V10" s="73">
        <v>2</v>
      </c>
      <c r="W10" s="6">
        <v>412.68</v>
      </c>
      <c r="X10" s="67">
        <v>33109</v>
      </c>
      <c r="Y10" s="67">
        <f t="shared" si="3"/>
        <v>13663422.120000001</v>
      </c>
      <c r="Z10" s="73" t="s">
        <v>84</v>
      </c>
    </row>
    <row r="11" spans="1:26">
      <c r="A11" s="18" t="s">
        <v>25</v>
      </c>
      <c r="B11" s="59" t="s">
        <v>3</v>
      </c>
      <c r="C11" s="60"/>
      <c r="D11" s="60"/>
      <c r="E11" s="60"/>
      <c r="F11" s="60"/>
      <c r="G11" s="60"/>
      <c r="H11" s="61"/>
      <c r="I11" s="62"/>
      <c r="J11" s="62"/>
      <c r="K11" s="62"/>
      <c r="L11" s="62"/>
      <c r="M11" s="62"/>
      <c r="N11" s="62"/>
      <c r="O11" s="62"/>
      <c r="P11" s="63"/>
      <c r="Q11" s="63"/>
      <c r="R11" s="63"/>
      <c r="S11" s="63"/>
      <c r="T11" s="63"/>
      <c r="U11" s="72"/>
      <c r="V11" s="72"/>
      <c r="W11" s="63"/>
      <c r="X11" s="66"/>
      <c r="Y11" s="66"/>
      <c r="Z11" s="72"/>
    </row>
    <row r="12" spans="1:26" ht="60">
      <c r="A12" s="4">
        <v>1</v>
      </c>
      <c r="B12" s="8" t="s">
        <v>11</v>
      </c>
      <c r="C12" s="5" t="s">
        <v>55</v>
      </c>
      <c r="D12" s="9" t="s">
        <v>27</v>
      </c>
      <c r="E12" s="7">
        <v>10.09</v>
      </c>
      <c r="F12" s="7">
        <v>78.5</v>
      </c>
      <c r="G12" s="32">
        <f>E12*F12</f>
        <v>792.06499999999994</v>
      </c>
      <c r="H12" s="20"/>
      <c r="I12" s="6">
        <v>10</v>
      </c>
      <c r="J12" s="6">
        <v>2000</v>
      </c>
      <c r="K12" s="6">
        <v>6000</v>
      </c>
      <c r="L12" s="6">
        <v>1</v>
      </c>
      <c r="M12" s="6"/>
      <c r="N12" s="32">
        <f>I12*J12*K12*7850/10^9*L12</f>
        <v>942</v>
      </c>
      <c r="O12" s="22">
        <f>(N12-G12)/G12</f>
        <v>0.18929633300297333</v>
      </c>
      <c r="P12" s="6" t="s">
        <v>73</v>
      </c>
      <c r="Q12" s="6" t="s">
        <v>74</v>
      </c>
      <c r="R12" s="6">
        <v>10</v>
      </c>
      <c r="S12" s="6">
        <v>2000</v>
      </c>
      <c r="T12" s="6">
        <v>6000</v>
      </c>
      <c r="U12" s="73" t="s">
        <v>76</v>
      </c>
      <c r="V12" s="73">
        <v>1</v>
      </c>
      <c r="W12" s="6">
        <v>942</v>
      </c>
      <c r="X12" s="67">
        <v>25312</v>
      </c>
      <c r="Y12" s="67">
        <f t="shared" si="3"/>
        <v>23843904</v>
      </c>
      <c r="Z12" s="73" t="s">
        <v>84</v>
      </c>
    </row>
    <row r="13" spans="1:26" ht="60">
      <c r="A13" s="4">
        <v>2</v>
      </c>
      <c r="B13" s="8" t="s">
        <v>7</v>
      </c>
      <c r="C13" s="5" t="s">
        <v>55</v>
      </c>
      <c r="D13" s="9" t="s">
        <v>27</v>
      </c>
      <c r="E13" s="7">
        <v>149.78</v>
      </c>
      <c r="F13" s="7">
        <v>94.2</v>
      </c>
      <c r="G13" s="32">
        <f>E13*F13</f>
        <v>14109.276</v>
      </c>
      <c r="H13" s="20"/>
      <c r="I13" s="6">
        <v>12</v>
      </c>
      <c r="J13" s="6">
        <v>2000</v>
      </c>
      <c r="K13" s="6">
        <v>12000</v>
      </c>
      <c r="L13" s="6">
        <v>7</v>
      </c>
      <c r="M13" s="6"/>
      <c r="N13" s="32">
        <f t="shared" ref="N13:N16" si="4">I13*J13*K13*7850/10^9*L13</f>
        <v>15825.600000000002</v>
      </c>
      <c r="O13" s="22">
        <f t="shared" ref="O13:O16" si="5">(N13-G13)/G13</f>
        <v>0.12164507944985996</v>
      </c>
      <c r="P13" s="6" t="s">
        <v>73</v>
      </c>
      <c r="Q13" s="6" t="s">
        <v>74</v>
      </c>
      <c r="R13" s="6">
        <v>12</v>
      </c>
      <c r="S13" s="6">
        <v>2000</v>
      </c>
      <c r="T13" s="6">
        <v>12000</v>
      </c>
      <c r="U13" s="73" t="s">
        <v>76</v>
      </c>
      <c r="V13" s="73">
        <v>7</v>
      </c>
      <c r="W13" s="6">
        <v>15825.6</v>
      </c>
      <c r="X13" s="67">
        <v>25312</v>
      </c>
      <c r="Y13" s="67">
        <f t="shared" si="3"/>
        <v>400577587.19999999</v>
      </c>
      <c r="Z13" s="73" t="s">
        <v>84</v>
      </c>
    </row>
    <row r="14" spans="1:26" ht="18">
      <c r="A14" s="4">
        <v>3</v>
      </c>
      <c r="B14" s="8" t="s">
        <v>7</v>
      </c>
      <c r="C14" s="4" t="s">
        <v>56</v>
      </c>
      <c r="D14" s="9" t="s">
        <v>27</v>
      </c>
      <c r="E14" s="7">
        <v>8.1</v>
      </c>
      <c r="F14" s="7">
        <v>94.2</v>
      </c>
      <c r="G14" s="32">
        <f>E14*F14</f>
        <v>763.02</v>
      </c>
      <c r="H14" s="20"/>
      <c r="I14" s="6">
        <v>12</v>
      </c>
      <c r="J14" s="6">
        <v>1500</v>
      </c>
      <c r="K14" s="6">
        <v>6000</v>
      </c>
      <c r="L14" s="6">
        <v>1</v>
      </c>
      <c r="M14" s="6"/>
      <c r="N14" s="32">
        <f t="shared" si="4"/>
        <v>847.8</v>
      </c>
      <c r="O14" s="22">
        <f t="shared" si="5"/>
        <v>0.11111111111111108</v>
      </c>
      <c r="P14" s="6" t="s">
        <v>73</v>
      </c>
      <c r="Q14" s="6" t="s">
        <v>75</v>
      </c>
      <c r="R14" s="6">
        <v>12</v>
      </c>
      <c r="S14" s="6">
        <v>1500</v>
      </c>
      <c r="T14" s="6">
        <v>6000</v>
      </c>
      <c r="U14" s="73" t="s">
        <v>76</v>
      </c>
      <c r="V14" s="73">
        <v>1</v>
      </c>
      <c r="W14" s="6">
        <v>847.8</v>
      </c>
      <c r="X14" s="67">
        <v>16046.000000000002</v>
      </c>
      <c r="Y14" s="67">
        <f t="shared" si="3"/>
        <v>13603798.800000001</v>
      </c>
      <c r="Z14" s="73" t="s">
        <v>84</v>
      </c>
    </row>
    <row r="15" spans="1:26" ht="18">
      <c r="A15" s="4">
        <v>4</v>
      </c>
      <c r="B15" s="8" t="s">
        <v>8</v>
      </c>
      <c r="C15" s="4" t="s">
        <v>56</v>
      </c>
      <c r="D15" s="9" t="s">
        <v>27</v>
      </c>
      <c r="E15" s="7">
        <v>19.46</v>
      </c>
      <c r="F15" s="7">
        <v>157</v>
      </c>
      <c r="G15" s="32">
        <f>E15*F15</f>
        <v>3055.2200000000003</v>
      </c>
      <c r="H15" s="20"/>
      <c r="I15" s="6">
        <v>20</v>
      </c>
      <c r="J15" s="6">
        <v>2000</v>
      </c>
      <c r="K15" s="6">
        <v>12000</v>
      </c>
      <c r="L15" s="6">
        <v>1</v>
      </c>
      <c r="M15" s="6"/>
      <c r="N15" s="32">
        <f t="shared" si="4"/>
        <v>3768</v>
      </c>
      <c r="O15" s="22">
        <f t="shared" si="5"/>
        <v>0.23329907502569364</v>
      </c>
      <c r="P15" s="6" t="s">
        <v>73</v>
      </c>
      <c r="Q15" s="6" t="s">
        <v>75</v>
      </c>
      <c r="R15" s="6">
        <v>20</v>
      </c>
      <c r="S15" s="6">
        <v>2000</v>
      </c>
      <c r="T15" s="6">
        <v>12000</v>
      </c>
      <c r="U15" s="73" t="s">
        <v>76</v>
      </c>
      <c r="V15" s="73">
        <v>1</v>
      </c>
      <c r="W15" s="6">
        <v>3768</v>
      </c>
      <c r="X15" s="67">
        <v>16046</v>
      </c>
      <c r="Y15" s="67">
        <f t="shared" si="3"/>
        <v>60461328</v>
      </c>
      <c r="Z15" s="73" t="s">
        <v>84</v>
      </c>
    </row>
    <row r="16" spans="1:26" ht="18">
      <c r="A16" s="4">
        <v>5</v>
      </c>
      <c r="B16" s="8" t="s">
        <v>26</v>
      </c>
      <c r="C16" s="4" t="s">
        <v>56</v>
      </c>
      <c r="D16" s="9" t="s">
        <v>27</v>
      </c>
      <c r="E16" s="7">
        <v>1.79</v>
      </c>
      <c r="F16" s="7">
        <v>274.75</v>
      </c>
      <c r="G16" s="32">
        <f>E16*F16</f>
        <v>491.80250000000001</v>
      </c>
      <c r="H16" s="20"/>
      <c r="I16" s="6">
        <v>35</v>
      </c>
      <c r="J16" s="6">
        <v>1500</v>
      </c>
      <c r="K16" s="6">
        <v>6000</v>
      </c>
      <c r="L16" s="6">
        <v>1</v>
      </c>
      <c r="M16" s="6"/>
      <c r="N16" s="32">
        <f t="shared" si="4"/>
        <v>2472.75</v>
      </c>
      <c r="O16" s="22">
        <f t="shared" si="5"/>
        <v>4.027932960893855</v>
      </c>
      <c r="P16" s="6" t="s">
        <v>73</v>
      </c>
      <c r="Q16" s="6" t="s">
        <v>75</v>
      </c>
      <c r="R16" s="6">
        <v>35</v>
      </c>
      <c r="S16" s="6">
        <v>2000</v>
      </c>
      <c r="T16" s="6">
        <v>6000</v>
      </c>
      <c r="U16" s="73" t="s">
        <v>76</v>
      </c>
      <c r="V16" s="73">
        <v>1</v>
      </c>
      <c r="W16" s="6">
        <v>3297</v>
      </c>
      <c r="X16" s="67">
        <v>16046</v>
      </c>
      <c r="Y16" s="67">
        <f t="shared" si="3"/>
        <v>52903662</v>
      </c>
      <c r="Z16" s="73" t="s">
        <v>84</v>
      </c>
    </row>
    <row r="17" spans="1:26">
      <c r="A17" s="4"/>
      <c r="B17" s="6"/>
      <c r="C17" s="4"/>
      <c r="D17" s="4"/>
      <c r="E17" s="7"/>
      <c r="F17" s="7"/>
      <c r="G17" s="32"/>
      <c r="H17" s="6"/>
      <c r="I17" s="6"/>
      <c r="J17" s="6"/>
      <c r="K17" s="6"/>
      <c r="L17" s="6"/>
      <c r="M17" s="6"/>
      <c r="N17" s="32"/>
      <c r="O17" s="6"/>
      <c r="P17" s="6"/>
      <c r="Q17" s="6"/>
      <c r="R17" s="6"/>
      <c r="S17" s="6"/>
      <c r="T17" s="6"/>
      <c r="U17" s="73"/>
      <c r="V17" s="73"/>
      <c r="W17" s="6"/>
      <c r="X17" s="67"/>
      <c r="Y17" s="67"/>
      <c r="Z17" s="73"/>
    </row>
    <row r="18" spans="1:26">
      <c r="A18" s="18" t="s">
        <v>28</v>
      </c>
      <c r="B18" s="59" t="s">
        <v>29</v>
      </c>
      <c r="C18" s="60"/>
      <c r="D18" s="60"/>
      <c r="E18" s="60"/>
      <c r="F18" s="60"/>
      <c r="G18" s="60"/>
      <c r="H18" s="61"/>
      <c r="I18" s="62"/>
      <c r="J18" s="62"/>
      <c r="K18" s="62"/>
      <c r="L18" s="62"/>
      <c r="M18" s="62"/>
      <c r="N18" s="62"/>
      <c r="O18" s="62"/>
      <c r="P18" s="63"/>
      <c r="Q18" s="63"/>
      <c r="R18" s="63"/>
      <c r="S18" s="63"/>
      <c r="T18" s="63"/>
      <c r="U18" s="72"/>
      <c r="V18" s="72"/>
      <c r="W18" s="63"/>
      <c r="X18" s="66"/>
      <c r="Y18" s="66"/>
      <c r="Z18" s="72"/>
    </row>
    <row r="19" spans="1:26" ht="15" customHeight="1">
      <c r="A19" s="38">
        <v>1</v>
      </c>
      <c r="B19" s="39" t="s">
        <v>30</v>
      </c>
      <c r="C19" s="38" t="s">
        <v>31</v>
      </c>
      <c r="D19" s="38" t="s">
        <v>10</v>
      </c>
      <c r="E19" s="40">
        <v>34</v>
      </c>
      <c r="F19" s="40">
        <v>218</v>
      </c>
      <c r="G19" s="41">
        <f>E19*F19</f>
        <v>7412</v>
      </c>
      <c r="H19" s="42" t="s">
        <v>18</v>
      </c>
      <c r="I19" s="43"/>
      <c r="J19" s="43"/>
      <c r="K19" s="43"/>
      <c r="L19" s="43"/>
      <c r="M19" s="43"/>
      <c r="N19" s="41">
        <f>G19</f>
        <v>7412</v>
      </c>
      <c r="O19" s="43"/>
      <c r="P19" s="6"/>
      <c r="Q19" s="6"/>
      <c r="R19" s="6"/>
      <c r="S19" s="6"/>
      <c r="T19" s="6"/>
      <c r="U19" s="73"/>
      <c r="V19" s="73"/>
      <c r="W19" s="6"/>
      <c r="X19" s="67"/>
      <c r="Y19" s="67"/>
      <c r="Z19" s="73"/>
    </row>
    <row r="20" spans="1:26">
      <c r="A20" s="54" t="s">
        <v>32</v>
      </c>
      <c r="B20" s="54"/>
      <c r="C20" s="54"/>
      <c r="D20" s="54"/>
      <c r="E20" s="54"/>
      <c r="F20" s="54"/>
      <c r="G20" s="33">
        <f>SUM(G5:G19)</f>
        <v>58203.078299999994</v>
      </c>
      <c r="H20" s="19"/>
      <c r="I20" s="30"/>
      <c r="J20" s="30"/>
      <c r="K20" s="30"/>
      <c r="L20" s="30"/>
      <c r="M20" s="30"/>
      <c r="N20" s="33">
        <f>SUM(N5:N19)</f>
        <v>69744.47</v>
      </c>
      <c r="O20" s="36"/>
      <c r="P20" s="6"/>
      <c r="Q20" s="6"/>
      <c r="R20" s="6"/>
      <c r="S20" s="6"/>
      <c r="T20" s="6"/>
      <c r="U20" s="73"/>
      <c r="V20" s="73"/>
      <c r="W20" s="6"/>
      <c r="X20" s="67"/>
      <c r="Y20" s="67"/>
      <c r="Z20" s="73"/>
    </row>
    <row r="21" spans="1:26">
      <c r="A21" s="18" t="s">
        <v>12</v>
      </c>
      <c r="B21" s="59" t="s">
        <v>33</v>
      </c>
      <c r="C21" s="60"/>
      <c r="D21" s="60"/>
      <c r="E21" s="60"/>
      <c r="F21" s="60"/>
      <c r="G21" s="60"/>
      <c r="H21" s="61"/>
      <c r="I21" s="62"/>
      <c r="J21" s="62"/>
      <c r="K21" s="62"/>
      <c r="L21" s="62"/>
      <c r="M21" s="62"/>
      <c r="N21" s="62"/>
      <c r="O21" s="62"/>
      <c r="P21" s="63"/>
      <c r="Q21" s="63"/>
      <c r="R21" s="63"/>
      <c r="S21" s="63"/>
      <c r="T21" s="63"/>
      <c r="U21" s="72"/>
      <c r="V21" s="72"/>
      <c r="W21" s="63"/>
      <c r="X21" s="66"/>
      <c r="Y21" s="66"/>
      <c r="Z21" s="72"/>
    </row>
    <row r="22" spans="1:26" ht="18">
      <c r="A22" s="4">
        <v>1</v>
      </c>
      <c r="B22" s="10" t="s">
        <v>34</v>
      </c>
      <c r="C22" s="4" t="s">
        <v>56</v>
      </c>
      <c r="D22" s="9" t="s">
        <v>27</v>
      </c>
      <c r="E22" s="7">
        <v>40.5</v>
      </c>
      <c r="F22" s="7">
        <v>53.6</v>
      </c>
      <c r="G22" s="32">
        <f>E22*F22</f>
        <v>2170.8000000000002</v>
      </c>
      <c r="H22" s="20"/>
      <c r="I22" s="6"/>
      <c r="J22" s="6"/>
      <c r="K22" s="6"/>
      <c r="L22" s="6">
        <f>E22+E22*O22</f>
        <v>45.36</v>
      </c>
      <c r="M22" s="6">
        <v>53.6</v>
      </c>
      <c r="N22" s="32">
        <f>M22*L22</f>
        <v>2431.2959999999998</v>
      </c>
      <c r="O22" s="29">
        <v>0.12</v>
      </c>
      <c r="P22" s="6"/>
      <c r="Q22" s="6"/>
      <c r="R22" s="6"/>
      <c r="S22" s="6"/>
      <c r="T22" s="6"/>
      <c r="U22" s="73"/>
      <c r="V22" s="73"/>
      <c r="W22" s="6"/>
      <c r="X22" s="67"/>
      <c r="Y22" s="67"/>
      <c r="Z22" s="73"/>
    </row>
    <row r="23" spans="1:26" s="1" customFormat="1" ht="45">
      <c r="A23" s="4">
        <v>2</v>
      </c>
      <c r="B23" s="11" t="s">
        <v>35</v>
      </c>
      <c r="C23" s="4" t="s">
        <v>36</v>
      </c>
      <c r="D23" s="4" t="s">
        <v>9</v>
      </c>
      <c r="E23" s="12">
        <v>170</v>
      </c>
      <c r="F23" s="12">
        <v>0.1</v>
      </c>
      <c r="G23" s="32">
        <f>E23*F23</f>
        <v>17</v>
      </c>
      <c r="H23" s="21"/>
      <c r="I23" s="4"/>
      <c r="J23" s="4"/>
      <c r="K23" s="4"/>
      <c r="L23" s="6">
        <f>E23+E23*O23</f>
        <v>190.4</v>
      </c>
      <c r="M23" s="6">
        <v>0.1</v>
      </c>
      <c r="N23" s="32">
        <f>M23*L23</f>
        <v>19.040000000000003</v>
      </c>
      <c r="O23" s="29">
        <v>0.12</v>
      </c>
      <c r="P23" s="4"/>
      <c r="Q23" s="4"/>
      <c r="R23" s="4"/>
      <c r="S23" s="4"/>
      <c r="T23" s="4"/>
      <c r="U23" s="4"/>
      <c r="V23" s="4"/>
      <c r="W23" s="4"/>
      <c r="X23" s="68"/>
      <c r="Y23" s="68"/>
      <c r="Z23" s="4"/>
    </row>
    <row r="24" spans="1:26" ht="30">
      <c r="A24" s="4">
        <v>3</v>
      </c>
      <c r="B24" s="10" t="s">
        <v>37</v>
      </c>
      <c r="C24" s="4" t="s">
        <v>56</v>
      </c>
      <c r="D24" s="4" t="s">
        <v>6</v>
      </c>
      <c r="E24" s="13">
        <v>34</v>
      </c>
      <c r="F24" s="13">
        <v>7.65</v>
      </c>
      <c r="G24" s="32">
        <f t="shared" ref="G24:G29" si="6">E24*F24</f>
        <v>260.10000000000002</v>
      </c>
      <c r="H24" s="21"/>
      <c r="I24" s="6"/>
      <c r="J24" s="6"/>
      <c r="K24" s="6">
        <v>12000</v>
      </c>
      <c r="L24" s="6">
        <v>4</v>
      </c>
      <c r="M24" s="7">
        <f>F24</f>
        <v>7.65</v>
      </c>
      <c r="N24" s="32">
        <f>M24*L24*K24/10^3</f>
        <v>367.2</v>
      </c>
      <c r="O24" s="22">
        <f t="shared" ref="O24" si="7">(N24-G24)/G24</f>
        <v>0.41176470588235276</v>
      </c>
      <c r="P24" s="6"/>
      <c r="Q24" s="6"/>
      <c r="R24" s="6"/>
      <c r="S24" s="6"/>
      <c r="T24" s="6"/>
      <c r="U24" s="73"/>
      <c r="V24" s="73"/>
      <c r="W24" s="6"/>
      <c r="X24" s="67"/>
      <c r="Y24" s="67"/>
      <c r="Z24" s="73"/>
    </row>
    <row r="25" spans="1:26">
      <c r="A25" s="4">
        <v>4</v>
      </c>
      <c r="B25" s="10" t="s">
        <v>38</v>
      </c>
      <c r="C25" s="4"/>
      <c r="D25" s="4" t="s">
        <v>9</v>
      </c>
      <c r="E25" s="7">
        <v>16</v>
      </c>
      <c r="F25" s="7">
        <v>0.4</v>
      </c>
      <c r="G25" s="32">
        <f t="shared" si="6"/>
        <v>6.4</v>
      </c>
      <c r="H25" s="21"/>
      <c r="I25" s="6"/>
      <c r="J25" s="6"/>
      <c r="K25" s="6"/>
      <c r="L25" s="6">
        <f>ROUNDUP(E25+E25*O25,0)</f>
        <v>18</v>
      </c>
      <c r="M25" s="6">
        <v>0.1</v>
      </c>
      <c r="N25" s="32">
        <f>M25*L25</f>
        <v>1.8</v>
      </c>
      <c r="O25" s="29">
        <v>0.12</v>
      </c>
      <c r="P25" s="6"/>
      <c r="Q25" s="6"/>
      <c r="R25" s="6"/>
      <c r="S25" s="6"/>
      <c r="T25" s="6"/>
      <c r="U25" s="73"/>
      <c r="V25" s="73"/>
      <c r="W25" s="6"/>
      <c r="X25" s="67"/>
      <c r="Y25" s="67"/>
      <c r="Z25" s="73"/>
    </row>
    <row r="26" spans="1:26" ht="60">
      <c r="A26" s="4">
        <v>5</v>
      </c>
      <c r="B26" s="10" t="s">
        <v>39</v>
      </c>
      <c r="C26" s="5" t="s">
        <v>40</v>
      </c>
      <c r="D26" s="4" t="s">
        <v>9</v>
      </c>
      <c r="E26" s="13">
        <v>16</v>
      </c>
      <c r="F26" s="13">
        <v>1</v>
      </c>
      <c r="G26" s="32">
        <f t="shared" si="6"/>
        <v>16</v>
      </c>
      <c r="H26" s="21"/>
      <c r="I26" s="6"/>
      <c r="J26" s="6"/>
      <c r="K26" s="6"/>
      <c r="L26" s="6">
        <f>ROUNDUP(E26+E26*O26,0)</f>
        <v>18</v>
      </c>
      <c r="M26" s="6">
        <v>0.1</v>
      </c>
      <c r="N26" s="32">
        <f t="shared" ref="N26:N28" si="8">M26*L26</f>
        <v>1.8</v>
      </c>
      <c r="O26" s="29">
        <v>0.12</v>
      </c>
      <c r="P26" s="6"/>
      <c r="Q26" s="6"/>
      <c r="R26" s="6"/>
      <c r="S26" s="6"/>
      <c r="T26" s="6"/>
      <c r="U26" s="73"/>
      <c r="V26" s="73"/>
      <c r="W26" s="6"/>
      <c r="X26" s="67"/>
      <c r="Y26" s="67"/>
      <c r="Z26" s="73"/>
    </row>
    <row r="27" spans="1:26" ht="61.5" customHeight="1">
      <c r="A27" s="4">
        <v>6</v>
      </c>
      <c r="B27" s="14" t="s">
        <v>41</v>
      </c>
      <c r="C27" s="5" t="s">
        <v>40</v>
      </c>
      <c r="D27" s="4" t="s">
        <v>9</v>
      </c>
      <c r="E27" s="13">
        <v>40</v>
      </c>
      <c r="F27" s="13">
        <v>2</v>
      </c>
      <c r="G27" s="32">
        <f t="shared" si="6"/>
        <v>80</v>
      </c>
      <c r="H27" s="21"/>
      <c r="I27" s="6"/>
      <c r="J27" s="6"/>
      <c r="K27" s="6"/>
      <c r="L27" s="6">
        <f>ROUNDUP(E27+E27*O27,0)</f>
        <v>45</v>
      </c>
      <c r="M27" s="6">
        <v>0.1</v>
      </c>
      <c r="N27" s="32">
        <f t="shared" si="8"/>
        <v>4.5</v>
      </c>
      <c r="O27" s="29">
        <v>0.12</v>
      </c>
      <c r="P27" s="6"/>
      <c r="Q27" s="6"/>
      <c r="R27" s="6"/>
      <c r="S27" s="6"/>
      <c r="T27" s="6"/>
      <c r="U27" s="73"/>
      <c r="V27" s="73"/>
      <c r="W27" s="6"/>
      <c r="X27" s="67"/>
      <c r="Y27" s="67"/>
      <c r="Z27" s="73"/>
    </row>
    <row r="28" spans="1:26">
      <c r="A28" s="4">
        <v>7</v>
      </c>
      <c r="B28" s="10" t="s">
        <v>42</v>
      </c>
      <c r="C28" s="4"/>
      <c r="D28" s="4" t="s">
        <v>9</v>
      </c>
      <c r="E28" s="7">
        <v>5</v>
      </c>
      <c r="F28" s="7"/>
      <c r="G28" s="32">
        <f t="shared" si="6"/>
        <v>0</v>
      </c>
      <c r="H28" s="21"/>
      <c r="I28" s="6"/>
      <c r="J28" s="6"/>
      <c r="K28" s="6"/>
      <c r="L28" s="6">
        <f>ROUNDUP(E28+E28*O28,0)</f>
        <v>6</v>
      </c>
      <c r="M28" s="6">
        <v>0.1</v>
      </c>
      <c r="N28" s="32">
        <f t="shared" si="8"/>
        <v>0.60000000000000009</v>
      </c>
      <c r="O28" s="29">
        <v>0.12</v>
      </c>
      <c r="P28" s="6"/>
      <c r="Q28" s="6"/>
      <c r="R28" s="6"/>
      <c r="S28" s="6"/>
      <c r="T28" s="6"/>
      <c r="U28" s="73"/>
      <c r="V28" s="73"/>
      <c r="W28" s="6"/>
      <c r="X28" s="67"/>
      <c r="Y28" s="67"/>
      <c r="Z28" s="73"/>
    </row>
    <row r="29" spans="1:26" ht="18">
      <c r="A29" s="4">
        <v>8</v>
      </c>
      <c r="B29" s="10" t="s">
        <v>43</v>
      </c>
      <c r="C29" s="4"/>
      <c r="D29" s="9" t="s">
        <v>27</v>
      </c>
      <c r="E29" s="7">
        <v>7.74</v>
      </c>
      <c r="F29" s="7">
        <v>5</v>
      </c>
      <c r="G29" s="32">
        <f t="shared" si="6"/>
        <v>38.700000000000003</v>
      </c>
      <c r="H29" s="21"/>
      <c r="I29" s="6"/>
      <c r="J29" s="6"/>
      <c r="K29" s="6"/>
      <c r="L29" s="6">
        <f>E29+E29*O29</f>
        <v>8.6688000000000009</v>
      </c>
      <c r="M29" s="6">
        <v>53.6</v>
      </c>
      <c r="N29" s="32">
        <f>M29*L29</f>
        <v>464.64768000000004</v>
      </c>
      <c r="O29" s="29">
        <v>0.12</v>
      </c>
      <c r="P29" s="6"/>
      <c r="Q29" s="6"/>
      <c r="R29" s="6"/>
      <c r="S29" s="6"/>
      <c r="T29" s="6"/>
      <c r="U29" s="73"/>
      <c r="V29" s="73"/>
      <c r="W29" s="6"/>
      <c r="X29" s="67"/>
      <c r="Y29" s="67"/>
      <c r="Z29" s="73"/>
    </row>
    <row r="30" spans="1:26" ht="18">
      <c r="A30" s="4">
        <v>9</v>
      </c>
      <c r="B30" s="10" t="s">
        <v>44</v>
      </c>
      <c r="C30" s="4"/>
      <c r="D30" s="9" t="s">
        <v>27</v>
      </c>
      <c r="E30" s="7">
        <v>898.53</v>
      </c>
      <c r="F30" s="7"/>
      <c r="G30" s="32"/>
      <c r="H30" s="21"/>
      <c r="I30" s="6"/>
      <c r="J30" s="6"/>
      <c r="K30" s="6"/>
      <c r="L30" s="6"/>
      <c r="M30" s="6"/>
      <c r="N30" s="32">
        <f>E30+E30*O30</f>
        <v>988.38300000000004</v>
      </c>
      <c r="O30" s="29">
        <v>0.1</v>
      </c>
      <c r="P30" s="6"/>
      <c r="Q30" s="6"/>
      <c r="R30" s="6"/>
      <c r="S30" s="6"/>
      <c r="T30" s="6"/>
      <c r="U30" s="73"/>
      <c r="V30" s="73"/>
      <c r="W30" s="6"/>
      <c r="X30" s="67"/>
      <c r="Y30" s="67"/>
      <c r="Z30" s="73"/>
    </row>
    <row r="31" spans="1:26">
      <c r="A31" s="15"/>
      <c r="B31" s="16"/>
      <c r="C31" s="15"/>
      <c r="D31" s="15"/>
      <c r="E31" s="17"/>
      <c r="F31" s="17"/>
      <c r="G31" s="34"/>
      <c r="H31" s="16"/>
      <c r="X31" s="69" t="s">
        <v>82</v>
      </c>
      <c r="Y31" s="64">
        <f>SUM(Y4:Y30)</f>
        <v>1273551868.76</v>
      </c>
    </row>
    <row r="32" spans="1:26">
      <c r="A32" s="15" t="s">
        <v>45</v>
      </c>
      <c r="B32" s="16"/>
      <c r="C32" s="15"/>
      <c r="D32" s="15"/>
      <c r="E32" s="17"/>
      <c r="F32" s="17"/>
      <c r="G32" s="34"/>
      <c r="H32" s="16"/>
      <c r="X32" s="69" t="s">
        <v>80</v>
      </c>
      <c r="Y32" s="64">
        <f>0.1*Y31</f>
        <v>127355186.876</v>
      </c>
    </row>
    <row r="33" spans="1:25">
      <c r="A33" s="55" t="s">
        <v>58</v>
      </c>
      <c r="B33" s="55"/>
      <c r="C33" s="55"/>
      <c r="D33" s="55"/>
      <c r="E33" s="55"/>
      <c r="F33" s="55"/>
      <c r="G33" s="55"/>
      <c r="H33" s="55"/>
      <c r="X33" s="70" t="s">
        <v>81</v>
      </c>
      <c r="Y33" s="71">
        <f>SUM(Y31:Y32)</f>
        <v>1400907055.6359999</v>
      </c>
    </row>
    <row r="34" spans="1:25">
      <c r="A34" s="55"/>
      <c r="B34" s="55"/>
      <c r="C34" s="55"/>
      <c r="D34" s="55"/>
      <c r="E34" s="55"/>
      <c r="F34" s="55"/>
      <c r="G34" s="55"/>
      <c r="H34" s="55"/>
      <c r="X34" s="69" t="s">
        <v>85</v>
      </c>
      <c r="Y34" s="69" t="s">
        <v>86</v>
      </c>
    </row>
    <row r="35" spans="1:25">
      <c r="Y35" s="69" t="s">
        <v>87</v>
      </c>
    </row>
  </sheetData>
  <mergeCells count="18">
    <mergeCell ref="I21:O21"/>
    <mergeCell ref="I6:O6"/>
    <mergeCell ref="P2:Z2"/>
    <mergeCell ref="A33:H33"/>
    <mergeCell ref="A34:H34"/>
    <mergeCell ref="B4:H4"/>
    <mergeCell ref="B11:H11"/>
    <mergeCell ref="B6:H6"/>
    <mergeCell ref="B18:H18"/>
    <mergeCell ref="B21:H21"/>
    <mergeCell ref="A1:O1"/>
    <mergeCell ref="I2:N2"/>
    <mergeCell ref="D2:H2"/>
    <mergeCell ref="A2:C2"/>
    <mergeCell ref="A20:F20"/>
    <mergeCell ref="I4:O4"/>
    <mergeCell ref="I11:O11"/>
    <mergeCell ref="I18:O18"/>
  </mergeCells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Quoc Rop</dc:creator>
  <cp:lastModifiedBy>Phu Nguyen</cp:lastModifiedBy>
  <dcterms:created xsi:type="dcterms:W3CDTF">2019-06-07T07:01:19Z</dcterms:created>
  <dcterms:modified xsi:type="dcterms:W3CDTF">2019-06-13T09:53:11Z</dcterms:modified>
</cp:coreProperties>
</file>