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ergi\PYTHON files\INESDI\TFM\Fase2_ML_Scheduling_Optimization\"/>
    </mc:Choice>
  </mc:AlternateContent>
  <xr:revisionPtr revIDLastSave="0" documentId="13_ncr:9_{84D380EA-BBAB-4F10-A246-38BCAAEB2681}" xr6:coauthVersionLast="47" xr6:coauthVersionMax="47" xr10:uidLastSave="{00000000-0000-0000-0000-000000000000}"/>
  <bookViews>
    <workbookView xWindow="-120" yWindow="-120" windowWidth="29040" windowHeight="15720" xr2:uid="{FB3B9F8B-2182-4917-8010-D8E5E40EC84A}"/>
  </bookViews>
  <sheets>
    <sheet name="RESUMEN" sheetId="1" r:id="rId1"/>
    <sheet name="Regla 11_24" sheetId="3" r:id="rId2"/>
    <sheet name="Regla 1231_28" sheetId="4" r:id="rId3"/>
    <sheet name="Regla 1241_28" sheetId="5" r:id="rId4"/>
    <sheet name="Regla 1221_30" sheetId="6" r:id="rId5"/>
    <sheet name="Regla 1231_30" sheetId="7" r:id="rId6"/>
    <sheet name="Regla 133112311231_32" sheetId="8" r:id="rId7"/>
    <sheet name="Regla 133112211241_32" sheetId="9" r:id="rId8"/>
    <sheet name="Regla ProbShow (0,75-0,1)" sheetId="10" r:id="rId9"/>
    <sheet name="Regla ProbShow (0,75-0,15)" sheetId="11" r:id="rId10"/>
    <sheet name="Regla ProbShow (0,75-0,2)" sheetId="12" r:id="rId11"/>
    <sheet name="Regla ProbShow (0,8-0,1)" sheetId="13" r:id="rId12"/>
    <sheet name="Regla ProbShow (0,8-0,15)" sheetId="14" r:id="rId13"/>
    <sheet name="Regla ProbShow (0,8-0,2)" sheetId="15" r:id="rId14"/>
    <sheet name="Regla ProbShow (0,85-0,1)" sheetId="16" r:id="rId15"/>
    <sheet name="Regla ProbShow (0,85-0,15)" sheetId="17" r:id="rId16"/>
    <sheet name="Regla ProbShow (0,85-0,2)" sheetId="18" r:id="rId17"/>
    <sheet name="Regla ProbShow (0,85-0,25)" sheetId="19" r:id="rId18"/>
    <sheet name="Regla ProbShow (0,85-0,3)" sheetId="20" r:id="rId19"/>
    <sheet name="Regla ProbShow (0,9-0,1)" sheetId="21" r:id="rId20"/>
    <sheet name="Regla ProbShow (0,9-0,15)" sheetId="22" r:id="rId21"/>
    <sheet name="Regla ProbShow (0,9-0,2)" sheetId="23" r:id="rId22"/>
    <sheet name="Regla ProbShow (0,9-0,25)" sheetId="24" r:id="rId23"/>
    <sheet name="Regla ProbShow (0,9-0,3)" sheetId="25" r:id="rId24"/>
    <sheet name="Regla ProbShow (0,95-0,1)" sheetId="26" r:id="rId25"/>
    <sheet name="Regla ProbShow (0,95-0,15)" sheetId="27" r:id="rId26"/>
    <sheet name="Regla ProbShow (0,95-0,2)" sheetId="28" r:id="rId27"/>
    <sheet name="Regla ProbShow (0,95-0,25)" sheetId="29" r:id="rId28"/>
    <sheet name="Regla ProbShow (0,95-0,3)" sheetId="30" r:id="rId29"/>
    <sheet name="Regla ProbShow (1-0,1)" sheetId="31" r:id="rId30"/>
    <sheet name="Regla ProbShow (1-0,15)" sheetId="32" r:id="rId31"/>
    <sheet name="Regla ProbShow (1-0,2)" sheetId="33" r:id="rId32"/>
    <sheet name="Regla ProbShow (0,85-0,2-0,2)" sheetId="34" r:id="rId33"/>
    <sheet name="Regla ProbShow (0,85-0,25-0,2)" sheetId="35" r:id="rId34"/>
    <sheet name="Regla ProbShow (0,85-0,3-0,2)" sheetId="36" r:id="rId35"/>
    <sheet name="Regla ProbShow (0,85-0,35-0,2)" sheetId="37" r:id="rId36"/>
    <sheet name="Regla ProbShow (0,85-0,25-0,25)" sheetId="38" r:id="rId37"/>
    <sheet name="Regla ProbShow (0,85-0,3-0,25)" sheetId="39" r:id="rId38"/>
    <sheet name="Regla ProbShow (0,85-0,35-0,25)" sheetId="40" r:id="rId39"/>
    <sheet name="Regla ProbShow (0,85-0,4-0,25)" sheetId="41" r:id="rId40"/>
    <sheet name="Regla ProbShow (0,85-0,45-0,3)" sheetId="42" r:id="rId41"/>
    <sheet name="Regla ProbShow (0,85-0,5-0,3)" sheetId="43" r:id="rId42"/>
    <sheet name="Regla ProbShow (0,85-0,55-0,3)" sheetId="44" r:id="rId43"/>
    <sheet name="Regla ProbShow (0,85-0,6-0,3)" sheetId="45" r:id="rId44"/>
    <sheet name="Regla ProbShow (0,9-0,25-0,2)" sheetId="46" r:id="rId45"/>
    <sheet name="Regla ProbShow (0,9-0,3-0,2)" sheetId="47" r:id="rId46"/>
    <sheet name="Regla ProbShow (0,9-0,35-0,2)" sheetId="48" r:id="rId47"/>
    <sheet name="Regla ProbShow (0,9-0,4-0,2)" sheetId="49" r:id="rId48"/>
    <sheet name="Regla ProbShow (0,9-0,45-0,2)" sheetId="50" r:id="rId49"/>
    <sheet name="Regla ProbShow (0,9-0,5-0,2)" sheetId="51" r:id="rId50"/>
    <sheet name="Regla ProbShow (0,9-0,55-0,2)" sheetId="52" r:id="rId51"/>
    <sheet name="Regla ProbShow (0,9-0,6-0,2)" sheetId="53" r:id="rId52"/>
    <sheet name="Regla ProbShow (0,9-0,4-0,25)" sheetId="54" r:id="rId53"/>
    <sheet name="Regla ProbShow (0,9-0,45-0,25)" sheetId="55" r:id="rId54"/>
    <sheet name="Regla ProbShow (0,9-0,5-0,25)" sheetId="56" r:id="rId55"/>
    <sheet name="Regla ProbShow (0,9-0,55-0,25)" sheetId="57" r:id="rId56"/>
    <sheet name="Regla ProbShow (0,9-0,6-0,25)" sheetId="58" r:id="rId57"/>
    <sheet name="Regla ProbShow (0,9-0,65-0,25)" sheetId="59" r:id="rId58"/>
    <sheet name="Regla ProbShow (0,9-0,35-0,3)" sheetId="60" r:id="rId59"/>
    <sheet name="Regla ProbShow (0,9-0,4-0,3)" sheetId="61" r:id="rId60"/>
    <sheet name="Regla ProbShow (0,9-0,45-0,3)" sheetId="62" r:id="rId61"/>
    <sheet name="Regla ProbShow (0,9-0,5-0,3)" sheetId="63" r:id="rId62"/>
    <sheet name="Regla ProbShow (0,9-0,55-0,3)" sheetId="64" r:id="rId63"/>
    <sheet name="Regla ProbShow (0,9-0,6-0,3)" sheetId="65" r:id="rId64"/>
    <sheet name="Regla ProbShow (0,95-0,25-0,15)" sheetId="66" r:id="rId65"/>
    <sheet name="Regla ProbShow (0,95-0,3-0,15)" sheetId="67" r:id="rId66"/>
    <sheet name="Regla ProbShow (0,95-0,35-0,15)" sheetId="68" r:id="rId67"/>
    <sheet name="Regla ProbShow (0,95-0,4-0,15)" sheetId="69" r:id="rId68"/>
    <sheet name="Regla ProbShow (0,95-0,45-0,15)" sheetId="70" r:id="rId69"/>
    <sheet name="Regla ProbShow (0,95-0,5-0,15)" sheetId="71" r:id="rId70"/>
    <sheet name="Regla ProbShow (0,95-0,55-0,15)" sheetId="72" r:id="rId71"/>
    <sheet name="Regla ProbShow (0,95-0,6-0,15)" sheetId="73" r:id="rId72"/>
    <sheet name="Regla ProbShow (0,95-0,3-0,2)" sheetId="74" r:id="rId73"/>
    <sheet name="Regla ProbShow (0,95-0,35-0,2)" sheetId="75" r:id="rId74"/>
    <sheet name="Regla ProbShow (0,95-0,4-0,2)" sheetId="76" r:id="rId75"/>
    <sheet name="Regla ProbShow (0,95-0,45-0,2)" sheetId="77" r:id="rId76"/>
    <sheet name="Regla ProbShow (0,95-0,5-0,2)" sheetId="78" r:id="rId77"/>
    <sheet name="Regla ProbShow (0,95-0,55-0,2)" sheetId="79" r:id="rId78"/>
    <sheet name="Regla ProbShow (1-0,3-0,15)" sheetId="80" r:id="rId79"/>
    <sheet name="Regla ProbShow (1-0,35-0,15)" sheetId="81" r:id="rId80"/>
    <sheet name="Regla ProbShow (1-0,4-0,15)" sheetId="82" r:id="rId81"/>
    <sheet name="Regla ProbShow (1-0,45-0,15)" sheetId="83" r:id="rId82"/>
    <sheet name="Regla ProbShow (1-0,5-0,15)" sheetId="84" r:id="rId83"/>
    <sheet name="Regla ProbShow (1-0,55-0,15)" sheetId="85" r:id="rId84"/>
    <sheet name="Regla ProbShow (1-0,3-0,2)" sheetId="86" r:id="rId85"/>
    <sheet name="Regla ProbShow (1-0,35-0,2)" sheetId="87" r:id="rId86"/>
    <sheet name="Regla ProbShow (1-0,4-0,2)" sheetId="88" r:id="rId87"/>
    <sheet name="Regla ProbShow (1-0,45-0,2)" sheetId="89" r:id="rId88"/>
    <sheet name="Regla ProbShow (1-0,5-0,2)" sheetId="90" r:id="rId89"/>
    <sheet name="Regla ProbShow (1-0,55-0,2)" sheetId="91" r:id="rId90"/>
    <sheet name="Regla ProbShow (1,05-0,3-0,15)" sheetId="92" r:id="rId91"/>
    <sheet name="Regla ProbShow (1,05-0,35-0,15)" sheetId="93" r:id="rId92"/>
    <sheet name="Regla ProbShow (1,05-0,4-0,15)" sheetId="94" r:id="rId93"/>
    <sheet name="Regla ProbShow (1,05-0,45-0,15)" sheetId="95" r:id="rId94"/>
    <sheet name="Regla ProbShow (1,1-0,25-0,15)" sheetId="96" r:id="rId95"/>
    <sheet name="Regla ProbShow (1,1-0,3-0,15)" sheetId="97" r:id="rId96"/>
    <sheet name="Regla ProbShow (1,1-0,35-0,15)" sheetId="98" r:id="rId97"/>
    <sheet name="Regla ProbShow (1,1-0,4-0,15)" sheetId="99" r:id="rId98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15" i="1" l="1"/>
  <c r="C115" i="1"/>
  <c r="D114" i="1"/>
  <c r="D112" i="1"/>
  <c r="C112" i="1"/>
  <c r="D111" i="1"/>
  <c r="D110" i="1"/>
  <c r="C110" i="1"/>
  <c r="D108" i="1"/>
  <c r="B108" i="1"/>
  <c r="D107" i="1"/>
  <c r="C107" i="1"/>
  <c r="B107" i="1"/>
  <c r="D106" i="1"/>
  <c r="B106" i="1"/>
  <c r="B103" i="1"/>
  <c r="T103" i="1" s="1"/>
  <c r="B102" i="1"/>
  <c r="T102" i="1" s="1"/>
  <c r="B101" i="1"/>
  <c r="T101" i="1" s="1"/>
  <c r="B100" i="1"/>
  <c r="T100" i="1" s="1"/>
  <c r="B99" i="1"/>
  <c r="T99" i="1" s="1"/>
  <c r="B98" i="1"/>
  <c r="T98" i="1" s="1"/>
  <c r="B97" i="1"/>
  <c r="T97" i="1" s="1"/>
  <c r="B96" i="1"/>
  <c r="T96" i="1" s="1"/>
  <c r="B95" i="1"/>
  <c r="T95" i="1" s="1"/>
  <c r="B94" i="1"/>
  <c r="T94" i="1" s="1"/>
  <c r="B93" i="1"/>
  <c r="T93" i="1" s="1"/>
  <c r="B92" i="1"/>
  <c r="T92" i="1" s="1"/>
  <c r="B91" i="1"/>
  <c r="T91" i="1" s="1"/>
  <c r="B90" i="1"/>
  <c r="T90" i="1" s="1"/>
  <c r="B89" i="1"/>
  <c r="T89" i="1" s="1"/>
  <c r="B88" i="1"/>
  <c r="T88" i="1" s="1"/>
  <c r="B87" i="1"/>
  <c r="T87" i="1" s="1"/>
  <c r="B86" i="1"/>
  <c r="T86" i="1" s="1"/>
  <c r="B85" i="1"/>
  <c r="T85" i="1" s="1"/>
  <c r="J84" i="1"/>
  <c r="E84" i="1" s="1"/>
  <c r="B84" i="1"/>
  <c r="T84" i="1" s="1"/>
  <c r="B83" i="1"/>
  <c r="T83" i="1" s="1"/>
  <c r="B82" i="1"/>
  <c r="T82" i="1" s="1"/>
  <c r="B81" i="1"/>
  <c r="T81" i="1" s="1"/>
  <c r="B80" i="1"/>
  <c r="T80" i="1" s="1"/>
  <c r="B79" i="1"/>
  <c r="T79" i="1" s="1"/>
  <c r="B78" i="1"/>
  <c r="T78" i="1" s="1"/>
  <c r="B77" i="1"/>
  <c r="T77" i="1" s="1"/>
  <c r="B76" i="1"/>
  <c r="T76" i="1" s="1"/>
  <c r="B75" i="1"/>
  <c r="T75" i="1" s="1"/>
  <c r="B74" i="1"/>
  <c r="T74" i="1" s="1"/>
  <c r="B73" i="1"/>
  <c r="T73" i="1" s="1"/>
  <c r="B72" i="1"/>
  <c r="T72" i="1" s="1"/>
  <c r="F71" i="1"/>
  <c r="D71" i="1" s="1"/>
  <c r="B71" i="1"/>
  <c r="T71" i="1" s="1"/>
  <c r="B70" i="1"/>
  <c r="T70" i="1" s="1"/>
  <c r="B69" i="1"/>
  <c r="T69" i="1" s="1"/>
  <c r="B68" i="1"/>
  <c r="T68" i="1" s="1"/>
  <c r="B67" i="1"/>
  <c r="T67" i="1" s="1"/>
  <c r="B66" i="1"/>
  <c r="T66" i="1" s="1"/>
  <c r="B65" i="1"/>
  <c r="T65" i="1" s="1"/>
  <c r="B64" i="1"/>
  <c r="T64" i="1" s="1"/>
  <c r="J63" i="1"/>
  <c r="E63" i="1" s="1"/>
  <c r="B63" i="1"/>
  <c r="T63" i="1" s="1"/>
  <c r="B62" i="1"/>
  <c r="T62" i="1" s="1"/>
  <c r="B61" i="1"/>
  <c r="T61" i="1" s="1"/>
  <c r="B60" i="1"/>
  <c r="T60" i="1" s="1"/>
  <c r="B59" i="1"/>
  <c r="T59" i="1" s="1"/>
  <c r="B58" i="1"/>
  <c r="T58" i="1" s="1"/>
  <c r="B57" i="1"/>
  <c r="T57" i="1" s="1"/>
  <c r="C56" i="1"/>
  <c r="B56" i="1"/>
  <c r="T56" i="1" s="1"/>
  <c r="B55" i="1"/>
  <c r="T55" i="1" s="1"/>
  <c r="B54" i="1"/>
  <c r="T54" i="1" s="1"/>
  <c r="B53" i="1"/>
  <c r="T53" i="1" s="1"/>
  <c r="B52" i="1"/>
  <c r="T52" i="1" s="1"/>
  <c r="B51" i="1"/>
  <c r="T51" i="1" s="1"/>
  <c r="B50" i="1"/>
  <c r="T50" i="1" s="1"/>
  <c r="B49" i="1"/>
  <c r="T49" i="1" s="1"/>
  <c r="F48" i="1"/>
  <c r="B48" i="1"/>
  <c r="T48" i="1" s="1"/>
  <c r="B47" i="1"/>
  <c r="T47" i="1" s="1"/>
  <c r="B46" i="1"/>
  <c r="T46" i="1" s="1"/>
  <c r="B45" i="1"/>
  <c r="T45" i="1" s="1"/>
  <c r="B44" i="1"/>
  <c r="T44" i="1" s="1"/>
  <c r="B43" i="1"/>
  <c r="T43" i="1" s="1"/>
  <c r="F42" i="1"/>
  <c r="D42" i="1" s="1"/>
  <c r="B42" i="1"/>
  <c r="T42" i="1" s="1"/>
  <c r="B41" i="1"/>
  <c r="T41" i="1" s="1"/>
  <c r="B40" i="1"/>
  <c r="T40" i="1" s="1"/>
  <c r="B39" i="1"/>
  <c r="T39" i="1" s="1"/>
  <c r="H38" i="1"/>
  <c r="B38" i="1"/>
  <c r="T38" i="1" s="1"/>
  <c r="C37" i="1"/>
  <c r="B37" i="1"/>
  <c r="T37" i="1" s="1"/>
  <c r="B36" i="1"/>
  <c r="T36" i="1" s="1"/>
  <c r="B35" i="1"/>
  <c r="T35" i="1" s="1"/>
  <c r="B34" i="1"/>
  <c r="T34" i="1" s="1"/>
  <c r="B33" i="1"/>
  <c r="T33" i="1" s="1"/>
  <c r="C32" i="1"/>
  <c r="B32" i="1"/>
  <c r="T32" i="1" s="1"/>
  <c r="C31" i="1"/>
  <c r="B31" i="1"/>
  <c r="T31" i="1" s="1"/>
  <c r="B30" i="1"/>
  <c r="T30" i="1" s="1"/>
  <c r="B29" i="1"/>
  <c r="T29" i="1" s="1"/>
  <c r="J28" i="1"/>
  <c r="E28" i="1" s="1"/>
  <c r="B28" i="1"/>
  <c r="T28" i="1" s="1"/>
  <c r="F27" i="1"/>
  <c r="B27" i="1"/>
  <c r="T27" i="1" s="1"/>
  <c r="C26" i="1"/>
  <c r="B26" i="1"/>
  <c r="T26" i="1" s="1"/>
  <c r="C25" i="1"/>
  <c r="B25" i="1"/>
  <c r="T25" i="1" s="1"/>
  <c r="B24" i="1"/>
  <c r="T24" i="1" s="1"/>
  <c r="B23" i="1"/>
  <c r="T23" i="1" s="1"/>
  <c r="B22" i="1"/>
  <c r="T22" i="1" s="1"/>
  <c r="B21" i="1"/>
  <c r="T21" i="1" s="1"/>
  <c r="B20" i="1"/>
  <c r="T20" i="1" s="1"/>
  <c r="B19" i="1"/>
  <c r="T19" i="1" s="1"/>
  <c r="B18" i="1"/>
  <c r="T18" i="1" s="1"/>
  <c r="B17" i="1"/>
  <c r="T17" i="1" s="1"/>
  <c r="J16" i="1"/>
  <c r="E16" i="1" s="1"/>
  <c r="B16" i="1"/>
  <c r="T16" i="1" s="1"/>
  <c r="B15" i="1"/>
  <c r="T15" i="1" s="1"/>
  <c r="B14" i="1"/>
  <c r="T14" i="1" s="1"/>
  <c r="B13" i="1"/>
  <c r="T13" i="1" s="1"/>
  <c r="B12" i="1"/>
  <c r="T12" i="1" s="1"/>
  <c r="J11" i="1"/>
  <c r="E11" i="1" s="1"/>
  <c r="B11" i="1"/>
  <c r="T11" i="1" s="1"/>
  <c r="B10" i="1"/>
  <c r="T10" i="1" s="1"/>
  <c r="B9" i="1"/>
  <c r="T9" i="1" s="1"/>
  <c r="B8" i="1"/>
  <c r="T8" i="1" s="1"/>
  <c r="B7" i="1"/>
  <c r="T7" i="1" s="1"/>
  <c r="E25" i="99"/>
  <c r="D25" i="99"/>
  <c r="E24" i="99"/>
  <c r="C24" i="99"/>
  <c r="E22" i="99"/>
  <c r="D22" i="99"/>
  <c r="E21" i="99"/>
  <c r="E20" i="99"/>
  <c r="D20" i="99"/>
  <c r="C20" i="99"/>
  <c r="F17" i="99"/>
  <c r="F16" i="99"/>
  <c r="E16" i="99"/>
  <c r="F15" i="99"/>
  <c r="F10" i="99"/>
  <c r="E10" i="99"/>
  <c r="D10" i="99"/>
  <c r="C10" i="99"/>
  <c r="G9" i="99"/>
  <c r="L8" i="99"/>
  <c r="G8" i="99"/>
  <c r="G7" i="99"/>
  <c r="G6" i="99"/>
  <c r="L5" i="99"/>
  <c r="K5" i="99"/>
  <c r="G5" i="99"/>
  <c r="G4" i="99"/>
  <c r="E25" i="98"/>
  <c r="D25" i="98"/>
  <c r="E24" i="98"/>
  <c r="C24" i="98"/>
  <c r="E22" i="98"/>
  <c r="D22" i="98"/>
  <c r="E21" i="98"/>
  <c r="E20" i="98"/>
  <c r="D20" i="98"/>
  <c r="C20" i="98"/>
  <c r="F17" i="98"/>
  <c r="F16" i="98"/>
  <c r="E16" i="98"/>
  <c r="F15" i="98"/>
  <c r="F10" i="98"/>
  <c r="L8" i="98" s="1"/>
  <c r="E10" i="98"/>
  <c r="H102" i="1" s="1"/>
  <c r="D10" i="98"/>
  <c r="J9" i="98" s="1"/>
  <c r="C10" i="98"/>
  <c r="C102" i="1" s="1"/>
  <c r="G9" i="98"/>
  <c r="G8" i="98"/>
  <c r="L7" i="98"/>
  <c r="J7" i="98"/>
  <c r="G7" i="98"/>
  <c r="G6" i="98"/>
  <c r="G5" i="98"/>
  <c r="J4" i="98"/>
  <c r="G4" i="98"/>
  <c r="E25" i="97"/>
  <c r="D25" i="97"/>
  <c r="E24" i="97"/>
  <c r="C24" i="97"/>
  <c r="E22" i="97"/>
  <c r="D22" i="97"/>
  <c r="E21" i="97"/>
  <c r="E20" i="97"/>
  <c r="D20" i="97"/>
  <c r="C20" i="97"/>
  <c r="F17" i="97"/>
  <c r="F16" i="97"/>
  <c r="E16" i="97"/>
  <c r="F15" i="97"/>
  <c r="F10" i="97"/>
  <c r="J101" i="1" s="1"/>
  <c r="E101" i="1" s="1"/>
  <c r="E10" i="97"/>
  <c r="D10" i="97"/>
  <c r="J9" i="97" s="1"/>
  <c r="C10" i="97"/>
  <c r="C101" i="1" s="1"/>
  <c r="G9" i="97"/>
  <c r="G8" i="97"/>
  <c r="J7" i="97"/>
  <c r="G7" i="97"/>
  <c r="J6" i="97"/>
  <c r="G6" i="97"/>
  <c r="G5" i="97"/>
  <c r="M5" i="97" s="1"/>
  <c r="J4" i="97"/>
  <c r="G4" i="97"/>
  <c r="G10" i="97" s="1"/>
  <c r="L101" i="1" s="1"/>
  <c r="E25" i="96"/>
  <c r="D25" i="96"/>
  <c r="E24" i="96"/>
  <c r="C24" i="96"/>
  <c r="E22" i="96"/>
  <c r="D22" i="96"/>
  <c r="E21" i="96"/>
  <c r="E20" i="96"/>
  <c r="D20" i="96"/>
  <c r="C20" i="96"/>
  <c r="F17" i="96"/>
  <c r="F16" i="96"/>
  <c r="E16" i="96"/>
  <c r="F15" i="96"/>
  <c r="F10" i="96"/>
  <c r="E10" i="96"/>
  <c r="K6" i="96" s="1"/>
  <c r="D10" i="96"/>
  <c r="J4" i="96" s="1"/>
  <c r="C10" i="96"/>
  <c r="C100" i="1" s="1"/>
  <c r="G9" i="96"/>
  <c r="G8" i="96"/>
  <c r="J7" i="96"/>
  <c r="G7" i="96"/>
  <c r="G6" i="96"/>
  <c r="G5" i="96"/>
  <c r="K4" i="96"/>
  <c r="G4" i="96"/>
  <c r="E25" i="95"/>
  <c r="D25" i="95"/>
  <c r="E24" i="95"/>
  <c r="C24" i="95"/>
  <c r="E22" i="95"/>
  <c r="D22" i="95"/>
  <c r="E21" i="95"/>
  <c r="E20" i="95"/>
  <c r="D20" i="95"/>
  <c r="C20" i="95"/>
  <c r="F17" i="95"/>
  <c r="F16" i="95"/>
  <c r="E16" i="95"/>
  <c r="F15" i="95"/>
  <c r="F10" i="95"/>
  <c r="L5" i="95" s="1"/>
  <c r="E10" i="95"/>
  <c r="D10" i="95"/>
  <c r="F99" i="1" s="1"/>
  <c r="D99" i="1" s="1"/>
  <c r="C10" i="95"/>
  <c r="C99" i="1" s="1"/>
  <c r="L9" i="95"/>
  <c r="K9" i="95"/>
  <c r="J9" i="95"/>
  <c r="G9" i="95"/>
  <c r="J8" i="95"/>
  <c r="G8" i="95"/>
  <c r="K7" i="95"/>
  <c r="J7" i="95"/>
  <c r="G7" i="95"/>
  <c r="L6" i="95"/>
  <c r="K6" i="95"/>
  <c r="J6" i="95"/>
  <c r="G6" i="95"/>
  <c r="J5" i="95"/>
  <c r="G5" i="95"/>
  <c r="L4" i="95"/>
  <c r="K4" i="95"/>
  <c r="J4" i="95"/>
  <c r="G4" i="95"/>
  <c r="E25" i="94"/>
  <c r="D25" i="94"/>
  <c r="E24" i="94"/>
  <c r="C24" i="94"/>
  <c r="E22" i="94"/>
  <c r="D22" i="94"/>
  <c r="E21" i="94"/>
  <c r="E20" i="94"/>
  <c r="D20" i="94"/>
  <c r="C20" i="94"/>
  <c r="F17" i="94"/>
  <c r="F16" i="94"/>
  <c r="E16" i="94"/>
  <c r="F15" i="94"/>
  <c r="F10" i="94"/>
  <c r="L7" i="94" s="1"/>
  <c r="E10" i="94"/>
  <c r="H98" i="1" s="1"/>
  <c r="D10" i="94"/>
  <c r="F98" i="1" s="1"/>
  <c r="D98" i="1" s="1"/>
  <c r="C10" i="94"/>
  <c r="C98" i="1" s="1"/>
  <c r="K9" i="94"/>
  <c r="J9" i="94"/>
  <c r="G9" i="94"/>
  <c r="K8" i="94"/>
  <c r="J8" i="94"/>
  <c r="G8" i="94"/>
  <c r="J7" i="94"/>
  <c r="G7" i="94"/>
  <c r="K6" i="94"/>
  <c r="J6" i="94"/>
  <c r="G6" i="94"/>
  <c r="J5" i="94"/>
  <c r="G5" i="94"/>
  <c r="L4" i="94"/>
  <c r="K4" i="94"/>
  <c r="J4" i="94"/>
  <c r="G4" i="94"/>
  <c r="E25" i="93"/>
  <c r="D25" i="93"/>
  <c r="E24" i="93"/>
  <c r="C24" i="93"/>
  <c r="E22" i="93"/>
  <c r="D22" i="93"/>
  <c r="E21" i="93"/>
  <c r="E20" i="93"/>
  <c r="D20" i="93"/>
  <c r="C20" i="93"/>
  <c r="F17" i="93"/>
  <c r="F16" i="93"/>
  <c r="E16" i="93"/>
  <c r="F15" i="93"/>
  <c r="F10" i="93"/>
  <c r="L4" i="93" s="1"/>
  <c r="E10" i="93"/>
  <c r="H97" i="1" s="1"/>
  <c r="D10" i="93"/>
  <c r="C10" i="93"/>
  <c r="C97" i="1" s="1"/>
  <c r="K9" i="93"/>
  <c r="G9" i="93"/>
  <c r="K8" i="93"/>
  <c r="J8" i="93"/>
  <c r="G8" i="93"/>
  <c r="G7" i="93"/>
  <c r="K6" i="93"/>
  <c r="G6" i="93"/>
  <c r="L5" i="93"/>
  <c r="K5" i="93"/>
  <c r="G5" i="93"/>
  <c r="G4" i="93"/>
  <c r="E25" i="92"/>
  <c r="D25" i="92"/>
  <c r="E24" i="92"/>
  <c r="C24" i="92"/>
  <c r="E22" i="92"/>
  <c r="D22" i="92"/>
  <c r="E21" i="92"/>
  <c r="E20" i="92"/>
  <c r="D20" i="92"/>
  <c r="C20" i="92"/>
  <c r="F17" i="92"/>
  <c r="F16" i="92"/>
  <c r="E16" i="92"/>
  <c r="F15" i="92"/>
  <c r="F10" i="92"/>
  <c r="J96" i="1" s="1"/>
  <c r="E96" i="1" s="1"/>
  <c r="E10" i="92"/>
  <c r="D10" i="92"/>
  <c r="C10" i="92"/>
  <c r="C96" i="1" s="1"/>
  <c r="L9" i="92"/>
  <c r="G9" i="92"/>
  <c r="L8" i="92"/>
  <c r="G8" i="92"/>
  <c r="L7" i="92"/>
  <c r="G7" i="92"/>
  <c r="L6" i="92"/>
  <c r="G6" i="92"/>
  <c r="G5" i="92"/>
  <c r="L4" i="92"/>
  <c r="G4" i="92"/>
  <c r="E25" i="91"/>
  <c r="D25" i="91"/>
  <c r="E24" i="91"/>
  <c r="C24" i="91"/>
  <c r="E22" i="91"/>
  <c r="D22" i="91"/>
  <c r="E21" i="91"/>
  <c r="E20" i="91"/>
  <c r="D20" i="91"/>
  <c r="C20" i="91"/>
  <c r="F17" i="91"/>
  <c r="F16" i="91"/>
  <c r="E16" i="91"/>
  <c r="F15" i="91"/>
  <c r="F10" i="91"/>
  <c r="E10" i="91"/>
  <c r="K7" i="91" s="1"/>
  <c r="D10" i="91"/>
  <c r="F95" i="1" s="1"/>
  <c r="D95" i="1" s="1"/>
  <c r="C10" i="91"/>
  <c r="C95" i="1" s="1"/>
  <c r="G9" i="91"/>
  <c r="G8" i="91"/>
  <c r="G7" i="91"/>
  <c r="G6" i="91"/>
  <c r="K5" i="91"/>
  <c r="G5" i="91"/>
  <c r="G4" i="91"/>
  <c r="E25" i="90"/>
  <c r="D25" i="90"/>
  <c r="E24" i="90"/>
  <c r="C24" i="90"/>
  <c r="E22" i="90"/>
  <c r="D22" i="90"/>
  <c r="E21" i="90"/>
  <c r="E20" i="90"/>
  <c r="D20" i="90"/>
  <c r="C20" i="90"/>
  <c r="F17" i="90"/>
  <c r="F16" i="90"/>
  <c r="E16" i="90"/>
  <c r="F15" i="90"/>
  <c r="F10" i="90"/>
  <c r="E10" i="90"/>
  <c r="H94" i="1" s="1"/>
  <c r="D10" i="90"/>
  <c r="C10" i="90"/>
  <c r="C94" i="1" s="1"/>
  <c r="J9" i="90"/>
  <c r="G9" i="90"/>
  <c r="L8" i="90"/>
  <c r="G8" i="90"/>
  <c r="L7" i="90"/>
  <c r="J7" i="90"/>
  <c r="G7" i="90"/>
  <c r="G6" i="90"/>
  <c r="L5" i="90"/>
  <c r="G5" i="90"/>
  <c r="J4" i="90"/>
  <c r="G4" i="90"/>
  <c r="E25" i="89"/>
  <c r="D25" i="89"/>
  <c r="E24" i="89"/>
  <c r="C24" i="89"/>
  <c r="E22" i="89"/>
  <c r="D22" i="89"/>
  <c r="E21" i="89"/>
  <c r="E20" i="89"/>
  <c r="D20" i="89"/>
  <c r="C20" i="89"/>
  <c r="F17" i="89"/>
  <c r="F16" i="89"/>
  <c r="E16" i="89"/>
  <c r="F15" i="89"/>
  <c r="F10" i="89"/>
  <c r="J93" i="1" s="1"/>
  <c r="E93" i="1" s="1"/>
  <c r="E10" i="89"/>
  <c r="K9" i="89" s="1"/>
  <c r="D10" i="89"/>
  <c r="J6" i="89" s="1"/>
  <c r="C10" i="89"/>
  <c r="C93" i="1" s="1"/>
  <c r="G9" i="89"/>
  <c r="G8" i="89"/>
  <c r="J7" i="89"/>
  <c r="G7" i="89"/>
  <c r="G6" i="89"/>
  <c r="G5" i="89"/>
  <c r="J4" i="89"/>
  <c r="G4" i="89"/>
  <c r="E25" i="88"/>
  <c r="D25" i="88"/>
  <c r="E24" i="88"/>
  <c r="C24" i="88"/>
  <c r="E22" i="88"/>
  <c r="D22" i="88"/>
  <c r="E21" i="88"/>
  <c r="E20" i="88"/>
  <c r="D20" i="88"/>
  <c r="C20" i="88"/>
  <c r="F17" i="88"/>
  <c r="F16" i="88"/>
  <c r="E16" i="88"/>
  <c r="F15" i="88"/>
  <c r="F10" i="88"/>
  <c r="E10" i="88"/>
  <c r="K7" i="88" s="1"/>
  <c r="D10" i="88"/>
  <c r="J7" i="88" s="1"/>
  <c r="C10" i="88"/>
  <c r="C92" i="1" s="1"/>
  <c r="G9" i="88"/>
  <c r="J8" i="88"/>
  <c r="G8" i="88"/>
  <c r="G7" i="88"/>
  <c r="G6" i="88"/>
  <c r="G5" i="88"/>
  <c r="G4" i="88"/>
  <c r="E25" i="87"/>
  <c r="D25" i="87"/>
  <c r="E24" i="87"/>
  <c r="C24" i="87"/>
  <c r="E22" i="87"/>
  <c r="D22" i="87"/>
  <c r="E21" i="87"/>
  <c r="E20" i="87"/>
  <c r="D20" i="87"/>
  <c r="C20" i="87"/>
  <c r="F17" i="87"/>
  <c r="F16" i="87"/>
  <c r="E16" i="87"/>
  <c r="F15" i="87"/>
  <c r="F10" i="87"/>
  <c r="L5" i="87" s="1"/>
  <c r="E10" i="87"/>
  <c r="D10" i="87"/>
  <c r="F91" i="1" s="1"/>
  <c r="D91" i="1" s="1"/>
  <c r="C10" i="87"/>
  <c r="L9" i="87"/>
  <c r="K9" i="87"/>
  <c r="G9" i="87"/>
  <c r="K8" i="87"/>
  <c r="G8" i="87"/>
  <c r="L7" i="87"/>
  <c r="K7" i="87"/>
  <c r="J7" i="87"/>
  <c r="G7" i="87"/>
  <c r="L6" i="87"/>
  <c r="K6" i="87"/>
  <c r="G6" i="87"/>
  <c r="J5" i="87"/>
  <c r="G5" i="87"/>
  <c r="G10" i="87" s="1"/>
  <c r="L91" i="1" s="1"/>
  <c r="L4" i="87"/>
  <c r="K4" i="87"/>
  <c r="G4" i="87"/>
  <c r="E25" i="86"/>
  <c r="D25" i="86"/>
  <c r="E24" i="86"/>
  <c r="C24" i="86"/>
  <c r="E22" i="86"/>
  <c r="D22" i="86"/>
  <c r="E21" i="86"/>
  <c r="E20" i="86"/>
  <c r="D20" i="86"/>
  <c r="C20" i="86"/>
  <c r="F17" i="86"/>
  <c r="F16" i="86"/>
  <c r="E16" i="86"/>
  <c r="F15" i="86"/>
  <c r="F10" i="86"/>
  <c r="J90" i="1" s="1"/>
  <c r="E90" i="1" s="1"/>
  <c r="E10" i="86"/>
  <c r="H90" i="1" s="1"/>
  <c r="D10" i="86"/>
  <c r="C10" i="86"/>
  <c r="C90" i="1" s="1"/>
  <c r="L9" i="86"/>
  <c r="K9" i="86"/>
  <c r="G9" i="86"/>
  <c r="L8" i="86"/>
  <c r="K8" i="86"/>
  <c r="J8" i="86"/>
  <c r="G8" i="86"/>
  <c r="L7" i="86"/>
  <c r="K7" i="86"/>
  <c r="G7" i="86"/>
  <c r="L6" i="86"/>
  <c r="K6" i="86"/>
  <c r="J6" i="86"/>
  <c r="G6" i="86"/>
  <c r="K5" i="86"/>
  <c r="J5" i="86"/>
  <c r="G5" i="86"/>
  <c r="L4" i="86"/>
  <c r="K4" i="86"/>
  <c r="J4" i="86"/>
  <c r="G4" i="86"/>
  <c r="E25" i="85"/>
  <c r="D25" i="85"/>
  <c r="E24" i="85"/>
  <c r="C24" i="85"/>
  <c r="E22" i="85"/>
  <c r="D22" i="85"/>
  <c r="E21" i="85"/>
  <c r="E20" i="85"/>
  <c r="D20" i="85"/>
  <c r="C20" i="85"/>
  <c r="F17" i="85"/>
  <c r="F16" i="85"/>
  <c r="E16" i="85"/>
  <c r="F15" i="85"/>
  <c r="F10" i="85"/>
  <c r="E10" i="85"/>
  <c r="D10" i="85"/>
  <c r="C10" i="85"/>
  <c r="C89" i="1" s="1"/>
  <c r="L9" i="85"/>
  <c r="G9" i="85"/>
  <c r="L8" i="85"/>
  <c r="K8" i="85"/>
  <c r="G8" i="85"/>
  <c r="K7" i="85"/>
  <c r="G7" i="85"/>
  <c r="L6" i="85"/>
  <c r="K6" i="85"/>
  <c r="G6" i="85"/>
  <c r="L5" i="85"/>
  <c r="K5" i="85"/>
  <c r="G5" i="85"/>
  <c r="L4" i="85"/>
  <c r="K4" i="85"/>
  <c r="G4" i="85"/>
  <c r="E25" i="84"/>
  <c r="D25" i="84"/>
  <c r="E24" i="84"/>
  <c r="C24" i="84"/>
  <c r="E22" i="84"/>
  <c r="D22" i="84"/>
  <c r="E21" i="84"/>
  <c r="E20" i="84"/>
  <c r="D20" i="84"/>
  <c r="C20" i="84"/>
  <c r="F17" i="84"/>
  <c r="F16" i="84"/>
  <c r="E16" i="84"/>
  <c r="F15" i="84"/>
  <c r="F10" i="84"/>
  <c r="E10" i="84"/>
  <c r="H88" i="1" s="1"/>
  <c r="D10" i="84"/>
  <c r="J5" i="84" s="1"/>
  <c r="C10" i="84"/>
  <c r="C88" i="1" s="1"/>
  <c r="G9" i="84"/>
  <c r="G8" i="84"/>
  <c r="G7" i="84"/>
  <c r="J6" i="84"/>
  <c r="G6" i="84"/>
  <c r="G5" i="84"/>
  <c r="J4" i="84"/>
  <c r="G4" i="84"/>
  <c r="E25" i="83"/>
  <c r="D25" i="83"/>
  <c r="E24" i="83"/>
  <c r="C24" i="83"/>
  <c r="E22" i="83"/>
  <c r="D22" i="83"/>
  <c r="E21" i="83"/>
  <c r="E20" i="83"/>
  <c r="D20" i="83"/>
  <c r="C20" i="83"/>
  <c r="F17" i="83"/>
  <c r="F16" i="83"/>
  <c r="E16" i="83"/>
  <c r="F15" i="83"/>
  <c r="F10" i="83"/>
  <c r="E10" i="83"/>
  <c r="K5" i="83" s="1"/>
  <c r="D10" i="83"/>
  <c r="C10" i="83"/>
  <c r="C87" i="1" s="1"/>
  <c r="G9" i="83"/>
  <c r="G8" i="83"/>
  <c r="G7" i="83"/>
  <c r="K6" i="83"/>
  <c r="G6" i="83"/>
  <c r="G5" i="83"/>
  <c r="G4" i="83"/>
  <c r="E25" i="82"/>
  <c r="D25" i="82"/>
  <c r="E24" i="82"/>
  <c r="C24" i="82"/>
  <c r="E22" i="82"/>
  <c r="D22" i="82"/>
  <c r="E21" i="82"/>
  <c r="E20" i="82"/>
  <c r="D20" i="82"/>
  <c r="C20" i="82"/>
  <c r="F17" i="82"/>
  <c r="F16" i="82"/>
  <c r="E16" i="82"/>
  <c r="F15" i="82"/>
  <c r="F10" i="82"/>
  <c r="E10" i="82"/>
  <c r="H86" i="1" s="1"/>
  <c r="D10" i="82"/>
  <c r="C10" i="82"/>
  <c r="J9" i="82"/>
  <c r="G9" i="82"/>
  <c r="L8" i="82"/>
  <c r="G8" i="82"/>
  <c r="L7" i="82"/>
  <c r="G7" i="82"/>
  <c r="G6" i="82"/>
  <c r="L5" i="82"/>
  <c r="J5" i="82"/>
  <c r="G5" i="82"/>
  <c r="G10" i="82" s="1"/>
  <c r="G4" i="82"/>
  <c r="E25" i="81"/>
  <c r="D25" i="81"/>
  <c r="E24" i="81"/>
  <c r="C24" i="81"/>
  <c r="E22" i="81"/>
  <c r="D22" i="81"/>
  <c r="E21" i="81"/>
  <c r="E20" i="81"/>
  <c r="D20" i="81"/>
  <c r="C20" i="81"/>
  <c r="F17" i="81"/>
  <c r="F16" i="81"/>
  <c r="E16" i="81"/>
  <c r="F15" i="81"/>
  <c r="F10" i="81"/>
  <c r="J85" i="1" s="1"/>
  <c r="E85" i="1" s="1"/>
  <c r="E10" i="81"/>
  <c r="K5" i="81" s="1"/>
  <c r="D10" i="81"/>
  <c r="C10" i="81"/>
  <c r="C85" i="1" s="1"/>
  <c r="K9" i="81"/>
  <c r="J9" i="81"/>
  <c r="G9" i="81"/>
  <c r="G8" i="81"/>
  <c r="K7" i="81"/>
  <c r="J7" i="81"/>
  <c r="G7" i="81"/>
  <c r="J6" i="81"/>
  <c r="G6" i="81"/>
  <c r="G5" i="81"/>
  <c r="L4" i="81"/>
  <c r="K4" i="81"/>
  <c r="J4" i="81"/>
  <c r="G4" i="81"/>
  <c r="E25" i="80"/>
  <c r="D25" i="80"/>
  <c r="E24" i="80"/>
  <c r="C24" i="80"/>
  <c r="E22" i="80"/>
  <c r="D22" i="80"/>
  <c r="E21" i="80"/>
  <c r="E20" i="80"/>
  <c r="D20" i="80"/>
  <c r="C20" i="80"/>
  <c r="F17" i="80"/>
  <c r="F16" i="80"/>
  <c r="E16" i="80"/>
  <c r="F15" i="80"/>
  <c r="F10" i="80"/>
  <c r="L4" i="80" s="1"/>
  <c r="E10" i="80"/>
  <c r="D10" i="80"/>
  <c r="C10" i="80"/>
  <c r="C84" i="1" s="1"/>
  <c r="L9" i="80"/>
  <c r="J9" i="80"/>
  <c r="G9" i="80"/>
  <c r="G8" i="80"/>
  <c r="L7" i="80"/>
  <c r="K7" i="80"/>
  <c r="J7" i="80"/>
  <c r="G7" i="80"/>
  <c r="K6" i="80"/>
  <c r="J6" i="80"/>
  <c r="G6" i="80"/>
  <c r="G10" i="80" s="1"/>
  <c r="G5" i="80"/>
  <c r="K4" i="80"/>
  <c r="J4" i="80"/>
  <c r="G4" i="80"/>
  <c r="E25" i="79"/>
  <c r="D25" i="79"/>
  <c r="E24" i="79"/>
  <c r="C24" i="79"/>
  <c r="E22" i="79"/>
  <c r="D22" i="79"/>
  <c r="E21" i="79"/>
  <c r="E20" i="79"/>
  <c r="D20" i="79"/>
  <c r="C20" i="79"/>
  <c r="F17" i="79"/>
  <c r="F16" i="79"/>
  <c r="E16" i="79"/>
  <c r="F15" i="79"/>
  <c r="F10" i="79"/>
  <c r="L7" i="79" s="1"/>
  <c r="E10" i="79"/>
  <c r="D10" i="79"/>
  <c r="C10" i="79"/>
  <c r="C83" i="1" s="1"/>
  <c r="K9" i="79"/>
  <c r="J9" i="79"/>
  <c r="G9" i="79"/>
  <c r="G8" i="79"/>
  <c r="K7" i="79"/>
  <c r="J7" i="79"/>
  <c r="G7" i="79"/>
  <c r="L6" i="79"/>
  <c r="K6" i="79"/>
  <c r="G6" i="79"/>
  <c r="G5" i="79"/>
  <c r="L4" i="79"/>
  <c r="K4" i="79"/>
  <c r="J4" i="79"/>
  <c r="G4" i="79"/>
  <c r="E25" i="78"/>
  <c r="D25" i="78"/>
  <c r="E24" i="78"/>
  <c r="C24" i="78"/>
  <c r="E22" i="78"/>
  <c r="D22" i="78"/>
  <c r="E21" i="78"/>
  <c r="E20" i="78"/>
  <c r="D20" i="78"/>
  <c r="C20" i="78"/>
  <c r="F17" i="78"/>
  <c r="F16" i="78"/>
  <c r="E16" i="78"/>
  <c r="F15" i="78"/>
  <c r="F10" i="78"/>
  <c r="L7" i="78" s="1"/>
  <c r="E10" i="78"/>
  <c r="H82" i="1" s="1"/>
  <c r="D10" i="78"/>
  <c r="F82" i="1" s="1"/>
  <c r="D82" i="1" s="1"/>
  <c r="C10" i="78"/>
  <c r="C82" i="1" s="1"/>
  <c r="J9" i="78"/>
  <c r="G9" i="78"/>
  <c r="K8" i="78"/>
  <c r="J8" i="78"/>
  <c r="G8" i="78"/>
  <c r="G7" i="78"/>
  <c r="L6" i="78"/>
  <c r="K6" i="78"/>
  <c r="J6" i="78"/>
  <c r="G6" i="78"/>
  <c r="G5" i="78"/>
  <c r="L4" i="78"/>
  <c r="K4" i="78"/>
  <c r="J4" i="78"/>
  <c r="G4" i="78"/>
  <c r="E25" i="77"/>
  <c r="D25" i="77"/>
  <c r="E24" i="77"/>
  <c r="C24" i="77"/>
  <c r="E22" i="77"/>
  <c r="D22" i="77"/>
  <c r="E21" i="77"/>
  <c r="E20" i="77"/>
  <c r="D20" i="77"/>
  <c r="C20" i="77"/>
  <c r="F17" i="77"/>
  <c r="F16" i="77"/>
  <c r="E16" i="77"/>
  <c r="F15" i="77"/>
  <c r="F10" i="77"/>
  <c r="J81" i="1" s="1"/>
  <c r="E81" i="1" s="1"/>
  <c r="E10" i="77"/>
  <c r="K6" i="77" s="1"/>
  <c r="D10" i="77"/>
  <c r="F81" i="1" s="1"/>
  <c r="C10" i="77"/>
  <c r="C81" i="1" s="1"/>
  <c r="G9" i="77"/>
  <c r="K8" i="77"/>
  <c r="G8" i="77"/>
  <c r="K7" i="77"/>
  <c r="G7" i="77"/>
  <c r="G6" i="77"/>
  <c r="G5" i="77"/>
  <c r="J4" i="77"/>
  <c r="G4" i="77"/>
  <c r="E25" i="76"/>
  <c r="D25" i="76"/>
  <c r="E24" i="76"/>
  <c r="C24" i="76"/>
  <c r="E22" i="76"/>
  <c r="D22" i="76"/>
  <c r="E21" i="76"/>
  <c r="E20" i="76"/>
  <c r="D20" i="76"/>
  <c r="C20" i="76"/>
  <c r="F17" i="76"/>
  <c r="F16" i="76"/>
  <c r="E16" i="76"/>
  <c r="F15" i="76"/>
  <c r="F10" i="76"/>
  <c r="E10" i="76"/>
  <c r="H80" i="1" s="1"/>
  <c r="D10" i="76"/>
  <c r="J9" i="76" s="1"/>
  <c r="C10" i="76"/>
  <c r="C80" i="1" s="1"/>
  <c r="G9" i="76"/>
  <c r="G8" i="76"/>
  <c r="J7" i="76"/>
  <c r="G7" i="76"/>
  <c r="G6" i="76"/>
  <c r="G5" i="76"/>
  <c r="G4" i="76"/>
  <c r="E25" i="75"/>
  <c r="D25" i="75"/>
  <c r="E24" i="75"/>
  <c r="C24" i="75"/>
  <c r="E22" i="75"/>
  <c r="D22" i="75"/>
  <c r="E21" i="75"/>
  <c r="E20" i="75"/>
  <c r="D20" i="75"/>
  <c r="C20" i="75"/>
  <c r="F17" i="75"/>
  <c r="F16" i="75"/>
  <c r="E16" i="75"/>
  <c r="F15" i="75"/>
  <c r="F10" i="75"/>
  <c r="J79" i="1" s="1"/>
  <c r="E79" i="1" s="1"/>
  <c r="E10" i="75"/>
  <c r="D10" i="75"/>
  <c r="F79" i="1" s="1"/>
  <c r="D79" i="1" s="1"/>
  <c r="C10" i="75"/>
  <c r="C79" i="1" s="1"/>
  <c r="G9" i="75"/>
  <c r="G8" i="75"/>
  <c r="J7" i="75"/>
  <c r="G7" i="75"/>
  <c r="G6" i="75"/>
  <c r="G5" i="75"/>
  <c r="L4" i="75"/>
  <c r="J4" i="75"/>
  <c r="G4" i="75"/>
  <c r="E25" i="74"/>
  <c r="D25" i="74"/>
  <c r="E24" i="74"/>
  <c r="C24" i="74"/>
  <c r="E22" i="74"/>
  <c r="D22" i="74"/>
  <c r="E21" i="74"/>
  <c r="E20" i="74"/>
  <c r="D20" i="74"/>
  <c r="C20" i="74"/>
  <c r="F17" i="74"/>
  <c r="F16" i="74"/>
  <c r="E16" i="74"/>
  <c r="F15" i="74"/>
  <c r="F10" i="74"/>
  <c r="E10" i="74"/>
  <c r="K9" i="74" s="1"/>
  <c r="D10" i="74"/>
  <c r="J7" i="74" s="1"/>
  <c r="C10" i="74"/>
  <c r="C78" i="1" s="1"/>
  <c r="G9" i="74"/>
  <c r="G8" i="74"/>
  <c r="G7" i="74"/>
  <c r="G6" i="74"/>
  <c r="J5" i="74"/>
  <c r="G5" i="74"/>
  <c r="G4" i="74"/>
  <c r="E25" i="73"/>
  <c r="D25" i="73"/>
  <c r="E24" i="73"/>
  <c r="C24" i="73"/>
  <c r="E22" i="73"/>
  <c r="D22" i="73"/>
  <c r="E21" i="73"/>
  <c r="E20" i="73"/>
  <c r="D20" i="73"/>
  <c r="C20" i="73"/>
  <c r="F17" i="73"/>
  <c r="F16" i="73"/>
  <c r="E16" i="73"/>
  <c r="F15" i="73"/>
  <c r="F10" i="73"/>
  <c r="L7" i="73" s="1"/>
  <c r="E10" i="73"/>
  <c r="D10" i="73"/>
  <c r="C10" i="73"/>
  <c r="C77" i="1" s="1"/>
  <c r="K9" i="73"/>
  <c r="G9" i="73"/>
  <c r="L8" i="73"/>
  <c r="J8" i="73"/>
  <c r="G8" i="73"/>
  <c r="G7" i="73"/>
  <c r="J6" i="73"/>
  <c r="G6" i="73"/>
  <c r="L5" i="73"/>
  <c r="K5" i="73"/>
  <c r="G5" i="73"/>
  <c r="K4" i="73"/>
  <c r="G4" i="73"/>
  <c r="E25" i="72"/>
  <c r="D25" i="72"/>
  <c r="E24" i="72"/>
  <c r="C24" i="72"/>
  <c r="E22" i="72"/>
  <c r="D22" i="72"/>
  <c r="E21" i="72"/>
  <c r="E20" i="72"/>
  <c r="D20" i="72"/>
  <c r="C20" i="72"/>
  <c r="F17" i="72"/>
  <c r="F16" i="72"/>
  <c r="E16" i="72"/>
  <c r="F15" i="72"/>
  <c r="F10" i="72"/>
  <c r="L7" i="72" s="1"/>
  <c r="E10" i="72"/>
  <c r="D10" i="72"/>
  <c r="J8" i="72" s="1"/>
  <c r="C10" i="72"/>
  <c r="L9" i="72"/>
  <c r="J9" i="72"/>
  <c r="G9" i="72"/>
  <c r="G8" i="72"/>
  <c r="J7" i="72"/>
  <c r="G7" i="72"/>
  <c r="K6" i="72"/>
  <c r="J6" i="72"/>
  <c r="G6" i="72"/>
  <c r="G5" i="72"/>
  <c r="L4" i="72"/>
  <c r="J4" i="72"/>
  <c r="G4" i="72"/>
  <c r="E25" i="71"/>
  <c r="D25" i="71"/>
  <c r="E24" i="71"/>
  <c r="C24" i="71"/>
  <c r="E22" i="71"/>
  <c r="D22" i="71"/>
  <c r="E21" i="71"/>
  <c r="E20" i="71"/>
  <c r="D20" i="71"/>
  <c r="C20" i="71"/>
  <c r="F17" i="71"/>
  <c r="F16" i="71"/>
  <c r="E16" i="71"/>
  <c r="F15" i="71"/>
  <c r="F10" i="71"/>
  <c r="E10" i="71"/>
  <c r="K6" i="71" s="1"/>
  <c r="D10" i="71"/>
  <c r="F75" i="1" s="1"/>
  <c r="D75" i="1" s="1"/>
  <c r="C10" i="71"/>
  <c r="C75" i="1" s="1"/>
  <c r="G9" i="71"/>
  <c r="G8" i="71"/>
  <c r="K7" i="71"/>
  <c r="G7" i="71"/>
  <c r="G6" i="71"/>
  <c r="G5" i="71"/>
  <c r="G4" i="71"/>
  <c r="G10" i="71" s="1"/>
  <c r="L75" i="1" s="1"/>
  <c r="E25" i="70"/>
  <c r="D25" i="70"/>
  <c r="E24" i="70"/>
  <c r="C24" i="70"/>
  <c r="E22" i="70"/>
  <c r="D22" i="70"/>
  <c r="E21" i="70"/>
  <c r="E20" i="70"/>
  <c r="D20" i="70"/>
  <c r="C20" i="70"/>
  <c r="F17" i="70"/>
  <c r="F16" i="70"/>
  <c r="E16" i="70"/>
  <c r="F15" i="70"/>
  <c r="F10" i="70"/>
  <c r="J74" i="1" s="1"/>
  <c r="E10" i="70"/>
  <c r="D10" i="70"/>
  <c r="F74" i="1" s="1"/>
  <c r="D74" i="1" s="1"/>
  <c r="C10" i="70"/>
  <c r="C74" i="1" s="1"/>
  <c r="L9" i="70"/>
  <c r="G9" i="70"/>
  <c r="J8" i="70"/>
  <c r="G8" i="70"/>
  <c r="L7" i="70"/>
  <c r="G7" i="70"/>
  <c r="G6" i="70"/>
  <c r="L5" i="70"/>
  <c r="J5" i="70"/>
  <c r="G5" i="70"/>
  <c r="L4" i="70"/>
  <c r="G4" i="70"/>
  <c r="E25" i="69"/>
  <c r="D25" i="69"/>
  <c r="E24" i="69"/>
  <c r="C24" i="69"/>
  <c r="E22" i="69"/>
  <c r="D22" i="69"/>
  <c r="E21" i="69"/>
  <c r="E20" i="69"/>
  <c r="D20" i="69"/>
  <c r="C20" i="69"/>
  <c r="F17" i="69"/>
  <c r="F16" i="69"/>
  <c r="E16" i="69"/>
  <c r="F15" i="69"/>
  <c r="F10" i="69"/>
  <c r="J73" i="1" s="1"/>
  <c r="E73" i="1" s="1"/>
  <c r="E10" i="69"/>
  <c r="D10" i="69"/>
  <c r="F73" i="1" s="1"/>
  <c r="C10" i="69"/>
  <c r="C73" i="1" s="1"/>
  <c r="K9" i="69"/>
  <c r="G9" i="69"/>
  <c r="L8" i="69"/>
  <c r="K8" i="69"/>
  <c r="G8" i="69"/>
  <c r="K7" i="69"/>
  <c r="G7" i="69"/>
  <c r="K6" i="69"/>
  <c r="G6" i="69"/>
  <c r="K5" i="69"/>
  <c r="G5" i="69"/>
  <c r="J4" i="69"/>
  <c r="G4" i="69"/>
  <c r="E25" i="68"/>
  <c r="D25" i="68"/>
  <c r="E24" i="68"/>
  <c r="C24" i="68"/>
  <c r="E22" i="68"/>
  <c r="D22" i="68"/>
  <c r="E21" i="68"/>
  <c r="E20" i="68"/>
  <c r="D20" i="68"/>
  <c r="C20" i="68"/>
  <c r="F17" i="68"/>
  <c r="F16" i="68"/>
  <c r="E16" i="68"/>
  <c r="F15" i="68"/>
  <c r="F10" i="68"/>
  <c r="L7" i="68" s="1"/>
  <c r="E10" i="68"/>
  <c r="H72" i="1" s="1"/>
  <c r="D10" i="68"/>
  <c r="C10" i="68"/>
  <c r="C72" i="1" s="1"/>
  <c r="J9" i="68"/>
  <c r="G9" i="68"/>
  <c r="L8" i="68"/>
  <c r="G8" i="68"/>
  <c r="J7" i="68"/>
  <c r="G7" i="68"/>
  <c r="G6" i="68"/>
  <c r="L5" i="68"/>
  <c r="G5" i="68"/>
  <c r="K4" i="68"/>
  <c r="J4" i="68"/>
  <c r="G4" i="68"/>
  <c r="E25" i="67"/>
  <c r="D25" i="67"/>
  <c r="E24" i="67"/>
  <c r="C24" i="67"/>
  <c r="E22" i="67"/>
  <c r="D22" i="67"/>
  <c r="E21" i="67"/>
  <c r="E20" i="67"/>
  <c r="D20" i="67"/>
  <c r="C20" i="67"/>
  <c r="F17" i="67"/>
  <c r="F16" i="67"/>
  <c r="E16" i="67"/>
  <c r="F15" i="67"/>
  <c r="F10" i="67"/>
  <c r="J71" i="1" s="1"/>
  <c r="E71" i="1" s="1"/>
  <c r="E10" i="67"/>
  <c r="D10" i="67"/>
  <c r="J5" i="67" s="1"/>
  <c r="C10" i="67"/>
  <c r="C71" i="1" s="1"/>
  <c r="K9" i="67"/>
  <c r="G9" i="67"/>
  <c r="J8" i="67"/>
  <c r="G8" i="67"/>
  <c r="K7" i="67"/>
  <c r="J7" i="67"/>
  <c r="G7" i="67"/>
  <c r="J6" i="67"/>
  <c r="G6" i="67"/>
  <c r="G5" i="67"/>
  <c r="L4" i="67"/>
  <c r="J4" i="67"/>
  <c r="G4" i="67"/>
  <c r="E25" i="66"/>
  <c r="D25" i="66"/>
  <c r="E24" i="66"/>
  <c r="C24" i="66"/>
  <c r="E22" i="66"/>
  <c r="D22" i="66"/>
  <c r="E21" i="66"/>
  <c r="E20" i="66"/>
  <c r="D20" i="66"/>
  <c r="C20" i="66"/>
  <c r="F17" i="66"/>
  <c r="F16" i="66"/>
  <c r="E16" i="66"/>
  <c r="F15" i="66"/>
  <c r="F10" i="66"/>
  <c r="L7" i="66" s="1"/>
  <c r="E10" i="66"/>
  <c r="K7" i="66" s="1"/>
  <c r="D10" i="66"/>
  <c r="J8" i="66" s="1"/>
  <c r="C10" i="66"/>
  <c r="C70" i="1" s="1"/>
  <c r="J9" i="66"/>
  <c r="G9" i="66"/>
  <c r="K8" i="66"/>
  <c r="G8" i="66"/>
  <c r="J7" i="66"/>
  <c r="G7" i="66"/>
  <c r="K6" i="66"/>
  <c r="G6" i="66"/>
  <c r="G10" i="66" s="1"/>
  <c r="L70" i="1" s="1"/>
  <c r="L5" i="66"/>
  <c r="J5" i="66"/>
  <c r="G5" i="66"/>
  <c r="J4" i="66"/>
  <c r="G4" i="66"/>
  <c r="E25" i="65"/>
  <c r="D25" i="65"/>
  <c r="E24" i="65"/>
  <c r="C24" i="65"/>
  <c r="E22" i="65"/>
  <c r="D22" i="65"/>
  <c r="E21" i="65"/>
  <c r="E20" i="65"/>
  <c r="D20" i="65"/>
  <c r="C20" i="65"/>
  <c r="F17" i="65"/>
  <c r="F16" i="65"/>
  <c r="E16" i="65"/>
  <c r="F15" i="65"/>
  <c r="F10" i="65"/>
  <c r="E10" i="65"/>
  <c r="D10" i="65"/>
  <c r="C10" i="65"/>
  <c r="C69" i="1" s="1"/>
  <c r="K9" i="65"/>
  <c r="G9" i="65"/>
  <c r="L8" i="65"/>
  <c r="G8" i="65"/>
  <c r="L7" i="65"/>
  <c r="K7" i="65"/>
  <c r="G7" i="65"/>
  <c r="L6" i="65"/>
  <c r="G6" i="65"/>
  <c r="L5" i="65"/>
  <c r="G5" i="65"/>
  <c r="L4" i="65"/>
  <c r="K4" i="65"/>
  <c r="G4" i="65"/>
  <c r="E25" i="64"/>
  <c r="D25" i="64"/>
  <c r="E24" i="64"/>
  <c r="C24" i="64"/>
  <c r="E22" i="64"/>
  <c r="D22" i="64"/>
  <c r="E21" i="64"/>
  <c r="E20" i="64"/>
  <c r="D20" i="64"/>
  <c r="C20" i="64"/>
  <c r="F17" i="64"/>
  <c r="F16" i="64"/>
  <c r="E16" i="64"/>
  <c r="F15" i="64"/>
  <c r="F10" i="64"/>
  <c r="E10" i="64"/>
  <c r="H68" i="1" s="1"/>
  <c r="D10" i="64"/>
  <c r="J6" i="64" s="1"/>
  <c r="C10" i="64"/>
  <c r="C68" i="1" s="1"/>
  <c r="G9" i="64"/>
  <c r="G8" i="64"/>
  <c r="J7" i="64"/>
  <c r="G7" i="64"/>
  <c r="G6" i="64"/>
  <c r="G5" i="64"/>
  <c r="J4" i="64"/>
  <c r="G4" i="64"/>
  <c r="E25" i="63"/>
  <c r="D25" i="63"/>
  <c r="E24" i="63"/>
  <c r="C24" i="63"/>
  <c r="E22" i="63"/>
  <c r="D22" i="63"/>
  <c r="E21" i="63"/>
  <c r="E20" i="63"/>
  <c r="D20" i="63"/>
  <c r="C20" i="63"/>
  <c r="F17" i="63"/>
  <c r="F16" i="63"/>
  <c r="E16" i="63"/>
  <c r="F15" i="63"/>
  <c r="F10" i="63"/>
  <c r="E10" i="63"/>
  <c r="K5" i="63" s="1"/>
  <c r="D10" i="63"/>
  <c r="F67" i="1" s="1"/>
  <c r="D67" i="1" s="1"/>
  <c r="C10" i="63"/>
  <c r="C67" i="1" s="1"/>
  <c r="G9" i="63"/>
  <c r="G8" i="63"/>
  <c r="K7" i="63"/>
  <c r="G7" i="63"/>
  <c r="G6" i="63"/>
  <c r="G5" i="63"/>
  <c r="G4" i="63"/>
  <c r="E25" i="62"/>
  <c r="D25" i="62"/>
  <c r="E24" i="62"/>
  <c r="C24" i="62"/>
  <c r="E22" i="62"/>
  <c r="D22" i="62"/>
  <c r="E21" i="62"/>
  <c r="E20" i="62"/>
  <c r="D20" i="62"/>
  <c r="C20" i="62"/>
  <c r="F17" i="62"/>
  <c r="F16" i="62"/>
  <c r="E16" i="62"/>
  <c r="F15" i="62"/>
  <c r="F10" i="62"/>
  <c r="E10" i="62"/>
  <c r="H66" i="1" s="1"/>
  <c r="D10" i="62"/>
  <c r="F66" i="1" s="1"/>
  <c r="D66" i="1" s="1"/>
  <c r="C10" i="62"/>
  <c r="C66" i="1" s="1"/>
  <c r="J9" i="62"/>
  <c r="G9" i="62"/>
  <c r="J8" i="62"/>
  <c r="G8" i="62"/>
  <c r="L7" i="62"/>
  <c r="G7" i="62"/>
  <c r="J6" i="62"/>
  <c r="G6" i="62"/>
  <c r="L5" i="62"/>
  <c r="J5" i="62"/>
  <c r="G5" i="62"/>
  <c r="L4" i="62"/>
  <c r="K4" i="62"/>
  <c r="J4" i="62"/>
  <c r="G4" i="62"/>
  <c r="E25" i="61"/>
  <c r="D25" i="61"/>
  <c r="E24" i="61"/>
  <c r="C24" i="61"/>
  <c r="E22" i="61"/>
  <c r="D22" i="61"/>
  <c r="E21" i="61"/>
  <c r="E20" i="61"/>
  <c r="D20" i="61"/>
  <c r="C20" i="61"/>
  <c r="F17" i="61"/>
  <c r="F16" i="61"/>
  <c r="E16" i="61"/>
  <c r="F15" i="61"/>
  <c r="F10" i="61"/>
  <c r="J65" i="1" s="1"/>
  <c r="E65" i="1" s="1"/>
  <c r="E10" i="61"/>
  <c r="D10" i="61"/>
  <c r="F65" i="1" s="1"/>
  <c r="C10" i="61"/>
  <c r="C65" i="1" s="1"/>
  <c r="G9" i="61"/>
  <c r="G8" i="61"/>
  <c r="G7" i="61"/>
  <c r="G6" i="61"/>
  <c r="G5" i="61"/>
  <c r="G4" i="61"/>
  <c r="E25" i="60"/>
  <c r="D25" i="60"/>
  <c r="E24" i="60"/>
  <c r="C24" i="60"/>
  <c r="E22" i="60"/>
  <c r="D22" i="60"/>
  <c r="E21" i="60"/>
  <c r="E20" i="60"/>
  <c r="D20" i="60"/>
  <c r="C20" i="60"/>
  <c r="F17" i="60"/>
  <c r="F16" i="60"/>
  <c r="E16" i="60"/>
  <c r="F15" i="60"/>
  <c r="F10" i="60"/>
  <c r="E10" i="60"/>
  <c r="H64" i="1" s="1"/>
  <c r="D10" i="60"/>
  <c r="C10" i="60"/>
  <c r="C64" i="1" s="1"/>
  <c r="J9" i="60"/>
  <c r="G9" i="60"/>
  <c r="J8" i="60"/>
  <c r="G8" i="60"/>
  <c r="L7" i="60"/>
  <c r="J7" i="60"/>
  <c r="G7" i="60"/>
  <c r="J6" i="60"/>
  <c r="G6" i="60"/>
  <c r="L5" i="60"/>
  <c r="G5" i="60"/>
  <c r="L4" i="60"/>
  <c r="K4" i="60"/>
  <c r="J4" i="60"/>
  <c r="G4" i="60"/>
  <c r="E25" i="59"/>
  <c r="D25" i="59"/>
  <c r="E24" i="59"/>
  <c r="C24" i="59"/>
  <c r="E22" i="59"/>
  <c r="D22" i="59"/>
  <c r="E21" i="59"/>
  <c r="E20" i="59"/>
  <c r="D20" i="59"/>
  <c r="C20" i="59"/>
  <c r="F17" i="59"/>
  <c r="F16" i="59"/>
  <c r="E16" i="59"/>
  <c r="F15" i="59"/>
  <c r="F10" i="59"/>
  <c r="E10" i="59"/>
  <c r="H63" i="1" s="1"/>
  <c r="D10" i="59"/>
  <c r="F63" i="1" s="1"/>
  <c r="D63" i="1" s="1"/>
  <c r="C10" i="59"/>
  <c r="C63" i="1" s="1"/>
  <c r="K9" i="59"/>
  <c r="J9" i="59"/>
  <c r="G9" i="59"/>
  <c r="G8" i="59"/>
  <c r="K7" i="59"/>
  <c r="J7" i="59"/>
  <c r="G7" i="59"/>
  <c r="K6" i="59"/>
  <c r="J6" i="59"/>
  <c r="G6" i="59"/>
  <c r="J5" i="59"/>
  <c r="G5" i="59"/>
  <c r="L4" i="59"/>
  <c r="K4" i="59"/>
  <c r="J4" i="59"/>
  <c r="G4" i="59"/>
  <c r="E25" i="58"/>
  <c r="D25" i="58"/>
  <c r="E24" i="58"/>
  <c r="C24" i="58"/>
  <c r="E22" i="58"/>
  <c r="D22" i="58"/>
  <c r="E21" i="58"/>
  <c r="E20" i="58"/>
  <c r="D20" i="58"/>
  <c r="C20" i="58"/>
  <c r="F17" i="58"/>
  <c r="F16" i="58"/>
  <c r="E16" i="58"/>
  <c r="F15" i="58"/>
  <c r="F10" i="58"/>
  <c r="J62" i="1" s="1"/>
  <c r="E62" i="1" s="1"/>
  <c r="E10" i="58"/>
  <c r="H62" i="1" s="1"/>
  <c r="D10" i="58"/>
  <c r="C10" i="58"/>
  <c r="C62" i="1" s="1"/>
  <c r="L9" i="58"/>
  <c r="K9" i="58"/>
  <c r="J9" i="58"/>
  <c r="G9" i="58"/>
  <c r="L8" i="58"/>
  <c r="K8" i="58"/>
  <c r="J8" i="58"/>
  <c r="G8" i="58"/>
  <c r="L7" i="58"/>
  <c r="K7" i="58"/>
  <c r="G7" i="58"/>
  <c r="L6" i="58"/>
  <c r="K6" i="58"/>
  <c r="G6" i="58"/>
  <c r="L5" i="58"/>
  <c r="K5" i="58"/>
  <c r="E11" i="58" s="1"/>
  <c r="J5" i="58"/>
  <c r="G5" i="58"/>
  <c r="L4" i="58"/>
  <c r="K4" i="58"/>
  <c r="G4" i="58"/>
  <c r="G10" i="58" s="1"/>
  <c r="L62" i="1" s="1"/>
  <c r="E25" i="57"/>
  <c r="D25" i="57"/>
  <c r="E24" i="57"/>
  <c r="C24" i="57"/>
  <c r="E22" i="57"/>
  <c r="D22" i="57"/>
  <c r="E21" i="57"/>
  <c r="E20" i="57"/>
  <c r="D20" i="57"/>
  <c r="C20" i="57"/>
  <c r="F17" i="57"/>
  <c r="F16" i="57"/>
  <c r="E16" i="57"/>
  <c r="F15" i="57"/>
  <c r="F10" i="57"/>
  <c r="E10" i="57"/>
  <c r="K4" i="57" s="1"/>
  <c r="D10" i="57"/>
  <c r="C10" i="57"/>
  <c r="C61" i="1" s="1"/>
  <c r="L9" i="57"/>
  <c r="K9" i="57"/>
  <c r="G9" i="57"/>
  <c r="J8" i="57"/>
  <c r="G8" i="57"/>
  <c r="G7" i="57"/>
  <c r="L6" i="57"/>
  <c r="K6" i="57"/>
  <c r="J6" i="57"/>
  <c r="G6" i="57"/>
  <c r="L5" i="57"/>
  <c r="K5" i="57"/>
  <c r="J5" i="57"/>
  <c r="G5" i="57"/>
  <c r="L4" i="57"/>
  <c r="G4" i="57"/>
  <c r="E25" i="56"/>
  <c r="D25" i="56"/>
  <c r="E24" i="56"/>
  <c r="C24" i="56"/>
  <c r="E22" i="56"/>
  <c r="D22" i="56"/>
  <c r="E21" i="56"/>
  <c r="E20" i="56"/>
  <c r="D20" i="56"/>
  <c r="C20" i="56"/>
  <c r="F17" i="56"/>
  <c r="F16" i="56"/>
  <c r="E16" i="56"/>
  <c r="F15" i="56"/>
  <c r="F10" i="56"/>
  <c r="L6" i="56" s="1"/>
  <c r="E10" i="56"/>
  <c r="K6" i="56" s="1"/>
  <c r="D10" i="56"/>
  <c r="F60" i="1" s="1"/>
  <c r="D60" i="1" s="1"/>
  <c r="C10" i="56"/>
  <c r="C60" i="1" s="1"/>
  <c r="G9" i="56"/>
  <c r="K8" i="56"/>
  <c r="G8" i="56"/>
  <c r="G7" i="56"/>
  <c r="G6" i="56"/>
  <c r="J5" i="56"/>
  <c r="G5" i="56"/>
  <c r="G4" i="56"/>
  <c r="E25" i="55"/>
  <c r="D25" i="55"/>
  <c r="E24" i="55"/>
  <c r="C24" i="55"/>
  <c r="E22" i="55"/>
  <c r="D22" i="55"/>
  <c r="E21" i="55"/>
  <c r="E20" i="55"/>
  <c r="D20" i="55"/>
  <c r="C20" i="55"/>
  <c r="F17" i="55"/>
  <c r="F16" i="55"/>
  <c r="E16" i="55"/>
  <c r="F15" i="55"/>
  <c r="F10" i="55"/>
  <c r="L5" i="55" s="1"/>
  <c r="E10" i="55"/>
  <c r="H59" i="1" s="1"/>
  <c r="D10" i="55"/>
  <c r="F59" i="1" s="1"/>
  <c r="D59" i="1" s="1"/>
  <c r="C10" i="55"/>
  <c r="C59" i="1" s="1"/>
  <c r="G9" i="55"/>
  <c r="G8" i="55"/>
  <c r="G7" i="55"/>
  <c r="L6" i="55"/>
  <c r="G6" i="55"/>
  <c r="G5" i="55"/>
  <c r="G4" i="55"/>
  <c r="E25" i="54"/>
  <c r="D25" i="54"/>
  <c r="E24" i="54"/>
  <c r="C24" i="54"/>
  <c r="E22" i="54"/>
  <c r="D22" i="54"/>
  <c r="E21" i="54"/>
  <c r="E20" i="54"/>
  <c r="D20" i="54"/>
  <c r="C20" i="54"/>
  <c r="F17" i="54"/>
  <c r="F16" i="54"/>
  <c r="E16" i="54"/>
  <c r="F15" i="54"/>
  <c r="F10" i="54"/>
  <c r="E10" i="54"/>
  <c r="H58" i="1" s="1"/>
  <c r="D10" i="54"/>
  <c r="C10" i="54"/>
  <c r="G9" i="54"/>
  <c r="K8" i="54"/>
  <c r="G8" i="54"/>
  <c r="G7" i="54"/>
  <c r="G6" i="54"/>
  <c r="J5" i="54"/>
  <c r="G5" i="54"/>
  <c r="J4" i="54"/>
  <c r="G4" i="54"/>
  <c r="E25" i="53"/>
  <c r="D25" i="53"/>
  <c r="E24" i="53"/>
  <c r="C24" i="53"/>
  <c r="E22" i="53"/>
  <c r="D22" i="53"/>
  <c r="E21" i="53"/>
  <c r="E20" i="53"/>
  <c r="D20" i="53"/>
  <c r="C20" i="53"/>
  <c r="F17" i="53"/>
  <c r="F16" i="53"/>
  <c r="E16" i="53"/>
  <c r="F15" i="53"/>
  <c r="F10" i="53"/>
  <c r="J57" i="1" s="1"/>
  <c r="E57" i="1" s="1"/>
  <c r="E10" i="53"/>
  <c r="K5" i="53" s="1"/>
  <c r="D10" i="53"/>
  <c r="C10" i="53"/>
  <c r="C57" i="1" s="1"/>
  <c r="G9" i="53"/>
  <c r="G8" i="53"/>
  <c r="L7" i="53"/>
  <c r="K7" i="53"/>
  <c r="G7" i="53"/>
  <c r="G6" i="53"/>
  <c r="G5" i="53"/>
  <c r="K4" i="53"/>
  <c r="G4" i="53"/>
  <c r="E25" i="52"/>
  <c r="D25" i="52"/>
  <c r="E24" i="52"/>
  <c r="C24" i="52"/>
  <c r="E22" i="52"/>
  <c r="D22" i="52"/>
  <c r="E21" i="52"/>
  <c r="E20" i="52"/>
  <c r="D20" i="52"/>
  <c r="C20" i="52"/>
  <c r="F17" i="52"/>
  <c r="F16" i="52"/>
  <c r="E16" i="52"/>
  <c r="F15" i="52"/>
  <c r="F10" i="52"/>
  <c r="E10" i="52"/>
  <c r="D10" i="52"/>
  <c r="J5" i="52" s="1"/>
  <c r="C10" i="52"/>
  <c r="G9" i="52"/>
  <c r="G8" i="52"/>
  <c r="L7" i="52"/>
  <c r="J7" i="52"/>
  <c r="G7" i="52"/>
  <c r="G6" i="52"/>
  <c r="G5" i="52"/>
  <c r="G4" i="52"/>
  <c r="G10" i="52" s="1"/>
  <c r="E25" i="51"/>
  <c r="D25" i="51"/>
  <c r="E24" i="51"/>
  <c r="C24" i="51"/>
  <c r="E22" i="51"/>
  <c r="D22" i="51"/>
  <c r="E21" i="51"/>
  <c r="E20" i="51"/>
  <c r="D20" i="51"/>
  <c r="C20" i="51"/>
  <c r="F17" i="51"/>
  <c r="F16" i="51"/>
  <c r="E16" i="51"/>
  <c r="F15" i="51"/>
  <c r="F10" i="51"/>
  <c r="J55" i="1" s="1"/>
  <c r="E55" i="1" s="1"/>
  <c r="E10" i="51"/>
  <c r="D10" i="51"/>
  <c r="F55" i="1" s="1"/>
  <c r="D55" i="1" s="1"/>
  <c r="C10" i="51"/>
  <c r="C55" i="1" s="1"/>
  <c r="G9" i="51"/>
  <c r="G8" i="51"/>
  <c r="G7" i="51"/>
  <c r="G6" i="51"/>
  <c r="J5" i="51"/>
  <c r="G5" i="51"/>
  <c r="G4" i="51"/>
  <c r="E25" i="50"/>
  <c r="D25" i="50"/>
  <c r="E24" i="50"/>
  <c r="C24" i="50"/>
  <c r="E22" i="50"/>
  <c r="D22" i="50"/>
  <c r="E21" i="50"/>
  <c r="E20" i="50"/>
  <c r="D20" i="50"/>
  <c r="C20" i="50"/>
  <c r="F17" i="50"/>
  <c r="F16" i="50"/>
  <c r="E16" i="50"/>
  <c r="F15" i="50"/>
  <c r="F10" i="50"/>
  <c r="J54" i="1" s="1"/>
  <c r="E54" i="1" s="1"/>
  <c r="E10" i="50"/>
  <c r="H54" i="1" s="1"/>
  <c r="D10" i="50"/>
  <c r="C10" i="50"/>
  <c r="C54" i="1" s="1"/>
  <c r="L9" i="50"/>
  <c r="K9" i="50"/>
  <c r="J9" i="50"/>
  <c r="G9" i="50"/>
  <c r="L8" i="50"/>
  <c r="K8" i="50"/>
  <c r="J8" i="50"/>
  <c r="G8" i="50"/>
  <c r="L7" i="50"/>
  <c r="K7" i="50"/>
  <c r="G7" i="50"/>
  <c r="L6" i="50"/>
  <c r="K6" i="50"/>
  <c r="J6" i="50"/>
  <c r="G6" i="50"/>
  <c r="L5" i="50"/>
  <c r="K5" i="50"/>
  <c r="J5" i="50"/>
  <c r="G5" i="50"/>
  <c r="L4" i="50"/>
  <c r="F11" i="50" s="1"/>
  <c r="K54" i="1" s="1"/>
  <c r="K4" i="50"/>
  <c r="G4" i="50"/>
  <c r="E25" i="49"/>
  <c r="D25" i="49"/>
  <c r="E24" i="49"/>
  <c r="C24" i="49"/>
  <c r="E22" i="49"/>
  <c r="D22" i="49"/>
  <c r="E21" i="49"/>
  <c r="E20" i="49"/>
  <c r="D20" i="49"/>
  <c r="C20" i="49"/>
  <c r="F17" i="49"/>
  <c r="F16" i="49"/>
  <c r="E16" i="49"/>
  <c r="F15" i="49"/>
  <c r="F10" i="49"/>
  <c r="L5" i="49" s="1"/>
  <c r="E10" i="49"/>
  <c r="K5" i="49" s="1"/>
  <c r="D10" i="49"/>
  <c r="C10" i="49"/>
  <c r="C53" i="1" s="1"/>
  <c r="L9" i="49"/>
  <c r="K9" i="49"/>
  <c r="G9" i="49"/>
  <c r="L8" i="49"/>
  <c r="K8" i="49"/>
  <c r="J8" i="49"/>
  <c r="G8" i="49"/>
  <c r="J7" i="49"/>
  <c r="G7" i="49"/>
  <c r="L6" i="49"/>
  <c r="K6" i="49"/>
  <c r="J6" i="49"/>
  <c r="G6" i="49"/>
  <c r="J5" i="49"/>
  <c r="G5" i="49"/>
  <c r="L4" i="49"/>
  <c r="G4" i="49"/>
  <c r="E25" i="48"/>
  <c r="D25" i="48"/>
  <c r="E24" i="48"/>
  <c r="C24" i="48"/>
  <c r="E22" i="48"/>
  <c r="D22" i="48"/>
  <c r="E21" i="48"/>
  <c r="E20" i="48"/>
  <c r="D20" i="48"/>
  <c r="C20" i="48"/>
  <c r="F17" i="48"/>
  <c r="F16" i="48"/>
  <c r="E16" i="48"/>
  <c r="F15" i="48"/>
  <c r="F10" i="48"/>
  <c r="L6" i="48" s="1"/>
  <c r="E10" i="48"/>
  <c r="K6" i="48" s="1"/>
  <c r="D10" i="48"/>
  <c r="C10" i="48"/>
  <c r="C52" i="1" s="1"/>
  <c r="G9" i="48"/>
  <c r="K8" i="48"/>
  <c r="J8" i="48"/>
  <c r="G8" i="48"/>
  <c r="G7" i="48"/>
  <c r="G6" i="48"/>
  <c r="K5" i="48"/>
  <c r="J5" i="48"/>
  <c r="G5" i="48"/>
  <c r="G4" i="48"/>
  <c r="E25" i="47"/>
  <c r="D25" i="47"/>
  <c r="E24" i="47"/>
  <c r="C24" i="47"/>
  <c r="E22" i="47"/>
  <c r="D22" i="47"/>
  <c r="E21" i="47"/>
  <c r="E20" i="47"/>
  <c r="D20" i="47"/>
  <c r="C20" i="47"/>
  <c r="F17" i="47"/>
  <c r="F16" i="47"/>
  <c r="E16" i="47"/>
  <c r="F15" i="47"/>
  <c r="F10" i="47"/>
  <c r="J51" i="1" s="1"/>
  <c r="E10" i="47"/>
  <c r="H51" i="1" s="1"/>
  <c r="D10" i="47"/>
  <c r="C10" i="47"/>
  <c r="C51" i="1" s="1"/>
  <c r="J9" i="47"/>
  <c r="G9" i="47"/>
  <c r="K8" i="47"/>
  <c r="J8" i="47"/>
  <c r="G8" i="47"/>
  <c r="K7" i="47"/>
  <c r="J7" i="47"/>
  <c r="G7" i="47"/>
  <c r="G6" i="47"/>
  <c r="J5" i="47"/>
  <c r="G5" i="47"/>
  <c r="K4" i="47"/>
  <c r="G4" i="47"/>
  <c r="E25" i="46"/>
  <c r="D25" i="46"/>
  <c r="E24" i="46"/>
  <c r="C24" i="46"/>
  <c r="E22" i="46"/>
  <c r="D22" i="46"/>
  <c r="E21" i="46"/>
  <c r="E20" i="46"/>
  <c r="D20" i="46"/>
  <c r="C20" i="46"/>
  <c r="F17" i="46"/>
  <c r="F16" i="46"/>
  <c r="E16" i="46"/>
  <c r="F15" i="46"/>
  <c r="F10" i="46"/>
  <c r="J50" i="1" s="1"/>
  <c r="E10" i="46"/>
  <c r="K5" i="46" s="1"/>
  <c r="D10" i="46"/>
  <c r="C10" i="46"/>
  <c r="C50" i="1" s="1"/>
  <c r="J9" i="46"/>
  <c r="G9" i="46"/>
  <c r="L8" i="46"/>
  <c r="K8" i="46"/>
  <c r="J8" i="46"/>
  <c r="G8" i="46"/>
  <c r="G7" i="46"/>
  <c r="L6" i="46"/>
  <c r="K6" i="46"/>
  <c r="J6" i="46"/>
  <c r="G6" i="46"/>
  <c r="J5" i="46"/>
  <c r="G5" i="46"/>
  <c r="L4" i="46"/>
  <c r="K4" i="46"/>
  <c r="G4" i="46"/>
  <c r="E25" i="45"/>
  <c r="D25" i="45"/>
  <c r="E24" i="45"/>
  <c r="C24" i="45"/>
  <c r="E22" i="45"/>
  <c r="D22" i="45"/>
  <c r="E21" i="45"/>
  <c r="E20" i="45"/>
  <c r="D20" i="45"/>
  <c r="C20" i="45"/>
  <c r="F17" i="45"/>
  <c r="F16" i="45"/>
  <c r="E16" i="45"/>
  <c r="F15" i="45"/>
  <c r="F10" i="45"/>
  <c r="L7" i="45" s="1"/>
  <c r="E10" i="45"/>
  <c r="K9" i="45" s="1"/>
  <c r="D10" i="45"/>
  <c r="J7" i="45" s="1"/>
  <c r="C10" i="45"/>
  <c r="C49" i="1" s="1"/>
  <c r="G9" i="45"/>
  <c r="L8" i="45"/>
  <c r="K8" i="45"/>
  <c r="J8" i="45"/>
  <c r="G8" i="45"/>
  <c r="G7" i="45"/>
  <c r="G6" i="45"/>
  <c r="L5" i="45"/>
  <c r="J5" i="45"/>
  <c r="G5" i="45"/>
  <c r="G4" i="45"/>
  <c r="E25" i="44"/>
  <c r="D25" i="44"/>
  <c r="E24" i="44"/>
  <c r="C24" i="44"/>
  <c r="E22" i="44"/>
  <c r="D22" i="44"/>
  <c r="E21" i="44"/>
  <c r="E20" i="44"/>
  <c r="D20" i="44"/>
  <c r="C20" i="44"/>
  <c r="F17" i="44"/>
  <c r="F16" i="44"/>
  <c r="E16" i="44"/>
  <c r="F15" i="44"/>
  <c r="F10" i="44"/>
  <c r="E10" i="44"/>
  <c r="D10" i="44"/>
  <c r="J6" i="44" s="1"/>
  <c r="C10" i="44"/>
  <c r="C48" i="1" s="1"/>
  <c r="L9" i="44"/>
  <c r="G9" i="44"/>
  <c r="L8" i="44"/>
  <c r="K8" i="44"/>
  <c r="G8" i="44"/>
  <c r="K7" i="44"/>
  <c r="G7" i="44"/>
  <c r="K6" i="44"/>
  <c r="G6" i="44"/>
  <c r="K5" i="44"/>
  <c r="J5" i="44"/>
  <c r="G5" i="44"/>
  <c r="G4" i="44"/>
  <c r="E25" i="43"/>
  <c r="D25" i="43"/>
  <c r="E24" i="43"/>
  <c r="C24" i="43"/>
  <c r="E22" i="43"/>
  <c r="D22" i="43"/>
  <c r="E21" i="43"/>
  <c r="E20" i="43"/>
  <c r="D20" i="43"/>
  <c r="C20" i="43"/>
  <c r="F17" i="43"/>
  <c r="F16" i="43"/>
  <c r="E16" i="43"/>
  <c r="F15" i="43"/>
  <c r="F10" i="43"/>
  <c r="E10" i="43"/>
  <c r="H47" i="1" s="1"/>
  <c r="D10" i="43"/>
  <c r="C10" i="43"/>
  <c r="G9" i="43"/>
  <c r="L8" i="43"/>
  <c r="J8" i="43"/>
  <c r="G8" i="43"/>
  <c r="L7" i="43"/>
  <c r="G7" i="43"/>
  <c r="L6" i="43"/>
  <c r="G6" i="43"/>
  <c r="L5" i="43"/>
  <c r="G5" i="43"/>
  <c r="G4" i="43"/>
  <c r="E25" i="42"/>
  <c r="D25" i="42"/>
  <c r="E24" i="42"/>
  <c r="C24" i="42"/>
  <c r="E22" i="42"/>
  <c r="D22" i="42"/>
  <c r="E21" i="42"/>
  <c r="E20" i="42"/>
  <c r="D20" i="42"/>
  <c r="C20" i="42"/>
  <c r="F17" i="42"/>
  <c r="F16" i="42"/>
  <c r="E16" i="42"/>
  <c r="F15" i="42"/>
  <c r="F10" i="42"/>
  <c r="J46" i="1" s="1"/>
  <c r="E46" i="1" s="1"/>
  <c r="E10" i="42"/>
  <c r="H46" i="1" s="1"/>
  <c r="D10" i="42"/>
  <c r="C10" i="42"/>
  <c r="C46" i="1" s="1"/>
  <c r="J9" i="42"/>
  <c r="G9" i="42"/>
  <c r="G8" i="42"/>
  <c r="K7" i="42"/>
  <c r="J7" i="42"/>
  <c r="G7" i="42"/>
  <c r="J6" i="42"/>
  <c r="G6" i="42"/>
  <c r="J5" i="42"/>
  <c r="G5" i="42"/>
  <c r="J4" i="42"/>
  <c r="G4" i="42"/>
  <c r="E25" i="41"/>
  <c r="D25" i="41"/>
  <c r="E24" i="41"/>
  <c r="C24" i="41"/>
  <c r="E22" i="41"/>
  <c r="D22" i="41"/>
  <c r="E21" i="41"/>
  <c r="E20" i="41"/>
  <c r="D20" i="41"/>
  <c r="C20" i="41"/>
  <c r="F17" i="41"/>
  <c r="F16" i="41"/>
  <c r="E16" i="41"/>
  <c r="F15" i="41"/>
  <c r="F10" i="41"/>
  <c r="J45" i="1" s="1"/>
  <c r="E45" i="1" s="1"/>
  <c r="E10" i="41"/>
  <c r="K7" i="41" s="1"/>
  <c r="D10" i="41"/>
  <c r="F45" i="1" s="1"/>
  <c r="U45" i="1" s="1"/>
  <c r="C10" i="41"/>
  <c r="C45" i="1" s="1"/>
  <c r="J9" i="41"/>
  <c r="G9" i="41"/>
  <c r="L8" i="41"/>
  <c r="G8" i="41"/>
  <c r="G7" i="41"/>
  <c r="G6" i="41"/>
  <c r="K5" i="41"/>
  <c r="G5" i="41"/>
  <c r="K4" i="41"/>
  <c r="J4" i="41"/>
  <c r="G4" i="41"/>
  <c r="E25" i="40"/>
  <c r="D25" i="40"/>
  <c r="E24" i="40"/>
  <c r="C24" i="40"/>
  <c r="E22" i="40"/>
  <c r="D22" i="40"/>
  <c r="E21" i="40"/>
  <c r="E20" i="40"/>
  <c r="D20" i="40"/>
  <c r="C20" i="40"/>
  <c r="F17" i="40"/>
  <c r="F16" i="40"/>
  <c r="E16" i="40"/>
  <c r="F15" i="40"/>
  <c r="F10" i="40"/>
  <c r="L7" i="40" s="1"/>
  <c r="E10" i="40"/>
  <c r="H44" i="1" s="1"/>
  <c r="D10" i="40"/>
  <c r="F44" i="1" s="1"/>
  <c r="C10" i="40"/>
  <c r="C44" i="1" s="1"/>
  <c r="J9" i="40"/>
  <c r="G9" i="40"/>
  <c r="J8" i="40"/>
  <c r="G8" i="40"/>
  <c r="J7" i="40"/>
  <c r="G7" i="40"/>
  <c r="J6" i="40"/>
  <c r="G6" i="40"/>
  <c r="L5" i="40"/>
  <c r="J5" i="40"/>
  <c r="G5" i="40"/>
  <c r="J4" i="40"/>
  <c r="G4" i="40"/>
  <c r="E25" i="39"/>
  <c r="D25" i="39"/>
  <c r="E24" i="39"/>
  <c r="C24" i="39"/>
  <c r="E22" i="39"/>
  <c r="D22" i="39"/>
  <c r="E21" i="39"/>
  <c r="E20" i="39"/>
  <c r="D20" i="39"/>
  <c r="C20" i="39"/>
  <c r="F17" i="39"/>
  <c r="F16" i="39"/>
  <c r="E16" i="39"/>
  <c r="F15" i="39"/>
  <c r="F10" i="39"/>
  <c r="J43" i="1" s="1"/>
  <c r="E10" i="39"/>
  <c r="D10" i="39"/>
  <c r="J4" i="39" s="1"/>
  <c r="C10" i="39"/>
  <c r="C43" i="1" s="1"/>
  <c r="L9" i="39"/>
  <c r="G9" i="39"/>
  <c r="J8" i="39"/>
  <c r="G8" i="39"/>
  <c r="G7" i="39"/>
  <c r="G6" i="39"/>
  <c r="J5" i="39"/>
  <c r="G5" i="39"/>
  <c r="L4" i="39"/>
  <c r="G4" i="39"/>
  <c r="E25" i="38"/>
  <c r="D25" i="38"/>
  <c r="E24" i="38"/>
  <c r="C24" i="38"/>
  <c r="E22" i="38"/>
  <c r="D22" i="38"/>
  <c r="E21" i="38"/>
  <c r="E20" i="38"/>
  <c r="D20" i="38"/>
  <c r="C20" i="38"/>
  <c r="F17" i="38"/>
  <c r="F16" i="38"/>
  <c r="E16" i="38"/>
  <c r="F15" i="38"/>
  <c r="F10" i="38"/>
  <c r="J42" i="1" s="1"/>
  <c r="E10" i="38"/>
  <c r="K7" i="38" s="1"/>
  <c r="D10" i="38"/>
  <c r="J4" i="38" s="1"/>
  <c r="C10" i="38"/>
  <c r="L9" i="38"/>
  <c r="K9" i="38"/>
  <c r="J9" i="38"/>
  <c r="G9" i="38"/>
  <c r="L8" i="38"/>
  <c r="K8" i="38"/>
  <c r="J8" i="38"/>
  <c r="G8" i="38"/>
  <c r="L7" i="38"/>
  <c r="G7" i="38"/>
  <c r="L6" i="38"/>
  <c r="G6" i="38"/>
  <c r="L5" i="38"/>
  <c r="K5" i="38"/>
  <c r="G5" i="38"/>
  <c r="L4" i="38"/>
  <c r="F11" i="38" s="1"/>
  <c r="K4" i="38"/>
  <c r="G4" i="38"/>
  <c r="E25" i="37"/>
  <c r="D25" i="37"/>
  <c r="E24" i="37"/>
  <c r="C24" i="37"/>
  <c r="E22" i="37"/>
  <c r="D22" i="37"/>
  <c r="E21" i="37"/>
  <c r="E20" i="37"/>
  <c r="D20" i="37"/>
  <c r="C20" i="37"/>
  <c r="F17" i="37"/>
  <c r="F16" i="37"/>
  <c r="E16" i="37"/>
  <c r="F15" i="37"/>
  <c r="F10" i="37"/>
  <c r="L7" i="37" s="1"/>
  <c r="E10" i="37"/>
  <c r="K9" i="37" s="1"/>
  <c r="D10" i="37"/>
  <c r="J9" i="37" s="1"/>
  <c r="C10" i="37"/>
  <c r="C41" i="1" s="1"/>
  <c r="G9" i="37"/>
  <c r="L8" i="37"/>
  <c r="K8" i="37"/>
  <c r="J8" i="37"/>
  <c r="G8" i="37"/>
  <c r="G7" i="37"/>
  <c r="J6" i="37"/>
  <c r="G6" i="37"/>
  <c r="L5" i="37"/>
  <c r="J5" i="37"/>
  <c r="G5" i="37"/>
  <c r="G4" i="37"/>
  <c r="E25" i="36"/>
  <c r="D25" i="36"/>
  <c r="E24" i="36"/>
  <c r="C24" i="36"/>
  <c r="E22" i="36"/>
  <c r="D22" i="36"/>
  <c r="E21" i="36"/>
  <c r="E20" i="36"/>
  <c r="D20" i="36"/>
  <c r="C20" i="36"/>
  <c r="F17" i="36"/>
  <c r="F16" i="36"/>
  <c r="E16" i="36"/>
  <c r="F15" i="36"/>
  <c r="F10" i="36"/>
  <c r="J40" i="1" s="1"/>
  <c r="E40" i="1" s="1"/>
  <c r="E10" i="36"/>
  <c r="K9" i="36" s="1"/>
  <c r="D10" i="36"/>
  <c r="F40" i="1" s="1"/>
  <c r="C10" i="36"/>
  <c r="G9" i="36"/>
  <c r="K8" i="36"/>
  <c r="G8" i="36"/>
  <c r="G7" i="36"/>
  <c r="G6" i="36"/>
  <c r="K5" i="36"/>
  <c r="J5" i="36"/>
  <c r="G5" i="36"/>
  <c r="G4" i="36"/>
  <c r="E25" i="35"/>
  <c r="D25" i="35"/>
  <c r="E24" i="35"/>
  <c r="C24" i="35"/>
  <c r="E22" i="35"/>
  <c r="D22" i="35"/>
  <c r="E21" i="35"/>
  <c r="E20" i="35"/>
  <c r="D20" i="35"/>
  <c r="C20" i="35"/>
  <c r="F17" i="35"/>
  <c r="F16" i="35"/>
  <c r="E16" i="35"/>
  <c r="F15" i="35"/>
  <c r="F10" i="35"/>
  <c r="J39" i="1" s="1"/>
  <c r="E39" i="1" s="1"/>
  <c r="E10" i="35"/>
  <c r="H39" i="1" s="1"/>
  <c r="D10" i="35"/>
  <c r="F39" i="1" s="1"/>
  <c r="D39" i="1" s="1"/>
  <c r="C10" i="35"/>
  <c r="C39" i="1" s="1"/>
  <c r="G9" i="35"/>
  <c r="L8" i="35"/>
  <c r="K8" i="35"/>
  <c r="G8" i="35"/>
  <c r="L7" i="35"/>
  <c r="G7" i="35"/>
  <c r="L6" i="35"/>
  <c r="G6" i="35"/>
  <c r="L5" i="35"/>
  <c r="G5" i="35"/>
  <c r="G4" i="35"/>
  <c r="E25" i="34"/>
  <c r="D25" i="34"/>
  <c r="E24" i="34"/>
  <c r="C24" i="34"/>
  <c r="E22" i="34"/>
  <c r="D22" i="34"/>
  <c r="E21" i="34"/>
  <c r="E20" i="34"/>
  <c r="D20" i="34"/>
  <c r="C20" i="34"/>
  <c r="F17" i="34"/>
  <c r="F16" i="34"/>
  <c r="E16" i="34"/>
  <c r="F15" i="34"/>
  <c r="F10" i="34"/>
  <c r="L9" i="34" s="1"/>
  <c r="E10" i="34"/>
  <c r="K6" i="34" s="1"/>
  <c r="D10" i="34"/>
  <c r="J6" i="34" s="1"/>
  <c r="C10" i="34"/>
  <c r="C38" i="1" s="1"/>
  <c r="G9" i="34"/>
  <c r="K8" i="34"/>
  <c r="G8" i="34"/>
  <c r="K7" i="34"/>
  <c r="G7" i="34"/>
  <c r="G6" i="34"/>
  <c r="G5" i="34"/>
  <c r="L4" i="34"/>
  <c r="K4" i="34"/>
  <c r="G4" i="34"/>
  <c r="E25" i="33"/>
  <c r="D25" i="33"/>
  <c r="E24" i="33"/>
  <c r="C24" i="33"/>
  <c r="E22" i="33"/>
  <c r="D22" i="33"/>
  <c r="E21" i="33"/>
  <c r="E20" i="33"/>
  <c r="D20" i="33"/>
  <c r="C20" i="33"/>
  <c r="F17" i="33"/>
  <c r="F16" i="33"/>
  <c r="E16" i="33"/>
  <c r="F15" i="33"/>
  <c r="F10" i="33"/>
  <c r="J37" i="1" s="1"/>
  <c r="E37" i="1" s="1"/>
  <c r="E10" i="33"/>
  <c r="K7" i="33" s="1"/>
  <c r="D10" i="33"/>
  <c r="J7" i="33" s="1"/>
  <c r="C10" i="33"/>
  <c r="J9" i="33"/>
  <c r="G9" i="33"/>
  <c r="K8" i="33"/>
  <c r="J8" i="33"/>
  <c r="G8" i="33"/>
  <c r="G7" i="33"/>
  <c r="J6" i="33"/>
  <c r="G6" i="33"/>
  <c r="K5" i="33"/>
  <c r="J5" i="33"/>
  <c r="G5" i="33"/>
  <c r="J4" i="33"/>
  <c r="G4" i="33"/>
  <c r="E25" i="32"/>
  <c r="D25" i="32"/>
  <c r="E24" i="32"/>
  <c r="C24" i="32"/>
  <c r="E22" i="32"/>
  <c r="D22" i="32"/>
  <c r="E21" i="32"/>
  <c r="E20" i="32"/>
  <c r="D20" i="32"/>
  <c r="C20" i="32"/>
  <c r="F17" i="32"/>
  <c r="F16" i="32"/>
  <c r="E16" i="32"/>
  <c r="F15" i="32"/>
  <c r="F10" i="32"/>
  <c r="J36" i="1" s="1"/>
  <c r="E36" i="1" s="1"/>
  <c r="E10" i="32"/>
  <c r="D10" i="32"/>
  <c r="C10" i="32"/>
  <c r="C36" i="1" s="1"/>
  <c r="L9" i="32"/>
  <c r="G9" i="32"/>
  <c r="L8" i="32"/>
  <c r="K8" i="32"/>
  <c r="J8" i="32"/>
  <c r="G8" i="32"/>
  <c r="L7" i="32"/>
  <c r="G7" i="32"/>
  <c r="G6" i="32"/>
  <c r="L5" i="32"/>
  <c r="K5" i="32"/>
  <c r="G5" i="32"/>
  <c r="L4" i="32"/>
  <c r="G4" i="32"/>
  <c r="E25" i="31"/>
  <c r="D25" i="31"/>
  <c r="E24" i="31"/>
  <c r="C24" i="31"/>
  <c r="E22" i="31"/>
  <c r="D22" i="31"/>
  <c r="E21" i="31"/>
  <c r="E20" i="31"/>
  <c r="D20" i="31"/>
  <c r="C20" i="31"/>
  <c r="F17" i="31"/>
  <c r="F16" i="31"/>
  <c r="E16" i="31"/>
  <c r="F15" i="31"/>
  <c r="F10" i="31"/>
  <c r="E10" i="31"/>
  <c r="K4" i="31" s="1"/>
  <c r="D10" i="31"/>
  <c r="J9" i="31" s="1"/>
  <c r="C10" i="31"/>
  <c r="C35" i="1" s="1"/>
  <c r="L9" i="31"/>
  <c r="K9" i="31"/>
  <c r="G9" i="31"/>
  <c r="L8" i="31"/>
  <c r="K8" i="31"/>
  <c r="J8" i="31"/>
  <c r="G8" i="31"/>
  <c r="J7" i="31"/>
  <c r="G7" i="31"/>
  <c r="L6" i="31"/>
  <c r="J6" i="31"/>
  <c r="G6" i="31"/>
  <c r="L5" i="31"/>
  <c r="J5" i="31"/>
  <c r="G5" i="31"/>
  <c r="L4" i="31"/>
  <c r="G4" i="31"/>
  <c r="E25" i="30"/>
  <c r="D25" i="30"/>
  <c r="E24" i="30"/>
  <c r="C24" i="30"/>
  <c r="E22" i="30"/>
  <c r="D22" i="30"/>
  <c r="E21" i="30"/>
  <c r="E20" i="30"/>
  <c r="D20" i="30"/>
  <c r="C20" i="30"/>
  <c r="F17" i="30"/>
  <c r="F16" i="30"/>
  <c r="E16" i="30"/>
  <c r="F15" i="30"/>
  <c r="F10" i="30"/>
  <c r="E10" i="30"/>
  <c r="K9" i="30" s="1"/>
  <c r="D10" i="30"/>
  <c r="C10" i="30"/>
  <c r="C34" i="1" s="1"/>
  <c r="L9" i="30"/>
  <c r="G9" i="30"/>
  <c r="G8" i="30"/>
  <c r="K7" i="30"/>
  <c r="G7" i="30"/>
  <c r="K6" i="30"/>
  <c r="G6" i="30"/>
  <c r="G5" i="30"/>
  <c r="G4" i="30"/>
  <c r="E25" i="29"/>
  <c r="D25" i="29"/>
  <c r="E24" i="29"/>
  <c r="C24" i="29"/>
  <c r="E22" i="29"/>
  <c r="D22" i="29"/>
  <c r="E21" i="29"/>
  <c r="E20" i="29"/>
  <c r="D20" i="29"/>
  <c r="C20" i="29"/>
  <c r="F17" i="29"/>
  <c r="F16" i="29"/>
  <c r="E16" i="29"/>
  <c r="F15" i="29"/>
  <c r="F10" i="29"/>
  <c r="E10" i="29"/>
  <c r="D10" i="29"/>
  <c r="F33" i="1" s="1"/>
  <c r="C10" i="29"/>
  <c r="G9" i="29"/>
  <c r="L8" i="29"/>
  <c r="G8" i="29"/>
  <c r="L7" i="29"/>
  <c r="G7" i="29"/>
  <c r="L6" i="29"/>
  <c r="G6" i="29"/>
  <c r="L5" i="29"/>
  <c r="K5" i="29"/>
  <c r="G5" i="29"/>
  <c r="G4" i="29"/>
  <c r="E25" i="28"/>
  <c r="D25" i="28"/>
  <c r="E24" i="28"/>
  <c r="C24" i="28"/>
  <c r="E22" i="28"/>
  <c r="D22" i="28"/>
  <c r="E21" i="28"/>
  <c r="E20" i="28"/>
  <c r="D20" i="28"/>
  <c r="C20" i="28"/>
  <c r="F17" i="28"/>
  <c r="F16" i="28"/>
  <c r="E16" i="28"/>
  <c r="F15" i="28"/>
  <c r="F10" i="28"/>
  <c r="E10" i="28"/>
  <c r="H32" i="1" s="1"/>
  <c r="D10" i="28"/>
  <c r="C10" i="28"/>
  <c r="J9" i="28"/>
  <c r="G9" i="28"/>
  <c r="K8" i="28"/>
  <c r="G8" i="28"/>
  <c r="G7" i="28"/>
  <c r="J6" i="28"/>
  <c r="G6" i="28"/>
  <c r="L5" i="28"/>
  <c r="J5" i="28"/>
  <c r="G5" i="28"/>
  <c r="G4" i="28"/>
  <c r="E25" i="27"/>
  <c r="D25" i="27"/>
  <c r="E24" i="27"/>
  <c r="C24" i="27"/>
  <c r="E22" i="27"/>
  <c r="D22" i="27"/>
  <c r="E21" i="27"/>
  <c r="E20" i="27"/>
  <c r="D20" i="27"/>
  <c r="C20" i="27"/>
  <c r="F17" i="27"/>
  <c r="F16" i="27"/>
  <c r="E16" i="27"/>
  <c r="F15" i="27"/>
  <c r="F10" i="27"/>
  <c r="J31" i="1" s="1"/>
  <c r="E31" i="1" s="1"/>
  <c r="E10" i="27"/>
  <c r="K8" i="27" s="1"/>
  <c r="D10" i="27"/>
  <c r="F31" i="1" s="1"/>
  <c r="D31" i="1" s="1"/>
  <c r="C10" i="27"/>
  <c r="J9" i="27"/>
  <c r="G9" i="27"/>
  <c r="G8" i="27"/>
  <c r="L7" i="27"/>
  <c r="K7" i="27"/>
  <c r="G7" i="27"/>
  <c r="G6" i="27"/>
  <c r="K5" i="27"/>
  <c r="G5" i="27"/>
  <c r="K4" i="27"/>
  <c r="G4" i="27"/>
  <c r="E25" i="26"/>
  <c r="D25" i="26"/>
  <c r="E24" i="26"/>
  <c r="C24" i="26"/>
  <c r="E22" i="26"/>
  <c r="D22" i="26"/>
  <c r="E21" i="26"/>
  <c r="E20" i="26"/>
  <c r="D20" i="26"/>
  <c r="C20" i="26"/>
  <c r="F17" i="26"/>
  <c r="F16" i="26"/>
  <c r="E16" i="26"/>
  <c r="F15" i="26"/>
  <c r="F10" i="26"/>
  <c r="L8" i="26" s="1"/>
  <c r="E10" i="26"/>
  <c r="H30" i="1" s="1"/>
  <c r="D10" i="26"/>
  <c r="J4" i="26" s="1"/>
  <c r="C10" i="26"/>
  <c r="C30" i="1" s="1"/>
  <c r="J9" i="26"/>
  <c r="G9" i="26"/>
  <c r="J8" i="26"/>
  <c r="G8" i="26"/>
  <c r="J7" i="26"/>
  <c r="G7" i="26"/>
  <c r="J6" i="26"/>
  <c r="G6" i="26"/>
  <c r="L5" i="26"/>
  <c r="G5" i="26"/>
  <c r="G4" i="26"/>
  <c r="E25" i="25"/>
  <c r="D25" i="25"/>
  <c r="E24" i="25"/>
  <c r="C24" i="25"/>
  <c r="E22" i="25"/>
  <c r="D22" i="25"/>
  <c r="E21" i="25"/>
  <c r="E20" i="25"/>
  <c r="D20" i="25"/>
  <c r="C20" i="25"/>
  <c r="F17" i="25"/>
  <c r="F16" i="25"/>
  <c r="E16" i="25"/>
  <c r="F15" i="25"/>
  <c r="F10" i="25"/>
  <c r="J29" i="1" s="1"/>
  <c r="E29" i="1" s="1"/>
  <c r="E10" i="25"/>
  <c r="H29" i="1" s="1"/>
  <c r="D10" i="25"/>
  <c r="J8" i="25" s="1"/>
  <c r="C10" i="25"/>
  <c r="C29" i="1" s="1"/>
  <c r="K9" i="25"/>
  <c r="J9" i="25"/>
  <c r="G9" i="25"/>
  <c r="K8" i="25"/>
  <c r="G8" i="25"/>
  <c r="K7" i="25"/>
  <c r="J7" i="25"/>
  <c r="G7" i="25"/>
  <c r="K6" i="25"/>
  <c r="E11" i="25" s="1"/>
  <c r="I29" i="1" s="1"/>
  <c r="J6" i="25"/>
  <c r="G6" i="25"/>
  <c r="K5" i="25"/>
  <c r="G5" i="25"/>
  <c r="K4" i="25"/>
  <c r="G4" i="25"/>
  <c r="E25" i="24"/>
  <c r="D25" i="24"/>
  <c r="E24" i="24"/>
  <c r="C24" i="24"/>
  <c r="E22" i="24"/>
  <c r="D22" i="24"/>
  <c r="E21" i="24"/>
  <c r="E20" i="24"/>
  <c r="D20" i="24"/>
  <c r="C20" i="24"/>
  <c r="F17" i="24"/>
  <c r="F16" i="24"/>
  <c r="E16" i="24"/>
  <c r="F15" i="24"/>
  <c r="F10" i="24"/>
  <c r="L4" i="24" s="1"/>
  <c r="E10" i="24"/>
  <c r="D10" i="24"/>
  <c r="J9" i="24" s="1"/>
  <c r="C10" i="24"/>
  <c r="C28" i="1" s="1"/>
  <c r="G9" i="24"/>
  <c r="L8" i="24"/>
  <c r="G8" i="24"/>
  <c r="L7" i="24"/>
  <c r="G7" i="24"/>
  <c r="G6" i="24"/>
  <c r="L5" i="24"/>
  <c r="G5" i="24"/>
  <c r="G4" i="24"/>
  <c r="E25" i="23"/>
  <c r="D25" i="23"/>
  <c r="E24" i="23"/>
  <c r="C24" i="23"/>
  <c r="E22" i="23"/>
  <c r="D22" i="23"/>
  <c r="E21" i="23"/>
  <c r="E20" i="23"/>
  <c r="D20" i="23"/>
  <c r="C20" i="23"/>
  <c r="F17" i="23"/>
  <c r="F16" i="23"/>
  <c r="E16" i="23"/>
  <c r="F15" i="23"/>
  <c r="F10" i="23"/>
  <c r="L7" i="23" s="1"/>
  <c r="E10" i="23"/>
  <c r="K4" i="23" s="1"/>
  <c r="D10" i="23"/>
  <c r="J7" i="23" s="1"/>
  <c r="C10" i="23"/>
  <c r="C27" i="1" s="1"/>
  <c r="K9" i="23"/>
  <c r="J9" i="23"/>
  <c r="G9" i="23"/>
  <c r="K8" i="23"/>
  <c r="J8" i="23"/>
  <c r="G8" i="23"/>
  <c r="G7" i="23"/>
  <c r="J6" i="23"/>
  <c r="G6" i="23"/>
  <c r="L5" i="23"/>
  <c r="J5" i="23"/>
  <c r="G5" i="23"/>
  <c r="J4" i="23"/>
  <c r="G4" i="23"/>
  <c r="E25" i="22"/>
  <c r="D25" i="22"/>
  <c r="E24" i="22"/>
  <c r="C24" i="22"/>
  <c r="E22" i="22"/>
  <c r="D22" i="22"/>
  <c r="E21" i="22"/>
  <c r="E20" i="22"/>
  <c r="D20" i="22"/>
  <c r="C20" i="22"/>
  <c r="F17" i="22"/>
  <c r="F16" i="22"/>
  <c r="E16" i="22"/>
  <c r="F15" i="22"/>
  <c r="F10" i="22"/>
  <c r="J26" i="1" s="1"/>
  <c r="E26" i="1" s="1"/>
  <c r="E10" i="22"/>
  <c r="K9" i="22" s="1"/>
  <c r="D10" i="22"/>
  <c r="C10" i="22"/>
  <c r="L9" i="22"/>
  <c r="G9" i="22"/>
  <c r="G8" i="22"/>
  <c r="K7" i="22"/>
  <c r="G7" i="22"/>
  <c r="K6" i="22"/>
  <c r="G6" i="22"/>
  <c r="G5" i="22"/>
  <c r="K4" i="22"/>
  <c r="G4" i="22"/>
  <c r="G10" i="22" s="1"/>
  <c r="E25" i="21"/>
  <c r="D25" i="21"/>
  <c r="E24" i="21"/>
  <c r="C24" i="21"/>
  <c r="E22" i="21"/>
  <c r="D22" i="21"/>
  <c r="E21" i="21"/>
  <c r="D21" i="21"/>
  <c r="E20" i="21"/>
  <c r="D20" i="21"/>
  <c r="C20" i="21"/>
  <c r="F17" i="21"/>
  <c r="F16" i="21"/>
  <c r="E16" i="21"/>
  <c r="F15" i="21"/>
  <c r="F10" i="21"/>
  <c r="L7" i="21" s="1"/>
  <c r="E10" i="21"/>
  <c r="H25" i="1" s="1"/>
  <c r="D10" i="21"/>
  <c r="F25" i="1" s="1"/>
  <c r="D25" i="1" s="1"/>
  <c r="C10" i="21"/>
  <c r="G9" i="21"/>
  <c r="J8" i="21"/>
  <c r="G8" i="21"/>
  <c r="J7" i="21"/>
  <c r="G7" i="21"/>
  <c r="G6" i="21"/>
  <c r="K5" i="21"/>
  <c r="G5" i="21"/>
  <c r="G4" i="21"/>
  <c r="E25" i="20"/>
  <c r="D25" i="20"/>
  <c r="E24" i="20"/>
  <c r="C24" i="20"/>
  <c r="E22" i="20"/>
  <c r="D22" i="20"/>
  <c r="E21" i="20"/>
  <c r="E20" i="20"/>
  <c r="D20" i="20"/>
  <c r="C20" i="20"/>
  <c r="F17" i="20"/>
  <c r="F16" i="20"/>
  <c r="E16" i="20"/>
  <c r="F15" i="20"/>
  <c r="F10" i="20"/>
  <c r="E10" i="20"/>
  <c r="H24" i="1" s="1"/>
  <c r="D10" i="20"/>
  <c r="J6" i="20" s="1"/>
  <c r="C10" i="20"/>
  <c r="C24" i="1" s="1"/>
  <c r="K9" i="20"/>
  <c r="G9" i="20"/>
  <c r="J8" i="20"/>
  <c r="G8" i="20"/>
  <c r="K7" i="20"/>
  <c r="G7" i="20"/>
  <c r="G6" i="20"/>
  <c r="J5" i="20"/>
  <c r="G5" i="20"/>
  <c r="L4" i="20"/>
  <c r="G4" i="20"/>
  <c r="E25" i="19"/>
  <c r="D25" i="19"/>
  <c r="E24" i="19"/>
  <c r="C24" i="19"/>
  <c r="E22" i="19"/>
  <c r="D22" i="19"/>
  <c r="E21" i="19"/>
  <c r="E20" i="19"/>
  <c r="D20" i="19"/>
  <c r="C20" i="19"/>
  <c r="F17" i="19"/>
  <c r="F16" i="19"/>
  <c r="E16" i="19"/>
  <c r="F15" i="19"/>
  <c r="F10" i="19"/>
  <c r="J23" i="1" s="1"/>
  <c r="E23" i="1" s="1"/>
  <c r="E10" i="19"/>
  <c r="K9" i="19" s="1"/>
  <c r="D10" i="19"/>
  <c r="F23" i="1" s="1"/>
  <c r="D23" i="1" s="1"/>
  <c r="C10" i="19"/>
  <c r="C23" i="1" s="1"/>
  <c r="L9" i="19"/>
  <c r="J9" i="19"/>
  <c r="G9" i="19"/>
  <c r="K8" i="19"/>
  <c r="G8" i="19"/>
  <c r="K7" i="19"/>
  <c r="G7" i="19"/>
  <c r="K6" i="19"/>
  <c r="G6" i="19"/>
  <c r="K5" i="19"/>
  <c r="G5" i="19"/>
  <c r="K4" i="19"/>
  <c r="G4" i="19"/>
  <c r="E25" i="18"/>
  <c r="D25" i="18"/>
  <c r="E24" i="18"/>
  <c r="C24" i="18"/>
  <c r="E22" i="18"/>
  <c r="D22" i="18"/>
  <c r="E21" i="18"/>
  <c r="E20" i="18"/>
  <c r="D20" i="18"/>
  <c r="C20" i="18"/>
  <c r="F17" i="18"/>
  <c r="F16" i="18"/>
  <c r="E16" i="18"/>
  <c r="F15" i="18"/>
  <c r="F10" i="18"/>
  <c r="L9" i="18" s="1"/>
  <c r="E10" i="18"/>
  <c r="K6" i="18" s="1"/>
  <c r="D10" i="18"/>
  <c r="F22" i="1" s="1"/>
  <c r="C10" i="18"/>
  <c r="J9" i="18"/>
  <c r="G9" i="18"/>
  <c r="L8" i="18"/>
  <c r="G8" i="18"/>
  <c r="L7" i="18"/>
  <c r="J7" i="18"/>
  <c r="G7" i="18"/>
  <c r="L6" i="18"/>
  <c r="G6" i="18"/>
  <c r="L5" i="18"/>
  <c r="K5" i="18"/>
  <c r="J5" i="18"/>
  <c r="G5" i="18"/>
  <c r="L4" i="18"/>
  <c r="F11" i="18" s="1"/>
  <c r="J4" i="18"/>
  <c r="G4" i="18"/>
  <c r="E25" i="17"/>
  <c r="D25" i="17"/>
  <c r="E24" i="17"/>
  <c r="C24" i="17"/>
  <c r="E22" i="17"/>
  <c r="D22" i="17"/>
  <c r="E21" i="17"/>
  <c r="E20" i="17"/>
  <c r="D20" i="17"/>
  <c r="C20" i="17"/>
  <c r="F17" i="17"/>
  <c r="F16" i="17"/>
  <c r="E16" i="17"/>
  <c r="F15" i="17"/>
  <c r="F10" i="17"/>
  <c r="E10" i="17"/>
  <c r="H21" i="1" s="1"/>
  <c r="D10" i="17"/>
  <c r="J6" i="17" s="1"/>
  <c r="C10" i="17"/>
  <c r="G9" i="17"/>
  <c r="L8" i="17"/>
  <c r="K8" i="17"/>
  <c r="G8" i="17"/>
  <c r="L7" i="17"/>
  <c r="J7" i="17"/>
  <c r="G7" i="17"/>
  <c r="L6" i="17"/>
  <c r="G6" i="17"/>
  <c r="L5" i="17"/>
  <c r="G5" i="17"/>
  <c r="G4" i="17"/>
  <c r="E25" i="16"/>
  <c r="D25" i="16"/>
  <c r="E24" i="16"/>
  <c r="C24" i="16"/>
  <c r="E22" i="16"/>
  <c r="D22" i="16"/>
  <c r="E21" i="16"/>
  <c r="E20" i="16"/>
  <c r="D20" i="16"/>
  <c r="C20" i="16"/>
  <c r="F17" i="16"/>
  <c r="F16" i="16"/>
  <c r="E16" i="16"/>
  <c r="F15" i="16"/>
  <c r="F10" i="16"/>
  <c r="J20" i="1" s="1"/>
  <c r="E20" i="1" s="1"/>
  <c r="E10" i="16"/>
  <c r="D10" i="16"/>
  <c r="F20" i="1" s="1"/>
  <c r="C10" i="16"/>
  <c r="C20" i="1" s="1"/>
  <c r="G9" i="16"/>
  <c r="K8" i="16"/>
  <c r="G8" i="16"/>
  <c r="G7" i="16"/>
  <c r="G6" i="16"/>
  <c r="K5" i="16"/>
  <c r="G5" i="16"/>
  <c r="J4" i="16"/>
  <c r="G4" i="16"/>
  <c r="E25" i="15"/>
  <c r="D25" i="15"/>
  <c r="E24" i="15"/>
  <c r="C24" i="15"/>
  <c r="E22" i="15"/>
  <c r="D22" i="15"/>
  <c r="E21" i="15"/>
  <c r="D21" i="15"/>
  <c r="E20" i="15"/>
  <c r="D20" i="15"/>
  <c r="C20" i="15"/>
  <c r="F17" i="15"/>
  <c r="F16" i="15"/>
  <c r="E16" i="15"/>
  <c r="F15" i="15"/>
  <c r="F10" i="15"/>
  <c r="L5" i="15" s="1"/>
  <c r="E10" i="15"/>
  <c r="H19" i="1" s="1"/>
  <c r="D10" i="15"/>
  <c r="J9" i="15" s="1"/>
  <c r="C10" i="15"/>
  <c r="C19" i="1" s="1"/>
  <c r="G9" i="15"/>
  <c r="G8" i="15"/>
  <c r="L7" i="15"/>
  <c r="J7" i="15"/>
  <c r="G7" i="15"/>
  <c r="G6" i="15"/>
  <c r="K5" i="15"/>
  <c r="G5" i="15"/>
  <c r="K4" i="15"/>
  <c r="G4" i="15"/>
  <c r="E25" i="14"/>
  <c r="D25" i="14"/>
  <c r="E24" i="14"/>
  <c r="C24" i="14"/>
  <c r="E22" i="14"/>
  <c r="D22" i="14"/>
  <c r="E21" i="14"/>
  <c r="D21" i="14"/>
  <c r="E20" i="14"/>
  <c r="D20" i="14"/>
  <c r="C20" i="14"/>
  <c r="F17" i="14"/>
  <c r="F16" i="14"/>
  <c r="E16" i="14"/>
  <c r="F15" i="14"/>
  <c r="F10" i="14"/>
  <c r="J18" i="1" s="1"/>
  <c r="E18" i="1" s="1"/>
  <c r="E10" i="14"/>
  <c r="H18" i="1" s="1"/>
  <c r="D10" i="14"/>
  <c r="C10" i="14"/>
  <c r="C18" i="1" s="1"/>
  <c r="J9" i="14"/>
  <c r="G9" i="14"/>
  <c r="G8" i="14"/>
  <c r="K7" i="14"/>
  <c r="J7" i="14"/>
  <c r="G7" i="14"/>
  <c r="J6" i="14"/>
  <c r="G6" i="14"/>
  <c r="J5" i="14"/>
  <c r="G5" i="14"/>
  <c r="J4" i="14"/>
  <c r="G4" i="14"/>
  <c r="E25" i="13"/>
  <c r="D25" i="13"/>
  <c r="E24" i="13"/>
  <c r="C24" i="13"/>
  <c r="E22" i="13"/>
  <c r="D22" i="13"/>
  <c r="E21" i="13"/>
  <c r="E20" i="13"/>
  <c r="D20" i="13"/>
  <c r="C20" i="13"/>
  <c r="F17" i="13"/>
  <c r="F16" i="13"/>
  <c r="E16" i="13"/>
  <c r="F15" i="13"/>
  <c r="F10" i="13"/>
  <c r="E10" i="13"/>
  <c r="K5" i="13" s="1"/>
  <c r="D10" i="13"/>
  <c r="J8" i="13" s="1"/>
  <c r="C10" i="13"/>
  <c r="C17" i="1" s="1"/>
  <c r="G9" i="13"/>
  <c r="G8" i="13"/>
  <c r="G7" i="13"/>
  <c r="G6" i="13"/>
  <c r="J5" i="13"/>
  <c r="G5" i="13"/>
  <c r="G4" i="13"/>
  <c r="E25" i="12"/>
  <c r="D25" i="12"/>
  <c r="E24" i="12"/>
  <c r="D24" i="12"/>
  <c r="C24" i="12"/>
  <c r="E22" i="12"/>
  <c r="D22" i="12"/>
  <c r="E21" i="12"/>
  <c r="E20" i="12"/>
  <c r="D20" i="12"/>
  <c r="C20" i="12"/>
  <c r="F17" i="12"/>
  <c r="F16" i="12"/>
  <c r="E16" i="12"/>
  <c r="F15" i="12"/>
  <c r="F10" i="12"/>
  <c r="L8" i="12" s="1"/>
  <c r="E10" i="12"/>
  <c r="K5" i="12" s="1"/>
  <c r="D10" i="12"/>
  <c r="F16" i="1" s="1"/>
  <c r="U16" i="1" s="1"/>
  <c r="C10" i="12"/>
  <c r="C16" i="1" s="1"/>
  <c r="L9" i="12"/>
  <c r="K9" i="12"/>
  <c r="G9" i="12"/>
  <c r="J8" i="12"/>
  <c r="G8" i="12"/>
  <c r="K7" i="12"/>
  <c r="J7" i="12"/>
  <c r="G7" i="12"/>
  <c r="J6" i="12"/>
  <c r="G6" i="12"/>
  <c r="J5" i="12"/>
  <c r="G5" i="12"/>
  <c r="L4" i="12"/>
  <c r="G4" i="12"/>
  <c r="G10" i="12" s="1"/>
  <c r="E25" i="11"/>
  <c r="D25" i="11"/>
  <c r="E24" i="11"/>
  <c r="C24" i="11"/>
  <c r="E22" i="11"/>
  <c r="D22" i="11"/>
  <c r="E21" i="11"/>
  <c r="E20" i="11"/>
  <c r="D20" i="11"/>
  <c r="C20" i="11"/>
  <c r="F17" i="11"/>
  <c r="F16" i="11"/>
  <c r="E16" i="11"/>
  <c r="F15" i="11"/>
  <c r="F10" i="11"/>
  <c r="E10" i="11"/>
  <c r="H15" i="1" s="1"/>
  <c r="D10" i="11"/>
  <c r="F15" i="1" s="1"/>
  <c r="D15" i="1" s="1"/>
  <c r="C10" i="11"/>
  <c r="L9" i="11"/>
  <c r="K9" i="11"/>
  <c r="J9" i="11"/>
  <c r="G9" i="11"/>
  <c r="G8" i="11"/>
  <c r="J7" i="11"/>
  <c r="G7" i="11"/>
  <c r="L6" i="11"/>
  <c r="G6" i="11"/>
  <c r="K5" i="11"/>
  <c r="G5" i="11"/>
  <c r="L4" i="11"/>
  <c r="K4" i="11"/>
  <c r="G4" i="11"/>
  <c r="E25" i="10"/>
  <c r="D25" i="10"/>
  <c r="E24" i="10"/>
  <c r="D24" i="10"/>
  <c r="C24" i="10"/>
  <c r="E22" i="10"/>
  <c r="D22" i="10"/>
  <c r="E21" i="10"/>
  <c r="E20" i="10"/>
  <c r="D20" i="10"/>
  <c r="C20" i="10"/>
  <c r="F17" i="10"/>
  <c r="F16" i="10"/>
  <c r="E16" i="10"/>
  <c r="F15" i="10"/>
  <c r="F10" i="10"/>
  <c r="L4" i="10" s="1"/>
  <c r="E10" i="10"/>
  <c r="D10" i="10"/>
  <c r="F14" i="1" s="1"/>
  <c r="C10" i="10"/>
  <c r="C14" i="1" s="1"/>
  <c r="L9" i="10"/>
  <c r="G9" i="10"/>
  <c r="L8" i="10"/>
  <c r="G8" i="10"/>
  <c r="L7" i="10"/>
  <c r="K7" i="10"/>
  <c r="G7" i="10"/>
  <c r="L6" i="10"/>
  <c r="K6" i="10"/>
  <c r="G6" i="10"/>
  <c r="G5" i="10"/>
  <c r="K4" i="10"/>
  <c r="G4" i="10"/>
  <c r="E25" i="9"/>
  <c r="D25" i="9"/>
  <c r="E24" i="9"/>
  <c r="C24" i="9"/>
  <c r="E22" i="9"/>
  <c r="D22" i="9"/>
  <c r="E21" i="9"/>
  <c r="D21" i="9"/>
  <c r="E20" i="9"/>
  <c r="D20" i="9"/>
  <c r="C20" i="9"/>
  <c r="F17" i="9"/>
  <c r="F16" i="9"/>
  <c r="E16" i="9"/>
  <c r="F15" i="9"/>
  <c r="F10" i="9"/>
  <c r="E10" i="9"/>
  <c r="H13" i="1" s="1"/>
  <c r="D10" i="9"/>
  <c r="J6" i="9" s="1"/>
  <c r="C10" i="9"/>
  <c r="C13" i="1" s="1"/>
  <c r="G9" i="9"/>
  <c r="G8" i="9"/>
  <c r="L7" i="9"/>
  <c r="J7" i="9"/>
  <c r="G7" i="9"/>
  <c r="G6" i="9"/>
  <c r="G5" i="9"/>
  <c r="G4" i="9"/>
  <c r="E25" i="8"/>
  <c r="D25" i="8"/>
  <c r="E24" i="8"/>
  <c r="C24" i="8"/>
  <c r="E22" i="8"/>
  <c r="D22" i="8"/>
  <c r="E21" i="8"/>
  <c r="E20" i="8"/>
  <c r="D20" i="8"/>
  <c r="C20" i="8"/>
  <c r="F17" i="8"/>
  <c r="F16" i="8"/>
  <c r="E16" i="8"/>
  <c r="F15" i="8"/>
  <c r="F10" i="8"/>
  <c r="J12" i="1" s="1"/>
  <c r="E12" i="1" s="1"/>
  <c r="E10" i="8"/>
  <c r="D10" i="8"/>
  <c r="C10" i="8"/>
  <c r="C12" i="1" s="1"/>
  <c r="G9" i="8"/>
  <c r="G8" i="8"/>
  <c r="G7" i="8"/>
  <c r="G6" i="8"/>
  <c r="G5" i="8"/>
  <c r="G4" i="8"/>
  <c r="E25" i="7"/>
  <c r="D25" i="7"/>
  <c r="E24" i="7"/>
  <c r="C24" i="7"/>
  <c r="E22" i="7"/>
  <c r="D22" i="7"/>
  <c r="E21" i="7"/>
  <c r="D21" i="7"/>
  <c r="E20" i="7"/>
  <c r="D20" i="7"/>
  <c r="C20" i="7"/>
  <c r="F17" i="7"/>
  <c r="F16" i="7"/>
  <c r="E16" i="7"/>
  <c r="F15" i="7"/>
  <c r="F10" i="7"/>
  <c r="L6" i="7" s="1"/>
  <c r="E10" i="7"/>
  <c r="H11" i="1" s="1"/>
  <c r="D10" i="7"/>
  <c r="F11" i="1" s="1"/>
  <c r="C10" i="7"/>
  <c r="C11" i="1" s="1"/>
  <c r="J9" i="7"/>
  <c r="G9" i="7"/>
  <c r="L8" i="7"/>
  <c r="G8" i="7"/>
  <c r="L7" i="7"/>
  <c r="G7" i="7"/>
  <c r="G6" i="7"/>
  <c r="L5" i="7"/>
  <c r="K5" i="7"/>
  <c r="G5" i="7"/>
  <c r="G4" i="7"/>
  <c r="E25" i="6"/>
  <c r="D25" i="6"/>
  <c r="E24" i="6"/>
  <c r="C24" i="6"/>
  <c r="E22" i="6"/>
  <c r="D22" i="6"/>
  <c r="E21" i="6"/>
  <c r="E20" i="6"/>
  <c r="D20" i="6"/>
  <c r="C20" i="6"/>
  <c r="F17" i="6"/>
  <c r="E17" i="6"/>
  <c r="F16" i="6"/>
  <c r="E16" i="6"/>
  <c r="F15" i="6"/>
  <c r="F10" i="6"/>
  <c r="L4" i="6" s="1"/>
  <c r="E10" i="6"/>
  <c r="H10" i="1" s="1"/>
  <c r="D10" i="6"/>
  <c r="C10" i="6"/>
  <c r="C10" i="1" s="1"/>
  <c r="J9" i="6"/>
  <c r="G9" i="6"/>
  <c r="G8" i="6"/>
  <c r="G7" i="6"/>
  <c r="G6" i="6"/>
  <c r="G5" i="6"/>
  <c r="J4" i="6"/>
  <c r="G4" i="6"/>
  <c r="E25" i="5"/>
  <c r="D25" i="5"/>
  <c r="E24" i="5"/>
  <c r="C24" i="5"/>
  <c r="E22" i="5"/>
  <c r="D22" i="5"/>
  <c r="E21" i="5"/>
  <c r="E20" i="5"/>
  <c r="D20" i="5"/>
  <c r="C20" i="5"/>
  <c r="F17" i="5"/>
  <c r="F16" i="5"/>
  <c r="E16" i="5"/>
  <c r="F15" i="5"/>
  <c r="F10" i="5"/>
  <c r="E10" i="5"/>
  <c r="D10" i="5"/>
  <c r="J5" i="5" s="1"/>
  <c r="C10" i="5"/>
  <c r="C9" i="1" s="1"/>
  <c r="J9" i="5"/>
  <c r="G9" i="5"/>
  <c r="G8" i="5"/>
  <c r="L7" i="5"/>
  <c r="J7" i="5"/>
  <c r="G7" i="5"/>
  <c r="J6" i="5"/>
  <c r="G6" i="5"/>
  <c r="G5" i="5"/>
  <c r="J4" i="5"/>
  <c r="G4" i="5"/>
  <c r="E25" i="4"/>
  <c r="D25" i="4"/>
  <c r="E24" i="4"/>
  <c r="D24" i="4"/>
  <c r="C24" i="4"/>
  <c r="E22" i="4"/>
  <c r="D22" i="4"/>
  <c r="E21" i="4"/>
  <c r="E20" i="4"/>
  <c r="D20" i="4"/>
  <c r="C20" i="4"/>
  <c r="F17" i="4"/>
  <c r="F16" i="4"/>
  <c r="E16" i="4"/>
  <c r="F15" i="4"/>
  <c r="F10" i="4"/>
  <c r="L8" i="4" s="1"/>
  <c r="E10" i="4"/>
  <c r="H8" i="1" s="1"/>
  <c r="D10" i="4"/>
  <c r="F8" i="1" s="1"/>
  <c r="D8" i="1" s="1"/>
  <c r="C10" i="4"/>
  <c r="C8" i="1" s="1"/>
  <c r="K9" i="4"/>
  <c r="J9" i="4"/>
  <c r="G9" i="4"/>
  <c r="J8" i="4"/>
  <c r="G8" i="4"/>
  <c r="J7" i="4"/>
  <c r="G7" i="4"/>
  <c r="L6" i="4"/>
  <c r="J6" i="4"/>
  <c r="G6" i="4"/>
  <c r="J5" i="4"/>
  <c r="G5" i="4"/>
  <c r="L4" i="4"/>
  <c r="J4" i="4"/>
  <c r="G4" i="4"/>
  <c r="D23" i="3"/>
  <c r="D24" i="17" s="1"/>
  <c r="D20" i="3"/>
  <c r="E17" i="3"/>
  <c r="F10" i="3"/>
  <c r="E10" i="3"/>
  <c r="H7" i="1" s="1"/>
  <c r="D10" i="3"/>
  <c r="J6" i="3" s="1"/>
  <c r="C10" i="3"/>
  <c r="C7" i="1" s="1"/>
  <c r="G9" i="3"/>
  <c r="J8" i="3"/>
  <c r="G8" i="3"/>
  <c r="J7" i="3"/>
  <c r="G7" i="3"/>
  <c r="L6" i="3"/>
  <c r="G6" i="3"/>
  <c r="J5" i="3"/>
  <c r="G5" i="3"/>
  <c r="J4" i="3"/>
  <c r="G4" i="3"/>
  <c r="U40" i="1" l="1"/>
  <c r="U73" i="1"/>
  <c r="U81" i="1"/>
  <c r="U11" i="1"/>
  <c r="U23" i="1"/>
  <c r="U20" i="1"/>
  <c r="U55" i="1"/>
  <c r="U65" i="1"/>
  <c r="U42" i="1"/>
  <c r="U74" i="1"/>
  <c r="U31" i="1"/>
  <c r="U39" i="1"/>
  <c r="U63" i="1"/>
  <c r="U71" i="1"/>
  <c r="U79" i="1"/>
  <c r="D27" i="1"/>
  <c r="K8" i="61"/>
  <c r="H65" i="1"/>
  <c r="K5" i="61"/>
  <c r="K4" i="61"/>
  <c r="K7" i="61"/>
  <c r="K8" i="24"/>
  <c r="E11" i="24" s="1"/>
  <c r="H28" i="1"/>
  <c r="K7" i="24"/>
  <c r="K4" i="24"/>
  <c r="K6" i="24"/>
  <c r="K5" i="24"/>
  <c r="M4" i="22"/>
  <c r="L26" i="1"/>
  <c r="M5" i="22"/>
  <c r="D11" i="1"/>
  <c r="K8" i="5"/>
  <c r="H9" i="1"/>
  <c r="K6" i="5"/>
  <c r="J17" i="1"/>
  <c r="E17" i="1" s="1"/>
  <c r="L7" i="13"/>
  <c r="L9" i="13"/>
  <c r="E42" i="1"/>
  <c r="C47" i="1"/>
  <c r="H55" i="1"/>
  <c r="K7" i="51"/>
  <c r="K4" i="51"/>
  <c r="K9" i="51"/>
  <c r="K6" i="51"/>
  <c r="K8" i="51"/>
  <c r="K5" i="51"/>
  <c r="L56" i="1"/>
  <c r="K5" i="75"/>
  <c r="K9" i="75"/>
  <c r="H79" i="1"/>
  <c r="L86" i="1"/>
  <c r="L9" i="84"/>
  <c r="L6" i="84"/>
  <c r="J88" i="1"/>
  <c r="E88" i="1" s="1"/>
  <c r="L5" i="84"/>
  <c r="L8" i="84"/>
  <c r="L4" i="84"/>
  <c r="K7" i="5"/>
  <c r="J9" i="1"/>
  <c r="E9" i="1" s="1"/>
  <c r="L9" i="5"/>
  <c r="J4" i="8"/>
  <c r="J5" i="8"/>
  <c r="F12" i="1"/>
  <c r="U12" i="1" s="1"/>
  <c r="J4" i="32"/>
  <c r="F36" i="1"/>
  <c r="U36" i="1" s="1"/>
  <c r="J9" i="32"/>
  <c r="D11" i="40"/>
  <c r="C91" i="1"/>
  <c r="J6" i="92"/>
  <c r="J7" i="92"/>
  <c r="J8" i="92"/>
  <c r="J5" i="92"/>
  <c r="F96" i="1"/>
  <c r="U96" i="1" s="1"/>
  <c r="C103" i="1"/>
  <c r="L9" i="3"/>
  <c r="J7" i="1"/>
  <c r="E7" i="1" s="1"/>
  <c r="L5" i="3"/>
  <c r="K4" i="5"/>
  <c r="K6" i="8"/>
  <c r="H12" i="1"/>
  <c r="K8" i="8"/>
  <c r="K7" i="8"/>
  <c r="F26" i="1"/>
  <c r="U26" i="1" s="1"/>
  <c r="J4" i="22"/>
  <c r="C33" i="1"/>
  <c r="H56" i="1"/>
  <c r="I62" i="1"/>
  <c r="J67" i="1"/>
  <c r="E67" i="1" s="1"/>
  <c r="L8" i="63"/>
  <c r="D11" i="64"/>
  <c r="F69" i="1"/>
  <c r="J6" i="65"/>
  <c r="C76" i="1"/>
  <c r="L6" i="76"/>
  <c r="J80" i="1"/>
  <c r="E80" i="1" s="1"/>
  <c r="L7" i="76"/>
  <c r="L9" i="76"/>
  <c r="L5" i="76"/>
  <c r="L8" i="76"/>
  <c r="C86" i="1"/>
  <c r="E17" i="23"/>
  <c r="C108" i="1"/>
  <c r="K5" i="8"/>
  <c r="C40" i="1"/>
  <c r="H43" i="1"/>
  <c r="K7" i="39"/>
  <c r="K4" i="39"/>
  <c r="K9" i="39"/>
  <c r="K6" i="39"/>
  <c r="K8" i="39"/>
  <c r="K5" i="39"/>
  <c r="K7" i="75"/>
  <c r="L8" i="96"/>
  <c r="J100" i="1"/>
  <c r="E100" i="1" s="1"/>
  <c r="L7" i="96"/>
  <c r="L4" i="96"/>
  <c r="L9" i="96"/>
  <c r="L5" i="96"/>
  <c r="D48" i="1"/>
  <c r="K5" i="5"/>
  <c r="C22" i="1"/>
  <c r="D40" i="1"/>
  <c r="L4" i="64"/>
  <c r="J68" i="1"/>
  <c r="E68" i="1" s="1"/>
  <c r="L9" i="64"/>
  <c r="L5" i="64"/>
  <c r="H74" i="1"/>
  <c r="K8" i="70"/>
  <c r="L9" i="9"/>
  <c r="L6" i="9"/>
  <c r="J13" i="1"/>
  <c r="E13" i="1" s="1"/>
  <c r="L8" i="9"/>
  <c r="L5" i="9"/>
  <c r="M4" i="12"/>
  <c r="L16" i="1"/>
  <c r="K42" i="1"/>
  <c r="C42" i="1"/>
  <c r="G10" i="41"/>
  <c r="L5" i="74"/>
  <c r="J78" i="1"/>
  <c r="E78" i="1" s="1"/>
  <c r="L7" i="74"/>
  <c r="L9" i="74"/>
  <c r="L5" i="88"/>
  <c r="J92" i="1"/>
  <c r="E92" i="1" s="1"/>
  <c r="L7" i="88"/>
  <c r="L4" i="88"/>
  <c r="L9" i="88"/>
  <c r="K8" i="97"/>
  <c r="H101" i="1"/>
  <c r="K9" i="97"/>
  <c r="K5" i="97"/>
  <c r="K7" i="97"/>
  <c r="K4" i="97"/>
  <c r="J6" i="30"/>
  <c r="F34" i="1"/>
  <c r="J5" i="30"/>
  <c r="M6" i="44"/>
  <c r="C58" i="1"/>
  <c r="D65" i="1"/>
  <c r="L9" i="71"/>
  <c r="J75" i="1"/>
  <c r="E75" i="1" s="1"/>
  <c r="L6" i="71"/>
  <c r="L8" i="71"/>
  <c r="J87" i="1"/>
  <c r="E87" i="1" s="1"/>
  <c r="L8" i="83"/>
  <c r="L5" i="91"/>
  <c r="J95" i="1"/>
  <c r="E95" i="1" s="1"/>
  <c r="L8" i="91"/>
  <c r="D21" i="34"/>
  <c r="C111" i="1"/>
  <c r="K5" i="4"/>
  <c r="K7" i="4"/>
  <c r="L5" i="6"/>
  <c r="J5" i="11"/>
  <c r="D11" i="11" s="1"/>
  <c r="K7" i="11"/>
  <c r="E11" i="11" s="1"/>
  <c r="C15" i="1"/>
  <c r="L5" i="12"/>
  <c r="L7" i="12"/>
  <c r="L8" i="15"/>
  <c r="J5" i="16"/>
  <c r="C21" i="1"/>
  <c r="L5" i="21"/>
  <c r="L8" i="21"/>
  <c r="L6" i="23"/>
  <c r="J8" i="24"/>
  <c r="F11" i="24"/>
  <c r="J4" i="25"/>
  <c r="D11" i="25" s="1"/>
  <c r="K7" i="32"/>
  <c r="H36" i="1"/>
  <c r="D11" i="33"/>
  <c r="L8" i="34"/>
  <c r="K6" i="36"/>
  <c r="L6" i="37"/>
  <c r="L6" i="40"/>
  <c r="L9" i="40"/>
  <c r="J7" i="43"/>
  <c r="F47" i="1"/>
  <c r="J6" i="45"/>
  <c r="K9" i="46"/>
  <c r="K5" i="47"/>
  <c r="L5" i="48"/>
  <c r="L8" i="48"/>
  <c r="J8" i="51"/>
  <c r="J4" i="52"/>
  <c r="L8" i="52"/>
  <c r="J56" i="1"/>
  <c r="E56" i="1" s="1"/>
  <c r="J8" i="54"/>
  <c r="F58" i="1"/>
  <c r="K5" i="56"/>
  <c r="L8" i="56"/>
  <c r="J9" i="57"/>
  <c r="F61" i="1"/>
  <c r="K8" i="65"/>
  <c r="H69" i="1"/>
  <c r="L9" i="66"/>
  <c r="G10" i="68"/>
  <c r="M4" i="68" s="1"/>
  <c r="L9" i="68"/>
  <c r="E74" i="1"/>
  <c r="K4" i="71"/>
  <c r="K5" i="74"/>
  <c r="K8" i="74"/>
  <c r="J5" i="79"/>
  <c r="F83" i="1"/>
  <c r="J8" i="82"/>
  <c r="F86" i="1"/>
  <c r="K7" i="83"/>
  <c r="J7" i="84"/>
  <c r="J5" i="85"/>
  <c r="F89" i="1"/>
  <c r="J6" i="88"/>
  <c r="K4" i="89"/>
  <c r="K5" i="92"/>
  <c r="H96" i="1"/>
  <c r="L6" i="93"/>
  <c r="J7" i="99"/>
  <c r="F103" i="1"/>
  <c r="F9" i="1"/>
  <c r="U9" i="1" s="1"/>
  <c r="J10" i="1"/>
  <c r="E10" i="1" s="1"/>
  <c r="F13" i="1"/>
  <c r="F19" i="1"/>
  <c r="H27" i="1"/>
  <c r="F37" i="1"/>
  <c r="U37" i="1" s="1"/>
  <c r="F56" i="1"/>
  <c r="H61" i="1"/>
  <c r="D24" i="43"/>
  <c r="C114" i="1"/>
  <c r="L5" i="4"/>
  <c r="L7" i="4"/>
  <c r="J5" i="6"/>
  <c r="F10" i="1"/>
  <c r="J5" i="9"/>
  <c r="J8" i="9"/>
  <c r="D14" i="1"/>
  <c r="M8" i="12"/>
  <c r="J6" i="13"/>
  <c r="J9" i="13"/>
  <c r="D20" i="1"/>
  <c r="J9" i="20"/>
  <c r="F24" i="1"/>
  <c r="J8" i="28"/>
  <c r="F32" i="1"/>
  <c r="K6" i="29"/>
  <c r="H33" i="1"/>
  <c r="G10" i="30"/>
  <c r="L4" i="30"/>
  <c r="F11" i="30" s="1"/>
  <c r="J34" i="1"/>
  <c r="K6" i="33"/>
  <c r="E11" i="33" s="1"/>
  <c r="L5" i="34"/>
  <c r="F11" i="34" s="1"/>
  <c r="G10" i="37"/>
  <c r="L9" i="37"/>
  <c r="K6" i="41"/>
  <c r="K9" i="41"/>
  <c r="L5" i="42"/>
  <c r="G10" i="44"/>
  <c r="L6" i="45"/>
  <c r="L7" i="46"/>
  <c r="F11" i="46" s="1"/>
  <c r="L9" i="46"/>
  <c r="L4" i="52"/>
  <c r="L8" i="55"/>
  <c r="L5" i="56"/>
  <c r="J4" i="58"/>
  <c r="F62" i="1"/>
  <c r="J7" i="62"/>
  <c r="D11" i="62" s="1"/>
  <c r="J8" i="63"/>
  <c r="J5" i="64"/>
  <c r="L9" i="65"/>
  <c r="J69" i="1"/>
  <c r="E69" i="1" s="1"/>
  <c r="J6" i="70"/>
  <c r="L8" i="70"/>
  <c r="F11" i="70" s="1"/>
  <c r="K9" i="72"/>
  <c r="H76" i="1"/>
  <c r="L6" i="73"/>
  <c r="J8" i="75"/>
  <c r="K5" i="77"/>
  <c r="K9" i="77"/>
  <c r="J5" i="78"/>
  <c r="J7" i="78"/>
  <c r="K9" i="78"/>
  <c r="K5" i="79"/>
  <c r="E11" i="79" s="1"/>
  <c r="H83" i="1"/>
  <c r="J5" i="80"/>
  <c r="F84" i="1"/>
  <c r="U84" i="1" s="1"/>
  <c r="J5" i="81"/>
  <c r="F85" i="1"/>
  <c r="U85" i="1" s="1"/>
  <c r="J7" i="82"/>
  <c r="K9" i="85"/>
  <c r="H89" i="1"/>
  <c r="G10" i="86"/>
  <c r="L5" i="86"/>
  <c r="J9" i="86"/>
  <c r="F90" i="1"/>
  <c r="J6" i="87"/>
  <c r="J8" i="87"/>
  <c r="K5" i="87"/>
  <c r="H91" i="1"/>
  <c r="K6" i="88"/>
  <c r="J9" i="88"/>
  <c r="J9" i="89"/>
  <c r="K4" i="93"/>
  <c r="L9" i="93"/>
  <c r="D11" i="94"/>
  <c r="K7" i="94"/>
  <c r="L9" i="94"/>
  <c r="G10" i="95"/>
  <c r="L99" i="1" s="1"/>
  <c r="G10" i="96"/>
  <c r="L100" i="1" s="1"/>
  <c r="J9" i="96"/>
  <c r="K8" i="99"/>
  <c r="H103" i="1"/>
  <c r="J14" i="1"/>
  <c r="E14" i="1" s="1"/>
  <c r="H26" i="1"/>
  <c r="H37" i="1"/>
  <c r="J38" i="1"/>
  <c r="E38" i="1" s="1"/>
  <c r="H42" i="1"/>
  <c r="J6" i="6"/>
  <c r="J7" i="7"/>
  <c r="K9" i="10"/>
  <c r="H14" i="1"/>
  <c r="J8" i="11"/>
  <c r="D11" i="12"/>
  <c r="K6" i="13"/>
  <c r="K9" i="13"/>
  <c r="L5" i="14"/>
  <c r="K6" i="16"/>
  <c r="H20" i="1"/>
  <c r="J8" i="18"/>
  <c r="D11" i="18" s="1"/>
  <c r="J4" i="19"/>
  <c r="L7" i="19"/>
  <c r="J7" i="20"/>
  <c r="L6" i="21"/>
  <c r="J9" i="21"/>
  <c r="K8" i="22"/>
  <c r="L4" i="23"/>
  <c r="L6" i="26"/>
  <c r="K9" i="26"/>
  <c r="K6" i="27"/>
  <c r="L9" i="29"/>
  <c r="J33" i="1"/>
  <c r="E33" i="1" s="1"/>
  <c r="K8" i="30"/>
  <c r="K6" i="32"/>
  <c r="K4" i="33"/>
  <c r="K9" i="33"/>
  <c r="J9" i="34"/>
  <c r="J7" i="36"/>
  <c r="L4" i="37"/>
  <c r="J7" i="37"/>
  <c r="J6" i="39"/>
  <c r="J9" i="39"/>
  <c r="L4" i="40"/>
  <c r="D44" i="1"/>
  <c r="L9" i="43"/>
  <c r="J47" i="1"/>
  <c r="E47" i="1" s="1"/>
  <c r="K9" i="44"/>
  <c r="H48" i="1"/>
  <c r="L9" i="45"/>
  <c r="L9" i="48"/>
  <c r="J9" i="49"/>
  <c r="F53" i="1"/>
  <c r="J4" i="50"/>
  <c r="F54" i="1"/>
  <c r="J6" i="51"/>
  <c r="J8" i="52"/>
  <c r="J7" i="54"/>
  <c r="L5" i="54"/>
  <c r="J58" i="1"/>
  <c r="L9" i="56"/>
  <c r="K8" i="57"/>
  <c r="L7" i="57"/>
  <c r="J61" i="1"/>
  <c r="E61" i="1" s="1"/>
  <c r="J6" i="58"/>
  <c r="K5" i="59"/>
  <c r="J8" i="59"/>
  <c r="D11" i="59" s="1"/>
  <c r="J5" i="60"/>
  <c r="F64" i="1"/>
  <c r="L6" i="62"/>
  <c r="J66" i="1"/>
  <c r="U66" i="1" s="1"/>
  <c r="K4" i="63"/>
  <c r="J9" i="64"/>
  <c r="K5" i="65"/>
  <c r="K4" i="66"/>
  <c r="J5" i="68"/>
  <c r="F72" i="1"/>
  <c r="K4" i="69"/>
  <c r="H73" i="1"/>
  <c r="L6" i="70"/>
  <c r="K5" i="71"/>
  <c r="J5" i="72"/>
  <c r="L8" i="72"/>
  <c r="J76" i="1"/>
  <c r="E76" i="1" s="1"/>
  <c r="J9" i="73"/>
  <c r="F77" i="1"/>
  <c r="K6" i="74"/>
  <c r="J9" i="74"/>
  <c r="J5" i="75"/>
  <c r="K5" i="78"/>
  <c r="K7" i="78"/>
  <c r="L9" i="78"/>
  <c r="L9" i="79"/>
  <c r="J83" i="1"/>
  <c r="E83" i="1" s="1"/>
  <c r="K9" i="80"/>
  <c r="H84" i="1"/>
  <c r="L6" i="82"/>
  <c r="J86" i="1"/>
  <c r="E86" i="1" s="1"/>
  <c r="J8" i="85"/>
  <c r="L7" i="85"/>
  <c r="J89" i="1"/>
  <c r="E89" i="1" s="1"/>
  <c r="K9" i="88"/>
  <c r="J5" i="90"/>
  <c r="F94" i="1"/>
  <c r="L5" i="92"/>
  <c r="F11" i="92" s="1"/>
  <c r="K8" i="92"/>
  <c r="K7" i="93"/>
  <c r="E11" i="93" s="1"/>
  <c r="K5" i="94"/>
  <c r="E11" i="94" s="1"/>
  <c r="L7" i="95"/>
  <c r="J6" i="96"/>
  <c r="K9" i="96"/>
  <c r="J5" i="98"/>
  <c r="L6" i="99"/>
  <c r="J103" i="1"/>
  <c r="E103" i="1" s="1"/>
  <c r="H31" i="1"/>
  <c r="F41" i="1"/>
  <c r="H85" i="1"/>
  <c r="J99" i="1"/>
  <c r="U99" i="1" s="1"/>
  <c r="J102" i="1"/>
  <c r="E102" i="1" s="1"/>
  <c r="D11" i="4"/>
  <c r="K5" i="10"/>
  <c r="E11" i="10" s="1"/>
  <c r="G10" i="11"/>
  <c r="M9" i="11" s="1"/>
  <c r="J6" i="11"/>
  <c r="K8" i="11"/>
  <c r="L7" i="11"/>
  <c r="J15" i="1"/>
  <c r="J4" i="12"/>
  <c r="K6" i="12"/>
  <c r="L9" i="17"/>
  <c r="J21" i="1"/>
  <c r="E21" i="1" s="1"/>
  <c r="D21" i="17"/>
  <c r="K8" i="18"/>
  <c r="J4" i="20"/>
  <c r="L5" i="20"/>
  <c r="J24" i="1"/>
  <c r="E24" i="1" s="1"/>
  <c r="D21" i="20"/>
  <c r="K5" i="22"/>
  <c r="L8" i="22"/>
  <c r="L6" i="24"/>
  <c r="J5" i="25"/>
  <c r="J7" i="28"/>
  <c r="L6" i="28"/>
  <c r="J32" i="1"/>
  <c r="E32" i="1" s="1"/>
  <c r="D21" i="28"/>
  <c r="L8" i="30"/>
  <c r="L6" i="32"/>
  <c r="F11" i="32" s="1"/>
  <c r="L4" i="33"/>
  <c r="J4" i="36"/>
  <c r="K7" i="36"/>
  <c r="K6" i="38"/>
  <c r="E11" i="38" s="1"/>
  <c r="D45" i="1"/>
  <c r="J8" i="42"/>
  <c r="D11" i="42" s="1"/>
  <c r="F46" i="1"/>
  <c r="L4" i="44"/>
  <c r="J48" i="1"/>
  <c r="L4" i="45"/>
  <c r="L5" i="46"/>
  <c r="J4" i="46"/>
  <c r="F50" i="1"/>
  <c r="J6" i="47"/>
  <c r="F51" i="1"/>
  <c r="K4" i="49"/>
  <c r="H53" i="1"/>
  <c r="J9" i="51"/>
  <c r="L5" i="52"/>
  <c r="J9" i="53"/>
  <c r="F57" i="1"/>
  <c r="U57" i="1" s="1"/>
  <c r="K7" i="54"/>
  <c r="K5" i="55"/>
  <c r="L8" i="57"/>
  <c r="K8" i="59"/>
  <c r="L8" i="61"/>
  <c r="K5" i="66"/>
  <c r="H70" i="1"/>
  <c r="K5" i="67"/>
  <c r="H71" i="1"/>
  <c r="J4" i="70"/>
  <c r="J9" i="70"/>
  <c r="K9" i="71"/>
  <c r="L5" i="72"/>
  <c r="K8" i="72"/>
  <c r="L4" i="73"/>
  <c r="K7" i="73"/>
  <c r="H77" i="1"/>
  <c r="J9" i="75"/>
  <c r="D11" i="75" s="1"/>
  <c r="D81" i="1"/>
  <c r="L5" i="78"/>
  <c r="J6" i="79"/>
  <c r="J8" i="79"/>
  <c r="J4" i="82"/>
  <c r="J4" i="87"/>
  <c r="J4" i="88"/>
  <c r="J5" i="93"/>
  <c r="F97" i="1"/>
  <c r="K5" i="95"/>
  <c r="H99" i="1"/>
  <c r="L5" i="98"/>
  <c r="K7" i="99"/>
  <c r="F7" i="1"/>
  <c r="J8" i="1"/>
  <c r="E8" i="1" s="1"/>
  <c r="D22" i="1"/>
  <c r="F29" i="1"/>
  <c r="U29" i="1" s="1"/>
  <c r="J30" i="1"/>
  <c r="E30" i="1" s="1"/>
  <c r="J41" i="1"/>
  <c r="E41" i="1" s="1"/>
  <c r="J49" i="1"/>
  <c r="E49" i="1" s="1"/>
  <c r="J91" i="1"/>
  <c r="U91" i="1" s="1"/>
  <c r="K4" i="4"/>
  <c r="E11" i="4" s="1"/>
  <c r="K6" i="4"/>
  <c r="K8" i="4"/>
  <c r="J7" i="6"/>
  <c r="D21" i="6"/>
  <c r="D24" i="9"/>
  <c r="L5" i="10"/>
  <c r="K8" i="10"/>
  <c r="J4" i="11"/>
  <c r="K6" i="11"/>
  <c r="K4" i="12"/>
  <c r="E11" i="12" s="1"/>
  <c r="L6" i="12"/>
  <c r="F11" i="12" s="1"/>
  <c r="J9" i="12"/>
  <c r="J4" i="13"/>
  <c r="J7" i="13"/>
  <c r="J8" i="14"/>
  <c r="D11" i="14" s="1"/>
  <c r="F18" i="1"/>
  <c r="U18" i="1" s="1"/>
  <c r="K7" i="16"/>
  <c r="J5" i="17"/>
  <c r="J8" i="17"/>
  <c r="G10" i="18"/>
  <c r="L22" i="1" s="1"/>
  <c r="J6" i="18"/>
  <c r="K4" i="21"/>
  <c r="L9" i="24"/>
  <c r="K4" i="26"/>
  <c r="J5" i="26"/>
  <c r="D11" i="26" s="1"/>
  <c r="F30" i="1"/>
  <c r="J4" i="28"/>
  <c r="J8" i="29"/>
  <c r="K5" i="30"/>
  <c r="M9" i="30"/>
  <c r="L7" i="31"/>
  <c r="F11" i="31" s="1"/>
  <c r="J35" i="1"/>
  <c r="E35" i="1" s="1"/>
  <c r="K4" i="32"/>
  <c r="E11" i="32" s="1"/>
  <c r="K9" i="32"/>
  <c r="J8" i="34"/>
  <c r="F38" i="1"/>
  <c r="K4" i="37"/>
  <c r="H41" i="1"/>
  <c r="L8" i="40"/>
  <c r="J44" i="1"/>
  <c r="E44" i="1" s="1"/>
  <c r="L7" i="41"/>
  <c r="K8" i="41"/>
  <c r="E11" i="41" s="1"/>
  <c r="H45" i="1"/>
  <c r="J9" i="45"/>
  <c r="F49" i="1"/>
  <c r="K7" i="46"/>
  <c r="H50" i="1"/>
  <c r="J7" i="48"/>
  <c r="F52" i="1"/>
  <c r="L7" i="49"/>
  <c r="J53" i="1"/>
  <c r="E53" i="1" s="1"/>
  <c r="E11" i="50"/>
  <c r="J4" i="51"/>
  <c r="J9" i="52"/>
  <c r="K8" i="53"/>
  <c r="H57" i="1"/>
  <c r="M4" i="58"/>
  <c r="L8" i="60"/>
  <c r="J64" i="1"/>
  <c r="E64" i="1" s="1"/>
  <c r="L8" i="66"/>
  <c r="J70" i="1"/>
  <c r="E70" i="1" s="1"/>
  <c r="L6" i="68"/>
  <c r="J72" i="1"/>
  <c r="E72" i="1" s="1"/>
  <c r="J7" i="70"/>
  <c r="L9" i="73"/>
  <c r="J77" i="1"/>
  <c r="E77" i="1" s="1"/>
  <c r="J4" i="74"/>
  <c r="J6" i="75"/>
  <c r="K4" i="77"/>
  <c r="H81" i="1"/>
  <c r="F11" i="85"/>
  <c r="E11" i="86"/>
  <c r="J9" i="87"/>
  <c r="K4" i="88"/>
  <c r="J5" i="89"/>
  <c r="F93" i="1"/>
  <c r="U93" i="1" s="1"/>
  <c r="L6" i="90"/>
  <c r="J94" i="1"/>
  <c r="E94" i="1" s="1"/>
  <c r="D11" i="95"/>
  <c r="J8" i="98"/>
  <c r="F102" i="1"/>
  <c r="D16" i="1"/>
  <c r="F17" i="1"/>
  <c r="U17" i="1" s="1"/>
  <c r="H22" i="1"/>
  <c r="H23" i="1"/>
  <c r="F35" i="1"/>
  <c r="F70" i="1"/>
  <c r="K4" i="13"/>
  <c r="K7" i="13"/>
  <c r="L6" i="15"/>
  <c r="J19" i="1"/>
  <c r="E19" i="1" s="1"/>
  <c r="L4" i="21"/>
  <c r="L8" i="23"/>
  <c r="J27" i="1"/>
  <c r="E27" i="1" s="1"/>
  <c r="L4" i="26"/>
  <c r="F11" i="26" s="1"/>
  <c r="L7" i="26"/>
  <c r="K4" i="45"/>
  <c r="H49" i="1"/>
  <c r="K9" i="48"/>
  <c r="H52" i="1"/>
  <c r="G10" i="49"/>
  <c r="M6" i="49" s="1"/>
  <c r="J7" i="51"/>
  <c r="J6" i="52"/>
  <c r="D11" i="52" s="1"/>
  <c r="K9" i="56"/>
  <c r="H60" i="1"/>
  <c r="G10" i="57"/>
  <c r="M5" i="58"/>
  <c r="E11" i="59"/>
  <c r="K6" i="64"/>
  <c r="J8" i="64"/>
  <c r="F68" i="1"/>
  <c r="K4" i="74"/>
  <c r="K7" i="74"/>
  <c r="J8" i="74"/>
  <c r="F78" i="1"/>
  <c r="J5" i="76"/>
  <c r="F80" i="1"/>
  <c r="M4" i="80"/>
  <c r="L84" i="1"/>
  <c r="J4" i="83"/>
  <c r="F87" i="1"/>
  <c r="J8" i="84"/>
  <c r="F88" i="1"/>
  <c r="U88" i="1" s="1"/>
  <c r="J5" i="88"/>
  <c r="F92" i="1"/>
  <c r="U92" i="1" s="1"/>
  <c r="K5" i="89"/>
  <c r="H93" i="1"/>
  <c r="L7" i="93"/>
  <c r="J97" i="1"/>
  <c r="E97" i="1" s="1"/>
  <c r="L5" i="94"/>
  <c r="J98" i="1"/>
  <c r="U98" i="1" s="1"/>
  <c r="J5" i="96"/>
  <c r="F100" i="1"/>
  <c r="H16" i="1"/>
  <c r="H17" i="1"/>
  <c r="F21" i="1"/>
  <c r="H35" i="1"/>
  <c r="H40" i="1"/>
  <c r="D73" i="1"/>
  <c r="H78" i="1"/>
  <c r="K22" i="1"/>
  <c r="L9" i="21"/>
  <c r="J25" i="1"/>
  <c r="J4" i="24"/>
  <c r="F28" i="1"/>
  <c r="U28" i="1" s="1"/>
  <c r="J7" i="39"/>
  <c r="D11" i="39" s="1"/>
  <c r="F43" i="1"/>
  <c r="L4" i="48"/>
  <c r="J52" i="1"/>
  <c r="E52" i="1" s="1"/>
  <c r="F11" i="49"/>
  <c r="L9" i="55"/>
  <c r="J59" i="1"/>
  <c r="U59" i="1" s="1"/>
  <c r="L4" i="56"/>
  <c r="J60" i="1"/>
  <c r="E60" i="1" s="1"/>
  <c r="F11" i="57"/>
  <c r="K6" i="63"/>
  <c r="H67" i="1"/>
  <c r="K8" i="71"/>
  <c r="H75" i="1"/>
  <c r="E11" i="78"/>
  <c r="L8" i="78"/>
  <c r="J82" i="1"/>
  <c r="U82" i="1" s="1"/>
  <c r="K8" i="83"/>
  <c r="H87" i="1"/>
  <c r="K5" i="88"/>
  <c r="H92" i="1"/>
  <c r="K7" i="89"/>
  <c r="K8" i="91"/>
  <c r="H95" i="1"/>
  <c r="L8" i="93"/>
  <c r="L6" i="94"/>
  <c r="K7" i="96"/>
  <c r="H100" i="1"/>
  <c r="J5" i="97"/>
  <c r="F101" i="1"/>
  <c r="U101" i="1" s="1"/>
  <c r="J22" i="1"/>
  <c r="E22" i="1" s="1"/>
  <c r="D33" i="1"/>
  <c r="H34" i="1"/>
  <c r="F76" i="1"/>
  <c r="E50" i="1"/>
  <c r="E43" i="1"/>
  <c r="E51" i="1"/>
  <c r="K5" i="6"/>
  <c r="K8" i="6"/>
  <c r="K6" i="6"/>
  <c r="K4" i="6"/>
  <c r="K9" i="6"/>
  <c r="K7" i="6"/>
  <c r="G10" i="9"/>
  <c r="L13" i="1" s="1"/>
  <c r="F11" i="10"/>
  <c r="M7" i="11"/>
  <c r="M4" i="95"/>
  <c r="M7" i="96"/>
  <c r="M5" i="96"/>
  <c r="M4" i="96"/>
  <c r="M4" i="42"/>
  <c r="G10" i="42"/>
  <c r="L46" i="1" s="1"/>
  <c r="M6" i="5"/>
  <c r="G10" i="5"/>
  <c r="L9" i="1" s="1"/>
  <c r="M9" i="5"/>
  <c r="L6" i="16"/>
  <c r="L9" i="16"/>
  <c r="L4" i="16"/>
  <c r="L7" i="16"/>
  <c r="L5" i="16"/>
  <c r="L8" i="16"/>
  <c r="G10" i="7"/>
  <c r="M9" i="7" s="1"/>
  <c r="M8" i="18"/>
  <c r="M6" i="18"/>
  <c r="M4" i="18"/>
  <c r="M6" i="11"/>
  <c r="L8" i="14"/>
  <c r="L6" i="14"/>
  <c r="L9" i="14"/>
  <c r="L7" i="14"/>
  <c r="L4" i="14"/>
  <c r="F11" i="14" s="1"/>
  <c r="G10" i="3"/>
  <c r="L7" i="1" s="1"/>
  <c r="M7" i="3"/>
  <c r="L6" i="8"/>
  <c r="L9" i="8"/>
  <c r="L4" i="8"/>
  <c r="L7" i="8"/>
  <c r="L5" i="8"/>
  <c r="G10" i="10"/>
  <c r="E17" i="12"/>
  <c r="K5" i="14"/>
  <c r="K8" i="14"/>
  <c r="K6" i="14"/>
  <c r="K4" i="14"/>
  <c r="G10" i="17"/>
  <c r="L21" i="1" s="1"/>
  <c r="E11" i="19"/>
  <c r="M6" i="26"/>
  <c r="G10" i="26"/>
  <c r="L30" i="1" s="1"/>
  <c r="M5" i="3"/>
  <c r="K6" i="3"/>
  <c r="K9" i="3"/>
  <c r="K4" i="3"/>
  <c r="K7" i="3"/>
  <c r="K5" i="3"/>
  <c r="L8" i="6"/>
  <c r="L6" i="6"/>
  <c r="L9" i="6"/>
  <c r="L7" i="6"/>
  <c r="J5" i="15"/>
  <c r="J8" i="15"/>
  <c r="J6" i="15"/>
  <c r="J4" i="15"/>
  <c r="M9" i="18"/>
  <c r="L5" i="25"/>
  <c r="L8" i="25"/>
  <c r="L6" i="25"/>
  <c r="L7" i="25"/>
  <c r="L9" i="25"/>
  <c r="L4" i="25"/>
  <c r="M7" i="32"/>
  <c r="J6" i="35"/>
  <c r="J9" i="35"/>
  <c r="J7" i="35"/>
  <c r="J5" i="35"/>
  <c r="J4" i="35"/>
  <c r="J8" i="35"/>
  <c r="M4" i="41"/>
  <c r="M5" i="41"/>
  <c r="J6" i="55"/>
  <c r="J9" i="55"/>
  <c r="J4" i="55"/>
  <c r="J5" i="55"/>
  <c r="J8" i="55"/>
  <c r="J7" i="55"/>
  <c r="E17" i="4"/>
  <c r="J5" i="7"/>
  <c r="J8" i="7"/>
  <c r="J6" i="7"/>
  <c r="J4" i="7"/>
  <c r="D11" i="7" s="1"/>
  <c r="L8" i="8"/>
  <c r="E17" i="11"/>
  <c r="M5" i="12"/>
  <c r="L5" i="13"/>
  <c r="L8" i="13"/>
  <c r="L6" i="13"/>
  <c r="L4" i="13"/>
  <c r="M9" i="14"/>
  <c r="K8" i="15"/>
  <c r="K6" i="15"/>
  <c r="E11" i="15" s="1"/>
  <c r="K9" i="15"/>
  <c r="K7" i="15"/>
  <c r="K6" i="17"/>
  <c r="K9" i="17"/>
  <c r="K4" i="17"/>
  <c r="K7" i="17"/>
  <c r="K5" i="17"/>
  <c r="M5" i="18"/>
  <c r="M7" i="18"/>
  <c r="D11" i="23"/>
  <c r="K8" i="3"/>
  <c r="M9" i="6"/>
  <c r="M4" i="7"/>
  <c r="K8" i="7"/>
  <c r="K6" i="7"/>
  <c r="K9" i="7"/>
  <c r="K7" i="7"/>
  <c r="K6" i="9"/>
  <c r="K9" i="9"/>
  <c r="K4" i="9"/>
  <c r="E11" i="9" s="1"/>
  <c r="K7" i="9"/>
  <c r="K5" i="9"/>
  <c r="J6" i="10"/>
  <c r="J9" i="10"/>
  <c r="J4" i="10"/>
  <c r="J7" i="10"/>
  <c r="J5" i="10"/>
  <c r="M6" i="13"/>
  <c r="M9" i="13"/>
  <c r="G10" i="13"/>
  <c r="L17" i="1" s="1"/>
  <c r="G10" i="14"/>
  <c r="G10" i="21"/>
  <c r="L25" i="1" s="1"/>
  <c r="G10" i="23"/>
  <c r="G10" i="24"/>
  <c r="L28" i="1" s="1"/>
  <c r="G10" i="27"/>
  <c r="L31" i="1" s="1"/>
  <c r="E17" i="37"/>
  <c r="M5" i="4"/>
  <c r="G10" i="4"/>
  <c r="L5" i="5"/>
  <c r="L8" i="5"/>
  <c r="L6" i="5"/>
  <c r="L4" i="5"/>
  <c r="K4" i="7"/>
  <c r="K8" i="9"/>
  <c r="J8" i="10"/>
  <c r="M9" i="12"/>
  <c r="K9" i="14"/>
  <c r="G10" i="15"/>
  <c r="L19" i="1" s="1"/>
  <c r="J8" i="16"/>
  <c r="J6" i="16"/>
  <c r="J9" i="16"/>
  <c r="J7" i="16"/>
  <c r="M7" i="19"/>
  <c r="G10" i="19"/>
  <c r="L23" i="1" s="1"/>
  <c r="G10" i="34"/>
  <c r="L38" i="1" s="1"/>
  <c r="E17" i="96"/>
  <c r="E17" i="88"/>
  <c r="E17" i="80"/>
  <c r="E17" i="94"/>
  <c r="E17" i="86"/>
  <c r="E17" i="93"/>
  <c r="E17" i="85"/>
  <c r="E17" i="92"/>
  <c r="E17" i="84"/>
  <c r="E17" i="99"/>
  <c r="E17" i="91"/>
  <c r="E17" i="83"/>
  <c r="E17" i="98"/>
  <c r="E17" i="90"/>
  <c r="E17" i="82"/>
  <c r="E17" i="97"/>
  <c r="E17" i="89"/>
  <c r="E17" i="72"/>
  <c r="E17" i="64"/>
  <c r="E17" i="71"/>
  <c r="E17" i="63"/>
  <c r="E17" i="70"/>
  <c r="E17" i="62"/>
  <c r="E17" i="87"/>
  <c r="E17" i="77"/>
  <c r="E17" i="69"/>
  <c r="E17" i="95"/>
  <c r="E17" i="81"/>
  <c r="E17" i="76"/>
  <c r="E17" i="68"/>
  <c r="E17" i="78"/>
  <c r="E17" i="74"/>
  <c r="E17" i="66"/>
  <c r="E17" i="56"/>
  <c r="E17" i="48"/>
  <c r="E17" i="65"/>
  <c r="E17" i="55"/>
  <c r="E17" i="47"/>
  <c r="E17" i="54"/>
  <c r="E17" i="75"/>
  <c r="E17" i="53"/>
  <c r="E17" i="60"/>
  <c r="E17" i="79"/>
  <c r="E17" i="67"/>
  <c r="E17" i="58"/>
  <c r="E17" i="73"/>
  <c r="E17" i="52"/>
  <c r="E17" i="44"/>
  <c r="E17" i="36"/>
  <c r="E17" i="59"/>
  <c r="E17" i="43"/>
  <c r="E17" i="35"/>
  <c r="E17" i="42"/>
  <c r="E17" i="41"/>
  <c r="E17" i="50"/>
  <c r="E17" i="61"/>
  <c r="E17" i="57"/>
  <c r="E17" i="46"/>
  <c r="E17" i="38"/>
  <c r="E17" i="39"/>
  <c r="E17" i="30"/>
  <c r="E17" i="22"/>
  <c r="E17" i="29"/>
  <c r="E17" i="21"/>
  <c r="E17" i="34"/>
  <c r="E17" i="28"/>
  <c r="E17" i="49"/>
  <c r="E17" i="27"/>
  <c r="E17" i="19"/>
  <c r="E17" i="51"/>
  <c r="E17" i="45"/>
  <c r="E17" i="40"/>
  <c r="E17" i="32"/>
  <c r="E17" i="24"/>
  <c r="E17" i="10"/>
  <c r="E17" i="26"/>
  <c r="E17" i="25"/>
  <c r="E17" i="17"/>
  <c r="E17" i="9"/>
  <c r="E17" i="16"/>
  <c r="E17" i="8"/>
  <c r="E17" i="33"/>
  <c r="E17" i="20"/>
  <c r="E17" i="15"/>
  <c r="E17" i="7"/>
  <c r="E17" i="31"/>
  <c r="E17" i="18"/>
  <c r="E17" i="13"/>
  <c r="E17" i="5"/>
  <c r="M8" i="5"/>
  <c r="M4" i="6"/>
  <c r="G10" i="6"/>
  <c r="L10" i="1" s="1"/>
  <c r="J8" i="8"/>
  <c r="J6" i="8"/>
  <c r="J9" i="8"/>
  <c r="J7" i="8"/>
  <c r="M5" i="11"/>
  <c r="M6" i="12"/>
  <c r="M7" i="12"/>
  <c r="D11" i="13"/>
  <c r="E17" i="14"/>
  <c r="L8" i="3"/>
  <c r="E15" i="3"/>
  <c r="C106" i="1" s="1"/>
  <c r="L9" i="4"/>
  <c r="F11" i="4" s="1"/>
  <c r="K9" i="5"/>
  <c r="D21" i="8"/>
  <c r="D24" i="11"/>
  <c r="D21" i="16"/>
  <c r="M9" i="22"/>
  <c r="D24" i="23"/>
  <c r="M4" i="26"/>
  <c r="M6" i="30"/>
  <c r="M9" i="47"/>
  <c r="K5" i="52"/>
  <c r="K8" i="52"/>
  <c r="K6" i="52"/>
  <c r="K7" i="52"/>
  <c r="K4" i="52"/>
  <c r="K9" i="52"/>
  <c r="G10" i="73"/>
  <c r="L77" i="1" s="1"/>
  <c r="M5" i="73"/>
  <c r="J5" i="19"/>
  <c r="J8" i="19"/>
  <c r="J6" i="19"/>
  <c r="J7" i="19"/>
  <c r="D24" i="24"/>
  <c r="D21" i="26"/>
  <c r="J5" i="27"/>
  <c r="J8" i="27"/>
  <c r="J6" i="27"/>
  <c r="J7" i="27"/>
  <c r="M7" i="30"/>
  <c r="D24" i="31"/>
  <c r="G10" i="33"/>
  <c r="L37" i="1" s="1"/>
  <c r="G10" i="35"/>
  <c r="D21" i="99"/>
  <c r="D21" i="91"/>
  <c r="D21" i="83"/>
  <c r="D21" i="97"/>
  <c r="D21" i="89"/>
  <c r="D21" i="81"/>
  <c r="D21" i="96"/>
  <c r="D21" i="88"/>
  <c r="D21" i="80"/>
  <c r="D21" i="95"/>
  <c r="D21" i="87"/>
  <c r="D21" i="79"/>
  <c r="D21" i="94"/>
  <c r="D21" i="86"/>
  <c r="D21" i="78"/>
  <c r="D21" i="93"/>
  <c r="D21" i="85"/>
  <c r="D21" i="92"/>
  <c r="D21" i="75"/>
  <c r="D21" i="67"/>
  <c r="D21" i="84"/>
  <c r="D21" i="74"/>
  <c r="D21" i="66"/>
  <c r="D21" i="90"/>
  <c r="D21" i="73"/>
  <c r="D21" i="65"/>
  <c r="D21" i="98"/>
  <c r="D21" i="72"/>
  <c r="D21" i="71"/>
  <c r="D21" i="63"/>
  <c r="D21" i="77"/>
  <c r="D21" i="69"/>
  <c r="D21" i="61"/>
  <c r="D21" i="59"/>
  <c r="D21" i="51"/>
  <c r="D21" i="62"/>
  <c r="D21" i="58"/>
  <c r="D21" i="50"/>
  <c r="D21" i="57"/>
  <c r="D21" i="49"/>
  <c r="D21" i="56"/>
  <c r="D21" i="48"/>
  <c r="D21" i="82"/>
  <c r="D21" i="64"/>
  <c r="D21" i="53"/>
  <c r="D21" i="39"/>
  <c r="D21" i="60"/>
  <c r="D21" i="46"/>
  <c r="D21" i="38"/>
  <c r="D21" i="45"/>
  <c r="D21" i="37"/>
  <c r="D21" i="55"/>
  <c r="D21" i="52"/>
  <c r="D21" i="47"/>
  <c r="D21" i="44"/>
  <c r="D21" i="36"/>
  <c r="D21" i="76"/>
  <c r="D21" i="68"/>
  <c r="D21" i="54"/>
  <c r="D21" i="41"/>
  <c r="D21" i="42"/>
  <c r="D21" i="33"/>
  <c r="D21" i="25"/>
  <c r="D21" i="40"/>
  <c r="D21" i="32"/>
  <c r="D21" i="24"/>
  <c r="D21" i="70"/>
  <c r="D21" i="31"/>
  <c r="D21" i="23"/>
  <c r="D21" i="30"/>
  <c r="D21" i="22"/>
  <c r="D21" i="43"/>
  <c r="D21" i="29"/>
  <c r="D21" i="27"/>
  <c r="D21" i="19"/>
  <c r="J8" i="5"/>
  <c r="D11" i="5" s="1"/>
  <c r="D24" i="5"/>
  <c r="L4" i="7"/>
  <c r="K4" i="8"/>
  <c r="G10" i="8"/>
  <c r="L12" i="1" s="1"/>
  <c r="J4" i="9"/>
  <c r="D11" i="9" s="1"/>
  <c r="D21" i="10"/>
  <c r="L8" i="11"/>
  <c r="K8" i="12"/>
  <c r="D24" i="13"/>
  <c r="L4" i="15"/>
  <c r="F11" i="15" s="1"/>
  <c r="K4" i="16"/>
  <c r="E11" i="16" s="1"/>
  <c r="G10" i="16"/>
  <c r="L20" i="1" s="1"/>
  <c r="J4" i="17"/>
  <c r="K7" i="18"/>
  <c r="D24" i="18"/>
  <c r="M8" i="19"/>
  <c r="J6" i="21"/>
  <c r="J4" i="21"/>
  <c r="J5" i="21"/>
  <c r="M6" i="22"/>
  <c r="G11" i="22" s="1"/>
  <c r="J4" i="27"/>
  <c r="M4" i="30"/>
  <c r="D21" i="35"/>
  <c r="M5" i="52"/>
  <c r="M7" i="52"/>
  <c r="M8" i="52"/>
  <c r="L7" i="3"/>
  <c r="J9" i="3"/>
  <c r="D11" i="3" s="1"/>
  <c r="D24" i="94"/>
  <c r="D24" i="86"/>
  <c r="D24" i="78"/>
  <c r="D24" i="92"/>
  <c r="D24" i="84"/>
  <c r="D24" i="99"/>
  <c r="D24" i="91"/>
  <c r="D24" i="83"/>
  <c r="D24" i="98"/>
  <c r="D24" i="90"/>
  <c r="D24" i="82"/>
  <c r="D24" i="97"/>
  <c r="D24" i="89"/>
  <c r="D24" i="81"/>
  <c r="D24" i="96"/>
  <c r="D24" i="88"/>
  <c r="D24" i="80"/>
  <c r="D24" i="95"/>
  <c r="D24" i="87"/>
  <c r="D24" i="70"/>
  <c r="D24" i="62"/>
  <c r="D24" i="77"/>
  <c r="D24" i="69"/>
  <c r="D24" i="61"/>
  <c r="D24" i="76"/>
  <c r="D24" i="68"/>
  <c r="D24" i="75"/>
  <c r="D24" i="67"/>
  <c r="D24" i="79"/>
  <c r="D24" i="74"/>
  <c r="D24" i="66"/>
  <c r="D24" i="72"/>
  <c r="D24" i="64"/>
  <c r="D24" i="65"/>
  <c r="D24" i="54"/>
  <c r="D24" i="46"/>
  <c r="D24" i="93"/>
  <c r="D24" i="63"/>
  <c r="D24" i="53"/>
  <c r="D24" i="60"/>
  <c r="D24" i="52"/>
  <c r="D24" i="59"/>
  <c r="D24" i="51"/>
  <c r="D24" i="58"/>
  <c r="D24" i="73"/>
  <c r="D24" i="56"/>
  <c r="D24" i="71"/>
  <c r="D24" i="42"/>
  <c r="D24" i="34"/>
  <c r="D24" i="41"/>
  <c r="D24" i="40"/>
  <c r="D24" i="85"/>
  <c r="D24" i="50"/>
  <c r="D24" i="48"/>
  <c r="D24" i="39"/>
  <c r="D24" i="49"/>
  <c r="D24" i="55"/>
  <c r="D24" i="47"/>
  <c r="D24" i="44"/>
  <c r="D24" i="36"/>
  <c r="D24" i="28"/>
  <c r="D24" i="20"/>
  <c r="D24" i="27"/>
  <c r="D24" i="19"/>
  <c r="D24" i="35"/>
  <c r="D24" i="26"/>
  <c r="D24" i="45"/>
  <c r="D24" i="38"/>
  <c r="D24" i="33"/>
  <c r="D24" i="25"/>
  <c r="D24" i="57"/>
  <c r="D24" i="32"/>
  <c r="D24" i="37"/>
  <c r="D24" i="30"/>
  <c r="D24" i="22"/>
  <c r="J8" i="6"/>
  <c r="D11" i="6" s="1"/>
  <c r="D24" i="6"/>
  <c r="L9" i="7"/>
  <c r="K9" i="8"/>
  <c r="J9" i="9"/>
  <c r="L5" i="11"/>
  <c r="F11" i="11" s="1"/>
  <c r="D21" i="11"/>
  <c r="K8" i="13"/>
  <c r="E11" i="13" s="1"/>
  <c r="D24" i="14"/>
  <c r="L9" i="15"/>
  <c r="K9" i="16"/>
  <c r="J9" i="17"/>
  <c r="L6" i="19"/>
  <c r="L4" i="19"/>
  <c r="L5" i="19"/>
  <c r="K6" i="20"/>
  <c r="K4" i="20"/>
  <c r="K5" i="20"/>
  <c r="K6" i="21"/>
  <c r="K9" i="21"/>
  <c r="K7" i="21"/>
  <c r="K8" i="21"/>
  <c r="M7" i="22"/>
  <c r="J6" i="22"/>
  <c r="J9" i="22"/>
  <c r="J7" i="22"/>
  <c r="J8" i="22"/>
  <c r="L6" i="27"/>
  <c r="L9" i="27"/>
  <c r="L4" i="27"/>
  <c r="L5" i="27"/>
  <c r="M8" i="30"/>
  <c r="G10" i="47"/>
  <c r="L51" i="1" s="1"/>
  <c r="L4" i="3"/>
  <c r="F11" i="3" s="1"/>
  <c r="D21" i="4"/>
  <c r="D24" i="7"/>
  <c r="L4" i="9"/>
  <c r="D21" i="12"/>
  <c r="D24" i="15"/>
  <c r="L4" i="17"/>
  <c r="K4" i="18"/>
  <c r="K9" i="18"/>
  <c r="L8" i="19"/>
  <c r="L6" i="20"/>
  <c r="L9" i="20"/>
  <c r="L7" i="20"/>
  <c r="L8" i="20"/>
  <c r="D24" i="21"/>
  <c r="M5" i="26"/>
  <c r="M8" i="27"/>
  <c r="G10" i="28"/>
  <c r="L32" i="1" s="1"/>
  <c r="G10" i="31"/>
  <c r="L35" i="1" s="1"/>
  <c r="L4" i="36"/>
  <c r="L7" i="36"/>
  <c r="L6" i="36"/>
  <c r="L5" i="36"/>
  <c r="L9" i="36"/>
  <c r="L8" i="36"/>
  <c r="M8" i="37"/>
  <c r="M9" i="37"/>
  <c r="M7" i="37"/>
  <c r="M6" i="37"/>
  <c r="K5" i="40"/>
  <c r="K8" i="40"/>
  <c r="K6" i="40"/>
  <c r="K7" i="40"/>
  <c r="K9" i="40"/>
  <c r="K4" i="40"/>
  <c r="K6" i="43"/>
  <c r="K9" i="43"/>
  <c r="K4" i="43"/>
  <c r="K7" i="43"/>
  <c r="K8" i="43"/>
  <c r="K5" i="43"/>
  <c r="E11" i="46"/>
  <c r="G10" i="46"/>
  <c r="D21" i="5"/>
  <c r="D24" i="8"/>
  <c r="D21" i="13"/>
  <c r="D24" i="16"/>
  <c r="D21" i="18"/>
  <c r="M6" i="19"/>
  <c r="M9" i="19"/>
  <c r="G10" i="20"/>
  <c r="K8" i="20"/>
  <c r="J5" i="22"/>
  <c r="M8" i="22"/>
  <c r="L4" i="22"/>
  <c r="L7" i="22"/>
  <c r="L5" i="22"/>
  <c r="L6" i="22"/>
  <c r="M7" i="24"/>
  <c r="G10" i="25"/>
  <c r="L29" i="1" s="1"/>
  <c r="M8" i="25"/>
  <c r="K5" i="26"/>
  <c r="K8" i="26"/>
  <c r="K6" i="26"/>
  <c r="K7" i="26"/>
  <c r="L8" i="27"/>
  <c r="D11" i="28"/>
  <c r="K6" i="28"/>
  <c r="K9" i="28"/>
  <c r="K4" i="28"/>
  <c r="K7" i="28"/>
  <c r="K5" i="28"/>
  <c r="J6" i="29"/>
  <c r="J9" i="29"/>
  <c r="J4" i="29"/>
  <c r="J7" i="29"/>
  <c r="J5" i="29"/>
  <c r="D24" i="29"/>
  <c r="G10" i="32"/>
  <c r="L36" i="1" s="1"/>
  <c r="L5" i="33"/>
  <c r="L8" i="33"/>
  <c r="L6" i="33"/>
  <c r="L9" i="33"/>
  <c r="L7" i="33"/>
  <c r="K6" i="23"/>
  <c r="L9" i="23"/>
  <c r="F11" i="23" s="1"/>
  <c r="J6" i="24"/>
  <c r="K9" i="24"/>
  <c r="L8" i="28"/>
  <c r="K8" i="29"/>
  <c r="L6" i="30"/>
  <c r="J8" i="30"/>
  <c r="K6" i="31"/>
  <c r="J6" i="32"/>
  <c r="J4" i="34"/>
  <c r="L7" i="34"/>
  <c r="K9" i="34"/>
  <c r="G10" i="36"/>
  <c r="L40" i="1" s="1"/>
  <c r="M5" i="38"/>
  <c r="L5" i="39"/>
  <c r="L8" i="39"/>
  <c r="L6" i="39"/>
  <c r="L7" i="39"/>
  <c r="M8" i="41"/>
  <c r="L6" i="41"/>
  <c r="L9" i="41"/>
  <c r="L4" i="41"/>
  <c r="L5" i="41"/>
  <c r="M9" i="42"/>
  <c r="M9" i="44"/>
  <c r="M9" i="49"/>
  <c r="M7" i="49"/>
  <c r="G10" i="60"/>
  <c r="M5" i="68"/>
  <c r="K6" i="35"/>
  <c r="K9" i="35"/>
  <c r="M9" i="36"/>
  <c r="M4" i="40"/>
  <c r="M9" i="41"/>
  <c r="M6" i="43"/>
  <c r="E11" i="69"/>
  <c r="K6" i="70"/>
  <c r="K9" i="70"/>
  <c r="K4" i="70"/>
  <c r="K7" i="70"/>
  <c r="K5" i="70"/>
  <c r="K5" i="23"/>
  <c r="J5" i="24"/>
  <c r="L9" i="26"/>
  <c r="K9" i="27"/>
  <c r="L7" i="28"/>
  <c r="K7" i="29"/>
  <c r="L5" i="30"/>
  <c r="J7" i="30"/>
  <c r="K5" i="31"/>
  <c r="J5" i="32"/>
  <c r="D11" i="32" s="1"/>
  <c r="L6" i="34"/>
  <c r="K4" i="35"/>
  <c r="L9" i="35"/>
  <c r="L4" i="35"/>
  <c r="M7" i="36"/>
  <c r="M5" i="37"/>
  <c r="G10" i="40"/>
  <c r="M6" i="41"/>
  <c r="M7" i="44"/>
  <c r="M7" i="46"/>
  <c r="M6" i="52"/>
  <c r="L6" i="54"/>
  <c r="L9" i="54"/>
  <c r="L4" i="54"/>
  <c r="L7" i="54"/>
  <c r="L8" i="54"/>
  <c r="L4" i="28"/>
  <c r="K4" i="29"/>
  <c r="G10" i="29"/>
  <c r="J4" i="30"/>
  <c r="G10" i="39"/>
  <c r="K6" i="42"/>
  <c r="K9" i="42"/>
  <c r="K4" i="42"/>
  <c r="K5" i="42"/>
  <c r="L9" i="47"/>
  <c r="L4" i="47"/>
  <c r="L6" i="47"/>
  <c r="L7" i="47"/>
  <c r="L5" i="47"/>
  <c r="M6" i="53"/>
  <c r="G10" i="53"/>
  <c r="L57" i="1" s="1"/>
  <c r="M4" i="71"/>
  <c r="M9" i="71"/>
  <c r="K7" i="23"/>
  <c r="E11" i="23" s="1"/>
  <c r="J7" i="24"/>
  <c r="L9" i="28"/>
  <c r="L4" i="29"/>
  <c r="K9" i="29"/>
  <c r="K4" i="30"/>
  <c r="E11" i="30" s="1"/>
  <c r="L7" i="30"/>
  <c r="J9" i="30"/>
  <c r="J4" i="31"/>
  <c r="D11" i="31" s="1"/>
  <c r="K7" i="31"/>
  <c r="J7" i="32"/>
  <c r="J5" i="34"/>
  <c r="J6" i="36"/>
  <c r="D11" i="36" s="1"/>
  <c r="J9" i="36"/>
  <c r="J8" i="36"/>
  <c r="G10" i="38"/>
  <c r="L42" i="1" s="1"/>
  <c r="F11" i="40"/>
  <c r="M7" i="41"/>
  <c r="L6" i="42"/>
  <c r="L9" i="42"/>
  <c r="L4" i="42"/>
  <c r="L7" i="42"/>
  <c r="L8" i="42"/>
  <c r="M8" i="44"/>
  <c r="M8" i="46"/>
  <c r="M9" i="60"/>
  <c r="M5" i="66"/>
  <c r="M4" i="66"/>
  <c r="G10" i="74"/>
  <c r="M6" i="74" s="1"/>
  <c r="K5" i="34"/>
  <c r="J7" i="34"/>
  <c r="K5" i="35"/>
  <c r="K7" i="35"/>
  <c r="M5" i="40"/>
  <c r="D11" i="41"/>
  <c r="J5" i="41"/>
  <c r="J8" i="41"/>
  <c r="J6" i="41"/>
  <c r="J7" i="41"/>
  <c r="K8" i="42"/>
  <c r="G10" i="43"/>
  <c r="J6" i="43"/>
  <c r="J9" i="43"/>
  <c r="J4" i="43"/>
  <c r="J5" i="43"/>
  <c r="G10" i="45"/>
  <c r="L49" i="1" s="1"/>
  <c r="L8" i="47"/>
  <c r="J6" i="48"/>
  <c r="J9" i="48"/>
  <c r="J4" i="48"/>
  <c r="L5" i="51"/>
  <c r="L8" i="51"/>
  <c r="L6" i="51"/>
  <c r="L7" i="51"/>
  <c r="L9" i="51"/>
  <c r="L4" i="51"/>
  <c r="F11" i="51" s="1"/>
  <c r="G10" i="76"/>
  <c r="L80" i="1" s="1"/>
  <c r="M4" i="37"/>
  <c r="K6" i="37"/>
  <c r="J6" i="38"/>
  <c r="L6" i="44"/>
  <c r="F11" i="44" s="1"/>
  <c r="J8" i="44"/>
  <c r="M4" i="45"/>
  <c r="K6" i="45"/>
  <c r="M7" i="47"/>
  <c r="G10" i="55"/>
  <c r="K6" i="55"/>
  <c r="K9" i="55"/>
  <c r="K4" i="55"/>
  <c r="K7" i="55"/>
  <c r="K8" i="55"/>
  <c r="F11" i="58"/>
  <c r="M9" i="58"/>
  <c r="M7" i="58"/>
  <c r="L5" i="59"/>
  <c r="L8" i="59"/>
  <c r="L6" i="59"/>
  <c r="L9" i="59"/>
  <c r="L7" i="59"/>
  <c r="M9" i="63"/>
  <c r="F11" i="65"/>
  <c r="M6" i="66"/>
  <c r="J6" i="71"/>
  <c r="J9" i="71"/>
  <c r="J4" i="71"/>
  <c r="J7" i="71"/>
  <c r="J5" i="71"/>
  <c r="J8" i="71"/>
  <c r="K5" i="76"/>
  <c r="K8" i="76"/>
  <c r="K6" i="76"/>
  <c r="K9" i="76"/>
  <c r="K7" i="76"/>
  <c r="K4" i="76"/>
  <c r="E11" i="77"/>
  <c r="D11" i="81"/>
  <c r="M5" i="49"/>
  <c r="M9" i="52"/>
  <c r="J5" i="53"/>
  <c r="J8" i="53"/>
  <c r="J6" i="53"/>
  <c r="J7" i="53"/>
  <c r="D11" i="60"/>
  <c r="J5" i="61"/>
  <c r="J8" i="61"/>
  <c r="J6" i="61"/>
  <c r="J9" i="61"/>
  <c r="J7" i="61"/>
  <c r="M7" i="80"/>
  <c r="M5" i="80"/>
  <c r="K5" i="37"/>
  <c r="J5" i="38"/>
  <c r="L5" i="44"/>
  <c r="J7" i="44"/>
  <c r="K5" i="45"/>
  <c r="E11" i="45" s="1"/>
  <c r="G10" i="50"/>
  <c r="L54" i="1" s="1"/>
  <c r="M4" i="52"/>
  <c r="M4" i="53"/>
  <c r="M9" i="54"/>
  <c r="K5" i="60"/>
  <c r="E11" i="60" s="1"/>
  <c r="K8" i="60"/>
  <c r="K6" i="60"/>
  <c r="K9" i="60"/>
  <c r="K7" i="60"/>
  <c r="M6" i="61"/>
  <c r="J4" i="44"/>
  <c r="G10" i="48"/>
  <c r="L52" i="1" s="1"/>
  <c r="J4" i="53"/>
  <c r="L6" i="53"/>
  <c r="L9" i="53"/>
  <c r="L4" i="53"/>
  <c r="L5" i="53"/>
  <c r="G10" i="56"/>
  <c r="L60" i="1" s="1"/>
  <c r="M8" i="58"/>
  <c r="L6" i="61"/>
  <c r="L9" i="61"/>
  <c r="L4" i="61"/>
  <c r="L7" i="61"/>
  <c r="L5" i="61"/>
  <c r="L9" i="63"/>
  <c r="L4" i="63"/>
  <c r="L7" i="63"/>
  <c r="L5" i="63"/>
  <c r="L6" i="63"/>
  <c r="G10" i="64"/>
  <c r="K4" i="36"/>
  <c r="E11" i="36" s="1"/>
  <c r="J4" i="37"/>
  <c r="D11" i="37" s="1"/>
  <c r="K7" i="37"/>
  <c r="J7" i="38"/>
  <c r="L4" i="43"/>
  <c r="K4" i="44"/>
  <c r="E11" i="44" s="1"/>
  <c r="L7" i="44"/>
  <c r="J9" i="44"/>
  <c r="J4" i="45"/>
  <c r="K7" i="45"/>
  <c r="J7" i="46"/>
  <c r="D11" i="46" s="1"/>
  <c r="M4" i="54"/>
  <c r="G10" i="54"/>
  <c r="L58" i="1" s="1"/>
  <c r="M7" i="54"/>
  <c r="J6" i="56"/>
  <c r="J9" i="56"/>
  <c r="J4" i="56"/>
  <c r="J7" i="56"/>
  <c r="J8" i="56"/>
  <c r="M6" i="58"/>
  <c r="M4" i="61"/>
  <c r="J4" i="47"/>
  <c r="K6" i="47"/>
  <c r="K9" i="47"/>
  <c r="M5" i="48"/>
  <c r="M8" i="49"/>
  <c r="L8" i="53"/>
  <c r="K6" i="54"/>
  <c r="K9" i="54"/>
  <c r="K4" i="54"/>
  <c r="K5" i="54"/>
  <c r="J4" i="61"/>
  <c r="F11" i="73"/>
  <c r="G10" i="51"/>
  <c r="G10" i="59"/>
  <c r="G10" i="65"/>
  <c r="L69" i="1" s="1"/>
  <c r="M8" i="66"/>
  <c r="L6" i="69"/>
  <c r="L9" i="69"/>
  <c r="L4" i="69"/>
  <c r="L7" i="69"/>
  <c r="L5" i="69"/>
  <c r="G10" i="70"/>
  <c r="L74" i="1" s="1"/>
  <c r="M7" i="71"/>
  <c r="M9" i="75"/>
  <c r="J5" i="77"/>
  <c r="D11" i="77" s="1"/>
  <c r="J8" i="77"/>
  <c r="J6" i="77"/>
  <c r="J9" i="77"/>
  <c r="J7" i="77"/>
  <c r="M5" i="82"/>
  <c r="M8" i="82"/>
  <c r="M4" i="87"/>
  <c r="M9" i="87"/>
  <c r="M7" i="87"/>
  <c r="G10" i="61"/>
  <c r="L65" i="1" s="1"/>
  <c r="K6" i="62"/>
  <c r="E11" i="62" s="1"/>
  <c r="K9" i="62"/>
  <c r="K7" i="62"/>
  <c r="K5" i="62"/>
  <c r="M9" i="66"/>
  <c r="M8" i="71"/>
  <c r="D11" i="72"/>
  <c r="M4" i="75"/>
  <c r="L6" i="77"/>
  <c r="L9" i="77"/>
  <c r="L4" i="77"/>
  <c r="L7" i="77"/>
  <c r="L5" i="77"/>
  <c r="L9" i="52"/>
  <c r="K9" i="53"/>
  <c r="J9" i="54"/>
  <c r="L9" i="60"/>
  <c r="K9" i="61"/>
  <c r="M7" i="64"/>
  <c r="L5" i="67"/>
  <c r="L8" i="67"/>
  <c r="L6" i="67"/>
  <c r="L9" i="67"/>
  <c r="L7" i="67"/>
  <c r="M5" i="70"/>
  <c r="M5" i="71"/>
  <c r="M8" i="72"/>
  <c r="M9" i="74"/>
  <c r="D11" i="78"/>
  <c r="K7" i="48"/>
  <c r="L6" i="52"/>
  <c r="F11" i="52" s="1"/>
  <c r="K6" i="53"/>
  <c r="E11" i="53" s="1"/>
  <c r="J6" i="54"/>
  <c r="L7" i="55"/>
  <c r="K7" i="56"/>
  <c r="J7" i="57"/>
  <c r="L6" i="60"/>
  <c r="F11" i="60" s="1"/>
  <c r="K6" i="61"/>
  <c r="K8" i="62"/>
  <c r="G10" i="62"/>
  <c r="J9" i="65"/>
  <c r="J4" i="65"/>
  <c r="J7" i="65"/>
  <c r="J5" i="65"/>
  <c r="M7" i="66"/>
  <c r="E11" i="71"/>
  <c r="M4" i="73"/>
  <c r="L8" i="77"/>
  <c r="K4" i="48"/>
  <c r="E11" i="48" s="1"/>
  <c r="L7" i="48"/>
  <c r="F11" i="48" s="1"/>
  <c r="J4" i="49"/>
  <c r="D11" i="49" s="1"/>
  <c r="K7" i="49"/>
  <c r="E11" i="49" s="1"/>
  <c r="J7" i="50"/>
  <c r="D11" i="50" s="1"/>
  <c r="L4" i="55"/>
  <c r="K4" i="56"/>
  <c r="L7" i="56"/>
  <c r="J4" i="57"/>
  <c r="D11" i="57" s="1"/>
  <c r="K7" i="57"/>
  <c r="E11" i="57" s="1"/>
  <c r="J7" i="58"/>
  <c r="M4" i="63"/>
  <c r="J6" i="63"/>
  <c r="J9" i="63"/>
  <c r="J7" i="63"/>
  <c r="J5" i="63"/>
  <c r="K9" i="64"/>
  <c r="K4" i="64"/>
  <c r="K7" i="64"/>
  <c r="K5" i="64"/>
  <c r="K5" i="68"/>
  <c r="K8" i="68"/>
  <c r="K6" i="68"/>
  <c r="K9" i="68"/>
  <c r="K7" i="68"/>
  <c r="M6" i="71"/>
  <c r="G10" i="72"/>
  <c r="M7" i="74"/>
  <c r="M9" i="77"/>
  <c r="J4" i="63"/>
  <c r="K8" i="64"/>
  <c r="M6" i="65"/>
  <c r="J8" i="65"/>
  <c r="M6" i="67"/>
  <c r="J5" i="69"/>
  <c r="J8" i="69"/>
  <c r="J6" i="69"/>
  <c r="J9" i="69"/>
  <c r="J7" i="69"/>
  <c r="L5" i="75"/>
  <c r="F11" i="75" s="1"/>
  <c r="L8" i="75"/>
  <c r="L6" i="75"/>
  <c r="L9" i="75"/>
  <c r="L7" i="75"/>
  <c r="G10" i="78"/>
  <c r="K7" i="82"/>
  <c r="K5" i="82"/>
  <c r="K8" i="82"/>
  <c r="K6" i="82"/>
  <c r="K9" i="82"/>
  <c r="K4" i="82"/>
  <c r="E11" i="87"/>
  <c r="L8" i="62"/>
  <c r="K8" i="63"/>
  <c r="E11" i="63" s="1"/>
  <c r="L6" i="64"/>
  <c r="M4" i="65"/>
  <c r="K6" i="65"/>
  <c r="E11" i="65" s="1"/>
  <c r="L4" i="66"/>
  <c r="J6" i="66"/>
  <c r="D11" i="66" s="1"/>
  <c r="K9" i="66"/>
  <c r="K4" i="67"/>
  <c r="J9" i="67"/>
  <c r="D11" i="67" s="1"/>
  <c r="G10" i="67"/>
  <c r="L71" i="1" s="1"/>
  <c r="L6" i="72"/>
  <c r="F11" i="72" s="1"/>
  <c r="K6" i="73"/>
  <c r="L4" i="74"/>
  <c r="J6" i="74"/>
  <c r="D11" i="74" s="1"/>
  <c r="K4" i="75"/>
  <c r="G10" i="75"/>
  <c r="J4" i="76"/>
  <c r="G10" i="79"/>
  <c r="L83" i="1" s="1"/>
  <c r="M5" i="79"/>
  <c r="L5" i="83"/>
  <c r="L6" i="83"/>
  <c r="L9" i="83"/>
  <c r="L4" i="83"/>
  <c r="L7" i="83"/>
  <c r="G10" i="84"/>
  <c r="M5" i="85"/>
  <c r="M5" i="86"/>
  <c r="M6" i="90"/>
  <c r="M7" i="91"/>
  <c r="G10" i="94"/>
  <c r="L98" i="1" s="1"/>
  <c r="M6" i="97"/>
  <c r="M6" i="98"/>
  <c r="M7" i="99"/>
  <c r="L8" i="64"/>
  <c r="L6" i="66"/>
  <c r="K6" i="67"/>
  <c r="L4" i="68"/>
  <c r="F11" i="68" s="1"/>
  <c r="J6" i="68"/>
  <c r="D11" i="68" s="1"/>
  <c r="G10" i="69"/>
  <c r="L73" i="1" s="1"/>
  <c r="L5" i="71"/>
  <c r="K5" i="72"/>
  <c r="J5" i="73"/>
  <c r="K8" i="73"/>
  <c r="L6" i="74"/>
  <c r="K6" i="75"/>
  <c r="L4" i="76"/>
  <c r="J6" i="76"/>
  <c r="G10" i="77"/>
  <c r="L81" i="1" s="1"/>
  <c r="M8" i="79"/>
  <c r="M8" i="80"/>
  <c r="G10" i="81"/>
  <c r="L85" i="1" s="1"/>
  <c r="M8" i="83"/>
  <c r="M8" i="96"/>
  <c r="M8" i="97"/>
  <c r="M7" i="97"/>
  <c r="K7" i="98"/>
  <c r="K5" i="98"/>
  <c r="K8" i="98"/>
  <c r="K6" i="98"/>
  <c r="K9" i="98"/>
  <c r="K4" i="98"/>
  <c r="M6" i="80"/>
  <c r="M9" i="80"/>
  <c r="M9" i="82"/>
  <c r="K5" i="84"/>
  <c r="K6" i="84"/>
  <c r="K9" i="84"/>
  <c r="K4" i="84"/>
  <c r="K7" i="84"/>
  <c r="M9" i="86"/>
  <c r="M7" i="86"/>
  <c r="M6" i="86"/>
  <c r="M8" i="86"/>
  <c r="M6" i="87"/>
  <c r="K7" i="90"/>
  <c r="K5" i="90"/>
  <c r="K8" i="90"/>
  <c r="K6" i="90"/>
  <c r="K9" i="90"/>
  <c r="K4" i="90"/>
  <c r="M6" i="95"/>
  <c r="M9" i="96"/>
  <c r="D11" i="97"/>
  <c r="G10" i="98"/>
  <c r="L102" i="1" s="1"/>
  <c r="M4" i="99"/>
  <c r="G10" i="63"/>
  <c r="K8" i="67"/>
  <c r="J8" i="68"/>
  <c r="L7" i="71"/>
  <c r="K7" i="72"/>
  <c r="J7" i="73"/>
  <c r="L8" i="74"/>
  <c r="K8" i="75"/>
  <c r="J8" i="76"/>
  <c r="F11" i="78"/>
  <c r="M6" i="82"/>
  <c r="M9" i="83"/>
  <c r="M8" i="87"/>
  <c r="G10" i="89"/>
  <c r="G10" i="90"/>
  <c r="M9" i="91"/>
  <c r="G10" i="93"/>
  <c r="M8" i="95"/>
  <c r="M6" i="96"/>
  <c r="E11" i="97"/>
  <c r="L7" i="97"/>
  <c r="L5" i="97"/>
  <c r="L8" i="97"/>
  <c r="L6" i="97"/>
  <c r="L9" i="97"/>
  <c r="L4" i="97"/>
  <c r="L9" i="62"/>
  <c r="F11" i="62" s="1"/>
  <c r="K9" i="63"/>
  <c r="L7" i="64"/>
  <c r="L4" i="71"/>
  <c r="K4" i="72"/>
  <c r="E11" i="72" s="1"/>
  <c r="J4" i="73"/>
  <c r="L7" i="81"/>
  <c r="L5" i="81"/>
  <c r="F11" i="81" s="1"/>
  <c r="L8" i="81"/>
  <c r="L6" i="81"/>
  <c r="L9" i="81"/>
  <c r="M7" i="82"/>
  <c r="K8" i="84"/>
  <c r="M4" i="85"/>
  <c r="G10" i="88"/>
  <c r="L7" i="89"/>
  <c r="L5" i="89"/>
  <c r="L8" i="89"/>
  <c r="L6" i="89"/>
  <c r="L9" i="89"/>
  <c r="L4" i="89"/>
  <c r="M4" i="82"/>
  <c r="J7" i="83"/>
  <c r="J5" i="83"/>
  <c r="J8" i="83"/>
  <c r="J6" i="83"/>
  <c r="J9" i="83"/>
  <c r="E11" i="85"/>
  <c r="M7" i="85"/>
  <c r="F11" i="86"/>
  <c r="E11" i="89"/>
  <c r="J7" i="91"/>
  <c r="J5" i="91"/>
  <c r="J8" i="91"/>
  <c r="J6" i="91"/>
  <c r="J9" i="91"/>
  <c r="J4" i="91"/>
  <c r="M9" i="97"/>
  <c r="M9" i="98"/>
  <c r="J4" i="99"/>
  <c r="K8" i="79"/>
  <c r="L6" i="80"/>
  <c r="J8" i="80"/>
  <c r="D11" i="80" s="1"/>
  <c r="K6" i="81"/>
  <c r="E11" i="81" s="1"/>
  <c r="L4" i="82"/>
  <c r="J6" i="82"/>
  <c r="D11" i="82" s="1"/>
  <c r="K4" i="83"/>
  <c r="G10" i="83"/>
  <c r="J7" i="85"/>
  <c r="L6" i="88"/>
  <c r="F11" i="88" s="1"/>
  <c r="K6" i="89"/>
  <c r="L4" i="90"/>
  <c r="J6" i="90"/>
  <c r="K4" i="91"/>
  <c r="L7" i="91"/>
  <c r="G10" i="91"/>
  <c r="J4" i="92"/>
  <c r="D11" i="92" s="1"/>
  <c r="K7" i="92"/>
  <c r="J7" i="93"/>
  <c r="L8" i="94"/>
  <c r="K8" i="95"/>
  <c r="E11" i="95" s="1"/>
  <c r="L6" i="96"/>
  <c r="F11" i="96" s="1"/>
  <c r="J8" i="96"/>
  <c r="M4" i="97"/>
  <c r="K6" i="97"/>
  <c r="L4" i="98"/>
  <c r="J6" i="98"/>
  <c r="D11" i="98" s="1"/>
  <c r="K4" i="99"/>
  <c r="L7" i="99"/>
  <c r="J9" i="99"/>
  <c r="G10" i="99"/>
  <c r="L103" i="1" s="1"/>
  <c r="L8" i="79"/>
  <c r="K8" i="80"/>
  <c r="J8" i="81"/>
  <c r="L9" i="82"/>
  <c r="K9" i="83"/>
  <c r="L7" i="84"/>
  <c r="J9" i="84"/>
  <c r="D11" i="84" s="1"/>
  <c r="J4" i="85"/>
  <c r="J7" i="86"/>
  <c r="D11" i="86" s="1"/>
  <c r="L8" i="87"/>
  <c r="F11" i="87" s="1"/>
  <c r="K8" i="88"/>
  <c r="E11" i="88" s="1"/>
  <c r="J8" i="89"/>
  <c r="D11" i="89" s="1"/>
  <c r="L9" i="90"/>
  <c r="L4" i="91"/>
  <c r="K9" i="91"/>
  <c r="K4" i="92"/>
  <c r="J9" i="92"/>
  <c r="G10" i="92"/>
  <c r="J4" i="93"/>
  <c r="L8" i="95"/>
  <c r="K8" i="96"/>
  <c r="J8" i="97"/>
  <c r="L9" i="98"/>
  <c r="L4" i="99"/>
  <c r="J6" i="99"/>
  <c r="K9" i="99"/>
  <c r="L5" i="79"/>
  <c r="K5" i="80"/>
  <c r="E11" i="80" s="1"/>
  <c r="L8" i="80"/>
  <c r="K8" i="81"/>
  <c r="J9" i="85"/>
  <c r="G10" i="85"/>
  <c r="L89" i="1" s="1"/>
  <c r="L8" i="88"/>
  <c r="K8" i="89"/>
  <c r="J8" i="90"/>
  <c r="D11" i="90" s="1"/>
  <c r="K6" i="91"/>
  <c r="L9" i="91"/>
  <c r="K9" i="92"/>
  <c r="J9" i="93"/>
  <c r="K5" i="96"/>
  <c r="L6" i="98"/>
  <c r="K6" i="99"/>
  <c r="L9" i="99"/>
  <c r="L5" i="80"/>
  <c r="J6" i="85"/>
  <c r="M5" i="87"/>
  <c r="L6" i="91"/>
  <c r="K6" i="92"/>
  <c r="J6" i="93"/>
  <c r="M5" i="95"/>
  <c r="J8" i="99"/>
  <c r="J5" i="99"/>
  <c r="U80" i="1" l="1"/>
  <c r="U21" i="1"/>
  <c r="U56" i="1"/>
  <c r="U68" i="1"/>
  <c r="U77" i="1"/>
  <c r="U10" i="1"/>
  <c r="U8" i="1"/>
  <c r="U22" i="1"/>
  <c r="U64" i="1"/>
  <c r="U53" i="1"/>
  <c r="U60" i="1"/>
  <c r="U44" i="1"/>
  <c r="E98" i="1"/>
  <c r="U19" i="1"/>
  <c r="U13" i="1"/>
  <c r="D38" i="1"/>
  <c r="U38" i="1"/>
  <c r="E48" i="1"/>
  <c r="U48" i="1"/>
  <c r="D90" i="1"/>
  <c r="U90" i="1"/>
  <c r="D83" i="1"/>
  <c r="U83" i="1"/>
  <c r="U76" i="1"/>
  <c r="D43" i="1"/>
  <c r="U43" i="1"/>
  <c r="D78" i="1"/>
  <c r="U78" i="1"/>
  <c r="U97" i="1"/>
  <c r="U95" i="1"/>
  <c r="D30" i="1"/>
  <c r="U30" i="1"/>
  <c r="D51" i="1"/>
  <c r="U51" i="1"/>
  <c r="D46" i="1"/>
  <c r="U46" i="1"/>
  <c r="U32" i="1"/>
  <c r="U89" i="1"/>
  <c r="D47" i="1"/>
  <c r="U47" i="1"/>
  <c r="U75" i="1"/>
  <c r="U67" i="1"/>
  <c r="D87" i="1"/>
  <c r="U87" i="1"/>
  <c r="D102" i="1"/>
  <c r="U102" i="1"/>
  <c r="U52" i="1"/>
  <c r="D94" i="1"/>
  <c r="U94" i="1"/>
  <c r="D103" i="1"/>
  <c r="U103" i="1"/>
  <c r="U61" i="1"/>
  <c r="U14" i="1"/>
  <c r="D7" i="1"/>
  <c r="U7" i="1"/>
  <c r="V36" i="1" s="1"/>
  <c r="Y36" i="1" s="1"/>
  <c r="D50" i="1"/>
  <c r="U50" i="1"/>
  <c r="D54" i="1"/>
  <c r="U54" i="1"/>
  <c r="U24" i="1"/>
  <c r="D34" i="1"/>
  <c r="U34" i="1"/>
  <c r="U69" i="1"/>
  <c r="U33" i="1"/>
  <c r="E25" i="1"/>
  <c r="U25" i="1"/>
  <c r="D70" i="1"/>
  <c r="U70" i="1"/>
  <c r="E15" i="1"/>
  <c r="U15" i="1"/>
  <c r="D62" i="1"/>
  <c r="U62" i="1"/>
  <c r="U27" i="1"/>
  <c r="D35" i="1"/>
  <c r="U35" i="1"/>
  <c r="U72" i="1"/>
  <c r="D86" i="1"/>
  <c r="U86" i="1"/>
  <c r="U100" i="1"/>
  <c r="U49" i="1"/>
  <c r="U41" i="1"/>
  <c r="D58" i="1"/>
  <c r="U58" i="1"/>
  <c r="G86" i="1"/>
  <c r="I49" i="1"/>
  <c r="G43" i="1"/>
  <c r="K50" i="1"/>
  <c r="K38" i="1"/>
  <c r="I99" i="1"/>
  <c r="I66" i="1"/>
  <c r="G7" i="1"/>
  <c r="I19" i="1"/>
  <c r="I83" i="1"/>
  <c r="G66" i="1"/>
  <c r="K76" i="1"/>
  <c r="K79" i="1"/>
  <c r="I57" i="1"/>
  <c r="K16" i="1"/>
  <c r="G79" i="1"/>
  <c r="I64" i="1"/>
  <c r="I45" i="1"/>
  <c r="I16" i="1"/>
  <c r="G46" i="1"/>
  <c r="I14" i="1"/>
  <c r="G22" i="1"/>
  <c r="K74" i="1"/>
  <c r="K34" i="1"/>
  <c r="I67" i="1"/>
  <c r="G30" i="1"/>
  <c r="I98" i="1"/>
  <c r="I15" i="1"/>
  <c r="K66" i="1"/>
  <c r="G36" i="1"/>
  <c r="G9" i="1"/>
  <c r="I8" i="1"/>
  <c r="I97" i="1"/>
  <c r="G63" i="1"/>
  <c r="I28" i="1"/>
  <c r="K85" i="1"/>
  <c r="K48" i="1"/>
  <c r="G40" i="1"/>
  <c r="K30" i="1"/>
  <c r="K35" i="1"/>
  <c r="M6" i="35"/>
  <c r="L39" i="1"/>
  <c r="I36" i="1"/>
  <c r="D64" i="1"/>
  <c r="I37" i="1"/>
  <c r="G15" i="1"/>
  <c r="F11" i="84"/>
  <c r="F11" i="82"/>
  <c r="K90" i="1"/>
  <c r="M8" i="88"/>
  <c r="L92" i="1"/>
  <c r="M9" i="99"/>
  <c r="F11" i="64"/>
  <c r="M6" i="81"/>
  <c r="E11" i="73"/>
  <c r="I69" i="1"/>
  <c r="M9" i="72"/>
  <c r="L76" i="1"/>
  <c r="D11" i="58"/>
  <c r="G53" i="1"/>
  <c r="E11" i="61"/>
  <c r="M7" i="77"/>
  <c r="M8" i="51"/>
  <c r="L55" i="1"/>
  <c r="E11" i="47"/>
  <c r="D11" i="45"/>
  <c r="I40" i="1"/>
  <c r="F11" i="53"/>
  <c r="I81" i="1"/>
  <c r="M9" i="61"/>
  <c r="K62" i="1"/>
  <c r="M4" i="76"/>
  <c r="F11" i="29"/>
  <c r="M6" i="40"/>
  <c r="L44" i="1"/>
  <c r="E11" i="31"/>
  <c r="M4" i="31"/>
  <c r="E11" i="26"/>
  <c r="M7" i="65"/>
  <c r="D11" i="21"/>
  <c r="I20" i="1"/>
  <c r="M5" i="34"/>
  <c r="M7" i="27"/>
  <c r="E11" i="5"/>
  <c r="G17" i="1"/>
  <c r="M4" i="4"/>
  <c r="L8" i="1"/>
  <c r="M7" i="21"/>
  <c r="M6" i="6"/>
  <c r="G11" i="12"/>
  <c r="F11" i="25"/>
  <c r="D11" i="15"/>
  <c r="F11" i="6"/>
  <c r="K14" i="1"/>
  <c r="E99" i="1"/>
  <c r="D101" i="1"/>
  <c r="D88" i="1"/>
  <c r="K89" i="1"/>
  <c r="D57" i="1"/>
  <c r="G8" i="1"/>
  <c r="D41" i="1"/>
  <c r="E58" i="1"/>
  <c r="M5" i="44"/>
  <c r="L48" i="1"/>
  <c r="E34" i="1"/>
  <c r="D24" i="1"/>
  <c r="D11" i="79"/>
  <c r="D69" i="1"/>
  <c r="D96" i="1"/>
  <c r="I93" i="1"/>
  <c r="I53" i="1"/>
  <c r="L72" i="1"/>
  <c r="K28" i="1"/>
  <c r="G44" i="1"/>
  <c r="E11" i="99"/>
  <c r="F11" i="94"/>
  <c r="I85" i="1"/>
  <c r="F11" i="97"/>
  <c r="K82" i="1"/>
  <c r="I61" i="1"/>
  <c r="K52" i="1"/>
  <c r="K64" i="1"/>
  <c r="G82" i="1"/>
  <c r="K77" i="1"/>
  <c r="D11" i="47"/>
  <c r="M6" i="68"/>
  <c r="G11" i="68" s="1"/>
  <c r="K55" i="1"/>
  <c r="M5" i="43"/>
  <c r="L47" i="1"/>
  <c r="M9" i="39"/>
  <c r="L43" i="1"/>
  <c r="M6" i="60"/>
  <c r="L64" i="1"/>
  <c r="D11" i="22"/>
  <c r="F11" i="17"/>
  <c r="F11" i="19"/>
  <c r="K15" i="1"/>
  <c r="K19" i="1"/>
  <c r="K8" i="1"/>
  <c r="E91" i="1"/>
  <c r="K53" i="1"/>
  <c r="L61" i="1"/>
  <c r="D18" i="1"/>
  <c r="G98" i="1"/>
  <c r="D9" i="1"/>
  <c r="D89" i="1"/>
  <c r="E11" i="39"/>
  <c r="G68" i="1"/>
  <c r="K100" i="1"/>
  <c r="G64" i="1"/>
  <c r="K7" i="1"/>
  <c r="M4" i="23"/>
  <c r="L27" i="1"/>
  <c r="I82" i="1"/>
  <c r="I63" i="1"/>
  <c r="G16" i="1"/>
  <c r="D13" i="1"/>
  <c r="F11" i="80"/>
  <c r="I84" i="1"/>
  <c r="F11" i="95"/>
  <c r="G93" i="1"/>
  <c r="G102" i="1"/>
  <c r="M4" i="81"/>
  <c r="I89" i="1"/>
  <c r="D11" i="73"/>
  <c r="M5" i="93"/>
  <c r="L97" i="1"/>
  <c r="M6" i="63"/>
  <c r="L67" i="1"/>
  <c r="M9" i="84"/>
  <c r="L88" i="1"/>
  <c r="G61" i="1"/>
  <c r="I52" i="1"/>
  <c r="M6" i="76"/>
  <c r="M9" i="76"/>
  <c r="M9" i="68"/>
  <c r="M8" i="50"/>
  <c r="M4" i="64"/>
  <c r="L68" i="1"/>
  <c r="F11" i="61"/>
  <c r="M8" i="48"/>
  <c r="D11" i="24"/>
  <c r="M6" i="21"/>
  <c r="M5" i="21"/>
  <c r="M8" i="24"/>
  <c r="M4" i="21"/>
  <c r="M6" i="57"/>
  <c r="I23" i="1"/>
  <c r="M7" i="10"/>
  <c r="L14" i="1"/>
  <c r="M4" i="11"/>
  <c r="M4" i="8"/>
  <c r="M7" i="8"/>
  <c r="F11" i="21"/>
  <c r="G18" i="1"/>
  <c r="I42" i="1"/>
  <c r="D85" i="1"/>
  <c r="M5" i="30"/>
  <c r="G11" i="30" s="1"/>
  <c r="L34" i="1"/>
  <c r="G37" i="1"/>
  <c r="D36" i="1"/>
  <c r="E11" i="51"/>
  <c r="G88" i="1"/>
  <c r="I101" i="1"/>
  <c r="I75" i="1"/>
  <c r="M6" i="59"/>
  <c r="L63" i="1"/>
  <c r="G85" i="1"/>
  <c r="G45" i="1"/>
  <c r="K27" i="1"/>
  <c r="I17" i="1"/>
  <c r="I13" i="1"/>
  <c r="K18" i="1"/>
  <c r="G99" i="1"/>
  <c r="D52" i="1"/>
  <c r="D53" i="1"/>
  <c r="G94" i="1"/>
  <c r="F11" i="79"/>
  <c r="I92" i="1"/>
  <c r="G84" i="1"/>
  <c r="I76" i="1"/>
  <c r="G11" i="80"/>
  <c r="G71" i="1"/>
  <c r="F11" i="56"/>
  <c r="M6" i="50"/>
  <c r="G11" i="58"/>
  <c r="I48" i="1"/>
  <c r="M9" i="34"/>
  <c r="K44" i="1"/>
  <c r="G35" i="1"/>
  <c r="I27" i="1"/>
  <c r="M5" i="29"/>
  <c r="L33" i="1"/>
  <c r="G32" i="1"/>
  <c r="M6" i="34"/>
  <c r="D11" i="27"/>
  <c r="M7" i="57"/>
  <c r="G11" i="1"/>
  <c r="M6" i="7"/>
  <c r="L11" i="1"/>
  <c r="D76" i="1"/>
  <c r="D21" i="1"/>
  <c r="D17" i="1"/>
  <c r="D93" i="1"/>
  <c r="D49" i="1"/>
  <c r="D29" i="1"/>
  <c r="D97" i="1"/>
  <c r="F11" i="45"/>
  <c r="D11" i="20"/>
  <c r="K96" i="1"/>
  <c r="E11" i="22"/>
  <c r="D10" i="1"/>
  <c r="D56" i="1"/>
  <c r="D61" i="1"/>
  <c r="K56" i="1"/>
  <c r="M7" i="92"/>
  <c r="L96" i="1"/>
  <c r="K91" i="1"/>
  <c r="G96" i="1"/>
  <c r="F11" i="71"/>
  <c r="M9" i="90"/>
  <c r="L94" i="1"/>
  <c r="F11" i="76"/>
  <c r="G72" i="1"/>
  <c r="M6" i="75"/>
  <c r="L79" i="1"/>
  <c r="M9" i="78"/>
  <c r="L82" i="1"/>
  <c r="M7" i="76"/>
  <c r="F11" i="67"/>
  <c r="M6" i="79"/>
  <c r="G76" i="1"/>
  <c r="M4" i="70"/>
  <c r="M8" i="57"/>
  <c r="F11" i="43"/>
  <c r="M7" i="53"/>
  <c r="M4" i="20"/>
  <c r="L24" i="1"/>
  <c r="M5" i="46"/>
  <c r="L50" i="1"/>
  <c r="M8" i="33"/>
  <c r="F11" i="9"/>
  <c r="E11" i="21"/>
  <c r="M9" i="53"/>
  <c r="M6" i="24"/>
  <c r="M5" i="31"/>
  <c r="D11" i="16"/>
  <c r="F11" i="5"/>
  <c r="M6" i="27"/>
  <c r="M6" i="14"/>
  <c r="L18" i="1"/>
  <c r="M9" i="57"/>
  <c r="F11" i="13"/>
  <c r="M8" i="11"/>
  <c r="E11" i="3"/>
  <c r="M6" i="4"/>
  <c r="M7" i="95"/>
  <c r="K61" i="1"/>
  <c r="D68" i="1"/>
  <c r="G56" i="1"/>
  <c r="I54" i="1"/>
  <c r="D11" i="51"/>
  <c r="D84" i="1"/>
  <c r="D37" i="1"/>
  <c r="F11" i="93"/>
  <c r="D12" i="1"/>
  <c r="G81" i="1"/>
  <c r="G41" i="1"/>
  <c r="D28" i="1"/>
  <c r="I90" i="1"/>
  <c r="D72" i="1"/>
  <c r="K92" i="1"/>
  <c r="G90" i="1"/>
  <c r="M4" i="91"/>
  <c r="L95" i="1"/>
  <c r="M4" i="83"/>
  <c r="L87" i="1"/>
  <c r="M9" i="89"/>
  <c r="L93" i="1"/>
  <c r="M4" i="98"/>
  <c r="M5" i="92"/>
  <c r="K72" i="1"/>
  <c r="M4" i="92"/>
  <c r="E11" i="66"/>
  <c r="I91" i="1"/>
  <c r="D11" i="54"/>
  <c r="M5" i="65"/>
  <c r="M9" i="64"/>
  <c r="M7" i="48"/>
  <c r="M4" i="47"/>
  <c r="M5" i="57"/>
  <c r="D11" i="38"/>
  <c r="F11" i="59"/>
  <c r="E11" i="34"/>
  <c r="E11" i="35"/>
  <c r="E11" i="27"/>
  <c r="M5" i="45"/>
  <c r="F11" i="39"/>
  <c r="F11" i="33"/>
  <c r="M7" i="29"/>
  <c r="I50" i="1"/>
  <c r="F11" i="20"/>
  <c r="M5" i="23"/>
  <c r="M9" i="20"/>
  <c r="M9" i="25"/>
  <c r="M4" i="57"/>
  <c r="G11" i="57" s="1"/>
  <c r="M7" i="7"/>
  <c r="M9" i="33"/>
  <c r="M9" i="95"/>
  <c r="E59" i="1"/>
  <c r="E82" i="1"/>
  <c r="D11" i="88"/>
  <c r="E11" i="74"/>
  <c r="E66" i="1"/>
  <c r="M4" i="44"/>
  <c r="G11" i="44" s="1"/>
  <c r="L41" i="1"/>
  <c r="D32" i="1"/>
  <c r="L45" i="1"/>
  <c r="E11" i="96"/>
  <c r="D11" i="96"/>
  <c r="E11" i="83"/>
  <c r="D11" i="83"/>
  <c r="G101" i="1"/>
  <c r="G78" i="1"/>
  <c r="G70" i="1"/>
  <c r="E11" i="82"/>
  <c r="D11" i="69"/>
  <c r="E11" i="68"/>
  <c r="G54" i="1"/>
  <c r="M9" i="62"/>
  <c r="L66" i="1"/>
  <c r="M7" i="68"/>
  <c r="G50" i="1"/>
  <c r="E11" i="37"/>
  <c r="G11" i="49"/>
  <c r="K69" i="1"/>
  <c r="M5" i="55"/>
  <c r="L59" i="1"/>
  <c r="M8" i="74"/>
  <c r="L78" i="1"/>
  <c r="I34" i="1"/>
  <c r="I73" i="1"/>
  <c r="M8" i="68"/>
  <c r="M6" i="29"/>
  <c r="G10" i="1"/>
  <c r="M26" i="1"/>
  <c r="P26" i="1" s="1"/>
  <c r="G13" i="1"/>
  <c r="D11" i="19"/>
  <c r="M7" i="16"/>
  <c r="D11" i="8"/>
  <c r="M4" i="34"/>
  <c r="G11" i="34" s="1"/>
  <c r="G27" i="1"/>
  <c r="M9" i="16"/>
  <c r="D100" i="1"/>
  <c r="D92" i="1"/>
  <c r="D80" i="1"/>
  <c r="L53" i="1"/>
  <c r="M4" i="49"/>
  <c r="D11" i="87"/>
  <c r="D11" i="70"/>
  <c r="K36" i="1"/>
  <c r="L15" i="1"/>
  <c r="D77" i="1"/>
  <c r="F11" i="37"/>
  <c r="L90" i="1"/>
  <c r="M4" i="86"/>
  <c r="G11" i="86" s="1"/>
  <c r="D19" i="1"/>
  <c r="G29" i="1"/>
  <c r="D26" i="1"/>
  <c r="M9" i="56"/>
  <c r="M6" i="56"/>
  <c r="M4" i="56"/>
  <c r="D11" i="48"/>
  <c r="D11" i="43"/>
  <c r="M7" i="28"/>
  <c r="M5" i="28"/>
  <c r="M6" i="28"/>
  <c r="M8" i="28"/>
  <c r="D11" i="17"/>
  <c r="M8" i="93"/>
  <c r="G11" i="41"/>
  <c r="M9" i="9"/>
  <c r="M6" i="9"/>
  <c r="M8" i="9"/>
  <c r="F11" i="91"/>
  <c r="M8" i="78"/>
  <c r="M6" i="88"/>
  <c r="M5" i="98"/>
  <c r="M8" i="98"/>
  <c r="M8" i="81"/>
  <c r="M7" i="81"/>
  <c r="M5" i="81"/>
  <c r="M7" i="83"/>
  <c r="F11" i="74"/>
  <c r="F11" i="66"/>
  <c r="E11" i="64"/>
  <c r="M4" i="62"/>
  <c r="D11" i="65"/>
  <c r="M9" i="81"/>
  <c r="M8" i="65"/>
  <c r="G11" i="65" s="1"/>
  <c r="M9" i="65"/>
  <c r="D11" i="61"/>
  <c r="M6" i="54"/>
  <c r="M8" i="54"/>
  <c r="M5" i="54"/>
  <c r="M6" i="62"/>
  <c r="E11" i="55"/>
  <c r="F11" i="35"/>
  <c r="E11" i="70"/>
  <c r="M6" i="36"/>
  <c r="M4" i="36"/>
  <c r="M8" i="36"/>
  <c r="M5" i="36"/>
  <c r="D11" i="29"/>
  <c r="M6" i="25"/>
  <c r="M5" i="25"/>
  <c r="M7" i="25"/>
  <c r="M4" i="25"/>
  <c r="E11" i="43"/>
  <c r="M4" i="28"/>
  <c r="M5" i="35"/>
  <c r="M8" i="16"/>
  <c r="M6" i="16"/>
  <c r="M5" i="16"/>
  <c r="M8" i="8"/>
  <c r="M6" i="8"/>
  <c r="M5" i="8"/>
  <c r="E11" i="7"/>
  <c r="M4" i="27"/>
  <c r="M5" i="27"/>
  <c r="M8" i="21"/>
  <c r="M9" i="21"/>
  <c r="G11" i="21" s="1"/>
  <c r="M5" i="10"/>
  <c r="M9" i="27"/>
  <c r="M5" i="9"/>
  <c r="M7" i="5"/>
  <c r="M5" i="5"/>
  <c r="M4" i="5"/>
  <c r="G11" i="5" s="1"/>
  <c r="M7" i="42"/>
  <c r="M5" i="42"/>
  <c r="M6" i="42"/>
  <c r="M8" i="42"/>
  <c r="M4" i="9"/>
  <c r="M9" i="94"/>
  <c r="M7" i="94"/>
  <c r="M6" i="94"/>
  <c r="M4" i="94"/>
  <c r="M6" i="93"/>
  <c r="M4" i="93"/>
  <c r="M9" i="93"/>
  <c r="F11" i="47"/>
  <c r="M7" i="35"/>
  <c r="F11" i="7"/>
  <c r="M4" i="35"/>
  <c r="M9" i="28"/>
  <c r="M8" i="73"/>
  <c r="M9" i="73"/>
  <c r="M7" i="73"/>
  <c r="D11" i="35"/>
  <c r="M8" i="17"/>
  <c r="M6" i="17"/>
  <c r="M9" i="17"/>
  <c r="M6" i="10"/>
  <c r="M9" i="10"/>
  <c r="M4" i="10"/>
  <c r="G11" i="18"/>
  <c r="D11" i="99"/>
  <c r="M7" i="78"/>
  <c r="M6" i="78"/>
  <c r="F11" i="90"/>
  <c r="M5" i="84"/>
  <c r="M6" i="84"/>
  <c r="M8" i="84"/>
  <c r="M7" i="39"/>
  <c r="M4" i="39"/>
  <c r="M5" i="39"/>
  <c r="E11" i="8"/>
  <c r="M7" i="56"/>
  <c r="F11" i="36"/>
  <c r="D11" i="91"/>
  <c r="M6" i="77"/>
  <c r="M8" i="77"/>
  <c r="M5" i="77"/>
  <c r="M8" i="67"/>
  <c r="M5" i="67"/>
  <c r="M7" i="67"/>
  <c r="M6" i="73"/>
  <c r="M4" i="59"/>
  <c r="M7" i="59"/>
  <c r="M5" i="59"/>
  <c r="M5" i="56"/>
  <c r="D11" i="71"/>
  <c r="M6" i="55"/>
  <c r="M9" i="55"/>
  <c r="M8" i="55"/>
  <c r="M4" i="43"/>
  <c r="G11" i="43" s="1"/>
  <c r="M8" i="39"/>
  <c r="M9" i="38"/>
  <c r="M4" i="38"/>
  <c r="D11" i="30"/>
  <c r="F11" i="54"/>
  <c r="M7" i="60"/>
  <c r="M5" i="60"/>
  <c r="M8" i="60"/>
  <c r="D11" i="34"/>
  <c r="M9" i="46"/>
  <c r="M4" i="46"/>
  <c r="E11" i="40"/>
  <c r="M4" i="16"/>
  <c r="G11" i="16" s="1"/>
  <c r="M5" i="15"/>
  <c r="M8" i="15"/>
  <c r="M9" i="24"/>
  <c r="M4" i="24"/>
  <c r="M8" i="14"/>
  <c r="M5" i="14"/>
  <c r="M7" i="14"/>
  <c r="D11" i="10"/>
  <c r="D11" i="55"/>
  <c r="M4" i="17"/>
  <c r="M7" i="9"/>
  <c r="M8" i="3"/>
  <c r="M6" i="3"/>
  <c r="M9" i="3"/>
  <c r="G11" i="87"/>
  <c r="M8" i="35"/>
  <c r="M9" i="35"/>
  <c r="G11" i="82"/>
  <c r="M4" i="84"/>
  <c r="M4" i="79"/>
  <c r="M7" i="79"/>
  <c r="M9" i="79"/>
  <c r="M9" i="92"/>
  <c r="M8" i="92"/>
  <c r="M6" i="92"/>
  <c r="G11" i="92" s="1"/>
  <c r="M7" i="93"/>
  <c r="M6" i="69"/>
  <c r="M8" i="69"/>
  <c r="M5" i="69"/>
  <c r="F11" i="83"/>
  <c r="D11" i="76"/>
  <c r="M7" i="69"/>
  <c r="D11" i="63"/>
  <c r="M8" i="61"/>
  <c r="M5" i="61"/>
  <c r="M7" i="51"/>
  <c r="M4" i="51"/>
  <c r="M5" i="51"/>
  <c r="M7" i="55"/>
  <c r="D11" i="56"/>
  <c r="M7" i="61"/>
  <c r="D11" i="53"/>
  <c r="G11" i="52"/>
  <c r="M9" i="51"/>
  <c r="M4" i="55"/>
  <c r="M7" i="38"/>
  <c r="G11" i="71"/>
  <c r="M7" i="43"/>
  <c r="M8" i="29"/>
  <c r="M9" i="29"/>
  <c r="M9" i="40"/>
  <c r="G11" i="40" s="1"/>
  <c r="M8" i="40"/>
  <c r="M7" i="40"/>
  <c r="M4" i="60"/>
  <c r="M9" i="32"/>
  <c r="M4" i="32"/>
  <c r="M8" i="59"/>
  <c r="E11" i="20"/>
  <c r="M6" i="33"/>
  <c r="M4" i="33"/>
  <c r="M5" i="33"/>
  <c r="M7" i="33"/>
  <c r="M8" i="56"/>
  <c r="E15" i="92"/>
  <c r="E15" i="84"/>
  <c r="E15" i="99"/>
  <c r="E15" i="98"/>
  <c r="E15" i="90"/>
  <c r="E15" i="82"/>
  <c r="E15" i="97"/>
  <c r="E15" i="89"/>
  <c r="E15" i="81"/>
  <c r="E15" i="96"/>
  <c r="E15" i="88"/>
  <c r="E15" i="80"/>
  <c r="E15" i="95"/>
  <c r="E15" i="87"/>
  <c r="E15" i="79"/>
  <c r="E15" i="94"/>
  <c r="E15" i="86"/>
  <c r="E15" i="78"/>
  <c r="E15" i="93"/>
  <c r="E15" i="85"/>
  <c r="E15" i="76"/>
  <c r="E15" i="68"/>
  <c r="E15" i="75"/>
  <c r="E15" i="67"/>
  <c r="E15" i="74"/>
  <c r="E15" i="66"/>
  <c r="E15" i="73"/>
  <c r="E15" i="72"/>
  <c r="E15" i="64"/>
  <c r="E15" i="70"/>
  <c r="E15" i="62"/>
  <c r="E15" i="83"/>
  <c r="E15" i="60"/>
  <c r="E15" i="52"/>
  <c r="E15" i="71"/>
  <c r="E15" i="61"/>
  <c r="E15" i="59"/>
  <c r="E15" i="51"/>
  <c r="E15" i="58"/>
  <c r="E15" i="50"/>
  <c r="E15" i="77"/>
  <c r="E15" i="57"/>
  <c r="E15" i="49"/>
  <c r="E15" i="91"/>
  <c r="E15" i="54"/>
  <c r="E15" i="53"/>
  <c r="E15" i="40"/>
  <c r="E15" i="63"/>
  <c r="E15" i="39"/>
  <c r="E15" i="46"/>
  <c r="E15" i="38"/>
  <c r="E15" i="65"/>
  <c r="E15" i="55"/>
  <c r="E15" i="47"/>
  <c r="E15" i="45"/>
  <c r="E15" i="37"/>
  <c r="E15" i="56"/>
  <c r="E15" i="44"/>
  <c r="E15" i="42"/>
  <c r="E15" i="26"/>
  <c r="E15" i="18"/>
  <c r="E15" i="33"/>
  <c r="E15" i="25"/>
  <c r="E15" i="69"/>
  <c r="E15" i="32"/>
  <c r="E15" i="24"/>
  <c r="E15" i="31"/>
  <c r="E15" i="23"/>
  <c r="E15" i="43"/>
  <c r="E15" i="41"/>
  <c r="E15" i="36"/>
  <c r="E15" i="30"/>
  <c r="E15" i="34"/>
  <c r="E15" i="28"/>
  <c r="E15" i="20"/>
  <c r="E15" i="27"/>
  <c r="E15" i="14"/>
  <c r="E15" i="6"/>
  <c r="E15" i="13"/>
  <c r="E15" i="5"/>
  <c r="E15" i="12"/>
  <c r="E15" i="4"/>
  <c r="E15" i="35"/>
  <c r="E15" i="11"/>
  <c r="E15" i="29"/>
  <c r="E15" i="22"/>
  <c r="E15" i="17"/>
  <c r="E15" i="9"/>
  <c r="E15" i="15"/>
  <c r="E15" i="48"/>
  <c r="E15" i="8"/>
  <c r="E15" i="19"/>
  <c r="E15" i="16"/>
  <c r="E15" i="10"/>
  <c r="E15" i="21"/>
  <c r="E15" i="7"/>
  <c r="M8" i="34"/>
  <c r="M7" i="34"/>
  <c r="M5" i="24"/>
  <c r="M4" i="14"/>
  <c r="M9" i="8"/>
  <c r="M6" i="15"/>
  <c r="M4" i="3"/>
  <c r="M7" i="17"/>
  <c r="F11" i="16"/>
  <c r="G11" i="95"/>
  <c r="E11" i="91"/>
  <c r="M5" i="78"/>
  <c r="G11" i="54"/>
  <c r="M5" i="64"/>
  <c r="M6" i="64"/>
  <c r="M8" i="64"/>
  <c r="E11" i="98"/>
  <c r="F11" i="69"/>
  <c r="E11" i="76"/>
  <c r="M9" i="43"/>
  <c r="M8" i="43"/>
  <c r="M5" i="74"/>
  <c r="M4" i="74"/>
  <c r="M5" i="20"/>
  <c r="G11" i="20" s="1"/>
  <c r="M7" i="20"/>
  <c r="M8" i="20"/>
  <c r="M6" i="20"/>
  <c r="E11" i="18"/>
  <c r="D11" i="93"/>
  <c r="F11" i="98"/>
  <c r="G11" i="81"/>
  <c r="G11" i="97"/>
  <c r="M8" i="91"/>
  <c r="M6" i="91"/>
  <c r="M5" i="91"/>
  <c r="G11" i="91" s="1"/>
  <c r="M7" i="88"/>
  <c r="M5" i="88"/>
  <c r="M4" i="88"/>
  <c r="M5" i="90"/>
  <c r="M8" i="90"/>
  <c r="M8" i="94"/>
  <c r="M7" i="84"/>
  <c r="M8" i="75"/>
  <c r="M7" i="75"/>
  <c r="M5" i="75"/>
  <c r="E11" i="67"/>
  <c r="E11" i="56"/>
  <c r="M7" i="90"/>
  <c r="M7" i="98"/>
  <c r="G11" i="98" s="1"/>
  <c r="F11" i="77"/>
  <c r="F11" i="63"/>
  <c r="M6" i="48"/>
  <c r="M4" i="48"/>
  <c r="G11" i="48" s="1"/>
  <c r="M9" i="48"/>
  <c r="M9" i="50"/>
  <c r="M7" i="50"/>
  <c r="M4" i="50"/>
  <c r="M4" i="77"/>
  <c r="M9" i="59"/>
  <c r="M5" i="50"/>
  <c r="M6" i="51"/>
  <c r="G11" i="37"/>
  <c r="M8" i="45"/>
  <c r="M6" i="45"/>
  <c r="M9" i="45"/>
  <c r="M7" i="45"/>
  <c r="G11" i="66"/>
  <c r="M8" i="53"/>
  <c r="M5" i="53"/>
  <c r="E11" i="29"/>
  <c r="M6" i="38"/>
  <c r="F11" i="41"/>
  <c r="M6" i="39"/>
  <c r="F11" i="22"/>
  <c r="M6" i="32"/>
  <c r="F11" i="27"/>
  <c r="M8" i="32"/>
  <c r="M8" i="6"/>
  <c r="M5" i="6"/>
  <c r="G11" i="6" s="1"/>
  <c r="M7" i="6"/>
  <c r="M5" i="19"/>
  <c r="M4" i="19"/>
  <c r="G11" i="19" s="1"/>
  <c r="M9" i="4"/>
  <c r="M7" i="4"/>
  <c r="G11" i="4" s="1"/>
  <c r="M7" i="13"/>
  <c r="M5" i="13"/>
  <c r="M4" i="13"/>
  <c r="M8" i="13"/>
  <c r="M9" i="26"/>
  <c r="M7" i="26"/>
  <c r="G11" i="26" s="1"/>
  <c r="M8" i="26"/>
  <c r="E11" i="14"/>
  <c r="M5" i="17"/>
  <c r="M4" i="29"/>
  <c r="E11" i="6"/>
  <c r="M8" i="89"/>
  <c r="M7" i="89"/>
  <c r="M5" i="89"/>
  <c r="M5" i="7"/>
  <c r="M8" i="7"/>
  <c r="M7" i="62"/>
  <c r="M5" i="62"/>
  <c r="M8" i="62"/>
  <c r="M4" i="78"/>
  <c r="M4" i="89"/>
  <c r="E11" i="84"/>
  <c r="M5" i="94"/>
  <c r="M6" i="85"/>
  <c r="G11" i="85" s="1"/>
  <c r="M9" i="85"/>
  <c r="F11" i="99"/>
  <c r="E11" i="92"/>
  <c r="D11" i="85"/>
  <c r="M8" i="99"/>
  <c r="M6" i="99"/>
  <c r="M5" i="99"/>
  <c r="M6" i="83"/>
  <c r="M5" i="83"/>
  <c r="G11" i="83" s="1"/>
  <c r="F11" i="89"/>
  <c r="M9" i="88"/>
  <c r="M4" i="90"/>
  <c r="G11" i="90" s="1"/>
  <c r="M8" i="63"/>
  <c r="M5" i="63"/>
  <c r="E11" i="90"/>
  <c r="M8" i="85"/>
  <c r="E11" i="75"/>
  <c r="M9" i="67"/>
  <c r="M7" i="72"/>
  <c r="M5" i="72"/>
  <c r="M4" i="72"/>
  <c r="M6" i="72"/>
  <c r="M7" i="63"/>
  <c r="F11" i="55"/>
  <c r="M6" i="89"/>
  <c r="M9" i="69"/>
  <c r="M9" i="70"/>
  <c r="M7" i="70"/>
  <c r="M8" i="70"/>
  <c r="M6" i="70"/>
  <c r="G11" i="70" s="1"/>
  <c r="M4" i="67"/>
  <c r="E11" i="54"/>
  <c r="D11" i="44"/>
  <c r="M4" i="69"/>
  <c r="M5" i="76"/>
  <c r="M8" i="76"/>
  <c r="F11" i="42"/>
  <c r="E11" i="42"/>
  <c r="F11" i="28"/>
  <c r="M8" i="38"/>
  <c r="E11" i="28"/>
  <c r="M8" i="31"/>
  <c r="M6" i="31"/>
  <c r="M9" i="31"/>
  <c r="M7" i="31"/>
  <c r="M5" i="47"/>
  <c r="M8" i="47"/>
  <c r="M6" i="47"/>
  <c r="M6" i="46"/>
  <c r="M5" i="32"/>
  <c r="E11" i="52"/>
  <c r="M9" i="23"/>
  <c r="M7" i="23"/>
  <c r="M8" i="23"/>
  <c r="M6" i="23"/>
  <c r="M8" i="10"/>
  <c r="E11" i="17"/>
  <c r="M4" i="15"/>
  <c r="M8" i="4"/>
  <c r="F11" i="8"/>
  <c r="G11" i="11"/>
  <c r="M7" i="15"/>
  <c r="M9" i="15"/>
  <c r="G11" i="96"/>
  <c r="V92" i="1" l="1"/>
  <c r="Y92" i="1" s="1"/>
  <c r="V28" i="1"/>
  <c r="Y28" i="1" s="1"/>
  <c r="V26" i="1"/>
  <c r="Y26" i="1" s="1"/>
  <c r="V59" i="1"/>
  <c r="Y59" i="1" s="1"/>
  <c r="V39" i="1"/>
  <c r="Y39" i="1" s="1"/>
  <c r="V15" i="1"/>
  <c r="Y15" i="1" s="1"/>
  <c r="V71" i="1"/>
  <c r="Y71" i="1" s="1"/>
  <c r="V42" i="1"/>
  <c r="Y42" i="1" s="1"/>
  <c r="V98" i="1"/>
  <c r="Y98" i="1" s="1"/>
  <c r="V103" i="1"/>
  <c r="Y103" i="1" s="1"/>
  <c r="V23" i="1"/>
  <c r="Y23" i="1" s="1"/>
  <c r="V90" i="1"/>
  <c r="Y90" i="1" s="1"/>
  <c r="V83" i="1"/>
  <c r="Y83" i="1" s="1"/>
  <c r="V80" i="1"/>
  <c r="Y80" i="1" s="1"/>
  <c r="V48" i="1"/>
  <c r="Y48" i="1" s="1"/>
  <c r="V37" i="1"/>
  <c r="Y37" i="1" s="1"/>
  <c r="V53" i="1"/>
  <c r="Y53" i="1" s="1"/>
  <c r="V11" i="1"/>
  <c r="Y11" i="1" s="1"/>
  <c r="V87" i="1"/>
  <c r="Y87" i="1" s="1"/>
  <c r="V35" i="1"/>
  <c r="Y35" i="1" s="1"/>
  <c r="V79" i="1"/>
  <c r="Y79" i="1" s="1"/>
  <c r="V20" i="1"/>
  <c r="Y20" i="1" s="1"/>
  <c r="V24" i="1"/>
  <c r="Y24" i="1" s="1"/>
  <c r="V91" i="1"/>
  <c r="Y91" i="1" s="1"/>
  <c r="V10" i="1"/>
  <c r="Y10" i="1" s="1"/>
  <c r="V30" i="1"/>
  <c r="Y30" i="1" s="1"/>
  <c r="V38" i="1"/>
  <c r="Y38" i="1" s="1"/>
  <c r="V40" i="1"/>
  <c r="Y40" i="1" s="1"/>
  <c r="V99" i="1"/>
  <c r="Y99" i="1" s="1"/>
  <c r="V70" i="1"/>
  <c r="Y70" i="1" s="1"/>
  <c r="V12" i="1"/>
  <c r="Y12" i="1" s="1"/>
  <c r="V94" i="1"/>
  <c r="Y94" i="1" s="1"/>
  <c r="V7" i="1"/>
  <c r="Y7" i="1" s="1"/>
  <c r="V34" i="1"/>
  <c r="Y34" i="1" s="1"/>
  <c r="V22" i="1"/>
  <c r="Y22" i="1" s="1"/>
  <c r="V27" i="1"/>
  <c r="Y27" i="1" s="1"/>
  <c r="V85" i="1"/>
  <c r="Y85" i="1" s="1"/>
  <c r="V41" i="1"/>
  <c r="Y41" i="1" s="1"/>
  <c r="V101" i="1"/>
  <c r="Y101" i="1" s="1"/>
  <c r="V54" i="1"/>
  <c r="Y54" i="1" s="1"/>
  <c r="V93" i="1"/>
  <c r="Y93" i="1" s="1"/>
  <c r="V31" i="1"/>
  <c r="Y31" i="1" s="1"/>
  <c r="V9" i="1"/>
  <c r="Y9" i="1" s="1"/>
  <c r="V67" i="1"/>
  <c r="Y67" i="1" s="1"/>
  <c r="V19" i="1"/>
  <c r="Y19" i="1" s="1"/>
  <c r="V33" i="1"/>
  <c r="Y33" i="1" s="1"/>
  <c r="V95" i="1"/>
  <c r="Y95" i="1" s="1"/>
  <c r="V56" i="1"/>
  <c r="Y56" i="1" s="1"/>
  <c r="V97" i="1"/>
  <c r="Y97" i="1" s="1"/>
  <c r="V17" i="1"/>
  <c r="Y17" i="1" s="1"/>
  <c r="V63" i="1"/>
  <c r="Y63" i="1" s="1"/>
  <c r="V65" i="1"/>
  <c r="Y65" i="1" s="1"/>
  <c r="V75" i="1"/>
  <c r="Y75" i="1" s="1"/>
  <c r="V100" i="1"/>
  <c r="Y100" i="1" s="1"/>
  <c r="V29" i="1"/>
  <c r="Y29" i="1" s="1"/>
  <c r="V21" i="1"/>
  <c r="Y21" i="1" s="1"/>
  <c r="V50" i="1"/>
  <c r="Y50" i="1" s="1"/>
  <c r="V102" i="1"/>
  <c r="Y102" i="1" s="1"/>
  <c r="V18" i="1"/>
  <c r="Y18" i="1" s="1"/>
  <c r="V88" i="1"/>
  <c r="Y88" i="1" s="1"/>
  <c r="V76" i="1"/>
  <c r="Y76" i="1" s="1"/>
  <c r="V62" i="1"/>
  <c r="Y62" i="1" s="1"/>
  <c r="V60" i="1"/>
  <c r="Y60" i="1" s="1"/>
  <c r="V73" i="1"/>
  <c r="Y73" i="1" s="1"/>
  <c r="V66" i="1"/>
  <c r="Y66" i="1" s="1"/>
  <c r="V43" i="1"/>
  <c r="Y43" i="1" s="1"/>
  <c r="V68" i="1"/>
  <c r="Y68" i="1" s="1"/>
  <c r="V61" i="1"/>
  <c r="Y61" i="1" s="1"/>
  <c r="V49" i="1"/>
  <c r="Y49" i="1" s="1"/>
  <c r="V52" i="1"/>
  <c r="Y52" i="1" s="1"/>
  <c r="V58" i="1"/>
  <c r="Y58" i="1" s="1"/>
  <c r="V13" i="1"/>
  <c r="Y13" i="1" s="1"/>
  <c r="V78" i="1"/>
  <c r="Y78" i="1" s="1"/>
  <c r="V47" i="1"/>
  <c r="Y47" i="1" s="1"/>
  <c r="V8" i="1"/>
  <c r="Y8" i="1" s="1"/>
  <c r="V81" i="1"/>
  <c r="Y81" i="1" s="1"/>
  <c r="V74" i="1"/>
  <c r="Y74" i="1" s="1"/>
  <c r="V51" i="1"/>
  <c r="Y51" i="1" s="1"/>
  <c r="V77" i="1"/>
  <c r="Y77" i="1" s="1"/>
  <c r="V32" i="1"/>
  <c r="Y32" i="1" s="1"/>
  <c r="V72" i="1"/>
  <c r="Y72" i="1" s="1"/>
  <c r="V84" i="1"/>
  <c r="Y84" i="1" s="1"/>
  <c r="V25" i="1"/>
  <c r="Y25" i="1" s="1"/>
  <c r="V45" i="1"/>
  <c r="Y45" i="1" s="1"/>
  <c r="V86" i="1"/>
  <c r="Y86" i="1" s="1"/>
  <c r="V55" i="1"/>
  <c r="Y55" i="1" s="1"/>
  <c r="V16" i="1"/>
  <c r="Y16" i="1" s="1"/>
  <c r="V89" i="1"/>
  <c r="Y89" i="1" s="1"/>
  <c r="V82" i="1"/>
  <c r="Y82" i="1" s="1"/>
  <c r="V14" i="1"/>
  <c r="Y14" i="1" s="1"/>
  <c r="V44" i="1"/>
  <c r="Y44" i="1" s="1"/>
  <c r="V57" i="1"/>
  <c r="Y57" i="1" s="1"/>
  <c r="V46" i="1"/>
  <c r="Y46" i="1" s="1"/>
  <c r="V64" i="1"/>
  <c r="Y64" i="1" s="1"/>
  <c r="V96" i="1"/>
  <c r="Y96" i="1" s="1"/>
  <c r="V69" i="1"/>
  <c r="Y69" i="1" s="1"/>
  <c r="M61" i="1"/>
  <c r="P61" i="1" s="1"/>
  <c r="M72" i="1"/>
  <c r="P72" i="1" s="1"/>
  <c r="M90" i="1"/>
  <c r="P90" i="1" s="1"/>
  <c r="M38" i="1"/>
  <c r="P38" i="1" s="1"/>
  <c r="M30" i="1"/>
  <c r="P30" i="1" s="1"/>
  <c r="M48" i="1"/>
  <c r="P48" i="1" s="1"/>
  <c r="M34" i="1"/>
  <c r="P34" i="1" s="1"/>
  <c r="M102" i="1"/>
  <c r="P102" i="1" s="1"/>
  <c r="M96" i="1"/>
  <c r="P96" i="1" s="1"/>
  <c r="M44" i="1"/>
  <c r="P44" i="1" s="1"/>
  <c r="I94" i="1"/>
  <c r="M47" i="1"/>
  <c r="P47" i="1" s="1"/>
  <c r="G42" i="1"/>
  <c r="K17" i="1"/>
  <c r="M100" i="1"/>
  <c r="P100" i="1" s="1"/>
  <c r="G11" i="76"/>
  <c r="I33" i="1"/>
  <c r="G11" i="45"/>
  <c r="K81" i="1"/>
  <c r="K102" i="1"/>
  <c r="I102" i="1"/>
  <c r="M56" i="1"/>
  <c r="P56" i="1" s="1"/>
  <c r="K87" i="1"/>
  <c r="I44" i="1"/>
  <c r="M9" i="1"/>
  <c r="P9" i="1" s="1"/>
  <c r="M25" i="1"/>
  <c r="P25" i="1" s="1"/>
  <c r="G11" i="8"/>
  <c r="I47" i="1"/>
  <c r="K95" i="1"/>
  <c r="G12" i="1"/>
  <c r="I41" i="1"/>
  <c r="I72" i="1"/>
  <c r="G92" i="1"/>
  <c r="K37" i="1"/>
  <c r="I70" i="1"/>
  <c r="I26" i="1"/>
  <c r="K25" i="1"/>
  <c r="G51" i="1"/>
  <c r="I21" i="1"/>
  <c r="M85" i="1"/>
  <c r="P85" i="1" s="1"/>
  <c r="K73" i="1"/>
  <c r="M20" i="1"/>
  <c r="P20" i="1" s="1"/>
  <c r="K51" i="1"/>
  <c r="M69" i="1"/>
  <c r="P69" i="1" s="1"/>
  <c r="M16" i="1"/>
  <c r="P16" i="1" s="1"/>
  <c r="I35" i="1"/>
  <c r="G11" i="31"/>
  <c r="G11" i="63"/>
  <c r="G97" i="1"/>
  <c r="G11" i="32"/>
  <c r="G57" i="1"/>
  <c r="K58" i="1"/>
  <c r="G11" i="9"/>
  <c r="G69" i="1"/>
  <c r="K41" i="1"/>
  <c r="G74" i="1"/>
  <c r="G73" i="1"/>
  <c r="G87" i="1"/>
  <c r="K43" i="1"/>
  <c r="G55" i="1"/>
  <c r="I25" i="1"/>
  <c r="K71" i="1"/>
  <c r="K80" i="1"/>
  <c r="M62" i="1"/>
  <c r="P62" i="1" s="1"/>
  <c r="K65" i="1"/>
  <c r="K98" i="1"/>
  <c r="K57" i="1"/>
  <c r="I65" i="1"/>
  <c r="I77" i="1"/>
  <c r="K86" i="1"/>
  <c r="M87" i="1"/>
  <c r="P87" i="1" s="1"/>
  <c r="M8" i="1"/>
  <c r="P8" i="1" s="1"/>
  <c r="K67" i="1"/>
  <c r="M58" i="1"/>
  <c r="P58" i="1" s="1"/>
  <c r="G80" i="1"/>
  <c r="M86" i="1"/>
  <c r="P86" i="1" s="1"/>
  <c r="G21" i="1"/>
  <c r="M53" i="1"/>
  <c r="P53" i="1" s="1"/>
  <c r="I78" i="1"/>
  <c r="K84" i="1"/>
  <c r="G11" i="23"/>
  <c r="I32" i="1"/>
  <c r="G11" i="99"/>
  <c r="M89" i="1"/>
  <c r="P89" i="1" s="1"/>
  <c r="I10" i="1"/>
  <c r="K31" i="1"/>
  <c r="G11" i="53"/>
  <c r="M41" i="1"/>
  <c r="P41" i="1" s="1"/>
  <c r="I22" i="1"/>
  <c r="G11" i="61"/>
  <c r="G59" i="1"/>
  <c r="G34" i="1"/>
  <c r="G11" i="73"/>
  <c r="G11" i="25"/>
  <c r="G91" i="1"/>
  <c r="G23" i="1"/>
  <c r="I86" i="1"/>
  <c r="I87" i="1"/>
  <c r="K13" i="1"/>
  <c r="K47" i="1"/>
  <c r="G31" i="1"/>
  <c r="I103" i="1"/>
  <c r="K33" i="1"/>
  <c r="K88" i="1"/>
  <c r="M15" i="1"/>
  <c r="P15" i="1" s="1"/>
  <c r="G48" i="1"/>
  <c r="M94" i="1"/>
  <c r="P94" i="1" s="1"/>
  <c r="M23" i="1"/>
  <c r="P23" i="1" s="1"/>
  <c r="I60" i="1"/>
  <c r="M95" i="1"/>
  <c r="P95" i="1" s="1"/>
  <c r="I95" i="1"/>
  <c r="G60" i="1"/>
  <c r="M91" i="1"/>
  <c r="P91" i="1" s="1"/>
  <c r="G14" i="1"/>
  <c r="G95" i="1"/>
  <c r="G103" i="1"/>
  <c r="I68" i="1"/>
  <c r="G100" i="1"/>
  <c r="I31" i="1"/>
  <c r="G24" i="1"/>
  <c r="K60" i="1"/>
  <c r="G25" i="1"/>
  <c r="K68" i="1"/>
  <c r="M74" i="1"/>
  <c r="P74" i="1" s="1"/>
  <c r="K103" i="1"/>
  <c r="M10" i="1"/>
  <c r="P10" i="1" s="1"/>
  <c r="M24" i="1"/>
  <c r="P24" i="1" s="1"/>
  <c r="K94" i="1"/>
  <c r="M84" i="1"/>
  <c r="P84" i="1" s="1"/>
  <c r="G28" i="1"/>
  <c r="K12" i="1"/>
  <c r="G11" i="47"/>
  <c r="K32" i="1"/>
  <c r="I58" i="1"/>
  <c r="I88" i="1"/>
  <c r="K26" i="1"/>
  <c r="M70" i="1"/>
  <c r="P70" i="1" s="1"/>
  <c r="I71" i="1"/>
  <c r="M99" i="1"/>
  <c r="P99" i="1" s="1"/>
  <c r="M75" i="1"/>
  <c r="P75" i="1" s="1"/>
  <c r="G38" i="1"/>
  <c r="G75" i="1"/>
  <c r="K40" i="1"/>
  <c r="M22" i="1"/>
  <c r="P22" i="1" s="1"/>
  <c r="K11" i="1"/>
  <c r="I74" i="1"/>
  <c r="G65" i="1"/>
  <c r="K70" i="1"/>
  <c r="K24" i="1"/>
  <c r="I39" i="1"/>
  <c r="K97" i="1"/>
  <c r="K9" i="1"/>
  <c r="K75" i="1"/>
  <c r="K49" i="1"/>
  <c r="G77" i="1"/>
  <c r="K99" i="1"/>
  <c r="K23" i="1"/>
  <c r="K10" i="1"/>
  <c r="G49" i="1"/>
  <c r="G62" i="1"/>
  <c r="I46" i="1"/>
  <c r="K59" i="1"/>
  <c r="I79" i="1"/>
  <c r="K93" i="1"/>
  <c r="G89" i="1"/>
  <c r="G11" i="7"/>
  <c r="I18" i="1"/>
  <c r="M52" i="1"/>
  <c r="P52" i="1" s="1"/>
  <c r="K20" i="1"/>
  <c r="G67" i="1"/>
  <c r="G39" i="1"/>
  <c r="I11" i="1"/>
  <c r="K39" i="1"/>
  <c r="K78" i="1"/>
  <c r="M45" i="1"/>
  <c r="P45" i="1" s="1"/>
  <c r="G47" i="1"/>
  <c r="I100" i="1"/>
  <c r="I38" i="1"/>
  <c r="G58" i="1"/>
  <c r="I7" i="1"/>
  <c r="G20" i="1"/>
  <c r="K21" i="1"/>
  <c r="G19" i="1"/>
  <c r="I30" i="1"/>
  <c r="I51" i="1"/>
  <c r="I56" i="1"/>
  <c r="K46" i="1"/>
  <c r="I96" i="1"/>
  <c r="K45" i="1"/>
  <c r="G11" i="75"/>
  <c r="M101" i="1"/>
  <c r="P101" i="1" s="1"/>
  <c r="I80" i="1"/>
  <c r="G11" i="64"/>
  <c r="I24" i="1"/>
  <c r="I12" i="1"/>
  <c r="G11" i="42"/>
  <c r="G33" i="1"/>
  <c r="I59" i="1"/>
  <c r="G52" i="1"/>
  <c r="K63" i="1"/>
  <c r="K83" i="1"/>
  <c r="I55" i="1"/>
  <c r="I43" i="1"/>
  <c r="G26" i="1"/>
  <c r="K101" i="1"/>
  <c r="G83" i="1"/>
  <c r="K29" i="1"/>
  <c r="I9" i="1"/>
  <c r="G11" i="38"/>
  <c r="G11" i="72"/>
  <c r="G11" i="50"/>
  <c r="G11" i="3"/>
  <c r="G11" i="51"/>
  <c r="G11" i="69"/>
  <c r="G11" i="74"/>
  <c r="G11" i="28"/>
  <c r="G11" i="39"/>
  <c r="G11" i="15"/>
  <c r="G11" i="67"/>
  <c r="G11" i="89"/>
  <c r="G11" i="13"/>
  <c r="G11" i="60"/>
  <c r="G11" i="93"/>
  <c r="G11" i="36"/>
  <c r="G11" i="56"/>
  <c r="G11" i="29"/>
  <c r="G11" i="33"/>
  <c r="G11" i="17"/>
  <c r="G11" i="24"/>
  <c r="G11" i="35"/>
  <c r="G11" i="62"/>
  <c r="G11" i="14"/>
  <c r="G11" i="78"/>
  <c r="G11" i="77"/>
  <c r="G11" i="79"/>
  <c r="G11" i="46"/>
  <c r="G11" i="27"/>
  <c r="G11" i="88"/>
  <c r="G11" i="55"/>
  <c r="G11" i="84"/>
  <c r="G11" i="59"/>
  <c r="G11" i="10"/>
  <c r="G11" i="94"/>
  <c r="M39" i="1" l="1"/>
  <c r="P39" i="1" s="1"/>
  <c r="M11" i="1"/>
  <c r="P11" i="1" s="1"/>
  <c r="M78" i="1"/>
  <c r="P78" i="1" s="1"/>
  <c r="M46" i="1"/>
  <c r="P46" i="1" s="1"/>
  <c r="M12" i="1"/>
  <c r="P12" i="1" s="1"/>
  <c r="M50" i="1"/>
  <c r="P50" i="1" s="1"/>
  <c r="M97" i="1"/>
  <c r="P97" i="1" s="1"/>
  <c r="M35" i="1"/>
  <c r="P35" i="1" s="1"/>
  <c r="M14" i="1"/>
  <c r="P14" i="1" s="1"/>
  <c r="M64" i="1"/>
  <c r="P64" i="1" s="1"/>
  <c r="M63" i="1"/>
  <c r="P63" i="1" s="1"/>
  <c r="M81" i="1"/>
  <c r="P81" i="1" s="1"/>
  <c r="M21" i="1"/>
  <c r="P21" i="1" s="1"/>
  <c r="M17" i="1"/>
  <c r="P17" i="1" s="1"/>
  <c r="M73" i="1"/>
  <c r="P73" i="1" s="1"/>
  <c r="M27" i="1"/>
  <c r="P27" i="1" s="1"/>
  <c r="M49" i="1"/>
  <c r="P49" i="1" s="1"/>
  <c r="M98" i="1"/>
  <c r="P98" i="1" s="1"/>
  <c r="M32" i="1"/>
  <c r="P32" i="1" s="1"/>
  <c r="M57" i="1"/>
  <c r="P57" i="1" s="1"/>
  <c r="M83" i="1"/>
  <c r="P83" i="1" s="1"/>
  <c r="M28" i="1"/>
  <c r="P28" i="1" s="1"/>
  <c r="M88" i="1"/>
  <c r="P88" i="1" s="1"/>
  <c r="M37" i="1"/>
  <c r="P37" i="1" s="1"/>
  <c r="M93" i="1"/>
  <c r="P93" i="1" s="1"/>
  <c r="M55" i="1"/>
  <c r="P55" i="1" s="1"/>
  <c r="M79" i="1"/>
  <c r="P79" i="1" s="1"/>
  <c r="M51" i="1"/>
  <c r="P51" i="1" s="1"/>
  <c r="M65" i="1"/>
  <c r="P65" i="1" s="1"/>
  <c r="M59" i="1"/>
  <c r="P59" i="1" s="1"/>
  <c r="M82" i="1"/>
  <c r="P82" i="1" s="1"/>
  <c r="M33" i="1"/>
  <c r="P33" i="1" s="1"/>
  <c r="M71" i="1"/>
  <c r="P71" i="1" s="1"/>
  <c r="M7" i="1"/>
  <c r="P7" i="1" s="1"/>
  <c r="M36" i="1"/>
  <c r="P36" i="1" s="1"/>
  <c r="M80" i="1"/>
  <c r="P80" i="1" s="1"/>
  <c r="M18" i="1"/>
  <c r="P18" i="1" s="1"/>
  <c r="M60" i="1"/>
  <c r="P60" i="1" s="1"/>
  <c r="M54" i="1"/>
  <c r="P54" i="1" s="1"/>
  <c r="M29" i="1"/>
  <c r="P29" i="1" s="1"/>
  <c r="M92" i="1"/>
  <c r="P92" i="1" s="1"/>
  <c r="M40" i="1"/>
  <c r="P40" i="1" s="1"/>
  <c r="M19" i="1"/>
  <c r="P19" i="1" s="1"/>
  <c r="M76" i="1"/>
  <c r="P76" i="1" s="1"/>
  <c r="M68" i="1"/>
  <c r="P68" i="1" s="1"/>
  <c r="M77" i="1"/>
  <c r="P77" i="1" s="1"/>
  <c r="M31" i="1"/>
  <c r="P31" i="1" s="1"/>
  <c r="M66" i="1"/>
  <c r="P66" i="1" s="1"/>
  <c r="M43" i="1"/>
  <c r="P43" i="1" s="1"/>
  <c r="M42" i="1"/>
  <c r="P42" i="1" s="1"/>
  <c r="M103" i="1"/>
  <c r="P103" i="1" s="1"/>
  <c r="M13" i="1"/>
  <c r="P13" i="1" s="1"/>
  <c r="M67" i="1"/>
  <c r="P67" i="1" s="1"/>
</calcChain>
</file>

<file path=xl/sharedStrings.xml><?xml version="1.0" encoding="utf-8"?>
<sst xmlns="http://purl.oclc.org/ooxml/spreadsheetml/main" count="2935" uniqueCount="158">
  <si>
    <t>COSTES EN CITAS MÉDICAS POR NO ASISTENCIA y OVERBOOKING</t>
  </si>
  <si>
    <t>REGLA DE ASIGNACIÓN</t>
  </si>
  <si>
    <t>Media
consultas médicas
por día</t>
  </si>
  <si>
    <t>Media nº slots afectados
para sobrecoste</t>
  </si>
  <si>
    <r>
      <t xml:space="preserve"> C</t>
    </r>
    <r>
      <rPr>
        <b/>
        <vertAlign val="subscript"/>
        <sz val="12"/>
        <color theme="1"/>
        <rFont val="Aptos Narrow"/>
        <family val="2"/>
        <scheme val="minor"/>
      </rPr>
      <t>I</t>
    </r>
    <r>
      <rPr>
        <b/>
        <sz val="12"/>
        <color theme="1"/>
        <rFont val="Aptos Narrow"/>
        <family val="2"/>
        <scheme val="minor"/>
      </rPr>
      <t>: Coste Inactividad
(consulta médica)</t>
    </r>
  </si>
  <si>
    <r>
      <t>C</t>
    </r>
    <r>
      <rPr>
        <b/>
        <vertAlign val="subscript"/>
        <sz val="12"/>
        <color theme="1"/>
        <rFont val="Aptos Narrow"/>
        <family val="2"/>
        <scheme val="minor"/>
      </rPr>
      <t>W</t>
    </r>
    <r>
      <rPr>
        <b/>
        <sz val="12"/>
        <color theme="1"/>
        <rFont val="Aptos Narrow"/>
        <family val="2"/>
        <scheme val="minor"/>
      </rPr>
      <t>: Coste de Espera
(pacientes)</t>
    </r>
  </si>
  <si>
    <r>
      <t>C</t>
    </r>
    <r>
      <rPr>
        <b/>
        <vertAlign val="subscript"/>
        <sz val="12"/>
        <color theme="1"/>
        <rFont val="Aptos Narrow"/>
        <family val="2"/>
        <scheme val="minor"/>
      </rPr>
      <t>O</t>
    </r>
    <r>
      <rPr>
        <b/>
        <sz val="12"/>
        <color theme="1"/>
        <rFont val="Aptos Narrow"/>
        <family val="2"/>
        <scheme val="minor"/>
      </rPr>
      <t>: Coste Tiempo Extra
(consulta médica)</t>
    </r>
  </si>
  <si>
    <t>COSTE TOTAL</t>
  </si>
  <si>
    <t>Dif. con R11_24</t>
  </si>
  <si>
    <t>Días Laborables</t>
  </si>
  <si>
    <t>Ahorros Económicos</t>
  </si>
  <si>
    <t>Inactividad</t>
  </si>
  <si>
    <t>Tiempo Extra</t>
  </si>
  <si>
    <t>Media</t>
  </si>
  <si>
    <t>Desv. Est.</t>
  </si>
  <si>
    <t>(DesvEst / Media) %</t>
  </si>
  <si>
    <t>Idle Costs / minuto:</t>
  </si>
  <si>
    <t>Overtime Costs / minuto:</t>
  </si>
  <si>
    <t>Regla R11_24 pacientes</t>
  </si>
  <si>
    <t>Fecha</t>
  </si>
  <si>
    <t>Consultas</t>
  </si>
  <si>
    <t>Idle Cost</t>
  </si>
  <si>
    <t>Waiting Cost</t>
  </si>
  <si>
    <t>Overtime Cost</t>
  </si>
  <si>
    <t>TOTAL COST</t>
  </si>
  <si>
    <t>Auxiliar</t>
  </si>
  <si>
    <t>2016-06-01</t>
  </si>
  <si>
    <t>2016-06-02</t>
  </si>
  <si>
    <t>2016-06-03</t>
  </si>
  <si>
    <t>2016-06-06</t>
  </si>
  <si>
    <t>2016-06-07</t>
  </si>
  <si>
    <t>2016-06-08</t>
  </si>
  <si>
    <t>Promedio</t>
  </si>
  <si>
    <t>Ponderada</t>
  </si>
  <si>
    <t>Desviación Estándar</t>
  </si>
  <si>
    <t>Coste Idle Cost / minuto =</t>
  </si>
  <si>
    <t>Coste una consulta = 5 € x 20 min = 100 €  +  otros Costes Operativos Fijos (1 €/min) + coste Oportunidad (10 €/min)</t>
  </si>
  <si>
    <t>Coste Waiting Cost / minuto =</t>
  </si>
  <si>
    <t>Coste con incremento exponencial: (x2 + x) / 2 , siendo x el número de slots de espera.</t>
  </si>
  <si>
    <t>Coste Overtime / minuto =</t>
  </si>
  <si>
    <t>Coste extra pagado al doctor = (5 € x 0,5) x 20 min = 50 €  +  otros Costes extras por Uso Instalaciones (1 €/min)</t>
  </si>
  <si>
    <t>Coste Médico</t>
  </si>
  <si>
    <t>Costes Operativos Fijos</t>
  </si>
  <si>
    <t>Coste Oportunidad (pacientes no atendidos)</t>
  </si>
  <si>
    <t>Coste extra Médico</t>
  </si>
  <si>
    <t>Coste extra por uso de Instalaciones (Personal, Consumos generales)</t>
  </si>
  <si>
    <t>Regla R1231_28 pacientes</t>
  </si>
  <si>
    <t>Overbooking Cost</t>
  </si>
  <si>
    <t>Regla R1241_28 pacientes</t>
  </si>
  <si>
    <t>Regla R1221_30 pacientes</t>
  </si>
  <si>
    <t>Regla R1231_30 pacientes</t>
  </si>
  <si>
    <t>Regla R133112311231_32 pacientes</t>
  </si>
  <si>
    <t>Regla R133112211241_32 pacientes</t>
  </si>
  <si>
    <t>Definición
Listón ProbShow</t>
  </si>
  <si>
    <t>Puntos</t>
  </si>
  <si>
    <t>Slots</t>
  </si>
  <si>
    <t>ProbShow</t>
  </si>
  <si>
    <t>Punto 1</t>
  </si>
  <si>
    <t>1 y 13</t>
  </si>
  <si>
    <t>Punto 2</t>
  </si>
  <si>
    <t>12 y 24</t>
  </si>
  <si>
    <t>6,5 y 18,5</t>
  </si>
  <si>
    <t>Punto 3</t>
  </si>
  <si>
    <t>Probabilidad Show 0,75_0,1</t>
  </si>
  <si>
    <t>Probabilidad Show 0,75_0,15</t>
  </si>
  <si>
    <t>Probabilidad Show 0,75_0,2</t>
  </si>
  <si>
    <t>Probabilidad Show 0,8_0,1</t>
  </si>
  <si>
    <t>Probabilidad Show 0,8_0,15</t>
  </si>
  <si>
    <t>Probabilidad Show 0,8_0,2</t>
  </si>
  <si>
    <t>Probabilidad Show 0,85_0,1</t>
  </si>
  <si>
    <t>Probabilidad Show 0,85_0,15</t>
  </si>
  <si>
    <t>Probabilidad Show 0,85_0,2</t>
  </si>
  <si>
    <t>Probabilidad Show 0,85_0,25</t>
  </si>
  <si>
    <t>Probabilidad Show 0,85_0,3</t>
  </si>
  <si>
    <t>Probabilidad Show 0,9_0,1</t>
  </si>
  <si>
    <t>Probabilidad Show 0,9_0,15</t>
  </si>
  <si>
    <t>Probabilidad Show 0,9_0,2</t>
  </si>
  <si>
    <t>Probabilidad Show 0,9_0,25</t>
  </si>
  <si>
    <t>Probabilidad Show 0,9_0,3</t>
  </si>
  <si>
    <t>Probabilidad Show 0,95_0,1</t>
  </si>
  <si>
    <t>Probabilidad Show 0,95_0,15</t>
  </si>
  <si>
    <t>Probabilidad Show 0,95_0,2</t>
  </si>
  <si>
    <t>Probabilidad Show 0,95_0,25</t>
  </si>
  <si>
    <t>Probabilidad Show 0,95_0,3</t>
  </si>
  <si>
    <t>Probabilidad Show 1_0,1</t>
  </si>
  <si>
    <t>Probabilidad Show 1_0,15</t>
  </si>
  <si>
    <t>Probabilidad Show 1_0,2</t>
  </si>
  <si>
    <t>Probabilidad Show 0,85_0,2_0,2</t>
  </si>
  <si>
    <t>Probabilidad Show 0,85_0,25_0,2</t>
  </si>
  <si>
    <t>Probabilidad Show 0,85_0,3_0,2</t>
  </si>
  <si>
    <t>Probabilidad Show 0,85_0,35_0,2</t>
  </si>
  <si>
    <t>Probabilidad Show 0,85_0,25_0,25</t>
  </si>
  <si>
    <t>Probabilidad Show 0,85_0,3_0,25</t>
  </si>
  <si>
    <t>Probabilidad Show 0,85_0,35_0,25</t>
  </si>
  <si>
    <t>Probabilidad Show 0,85_0,4_0,25</t>
  </si>
  <si>
    <t>Probabilidad Show 0,85_0,45_0,3</t>
  </si>
  <si>
    <t>Probabilidad Show 0,85_0,5_0,3</t>
  </si>
  <si>
    <t>Probabilidad Show 0,85_0,55_0,3</t>
  </si>
  <si>
    <t>Probabilidad Show 0,85_0,6_0,3</t>
  </si>
  <si>
    <t>Probabilidad Show 0,9_0,25_0,2</t>
  </si>
  <si>
    <t>Probabilidad Show 0,9_0,3_0,2</t>
  </si>
  <si>
    <t>Probabilidad Show 0,9_0,35_0,2</t>
  </si>
  <si>
    <t>Probabilidad Show 0,9_0,4_0,2</t>
  </si>
  <si>
    <t>Probabilidad Show 0,9_0,45_0,2</t>
  </si>
  <si>
    <t>Probabilidad Show 0,9_0,5_0,2</t>
  </si>
  <si>
    <t>Probabilidad Show 0,9_0,55_0,2</t>
  </si>
  <si>
    <t>Probabilidad Show 0,9_0,6_0,2</t>
  </si>
  <si>
    <t>Probabilidad Show 0,9_0,4_0,25</t>
  </si>
  <si>
    <t>Probabilidad Show 0,9_0,45_0,25</t>
  </si>
  <si>
    <t>Probabilidad Show 0,9_0,5_0,25</t>
  </si>
  <si>
    <t>Probabilidad Show 0,9_0,55_0,25</t>
  </si>
  <si>
    <t>Probabilidad Show 0,9_0,6_0,25</t>
  </si>
  <si>
    <t>Probabilidad Show 0,9_0,65_0,25</t>
  </si>
  <si>
    <t>Probabilidad Show 0,9_0,35_0,3</t>
  </si>
  <si>
    <t>Probabilidad Show 0,9_0,4_0,3</t>
  </si>
  <si>
    <t>Probabilidad Show 0,9_0,45_0,3</t>
  </si>
  <si>
    <t>Probabilidad Show 0,9_0,5_0,3</t>
  </si>
  <si>
    <t>Probabilidad Show 0,9_0,55_0,3</t>
  </si>
  <si>
    <t>Probabilidad Show 0,9_0,6_0,3</t>
  </si>
  <si>
    <t>Probabilidad Show 0,95_0,25_0,15</t>
  </si>
  <si>
    <t>Probabilidad Show 0,95_0,3_0,15</t>
  </si>
  <si>
    <t>Probabilidad Show 0,95_0,35_0,15</t>
  </si>
  <si>
    <t>Probabilidad Show 0,95_0,4_0,15</t>
  </si>
  <si>
    <t>Probabilidad Show 0,95_0,45_0,15</t>
  </si>
  <si>
    <t>Probabilidad Show 0,95_0,5_0,15</t>
  </si>
  <si>
    <t>Probabilidad Show 0,95_0,55_0,15</t>
  </si>
  <si>
    <t>Probabilidad Show 0,95_0,6_0,15</t>
  </si>
  <si>
    <t>Probabilidad Show 0,95_0,3_0,2</t>
  </si>
  <si>
    <t>Probabilidad Show 0,95_0,35_0,2</t>
  </si>
  <si>
    <t>Probabilidad Show 0,95_0,4_0,2</t>
  </si>
  <si>
    <t>Probabilidad Show 0,95_0,45_0,2</t>
  </si>
  <si>
    <t>Probabilidad Show 0,95_0,5_0,2</t>
  </si>
  <si>
    <t>Probabilidad Show 0,95_0,55_0,2</t>
  </si>
  <si>
    <t>Probabilidad Show 1_0,3_0,15</t>
  </si>
  <si>
    <t>Probabilidad Show 1_0,35_0,15</t>
  </si>
  <si>
    <t>Probabilidad Show 1_0,4_0,15</t>
  </si>
  <si>
    <t>Probabilidad Show 1_0,45_0,15</t>
  </si>
  <si>
    <t>Probabilidad Show 1_0,5_0,15</t>
  </si>
  <si>
    <t>Probabilidad Show 1_0,55_0,15</t>
  </si>
  <si>
    <t>Probabilidad Show 1_0,3_0,2</t>
  </si>
  <si>
    <t>Probabilidad Show 1_0,35_0,2</t>
  </si>
  <si>
    <t>Probabilidad Show 1_0,4_0,2</t>
  </si>
  <si>
    <t>Probabilidad Show 1_0,45_0,2</t>
  </si>
  <si>
    <t>Probabilidad Show 1_0,5_0,2</t>
  </si>
  <si>
    <t>Probabilidad Show 1_0,55_0,2</t>
  </si>
  <si>
    <t>Probabilidad Show 1,05_0,3_0,15</t>
  </si>
  <si>
    <t>Probabilidad Show 1,05_0,35_0,15</t>
  </si>
  <si>
    <t>Probabilidad Show 1,05_0,4_0,15</t>
  </si>
  <si>
    <t>Probabilidad Show 1,05_0,45_0,15</t>
  </si>
  <si>
    <t>Probabilidad Show 1,1_0,25_0,15</t>
  </si>
  <si>
    <t>Probabilidad Show 1,1_0,3_0,15</t>
  </si>
  <si>
    <t>Probabilidad Show 1,1_0,35_0,15</t>
  </si>
  <si>
    <t>Probabilidad Show 1,1_0,4_0,15</t>
  </si>
  <si>
    <t>Consultas médicas</t>
  </si>
  <si>
    <t>Ingresos que no se reciben al atender más pacientes</t>
  </si>
  <si>
    <r>
      <t>C</t>
    </r>
    <r>
      <rPr>
        <b/>
        <vertAlign val="subscript"/>
        <sz val="12"/>
        <color theme="1"/>
        <rFont val="Aptos Narrow"/>
        <family val="2"/>
        <scheme val="minor"/>
      </rPr>
      <t>I</t>
    </r>
    <r>
      <rPr>
        <b/>
        <vertAlign val="superscript"/>
        <sz val="12"/>
        <color theme="1"/>
        <rFont val="Aptos Narrow"/>
        <family val="2"/>
        <scheme val="minor"/>
      </rPr>
      <t>(*)</t>
    </r>
    <r>
      <rPr>
        <b/>
        <sz val="12"/>
        <color theme="1"/>
        <rFont val="Aptos Narrow"/>
        <family val="2"/>
        <scheme val="minor"/>
      </rPr>
      <t xml:space="preserve"> + C</t>
    </r>
    <r>
      <rPr>
        <b/>
        <vertAlign val="subscript"/>
        <sz val="12"/>
        <color theme="1"/>
        <rFont val="Aptos Narrow"/>
        <family val="2"/>
        <scheme val="minor"/>
      </rPr>
      <t>O</t>
    </r>
  </si>
  <si>
    <t xml:space="preserve">AHORROS PURAMENTE ECONÓMICOS </t>
  </si>
  <si>
    <t>Coste extra por uso de Instalaciones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</si>
</sst>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3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dotted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dotted">
        <color indexed="64"/>
      </end>
      <top/>
      <bottom style="thin">
        <color indexed="64"/>
      </bottom>
      <diagonal/>
    </border>
    <border>
      <start style="thin">
        <color indexed="64"/>
      </start>
      <end style="dotted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3" borderId="26" xfId="0" applyFill="1" applyBorder="1" applyAlignment="1">
      <alignment horizontal="left" vertical="center" indent="1"/>
    </xf>
    <xf numFmtId="3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4" fontId="7" fillId="0" borderId="31" xfId="0" applyNumberFormat="1" applyFont="1" applyBorder="1" applyAlignment="1">
      <alignment horizontal="center" vertical="center"/>
    </xf>
    <xf numFmtId="4" fontId="8" fillId="0" borderId="29" xfId="0" applyNumberFormat="1" applyFont="1" applyBorder="1" applyAlignment="1">
      <alignment horizontal="center" vertical="center"/>
    </xf>
    <xf numFmtId="4" fontId="7" fillId="0" borderId="32" xfId="0" applyNumberFormat="1" applyFon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7" fillId="0" borderId="3" xfId="0" applyNumberFormat="1" applyFont="1" applyBorder="1" applyAlignment="1">
      <alignment horizontal="center" vertical="center"/>
    </xf>
    <xf numFmtId="10" fontId="0" fillId="0" borderId="33" xfId="1" applyNumberFormat="1" applyFont="1" applyBorder="1" applyAlignment="1">
      <alignment horizontal="center" vertical="center"/>
    </xf>
    <xf numFmtId="4" fontId="0" fillId="4" borderId="30" xfId="0" applyNumberFormat="1" applyFill="1" applyBorder="1" applyAlignment="1">
      <alignment horizontal="center" vertical="center"/>
    </xf>
    <xf numFmtId="4" fontId="0" fillId="4" borderId="34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3" fontId="0" fillId="0" borderId="36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4" fontId="7" fillId="0" borderId="39" xfId="0" applyNumberFormat="1" applyFont="1" applyBorder="1" applyAlignment="1">
      <alignment horizontal="center" vertical="center"/>
    </xf>
    <xf numFmtId="4" fontId="8" fillId="0" borderId="13" xfId="0" applyNumberFormat="1" applyFont="1" applyBorder="1" applyAlignment="1">
      <alignment horizontal="center" vertical="center"/>
    </xf>
    <xf numFmtId="4" fontId="7" fillId="0" borderId="40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4" fontId="2" fillId="0" borderId="40" xfId="0" applyNumberFormat="1" applyFont="1" applyBorder="1" applyAlignment="1">
      <alignment horizontal="center" vertical="center"/>
    </xf>
    <xf numFmtId="4" fontId="7" fillId="0" borderId="12" xfId="0" applyNumberFormat="1" applyFont="1" applyBorder="1" applyAlignment="1">
      <alignment horizontal="center" vertical="center"/>
    </xf>
    <xf numFmtId="10" fontId="0" fillId="0" borderId="41" xfId="1" applyNumberFormat="1" applyFont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41" xfId="0" applyFill="1" applyBorder="1" applyAlignment="1">
      <alignment horizontal="left" vertical="center" indent="1"/>
    </xf>
    <xf numFmtId="3" fontId="0" fillId="0" borderId="42" xfId="0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4" fontId="7" fillId="0" borderId="45" xfId="0" applyNumberFormat="1" applyFont="1" applyBorder="1" applyAlignment="1">
      <alignment horizontal="center" vertical="center"/>
    </xf>
    <xf numFmtId="4" fontId="8" fillId="0" borderId="42" xfId="0" applyNumberFormat="1" applyFont="1" applyBorder="1" applyAlignment="1">
      <alignment horizontal="center" vertical="center"/>
    </xf>
    <xf numFmtId="4" fontId="7" fillId="0" borderId="46" xfId="0" applyNumberFormat="1" applyFont="1" applyBorder="1" applyAlignment="1">
      <alignment horizontal="center" vertical="center"/>
    </xf>
    <xf numFmtId="4" fontId="8" fillId="0" borderId="47" xfId="0" applyNumberFormat="1" applyFont="1" applyBorder="1" applyAlignment="1">
      <alignment horizontal="center" vertical="center"/>
    </xf>
    <xf numFmtId="4" fontId="2" fillId="0" borderId="46" xfId="0" applyNumberFormat="1" applyFont="1" applyBorder="1" applyAlignment="1">
      <alignment horizontal="center" vertical="center"/>
    </xf>
    <xf numFmtId="4" fontId="7" fillId="0" borderId="47" xfId="0" applyNumberFormat="1" applyFont="1" applyBorder="1" applyAlignment="1">
      <alignment horizontal="center" vertical="center"/>
    </xf>
    <xf numFmtId="4" fontId="0" fillId="0" borderId="43" xfId="0" applyNumberFormat="1" applyBorder="1" applyAlignment="1">
      <alignment horizontal="center" vertical="center"/>
    </xf>
    <xf numFmtId="4" fontId="0" fillId="0" borderId="48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1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3" fontId="0" fillId="0" borderId="24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4" fontId="7" fillId="0" borderId="23" xfId="0" applyNumberFormat="1" applyFont="1" applyBorder="1" applyAlignment="1">
      <alignment horizontal="center" vertical="center"/>
    </xf>
    <xf numFmtId="4" fontId="8" fillId="0" borderId="24" xfId="0" applyNumberFormat="1" applyFont="1" applyBorder="1" applyAlignment="1">
      <alignment horizontal="center" vertical="center"/>
    </xf>
    <xf numFmtId="4" fontId="7" fillId="0" borderId="25" xfId="0" applyNumberFormat="1" applyFont="1" applyBorder="1" applyAlignment="1">
      <alignment horizontal="center" vertical="center"/>
    </xf>
    <xf numFmtId="4" fontId="8" fillId="0" borderId="22" xfId="0" applyNumberFormat="1" applyFont="1" applyBorder="1" applyAlignment="1">
      <alignment horizontal="center" vertical="center"/>
    </xf>
    <xf numFmtId="4" fontId="2" fillId="0" borderId="25" xfId="0" applyNumberFormat="1" applyFont="1" applyBorder="1" applyAlignment="1">
      <alignment horizontal="center" vertical="center"/>
    </xf>
    <xf numFmtId="4" fontId="7" fillId="0" borderId="22" xfId="0" applyNumberFormat="1" applyFont="1" applyBorder="1" applyAlignment="1">
      <alignment horizontal="center" vertical="center"/>
    </xf>
    <xf numFmtId="10" fontId="0" fillId="0" borderId="50" xfId="1" applyNumberFormat="1" applyFont="1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4" fontId="0" fillId="0" borderId="52" xfId="0" applyNumberForma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6" borderId="33" xfId="0" applyFill="1" applyBorder="1" applyAlignment="1">
      <alignment horizontal="left" vertical="center" indent="1"/>
    </xf>
    <xf numFmtId="0" fontId="0" fillId="6" borderId="41" xfId="0" applyFill="1" applyBorder="1" applyAlignment="1">
      <alignment horizontal="left" vertical="center" indent="1"/>
    </xf>
    <xf numFmtId="0" fontId="0" fillId="5" borderId="33" xfId="0" applyFill="1" applyBorder="1" applyAlignment="1">
      <alignment horizontal="left" vertical="center" indent="1"/>
    </xf>
    <xf numFmtId="0" fontId="2" fillId="0" borderId="54" xfId="0" applyFont="1" applyBorder="1" applyAlignment="1">
      <alignment horizontal="right" vertical="center" indent="1"/>
    </xf>
    <xf numFmtId="164" fontId="2" fillId="0" borderId="55" xfId="0" applyNumberFormat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0" fillId="0" borderId="0" xfId="0" applyAlignment="1">
      <alignment vertical="center"/>
    </xf>
    <xf numFmtId="0" fontId="2" fillId="0" borderId="11" xfId="0" applyFont="1" applyBorder="1" applyAlignment="1">
      <alignment horizontal="right" vertical="center" indent="1"/>
    </xf>
    <xf numFmtId="164" fontId="2" fillId="0" borderId="47" xfId="0" applyNumberFormat="1" applyFont="1" applyBorder="1" applyAlignment="1">
      <alignment horizontal="left" vertical="center" indent="1"/>
    </xf>
    <xf numFmtId="0" fontId="2" fillId="0" borderId="56" xfId="0" applyFont="1" applyBorder="1" applyAlignment="1">
      <alignment horizontal="right" vertical="center" indent="1"/>
    </xf>
    <xf numFmtId="164" fontId="2" fillId="0" borderId="22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164" fontId="0" fillId="0" borderId="0" xfId="0" applyNumberFormat="1" applyAlignment="1">
      <alignment horizontal="righ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" fontId="7" fillId="0" borderId="54" xfId="0" applyNumberFormat="1" applyFont="1" applyBorder="1" applyAlignment="1">
      <alignment horizontal="center" vertical="center"/>
    </xf>
    <xf numFmtId="4" fontId="7" fillId="0" borderId="16" xfId="0" applyNumberFormat="1" applyFont="1" applyBorder="1" applyAlignment="1">
      <alignment horizontal="center" vertical="center"/>
    </xf>
    <xf numFmtId="4" fontId="7" fillId="0" borderId="55" xfId="0" applyNumberFormat="1" applyFont="1" applyBorder="1" applyAlignment="1">
      <alignment horizontal="center" vertical="center"/>
    </xf>
    <xf numFmtId="4" fontId="4" fillId="0" borderId="55" xfId="0" applyNumberFormat="1" applyFont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4" fontId="7" fillId="0" borderId="61" xfId="0" applyNumberFormat="1" applyFont="1" applyBorder="1" applyAlignment="1">
      <alignment horizontal="center" vertical="center"/>
    </xf>
    <xf numFmtId="4" fontId="7" fillId="0" borderId="48" xfId="0" applyNumberFormat="1" applyFont="1" applyBorder="1" applyAlignment="1">
      <alignment horizontal="center" vertical="center"/>
    </xf>
    <xf numFmtId="4" fontId="4" fillId="0" borderId="47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4" fontId="7" fillId="0" borderId="62" xfId="0" applyNumberFormat="1" applyFont="1" applyBorder="1" applyAlignment="1">
      <alignment horizontal="center" vertical="center"/>
    </xf>
    <xf numFmtId="4" fontId="7" fillId="0" borderId="52" xfId="0" applyNumberFormat="1" applyFont="1" applyBorder="1" applyAlignment="1">
      <alignment horizontal="center" vertical="center"/>
    </xf>
    <xf numFmtId="4" fontId="4" fillId="0" borderId="22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indent="1"/>
    </xf>
    <xf numFmtId="3" fontId="4" fillId="0" borderId="26" xfId="0" applyNumberFormat="1" applyFont="1" applyBorder="1" applyAlignment="1">
      <alignment horizontal="center" vertical="center"/>
    </xf>
    <xf numFmtId="4" fontId="4" fillId="0" borderId="54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4" fontId="4" fillId="0" borderId="17" xfId="0" applyNumberFormat="1" applyFont="1" applyBorder="1" applyAlignment="1">
      <alignment horizontal="center" vertical="center"/>
    </xf>
    <xf numFmtId="4" fontId="11" fillId="0" borderId="1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4" fontId="12" fillId="0" borderId="56" xfId="0" applyNumberFormat="1" applyFont="1" applyBorder="1" applyAlignment="1">
      <alignment horizontal="center" vertical="center"/>
    </xf>
    <xf numFmtId="4" fontId="12" fillId="0" borderId="63" xfId="0" applyNumberFormat="1" applyFont="1" applyBorder="1" applyAlignment="1">
      <alignment horizontal="center" vertical="center"/>
    </xf>
    <xf numFmtId="4" fontId="12" fillId="0" borderId="64" xfId="0" applyNumberFormat="1" applyFont="1" applyBorder="1" applyAlignment="1">
      <alignment horizontal="center" vertical="center"/>
    </xf>
    <xf numFmtId="4" fontId="10" fillId="0" borderId="19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64" fontId="7" fillId="0" borderId="54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55" xfId="0" applyNumberFormat="1" applyFont="1" applyBorder="1" applyAlignment="1">
      <alignment horizontal="center" vertical="center"/>
    </xf>
    <xf numFmtId="164" fontId="4" fillId="0" borderId="55" xfId="0" applyNumberFormat="1" applyFont="1" applyBorder="1" applyAlignment="1">
      <alignment horizontal="center" vertical="center"/>
    </xf>
    <xf numFmtId="164" fontId="7" fillId="0" borderId="61" xfId="0" applyNumberFormat="1" applyFont="1" applyBorder="1" applyAlignment="1">
      <alignment horizontal="center" vertical="center"/>
    </xf>
    <xf numFmtId="164" fontId="7" fillId="0" borderId="48" xfId="0" applyNumberFormat="1" applyFont="1" applyBorder="1" applyAlignment="1">
      <alignment horizontal="center" vertical="center"/>
    </xf>
    <xf numFmtId="164" fontId="7" fillId="0" borderId="47" xfId="0" applyNumberFormat="1" applyFont="1" applyBorder="1" applyAlignment="1">
      <alignment horizontal="center" vertical="center"/>
    </xf>
    <xf numFmtId="164" fontId="4" fillId="0" borderId="47" xfId="0" applyNumberFormat="1" applyFont="1" applyBorder="1" applyAlignment="1">
      <alignment horizontal="center" vertical="center"/>
    </xf>
    <xf numFmtId="164" fontId="7" fillId="0" borderId="62" xfId="0" applyNumberFormat="1" applyFont="1" applyBorder="1" applyAlignment="1">
      <alignment horizontal="center" vertical="center"/>
    </xf>
    <xf numFmtId="164" fontId="7" fillId="0" borderId="52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54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11" fillId="0" borderId="18" xfId="0" applyNumberFormat="1" applyFont="1" applyBorder="1" applyAlignment="1">
      <alignment horizontal="center" vertical="center"/>
    </xf>
    <xf numFmtId="164" fontId="12" fillId="0" borderId="56" xfId="0" applyNumberFormat="1" applyFont="1" applyBorder="1" applyAlignment="1">
      <alignment horizontal="center" vertical="center"/>
    </xf>
    <xf numFmtId="164" fontId="12" fillId="0" borderId="63" xfId="0" applyNumberFormat="1" applyFont="1" applyBorder="1" applyAlignment="1">
      <alignment horizontal="center" vertical="center"/>
    </xf>
    <xf numFmtId="164" fontId="12" fillId="0" borderId="64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6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2" fontId="0" fillId="0" borderId="68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2" fontId="0" fillId="0" borderId="69" xfId="0" applyNumberForma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2" fontId="0" fillId="0" borderId="71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2" fillId="0" borderId="54" xfId="0" applyFont="1" applyBorder="1" applyAlignment="1">
      <alignment horizontal="right" vertical="center" indent="1"/>
    </xf>
    <xf numFmtId="0" fontId="2" fillId="0" borderId="65" xfId="0" applyFont="1" applyBorder="1" applyAlignment="1">
      <alignment horizontal="right" vertical="center" indent="1"/>
    </xf>
    <xf numFmtId="0" fontId="2" fillId="0" borderId="11" xfId="0" applyFont="1" applyBorder="1" applyAlignment="1">
      <alignment horizontal="right" vertical="center" indent="1"/>
    </xf>
    <xf numFmtId="0" fontId="2" fillId="0" borderId="38" xfId="0" applyFont="1" applyBorder="1" applyAlignment="1">
      <alignment horizontal="right" vertical="center" indent="1"/>
    </xf>
    <xf numFmtId="0" fontId="2" fillId="0" borderId="56" xfId="0" applyFont="1" applyBorder="1" applyAlignment="1">
      <alignment horizontal="right" vertical="center" indent="1"/>
    </xf>
    <xf numFmtId="0" fontId="2" fillId="0" borderId="64" xfId="0" applyFont="1" applyBorder="1" applyAlignment="1">
      <alignment horizontal="right" vertical="center" indent="1"/>
    </xf>
    <xf numFmtId="0" fontId="4" fillId="0" borderId="1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0" fontId="0" fillId="0" borderId="26" xfId="1" applyNumberFormat="1" applyFont="1" applyBorder="1" applyAlignment="1">
      <alignment horizontal="center" vertical="center"/>
    </xf>
    <xf numFmtId="0" fontId="0" fillId="0" borderId="50" xfId="0" applyFill="1" applyBorder="1" applyAlignment="1">
      <alignment horizontal="left" vertical="center" indent="1"/>
    </xf>
    <xf numFmtId="0" fontId="0" fillId="0" borderId="41" xfId="0" applyFill="1" applyBorder="1" applyAlignment="1">
      <alignment horizontal="left" vertical="center" indent="1"/>
    </xf>
    <xf numFmtId="0" fontId="0" fillId="0" borderId="33" xfId="0" applyFill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3" fontId="2" fillId="4" borderId="26" xfId="0" applyNumberFormat="1" applyFont="1" applyFill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5" borderId="41" xfId="0" applyNumberFormat="1" applyFont="1" applyFill="1" applyBorder="1" applyAlignment="1">
      <alignment horizontal="center" vertical="center"/>
    </xf>
    <xf numFmtId="3" fontId="2" fillId="0" borderId="41" xfId="0" applyNumberFormat="1" applyFont="1" applyBorder="1" applyAlignment="1">
      <alignment horizontal="center" vertical="center"/>
    </xf>
    <xf numFmtId="3" fontId="2" fillId="0" borderId="50" xfId="0" applyNumberFormat="1" applyFont="1" applyBorder="1" applyAlignment="1">
      <alignment horizontal="center" vertical="center"/>
    </xf>
    <xf numFmtId="3" fontId="2" fillId="6" borderId="41" xfId="0" applyNumberFormat="1" applyFont="1" applyFill="1" applyBorder="1" applyAlignment="1">
      <alignment horizontal="center" vertical="center"/>
    </xf>
    <xf numFmtId="3" fontId="0" fillId="4" borderId="35" xfId="0" applyNumberFormat="1" applyFill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49" xfId="0" applyNumberFormat="1" applyBorder="1" applyAlignment="1">
      <alignment horizontal="center" vertical="center"/>
    </xf>
    <xf numFmtId="3" fontId="0" fillId="0" borderId="53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72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2" fillId="0" borderId="33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63" Type="http://purl.oclc.org/ooxml/officeDocument/relationships/worksheet" Target="worksheets/sheet63.xml"/><Relationship Id="rId68" Type="http://purl.oclc.org/ooxml/officeDocument/relationships/worksheet" Target="worksheets/sheet68.xml"/><Relationship Id="rId84" Type="http://purl.oclc.org/ooxml/officeDocument/relationships/worksheet" Target="worksheets/sheet84.xml"/><Relationship Id="rId89" Type="http://purl.oclc.org/ooxml/officeDocument/relationships/worksheet" Target="worksheets/sheet89.xml"/><Relationship Id="rId16" Type="http://purl.oclc.org/ooxml/officeDocument/relationships/worksheet" Target="worksheets/sheet16.xml"/><Relationship Id="rId11" Type="http://purl.oclc.org/ooxml/officeDocument/relationships/worksheet" Target="worksheets/sheet11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74" Type="http://purl.oclc.org/ooxml/officeDocument/relationships/worksheet" Target="worksheets/sheet74.xml"/><Relationship Id="rId79" Type="http://purl.oclc.org/ooxml/officeDocument/relationships/worksheet" Target="worksheets/sheet79.xml"/><Relationship Id="rId102" Type="http://purl.oclc.org/ooxml/officeDocument/relationships/calcChain" Target="calcChain.xml"/><Relationship Id="rId5" Type="http://purl.oclc.org/ooxml/officeDocument/relationships/worksheet" Target="worksheets/sheet5.xml"/><Relationship Id="rId90" Type="http://purl.oclc.org/ooxml/officeDocument/relationships/worksheet" Target="worksheets/sheet90.xml"/><Relationship Id="rId95" Type="http://purl.oclc.org/ooxml/officeDocument/relationships/worksheet" Target="worksheets/sheet95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80" Type="http://purl.oclc.org/ooxml/officeDocument/relationships/worksheet" Target="worksheets/sheet80.xml"/><Relationship Id="rId85" Type="http://purl.oclc.org/ooxml/officeDocument/relationships/worksheet" Target="worksheets/sheet85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59" Type="http://purl.oclc.org/ooxml/officeDocument/relationships/worksheet" Target="worksheets/sheet59.xml"/><Relationship Id="rId67" Type="http://purl.oclc.org/ooxml/officeDocument/relationships/worksheet" Target="worksheets/sheet67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worksheet" Target="worksheets/sheet54.xml"/><Relationship Id="rId62" Type="http://purl.oclc.org/ooxml/officeDocument/relationships/worksheet" Target="worksheets/sheet62.xml"/><Relationship Id="rId70" Type="http://purl.oclc.org/ooxml/officeDocument/relationships/worksheet" Target="worksheets/sheet70.xml"/><Relationship Id="rId75" Type="http://purl.oclc.org/ooxml/officeDocument/relationships/worksheet" Target="worksheets/sheet75.xml"/><Relationship Id="rId83" Type="http://purl.oclc.org/ooxml/officeDocument/relationships/worksheet" Target="worksheets/sheet83.xml"/><Relationship Id="rId88" Type="http://purl.oclc.org/ooxml/officeDocument/relationships/worksheet" Target="worksheets/sheet88.xml"/><Relationship Id="rId91" Type="http://purl.oclc.org/ooxml/officeDocument/relationships/worksheet" Target="worksheets/sheet91.xml"/><Relationship Id="rId96" Type="http://purl.oclc.org/ooxml/officeDocument/relationships/worksheet" Target="worksheets/sheet9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Relationship Id="rId57" Type="http://purl.oclc.org/ooxml/officeDocument/relationships/worksheet" Target="worksheets/sheet5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73" Type="http://purl.oclc.org/ooxml/officeDocument/relationships/worksheet" Target="worksheets/sheet73.xml"/><Relationship Id="rId78" Type="http://purl.oclc.org/ooxml/officeDocument/relationships/worksheet" Target="worksheets/sheet78.xml"/><Relationship Id="rId81" Type="http://purl.oclc.org/ooxml/officeDocument/relationships/worksheet" Target="worksheets/sheet81.xml"/><Relationship Id="rId86" Type="http://purl.oclc.org/ooxml/officeDocument/relationships/worksheet" Target="worksheets/sheet86.xml"/><Relationship Id="rId94" Type="http://purl.oclc.org/ooxml/officeDocument/relationships/worksheet" Target="worksheets/sheet94.xml"/><Relationship Id="rId99" Type="http://purl.oclc.org/ooxml/officeDocument/relationships/theme" Target="theme/theme1.xml"/><Relationship Id="rId101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Relationship Id="rId76" Type="http://purl.oclc.org/ooxml/officeDocument/relationships/worksheet" Target="worksheets/sheet76.xml"/><Relationship Id="rId97" Type="http://purl.oclc.org/ooxml/officeDocument/relationships/worksheet" Target="worksheets/sheet97.xml"/><Relationship Id="rId7" Type="http://purl.oclc.org/ooxml/officeDocument/relationships/worksheet" Target="worksheets/sheet7.xml"/><Relationship Id="rId71" Type="http://purl.oclc.org/ooxml/officeDocument/relationships/worksheet" Target="worksheets/sheet71.xml"/><Relationship Id="rId92" Type="http://purl.oclc.org/ooxml/officeDocument/relationships/worksheet" Target="worksheets/sheet92.xml"/><Relationship Id="rId2" Type="http://purl.oclc.org/ooxml/officeDocument/relationships/worksheet" Target="worksheets/sheet2.xml"/><Relationship Id="rId29" Type="http://purl.oclc.org/ooxml/officeDocument/relationships/worksheet" Target="worksheets/sheet29.xml"/><Relationship Id="rId24" Type="http://purl.oclc.org/ooxml/officeDocument/relationships/worksheet" Target="worksheets/sheet24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66" Type="http://purl.oclc.org/ooxml/officeDocument/relationships/worksheet" Target="worksheets/sheet66.xml"/><Relationship Id="rId87" Type="http://purl.oclc.org/ooxml/officeDocument/relationships/worksheet" Target="worksheets/sheet87.xml"/><Relationship Id="rId61" Type="http://purl.oclc.org/ooxml/officeDocument/relationships/worksheet" Target="worksheets/sheet61.xml"/><Relationship Id="rId82" Type="http://purl.oclc.org/ooxml/officeDocument/relationships/worksheet" Target="worksheets/sheet82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56" Type="http://purl.oclc.org/ooxml/officeDocument/relationships/worksheet" Target="worksheets/sheet56.xml"/><Relationship Id="rId77" Type="http://purl.oclc.org/ooxml/officeDocument/relationships/worksheet" Target="worksheets/sheet77.xml"/><Relationship Id="rId100" Type="http://purl.oclc.org/ooxml/officeDocument/relationships/styles" Target="styles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worksheet" Target="worksheets/sheet72.xml"/><Relationship Id="rId93" Type="http://purl.oclc.org/ooxml/officeDocument/relationships/worksheet" Target="worksheets/sheet93.xml"/><Relationship Id="rId98" Type="http://purl.oclc.org/ooxml/officeDocument/relationships/worksheet" Target="worksheets/sheet98.xml"/><Relationship Id="rId3" Type="http://purl.oclc.org/ooxml/officeDocument/relationships/worksheet" Target="worksheets/sheet3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9FE1-9401-426B-86C7-869BBEEE7BE3}">
  <sheetPr>
    <tabColor theme="4"/>
  </sheetPr>
  <dimension ref="B1:Y116"/>
  <sheetViews>
    <sheetView showGridLines="0" tabSelected="1" workbookViewId="0">
      <selection activeCell="T54" sqref="T54"/>
    </sheetView>
  </sheetViews>
  <sheetFormatPr baseColWidth="10" defaultRowHeight="15" x14ac:dyDescent="0.25"/>
  <cols>
    <col min="1" max="1" width="1.7109375" style="1" customWidth="1"/>
    <col min="2" max="2" width="35.7109375" style="1" customWidth="1"/>
    <col min="3" max="5" width="12.7109375" style="1" customWidth="1"/>
    <col min="6" max="6" width="13.7109375" style="1" customWidth="1"/>
    <col min="7" max="7" width="11.7109375" style="1" customWidth="1"/>
    <col min="8" max="8" width="13.7109375" style="1" customWidth="1"/>
    <col min="9" max="9" width="11.7109375" style="1" customWidth="1"/>
    <col min="10" max="10" width="13.7109375" style="1" customWidth="1"/>
    <col min="11" max="11" width="11.7109375" style="1" customWidth="1"/>
    <col min="12" max="12" width="13.7109375" style="1" customWidth="1"/>
    <col min="13" max="13" width="11.7109375" style="1" customWidth="1"/>
    <col min="14" max="14" width="1.7109375" style="1" customWidth="1"/>
    <col min="15" max="15" width="5.7109375" style="1" customWidth="1"/>
    <col min="16" max="16" width="20.7109375" style="1" customWidth="1"/>
    <col min="17" max="17" width="1.7109375" style="1" customWidth="1"/>
    <col min="18" max="18" width="5.7109375" style="1" customWidth="1"/>
    <col min="19" max="19" width="1.7109375" style="1" customWidth="1"/>
    <col min="20" max="20" width="35.7109375" style="1" customWidth="1"/>
    <col min="21" max="25" width="12.7109375" style="1" customWidth="1"/>
    <col min="26" max="26" width="1.7109375" style="1" customWidth="1"/>
    <col min="27" max="16384" width="11.42578125" style="1"/>
  </cols>
  <sheetData>
    <row r="1" spans="2:25" ht="9.9499999999999993" customHeight="1" thickBot="1" x14ac:dyDescent="0.3"/>
    <row r="2" spans="2:25" ht="30" customHeight="1" thickBot="1" x14ac:dyDescent="0.3"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/>
      <c r="T2" s="155" t="s">
        <v>156</v>
      </c>
      <c r="U2" s="156"/>
      <c r="V2" s="156"/>
      <c r="W2" s="156"/>
      <c r="X2" s="156"/>
      <c r="Y2" s="157"/>
    </row>
    <row r="3" spans="2:25" ht="15.75" thickBot="1" x14ac:dyDescent="0.3"/>
    <row r="4" spans="2:25" ht="20.100000000000001" customHeight="1" thickBot="1" x14ac:dyDescent="0.3">
      <c r="B4" s="158" t="s">
        <v>1</v>
      </c>
      <c r="C4" s="161" t="s">
        <v>2</v>
      </c>
      <c r="D4" s="164" t="s">
        <v>3</v>
      </c>
      <c r="E4" s="161"/>
      <c r="F4" s="164" t="s">
        <v>4</v>
      </c>
      <c r="G4" s="167"/>
      <c r="H4" s="169" t="s">
        <v>5</v>
      </c>
      <c r="I4" s="167"/>
      <c r="J4" s="169" t="s">
        <v>6</v>
      </c>
      <c r="K4" s="161"/>
      <c r="L4" s="171" t="s">
        <v>7</v>
      </c>
      <c r="M4" s="172"/>
    </row>
    <row r="5" spans="2:25" ht="20.100000000000001" customHeight="1" thickBot="1" x14ac:dyDescent="0.3">
      <c r="B5" s="159"/>
      <c r="C5" s="162"/>
      <c r="D5" s="165"/>
      <c r="E5" s="166"/>
      <c r="F5" s="165"/>
      <c r="G5" s="168"/>
      <c r="H5" s="170"/>
      <c r="I5" s="168"/>
      <c r="J5" s="170"/>
      <c r="K5" s="166"/>
      <c r="L5" s="173"/>
      <c r="M5" s="174"/>
      <c r="T5" s="193"/>
      <c r="U5" s="151" t="s">
        <v>155</v>
      </c>
      <c r="V5" s="152" t="s">
        <v>8</v>
      </c>
      <c r="W5" s="199" t="s">
        <v>153</v>
      </c>
      <c r="X5" s="153" t="s">
        <v>9</v>
      </c>
      <c r="Y5" s="154" t="s">
        <v>10</v>
      </c>
    </row>
    <row r="6" spans="2:25" ht="24.95" customHeight="1" thickBot="1" x14ac:dyDescent="0.3">
      <c r="B6" s="160"/>
      <c r="C6" s="163"/>
      <c r="D6" s="2" t="s">
        <v>11</v>
      </c>
      <c r="E6" s="3" t="s">
        <v>12</v>
      </c>
      <c r="F6" s="4" t="s">
        <v>13</v>
      </c>
      <c r="G6" s="5" t="s">
        <v>14</v>
      </c>
      <c r="H6" s="6" t="s">
        <v>13</v>
      </c>
      <c r="I6" s="5" t="s">
        <v>14</v>
      </c>
      <c r="J6" s="6" t="s">
        <v>13</v>
      </c>
      <c r="K6" s="7" t="s">
        <v>14</v>
      </c>
      <c r="L6" s="6" t="s">
        <v>13</v>
      </c>
      <c r="M6" s="7" t="s">
        <v>14</v>
      </c>
      <c r="P6" s="8" t="s">
        <v>15</v>
      </c>
      <c r="T6" s="194"/>
      <c r="U6" s="195"/>
      <c r="V6" s="196"/>
      <c r="W6" s="200"/>
      <c r="X6" s="197"/>
      <c r="Y6" s="198"/>
    </row>
    <row r="7" spans="2:25" ht="15.75" thickBot="1" x14ac:dyDescent="0.3">
      <c r="B7" s="9" t="str">
        <f>'Regla 11_24'!$B$2</f>
        <v>Regla R11_24 pacientes</v>
      </c>
      <c r="C7" s="10">
        <f>'Regla 11_24'!$C$10</f>
        <v>147.16666666666666</v>
      </c>
      <c r="D7" s="11">
        <f t="shared" ref="D7:D8" si="0">F7/16/20</f>
        <v>3.8256343009278568</v>
      </c>
      <c r="E7" s="12">
        <f t="shared" ref="E7:E8" si="1">J7/3.5/20</f>
        <v>0</v>
      </c>
      <c r="F7" s="13">
        <f>'Regla 11_24'!D10</f>
        <v>1224.2029762969141</v>
      </c>
      <c r="G7" s="14">
        <f>'Regla 11_24'!D11</f>
        <v>101.17779467370477</v>
      </c>
      <c r="H7" s="15">
        <f>'Regla 11_24'!E10</f>
        <v>0</v>
      </c>
      <c r="I7" s="14">
        <f>'Regla 11_24'!E11</f>
        <v>0</v>
      </c>
      <c r="J7" s="15">
        <f>'Regla 11_24'!F10</f>
        <v>0</v>
      </c>
      <c r="K7" s="16">
        <f>'Regla 11_24'!F11</f>
        <v>0</v>
      </c>
      <c r="L7" s="17">
        <f>'Regla 11_24'!$G$10</f>
        <v>1224.2029762969141</v>
      </c>
      <c r="M7" s="18">
        <f>'Regla 11_24'!G11</f>
        <v>101.17779467370477</v>
      </c>
      <c r="P7" s="189">
        <f>M7/L7</f>
        <v>8.2647891430354961E-2</v>
      </c>
      <c r="T7" s="9" t="str">
        <f t="shared" ref="T7:T70" si="2">B7</f>
        <v>Regla R11_24 pacientes</v>
      </c>
      <c r="U7" s="20">
        <f>F7*(11/16)+J7</f>
        <v>841.63954620412846</v>
      </c>
      <c r="V7" s="21">
        <f>$U$7-U7</f>
        <v>0</v>
      </c>
      <c r="W7" s="207">
        <v>20</v>
      </c>
      <c r="X7" s="22">
        <v>247</v>
      </c>
      <c r="Y7" s="201">
        <f>V7*W7*X7</f>
        <v>0</v>
      </c>
    </row>
    <row r="8" spans="2:25" x14ac:dyDescent="0.25">
      <c r="B8" s="23" t="str">
        <f>'Regla 1231_28'!$B$2</f>
        <v>Regla R1231_28 pacientes</v>
      </c>
      <c r="C8" s="24">
        <f>'Regla 1231_28'!$C$10</f>
        <v>125.83333333333333</v>
      </c>
      <c r="D8" s="25">
        <f t="shared" si="0"/>
        <v>2.1696634310078928</v>
      </c>
      <c r="E8" s="26">
        <f t="shared" si="1"/>
        <v>1.1843509026580787</v>
      </c>
      <c r="F8" s="27">
        <f>'Regla 1231_28'!D10</f>
        <v>694.29229792252568</v>
      </c>
      <c r="G8" s="28">
        <f>'Regla 1231_28'!D11</f>
        <v>50.842567533392391</v>
      </c>
      <c r="H8" s="29">
        <f>'Regla 1231_28'!E10</f>
        <v>204.51891499591764</v>
      </c>
      <c r="I8" s="28">
        <f>'Regla 1231_28'!E11</f>
        <v>28.642414632747187</v>
      </c>
      <c r="J8" s="29">
        <f>'Regla 1231_28'!F10</f>
        <v>82.904563186065516</v>
      </c>
      <c r="K8" s="30">
        <f>'Regla 1231_28'!F11</f>
        <v>12.115653348105731</v>
      </c>
      <c r="L8" s="31">
        <f>'Regla 1231_28'!$G$10</f>
        <v>981.71577610450868</v>
      </c>
      <c r="M8" s="32">
        <f>'Regla 1231_28'!G11</f>
        <v>84.00308551591182</v>
      </c>
      <c r="P8" s="19">
        <f>M8/L8</f>
        <v>8.5567623094781831E-2</v>
      </c>
      <c r="T8" s="23" t="str">
        <f t="shared" si="2"/>
        <v>Regla R1231_28 pacientes</v>
      </c>
      <c r="U8" s="34">
        <f>F8*(11/16)+J8</f>
        <v>560.23051800780195</v>
      </c>
      <c r="V8" s="35">
        <f>$U$7-U8</f>
        <v>281.40902819632652</v>
      </c>
      <c r="W8" s="208">
        <v>20</v>
      </c>
      <c r="X8" s="36">
        <v>247</v>
      </c>
      <c r="Y8" s="202">
        <f t="shared" ref="Y8:Y71" si="3">V8*W8*X8</f>
        <v>1390160.5992898529</v>
      </c>
    </row>
    <row r="9" spans="2:25" x14ac:dyDescent="0.25">
      <c r="B9" s="37" t="str">
        <f>'Regla 1241_28'!$B$2</f>
        <v>Regla R1241_28 pacientes</v>
      </c>
      <c r="C9" s="38">
        <f>'Regla 1241_28'!$C$10</f>
        <v>125.83333333333333</v>
      </c>
      <c r="D9" s="39">
        <f>F9/16/20</f>
        <v>2.192787807311984</v>
      </c>
      <c r="E9" s="40">
        <f>J9/3.5/20</f>
        <v>1.2074752789621701</v>
      </c>
      <c r="F9" s="41">
        <f>'Regla 1241_28'!$D$10</f>
        <v>701.69209833983484</v>
      </c>
      <c r="G9" s="42">
        <f>'Regla 1241_28'!D11</f>
        <v>51.130299490064886</v>
      </c>
      <c r="H9" s="43">
        <f>'Regla 1241_28'!E10</f>
        <v>189.45024040642292</v>
      </c>
      <c r="I9" s="42">
        <f>'Regla 1241_28'!E11</f>
        <v>26.200252685740111</v>
      </c>
      <c r="J9" s="43">
        <f>'Regla 1241_28'!F10</f>
        <v>84.523269527351914</v>
      </c>
      <c r="K9" s="44">
        <f>'Regla 1241_28'!F11</f>
        <v>12.303098766481964</v>
      </c>
      <c r="L9" s="45">
        <f>'Regla 1241_28'!$G$10</f>
        <v>975.66560827360968</v>
      </c>
      <c r="M9" s="46">
        <f>'Regla 1241_28'!$G$11</f>
        <v>82.697913977614746</v>
      </c>
      <c r="P9" s="33">
        <f t="shared" ref="P9:P72" si="4">M9/L9</f>
        <v>8.4760509416688848E-2</v>
      </c>
      <c r="T9" s="37" t="str">
        <f t="shared" si="2"/>
        <v>Regla R1241_28 pacientes</v>
      </c>
      <c r="U9" s="47">
        <f t="shared" ref="U9:U72" si="5">F9*(11/16)+J9</f>
        <v>566.93658713598836</v>
      </c>
      <c r="V9" s="48">
        <f>$U$7-U9</f>
        <v>274.7029590681401</v>
      </c>
      <c r="W9" s="209">
        <v>20</v>
      </c>
      <c r="X9" s="49">
        <v>247</v>
      </c>
      <c r="Y9" s="203">
        <f t="shared" si="3"/>
        <v>1357032.617796612</v>
      </c>
    </row>
    <row r="10" spans="2:25" x14ac:dyDescent="0.25">
      <c r="B10" s="23" t="str">
        <f>'Regla 1221_30'!$B$2</f>
        <v>Regla R1221_30 pacientes</v>
      </c>
      <c r="C10" s="188">
        <f>'Regla 1221_30'!$C$10</f>
        <v>117.83333333333333</v>
      </c>
      <c r="D10" s="25">
        <f t="shared" ref="D10:D73" si="6">F10/16/20</f>
        <v>1.6007185702929001</v>
      </c>
      <c r="E10" s="26">
        <f t="shared" ref="E10:E73" si="7">J10/3.5/20</f>
        <v>2.0530461805304618</v>
      </c>
      <c r="F10" s="27">
        <f>'Regla 1221_30'!D10</f>
        <v>512.229942493728</v>
      </c>
      <c r="G10" s="28">
        <f>'Regla 1221_30'!D11</f>
        <v>42.520872520332325</v>
      </c>
      <c r="H10" s="29">
        <f>'Regla 1221_30'!E10</f>
        <v>360.06204895776335</v>
      </c>
      <c r="I10" s="28">
        <f>'Regla 1221_30'!E11</f>
        <v>52.187079967757988</v>
      </c>
      <c r="J10" s="29">
        <f>'Regla 1221_30'!F10</f>
        <v>143.71323263713234</v>
      </c>
      <c r="K10" s="30">
        <f>'Regla 1221_30'!F11</f>
        <v>21.193490337450047</v>
      </c>
      <c r="L10" s="31">
        <f>'Regla 1221_30'!$G$10</f>
        <v>1016.0052240886237</v>
      </c>
      <c r="M10" s="32">
        <f>'Regla 1221_30'!G11</f>
        <v>102.2965546027657</v>
      </c>
      <c r="P10" s="19">
        <f t="shared" si="4"/>
        <v>0.10068506753449785</v>
      </c>
      <c r="T10" s="192" t="str">
        <f t="shared" si="2"/>
        <v>Regla R1221_30 pacientes</v>
      </c>
      <c r="U10" s="211">
        <f t="shared" si="5"/>
        <v>495.8713181015703</v>
      </c>
      <c r="V10" s="212">
        <f>$U$7-U10</f>
        <v>345.76822810255817</v>
      </c>
      <c r="W10" s="213">
        <v>20</v>
      </c>
      <c r="X10" s="214">
        <v>247</v>
      </c>
      <c r="Y10" s="215">
        <f t="shared" si="3"/>
        <v>1708095.0468266374</v>
      </c>
    </row>
    <row r="11" spans="2:25" x14ac:dyDescent="0.25">
      <c r="B11" s="50" t="str">
        <f>'Regla 1231_30'!$B$2</f>
        <v>Regla R1231_30 pacientes</v>
      </c>
      <c r="C11" s="38">
        <f>'Regla 1231_30'!$C$10</f>
        <v>117.83333333333333</v>
      </c>
      <c r="D11" s="39">
        <f t="shared" si="6"/>
        <v>1.6859042525733283</v>
      </c>
      <c r="E11" s="40">
        <f t="shared" si="7"/>
        <v>2.1382318628108901</v>
      </c>
      <c r="F11" s="41">
        <f>'Regla 1231_30'!D10</f>
        <v>539.48936082346506</v>
      </c>
      <c r="G11" s="42">
        <f>'Regla 1231_30'!D11</f>
        <v>42.328727077132775</v>
      </c>
      <c r="H11" s="43">
        <f>'Regla 1231_30'!E10</f>
        <v>295.97094745970946</v>
      </c>
      <c r="I11" s="42">
        <f>'Regla 1231_30'!E11</f>
        <v>41.313172746513231</v>
      </c>
      <c r="J11" s="43">
        <f>'Regla 1231_30'!F10</f>
        <v>149.67623039676232</v>
      </c>
      <c r="K11" s="44">
        <f>'Regla 1231_30'!F11</f>
        <v>21.433659611014583</v>
      </c>
      <c r="L11" s="45">
        <f>'Regla 1231_30'!$G$10</f>
        <v>985.13653867993673</v>
      </c>
      <c r="M11" s="46">
        <f>'Regla 1231_30'!G11</f>
        <v>92.596702703884418</v>
      </c>
      <c r="P11" s="33">
        <f t="shared" si="4"/>
        <v>9.3993775551115127E-2</v>
      </c>
      <c r="T11" s="191" t="str">
        <f t="shared" si="2"/>
        <v>Regla R1231_30 pacientes</v>
      </c>
      <c r="U11" s="47">
        <f t="shared" si="5"/>
        <v>520.57516596289452</v>
      </c>
      <c r="V11" s="48">
        <f>$U$7-U11</f>
        <v>321.06438024123395</v>
      </c>
      <c r="W11" s="209">
        <v>20</v>
      </c>
      <c r="X11" s="49">
        <v>247</v>
      </c>
      <c r="Y11" s="204">
        <f t="shared" si="3"/>
        <v>1586058.0383916956</v>
      </c>
    </row>
    <row r="12" spans="2:25" x14ac:dyDescent="0.25">
      <c r="B12" s="50" t="str">
        <f>'Regla 133112311231_32'!$B$2</f>
        <v>Regla R133112311231_32 pacientes</v>
      </c>
      <c r="C12" s="38">
        <f>'Regla 133112311231_32'!$C$10</f>
        <v>110.16666666666667</v>
      </c>
      <c r="D12" s="39">
        <f t="shared" si="6"/>
        <v>1.1499267208774584</v>
      </c>
      <c r="E12" s="40">
        <f t="shared" si="7"/>
        <v>3.0174687972768535</v>
      </c>
      <c r="F12" s="41">
        <f>'Regla 133112311231_32'!D10</f>
        <v>367.97655068078666</v>
      </c>
      <c r="G12" s="42">
        <f>'Regla 133112311231_32'!D11</f>
        <v>29.168050478864679</v>
      </c>
      <c r="H12" s="43">
        <f>'Regla 133112311231_32'!E10</f>
        <v>671.89934757942513</v>
      </c>
      <c r="I12" s="42">
        <f>'Regla 133112311231_32'!E11</f>
        <v>95.814355997513545</v>
      </c>
      <c r="J12" s="43">
        <f>'Regla 133112311231_32'!F10</f>
        <v>211.22281580937974</v>
      </c>
      <c r="K12" s="44">
        <f>'Regla 133112311231_32'!F11</f>
        <v>28.655806506969618</v>
      </c>
      <c r="L12" s="45">
        <f>'Regla 133112311231_32'!$G$10</f>
        <v>1251.0987140695916</v>
      </c>
      <c r="M12" s="46">
        <f>'Regla 133112311231_32'!G11</f>
        <v>127.95232634874641</v>
      </c>
      <c r="P12" s="33">
        <f t="shared" si="4"/>
        <v>0.10227196695977832</v>
      </c>
      <c r="T12" s="191" t="str">
        <f t="shared" si="2"/>
        <v>Regla R133112311231_32 pacientes</v>
      </c>
      <c r="U12" s="47">
        <f t="shared" si="5"/>
        <v>464.20669440242057</v>
      </c>
      <c r="V12" s="48">
        <f>$U$7-U12</f>
        <v>377.4328518017079</v>
      </c>
      <c r="W12" s="209">
        <v>20</v>
      </c>
      <c r="X12" s="49">
        <v>247</v>
      </c>
      <c r="Y12" s="204">
        <f t="shared" si="3"/>
        <v>1864518.2879004369</v>
      </c>
    </row>
    <row r="13" spans="2:25" ht="15.75" thickBot="1" x14ac:dyDescent="0.3">
      <c r="B13" s="51" t="str">
        <f>'Regla 133112211241_32'!$B$2</f>
        <v>Regla R133112211241_32 pacientes</v>
      </c>
      <c r="C13" s="52">
        <f>'Regla 133112211241_32'!$C$10</f>
        <v>110.16666666666667</v>
      </c>
      <c r="D13" s="53">
        <f t="shared" si="6"/>
        <v>1.1132517019667172</v>
      </c>
      <c r="E13" s="54">
        <f t="shared" si="7"/>
        <v>2.9807937783661123</v>
      </c>
      <c r="F13" s="55">
        <f>'Regla 133112211241_32'!D10</f>
        <v>356.24054462934947</v>
      </c>
      <c r="G13" s="56">
        <f>'Regla 133112211241_32'!D11</f>
        <v>27.200306280088288</v>
      </c>
      <c r="H13" s="57">
        <f>'Regla 133112211241_32'!E10</f>
        <v>706.878545763994</v>
      </c>
      <c r="I13" s="56">
        <f>'Regla 133112211241_32'!E11</f>
        <v>100.56892168988556</v>
      </c>
      <c r="J13" s="57">
        <f>'Regla 133112211241_32'!F10</f>
        <v>208.65556448562785</v>
      </c>
      <c r="K13" s="58">
        <f>'Regla 133112211241_32'!F11</f>
        <v>28.602427923718334</v>
      </c>
      <c r="L13" s="59">
        <f>'Regla 133112211241_32'!$G$10</f>
        <v>1271.7746548789712</v>
      </c>
      <c r="M13" s="60">
        <f>'Regla 133112211241_32'!G11</f>
        <v>131.46019393611775</v>
      </c>
      <c r="P13" s="61">
        <f t="shared" si="4"/>
        <v>0.10336752146442814</v>
      </c>
      <c r="T13" s="190" t="str">
        <f t="shared" si="2"/>
        <v>Regla R133112211241_32 pacientes</v>
      </c>
      <c r="U13" s="62">
        <f t="shared" si="5"/>
        <v>453.57093891830561</v>
      </c>
      <c r="V13" s="63">
        <f>$U$7-U13</f>
        <v>388.06860728582285</v>
      </c>
      <c r="W13" s="210">
        <v>20</v>
      </c>
      <c r="X13" s="64">
        <v>247</v>
      </c>
      <c r="Y13" s="205">
        <f t="shared" si="3"/>
        <v>1917058.9199919649</v>
      </c>
    </row>
    <row r="14" spans="2:25" x14ac:dyDescent="0.25">
      <c r="B14" s="50" t="str">
        <f>'Regla ProbShow (0,75-0,1)'!$B$2</f>
        <v>Probabilidad Show 0,75_0,1</v>
      </c>
      <c r="C14" s="38">
        <f>'Regla ProbShow (0,75-0,1)'!$C$10</f>
        <v>55.166666666666664</v>
      </c>
      <c r="D14" s="39">
        <f t="shared" si="6"/>
        <v>3.3148965837787592</v>
      </c>
      <c r="E14" s="40">
        <f t="shared" si="7"/>
        <v>0.20278875203346503</v>
      </c>
      <c r="F14" s="41">
        <f>'Regla ProbShow (0,75-0,1)'!$D$10</f>
        <v>1060.766906809203</v>
      </c>
      <c r="G14" s="42">
        <f>'Regla ProbShow (0,75-0,1)'!$D$11</f>
        <v>98.095873887195197</v>
      </c>
      <c r="H14" s="43">
        <f>'Regla ProbShow (0,75-0,1)'!$E$10</f>
        <v>95.772716709272586</v>
      </c>
      <c r="I14" s="42">
        <f>'Regla ProbShow (0,75-0,1)'!$E$11</f>
        <v>18.886950356359652</v>
      </c>
      <c r="J14" s="43">
        <f>'Regla ProbShow (0,75-0,1)'!$F$10</f>
        <v>14.195212642342552</v>
      </c>
      <c r="K14" s="44">
        <f>'Regla ProbShow (0,75-0,1)'!$F$11</f>
        <v>3.9562587145234884</v>
      </c>
      <c r="L14" s="45">
        <f>'Regla ProbShow (0,75-0,1)'!$G$10</f>
        <v>1170.7348361608181</v>
      </c>
      <c r="M14" s="46">
        <f>'Regla ProbShow (0,75-0,1)'!$G$11</f>
        <v>99.854316540685375</v>
      </c>
      <c r="P14" s="33">
        <f t="shared" si="4"/>
        <v>8.5292000764354878E-2</v>
      </c>
      <c r="T14" s="191" t="str">
        <f t="shared" si="2"/>
        <v>Probabilidad Show 0,75_0,1</v>
      </c>
      <c r="U14" s="47">
        <f t="shared" si="5"/>
        <v>743.47246107366959</v>
      </c>
      <c r="V14" s="48">
        <f>$U$7-U14</f>
        <v>98.167085130458872</v>
      </c>
      <c r="W14" s="209">
        <v>20</v>
      </c>
      <c r="X14" s="49">
        <v>247</v>
      </c>
      <c r="Y14" s="204">
        <f t="shared" si="3"/>
        <v>484945.4005444668</v>
      </c>
    </row>
    <row r="15" spans="2:25" x14ac:dyDescent="0.25">
      <c r="B15" s="50" t="str">
        <f>'Regla ProbShow (0,75-0,15)'!$B$2</f>
        <v>Probabilidad Show 0,75_0,15</v>
      </c>
      <c r="C15" s="38">
        <f>'Regla ProbShow (0,75-0,15)'!$C$10</f>
        <v>55.166666666666664</v>
      </c>
      <c r="D15" s="39">
        <f t="shared" si="6"/>
        <v>3.3163374389960487</v>
      </c>
      <c r="E15" s="40">
        <f t="shared" si="7"/>
        <v>0.21975366023704396</v>
      </c>
      <c r="F15" s="41">
        <f>'Regla ProbShow (0,75-0,15)'!$D$10</f>
        <v>1061.2279804787356</v>
      </c>
      <c r="G15" s="42">
        <f>'Regla ProbShow (0,75-0,15)'!$D$11</f>
        <v>107.62320809983142</v>
      </c>
      <c r="H15" s="43">
        <f>'Regla ProbShow (0,75-0,15)'!$E$10</f>
        <v>99.012781780153389</v>
      </c>
      <c r="I15" s="42">
        <f>'Regla ProbShow (0,75-0,15)'!$E$11</f>
        <v>15.017984333129226</v>
      </c>
      <c r="J15" s="43">
        <f>'Regla ProbShow (0,75-0,15)'!$F$10</f>
        <v>15.382756216593076</v>
      </c>
      <c r="K15" s="44">
        <f>'Regla ProbShow (0,75-0,15)'!$F$11</f>
        <v>4.1135142857612275</v>
      </c>
      <c r="L15" s="45">
        <f>'Regla ProbShow (0,75-0,15)'!$G$10</f>
        <v>1175.6235184754821</v>
      </c>
      <c r="M15" s="46">
        <f>'Regla ProbShow (0,75-0,15)'!$G$11</f>
        <v>108.28385517190441</v>
      </c>
      <c r="P15" s="33">
        <f t="shared" si="4"/>
        <v>9.2107595220895275E-2</v>
      </c>
      <c r="T15" s="191" t="str">
        <f t="shared" si="2"/>
        <v>Probabilidad Show 0,75_0,15</v>
      </c>
      <c r="U15" s="47">
        <f t="shared" si="5"/>
        <v>744.97699279572385</v>
      </c>
      <c r="V15" s="48">
        <f>$U$7-U15</f>
        <v>96.662553408404619</v>
      </c>
      <c r="W15" s="209">
        <v>20</v>
      </c>
      <c r="X15" s="49">
        <v>247</v>
      </c>
      <c r="Y15" s="204">
        <f t="shared" si="3"/>
        <v>477513.01383751881</v>
      </c>
    </row>
    <row r="16" spans="2:25" x14ac:dyDescent="0.25">
      <c r="B16" s="50" t="str">
        <f>'Regla ProbShow (0,75-0,2)'!$B$2</f>
        <v>Probabilidad Show 0,75_0,2</v>
      </c>
      <c r="C16" s="38">
        <f>'Regla ProbShow (0,75-0,2)'!$C$10</f>
        <v>55.166666666666664</v>
      </c>
      <c r="D16" s="39">
        <f t="shared" si="6"/>
        <v>3.2430862189170355</v>
      </c>
      <c r="E16" s="40">
        <f t="shared" si="7"/>
        <v>0.21840576342086915</v>
      </c>
      <c r="F16" s="41">
        <f>'Regla ProbShow (0,75-0,2)'!$D$10</f>
        <v>1037.7875900534514</v>
      </c>
      <c r="G16" s="42">
        <f>'Regla ProbShow (0,75-0,2)'!$D$11</f>
        <v>96.487708941679756</v>
      </c>
      <c r="H16" s="43">
        <f>'Regla ProbShow (0,75-0,2)'!$E$10</f>
        <v>101.42830583313967</v>
      </c>
      <c r="I16" s="42">
        <f>'Regla ProbShow (0,75-0,2)'!$E$11</f>
        <v>13.304808014827099</v>
      </c>
      <c r="J16" s="43">
        <f>'Regla ProbShow (0,75-0,2)'!$F$10</f>
        <v>15.28840343946084</v>
      </c>
      <c r="K16" s="44">
        <f>'Regla ProbShow (0,75-0,2)'!$F$11</f>
        <v>3.5418200556223023</v>
      </c>
      <c r="L16" s="45">
        <f>'Regla ProbShow (0,75-0,2)'!$G$10</f>
        <v>1154.5042993260518</v>
      </c>
      <c r="M16" s="46">
        <f>'Regla ProbShow (0,75-0,2)'!$G$11</f>
        <v>101.00737540247816</v>
      </c>
      <c r="P16" s="33">
        <f t="shared" si="4"/>
        <v>8.7489821788833327E-2</v>
      </c>
      <c r="T16" s="191" t="str">
        <f t="shared" si="2"/>
        <v>Probabilidad Show 0,75_0,2</v>
      </c>
      <c r="U16" s="47">
        <f t="shared" si="5"/>
        <v>728.76737160120865</v>
      </c>
      <c r="V16" s="48">
        <f>$U$7-U16</f>
        <v>112.87217460291981</v>
      </c>
      <c r="W16" s="209">
        <v>20</v>
      </c>
      <c r="X16" s="49">
        <v>247</v>
      </c>
      <c r="Y16" s="204">
        <f t="shared" si="3"/>
        <v>557588.54253842391</v>
      </c>
    </row>
    <row r="17" spans="2:25" x14ac:dyDescent="0.25">
      <c r="B17" s="50" t="str">
        <f>'Regla ProbShow (0,8-0,1)'!$B$2</f>
        <v>Probabilidad Show 0,8_0,1</v>
      </c>
      <c r="C17" s="38">
        <f>'Regla ProbShow (0,8-0,1)'!$C$10</f>
        <v>53.833333333333336</v>
      </c>
      <c r="D17" s="39">
        <f t="shared" si="6"/>
        <v>2.7845878482972135</v>
      </c>
      <c r="E17" s="40">
        <f t="shared" si="7"/>
        <v>0.33015673374613003</v>
      </c>
      <c r="F17" s="41">
        <f>'Regla ProbShow (0,8-0,1)'!$D$10</f>
        <v>891.06811145510835</v>
      </c>
      <c r="G17" s="42">
        <f>'Regla ProbShow (0,8-0,1)'!$D$11</f>
        <v>120.67991721762661</v>
      </c>
      <c r="H17" s="43">
        <f>'Regla ProbShow (0,8-0,1)'!$E$10</f>
        <v>141.60119969040247</v>
      </c>
      <c r="I17" s="42">
        <f>'Regla ProbShow (0,8-0,1)'!$E$11</f>
        <v>19.13454153924695</v>
      </c>
      <c r="J17" s="43">
        <f>'Regla ProbShow (0,8-0,1)'!$F$10</f>
        <v>23.110971362229101</v>
      </c>
      <c r="K17" s="44">
        <f>'Regla ProbShow (0,8-0,1)'!$F$11</f>
        <v>4.6533553591824015</v>
      </c>
      <c r="L17" s="45">
        <f>'Regla ProbShow (0,8-0,1)'!$G$10</f>
        <v>1055.7802825077399</v>
      </c>
      <c r="M17" s="46">
        <f>'Regla ProbShow (0,8-0,1)'!$G$11</f>
        <v>123.94124710589521</v>
      </c>
      <c r="P17" s="33">
        <f t="shared" si="4"/>
        <v>0.1173930306895901</v>
      </c>
      <c r="T17" s="191" t="str">
        <f t="shared" si="2"/>
        <v>Probabilidad Show 0,8_0,1</v>
      </c>
      <c r="U17" s="47">
        <f t="shared" si="5"/>
        <v>635.72029798761605</v>
      </c>
      <c r="V17" s="48">
        <f>$U$7-U17</f>
        <v>205.91924821651241</v>
      </c>
      <c r="W17" s="209">
        <v>20</v>
      </c>
      <c r="X17" s="49">
        <v>247</v>
      </c>
      <c r="Y17" s="204">
        <f t="shared" si="3"/>
        <v>1017241.0861895713</v>
      </c>
    </row>
    <row r="18" spans="2:25" x14ac:dyDescent="0.25">
      <c r="B18" s="50" t="str">
        <f>'Regla ProbShow (0,8-0,15)'!$B$2</f>
        <v>Probabilidad Show 0,8_0,15</v>
      </c>
      <c r="C18" s="38">
        <f>'Regla ProbShow (0,8-0,15)'!$C$10</f>
        <v>53.833333333333336</v>
      </c>
      <c r="D18" s="39">
        <f t="shared" si="6"/>
        <v>2.773364938080495</v>
      </c>
      <c r="E18" s="40">
        <f t="shared" si="7"/>
        <v>0.37669311145510836</v>
      </c>
      <c r="F18" s="41">
        <f>'Regla ProbShow (0,8-0,15)'!$D$10</f>
        <v>887.47678018575846</v>
      </c>
      <c r="G18" s="42">
        <f>'Regla ProbShow (0,8-0,15)'!$D$11</f>
        <v>115.05912567900339</v>
      </c>
      <c r="H18" s="43">
        <f>'Regla ProbShow (0,8-0,15)'!$E$10</f>
        <v>148.79547213622291</v>
      </c>
      <c r="I18" s="42">
        <f>'Regla ProbShow (0,8-0,15)'!$E$11</f>
        <v>20.683689168978766</v>
      </c>
      <c r="J18" s="43">
        <f>'Regla ProbShow (0,8-0,15)'!$F$10</f>
        <v>26.368517801857585</v>
      </c>
      <c r="K18" s="44">
        <f>'Regla ProbShow (0,8-0,15)'!$F$11</f>
        <v>4.0793882351330097</v>
      </c>
      <c r="L18" s="45">
        <f>'Regla ProbShow (0,8-0,15)'!$G$10</f>
        <v>1062.640770123839</v>
      </c>
      <c r="M18" s="46">
        <f>'Regla ProbShow (0,8-0,15)'!$G$11</f>
        <v>109.55420994918875</v>
      </c>
      <c r="P18" s="33">
        <f t="shared" si="4"/>
        <v>0.10309618549307252</v>
      </c>
      <c r="T18" s="191" t="str">
        <f t="shared" si="2"/>
        <v>Probabilidad Show 0,8_0,15</v>
      </c>
      <c r="U18" s="47">
        <f t="shared" si="5"/>
        <v>636.50880417956648</v>
      </c>
      <c r="V18" s="48">
        <f>$U$7-U18</f>
        <v>205.13074202456198</v>
      </c>
      <c r="W18" s="209">
        <v>20</v>
      </c>
      <c r="X18" s="49">
        <v>247</v>
      </c>
      <c r="Y18" s="204">
        <f t="shared" si="3"/>
        <v>1013345.8656013364</v>
      </c>
    </row>
    <row r="19" spans="2:25" x14ac:dyDescent="0.25">
      <c r="B19" s="50" t="str">
        <f>'Regla ProbShow (0,8-0,2)'!$B$2</f>
        <v>Probabilidad Show 0,8_0,2</v>
      </c>
      <c r="C19" s="38">
        <f>'Regla ProbShow (0,8-0,2)'!$C$10</f>
        <v>53.666666666666664</v>
      </c>
      <c r="D19" s="39">
        <f t="shared" si="6"/>
        <v>2.676678959627329</v>
      </c>
      <c r="E19" s="40">
        <f t="shared" si="7"/>
        <v>0.38402562111801247</v>
      </c>
      <c r="F19" s="41">
        <f>'Regla ProbShow (0,8-0,2)'!$D$10</f>
        <v>856.53726708074532</v>
      </c>
      <c r="G19" s="42">
        <f>'Regla ProbShow (0,8-0,2)'!$D$11</f>
        <v>127.75794821325829</v>
      </c>
      <c r="H19" s="43">
        <f>'Regla ProbShow (0,8-0,2)'!$E$10</f>
        <v>156.94147903726707</v>
      </c>
      <c r="I19" s="42">
        <f>'Regla ProbShow (0,8-0,2)'!$E$11</f>
        <v>30.126590897352063</v>
      </c>
      <c r="J19" s="43">
        <f>'Regla ProbShow (0,8-0,2)'!$F$10</f>
        <v>26.881793478260871</v>
      </c>
      <c r="K19" s="44">
        <f>'Regla ProbShow (0,8-0,2)'!$F$11</f>
        <v>5.397827824313751</v>
      </c>
      <c r="L19" s="45">
        <f>'Regla ProbShow (0,8-0,2)'!$G$10</f>
        <v>1040.3605395962734</v>
      </c>
      <c r="M19" s="46">
        <f>'Regla ProbShow (0,8-0,2)'!$G$11</f>
        <v>131.02394718409192</v>
      </c>
      <c r="P19" s="33">
        <f t="shared" si="4"/>
        <v>0.12594090432816457</v>
      </c>
      <c r="T19" s="191" t="str">
        <f t="shared" si="2"/>
        <v>Probabilidad Show 0,8_0,2</v>
      </c>
      <c r="U19" s="47">
        <f t="shared" si="5"/>
        <v>615.75116459627327</v>
      </c>
      <c r="V19" s="48">
        <f>$U$7-U19</f>
        <v>225.88838160785519</v>
      </c>
      <c r="W19" s="209">
        <v>20</v>
      </c>
      <c r="X19" s="49">
        <v>247</v>
      </c>
      <c r="Y19" s="204">
        <f t="shared" si="3"/>
        <v>1115888.6051428046</v>
      </c>
    </row>
    <row r="20" spans="2:25" x14ac:dyDescent="0.25">
      <c r="B20" s="50" t="str">
        <f>'Regla ProbShow (0,85-0,1)'!$B$2</f>
        <v>Probabilidad Show 0,85_0,1</v>
      </c>
      <c r="C20" s="38">
        <f>'Regla ProbShow (0,85-0,1)'!$C$10</f>
        <v>52.833333333333336</v>
      </c>
      <c r="D20" s="39">
        <f t="shared" si="6"/>
        <v>2.2693405437884935</v>
      </c>
      <c r="E20" s="40">
        <f t="shared" si="7"/>
        <v>0.56081317910970907</v>
      </c>
      <c r="F20" s="41">
        <f>'Regla ProbShow (0,85-0,1)'!$D$10</f>
        <v>726.18897401231789</v>
      </c>
      <c r="G20" s="42">
        <f>'Regla ProbShow (0,85-0,1)'!$D$11</f>
        <v>88.293778240878268</v>
      </c>
      <c r="H20" s="43">
        <f>'Regla ProbShow (0,85-0,1)'!$E$10</f>
        <v>218.16984627710184</v>
      </c>
      <c r="I20" s="42">
        <f>'Regla ProbShow (0,85-0,1)'!$E$11</f>
        <v>34.916960041363076</v>
      </c>
      <c r="J20" s="43">
        <f>'Regla ProbShow (0,85-0,1)'!$F$10</f>
        <v>39.256922537679635</v>
      </c>
      <c r="K20" s="44">
        <f>'Regla ProbShow (0,85-0,1)'!$F$11</f>
        <v>6.0027582618299711</v>
      </c>
      <c r="L20" s="45">
        <f>'Regla ProbShow (0,85-0,1)'!$G$10</f>
        <v>983.61574282709933</v>
      </c>
      <c r="M20" s="46">
        <f>'Regla ProbShow (0,85-0,1)'!$G$11</f>
        <v>85.774496598495901</v>
      </c>
      <c r="P20" s="33">
        <f t="shared" si="4"/>
        <v>8.720325719062165E-2</v>
      </c>
      <c r="T20" s="191" t="str">
        <f t="shared" si="2"/>
        <v>Probabilidad Show 0,85_0,1</v>
      </c>
      <c r="U20" s="47">
        <f t="shared" si="5"/>
        <v>538.51184217114815</v>
      </c>
      <c r="V20" s="48">
        <f>$U$7-U20</f>
        <v>303.12770403298032</v>
      </c>
      <c r="W20" s="209">
        <v>20</v>
      </c>
      <c r="X20" s="49">
        <v>247</v>
      </c>
      <c r="Y20" s="204">
        <f t="shared" si="3"/>
        <v>1497450.8579229228</v>
      </c>
    </row>
    <row r="21" spans="2:25" x14ac:dyDescent="0.25">
      <c r="B21" s="50" t="str">
        <f>'Regla ProbShow (0,85-0,15)'!$B$2</f>
        <v>Probabilidad Show 0,85_0,15</v>
      </c>
      <c r="C21" s="38">
        <f>'Regla ProbShow (0,85-0,15)'!$C$10</f>
        <v>52.333333333333336</v>
      </c>
      <c r="D21" s="39">
        <f t="shared" si="6"/>
        <v>2.1392680214336268</v>
      </c>
      <c r="E21" s="40">
        <f t="shared" si="7"/>
        <v>0.59665352340511579</v>
      </c>
      <c r="F21" s="41">
        <f>'Regla ProbShow (0,85-0,15)'!$D$10</f>
        <v>684.56576685876053</v>
      </c>
      <c r="G21" s="42">
        <f>'Regla ProbShow (0,85-0,15)'!$D$11</f>
        <v>117.05759374707425</v>
      </c>
      <c r="H21" s="43">
        <f>'Regla ProbShow (0,85-0,15)'!$E$10</f>
        <v>218.1280962491154</v>
      </c>
      <c r="I21" s="42">
        <f>'Regla ProbShow (0,85-0,15)'!$E$11</f>
        <v>32.587734068338278</v>
      </c>
      <c r="J21" s="43">
        <f>'Regla ProbShow (0,85-0,15)'!$F$10</f>
        <v>41.765746638358102</v>
      </c>
      <c r="K21" s="44">
        <f>'Regla ProbShow (0,85-0,15)'!$F$11</f>
        <v>9.0371576150117452</v>
      </c>
      <c r="L21" s="45">
        <f>'Regla ProbShow (0,85-0,15)'!$G$10</f>
        <v>944.45960974623392</v>
      </c>
      <c r="M21" s="46">
        <f>'Regla ProbShow (0,85-0,15)'!$G$11</f>
        <v>116.30355360448574</v>
      </c>
      <c r="P21" s="33">
        <f t="shared" si="4"/>
        <v>0.123142961757502</v>
      </c>
      <c r="T21" s="191" t="str">
        <f t="shared" si="2"/>
        <v>Probabilidad Show 0,85_0,15</v>
      </c>
      <c r="U21" s="47">
        <f t="shared" si="5"/>
        <v>512.40471135375594</v>
      </c>
      <c r="V21" s="48">
        <f>$U$7-U21</f>
        <v>329.23483485037252</v>
      </c>
      <c r="W21" s="209">
        <v>20</v>
      </c>
      <c r="X21" s="49">
        <v>247</v>
      </c>
      <c r="Y21" s="204">
        <f t="shared" si="3"/>
        <v>1626420.0841608401</v>
      </c>
    </row>
    <row r="22" spans="2:25" x14ac:dyDescent="0.25">
      <c r="B22" s="50" t="str">
        <f>'Regla ProbShow (0,85-0,2)'!$B$2</f>
        <v>Probabilidad Show 0,85_0,2</v>
      </c>
      <c r="C22" s="38">
        <f>'Regla ProbShow (0,85-0,2)'!$C$10</f>
        <v>52.166666666666664</v>
      </c>
      <c r="D22" s="39">
        <f t="shared" si="6"/>
        <v>2.0513210609057255</v>
      </c>
      <c r="E22" s="40">
        <f t="shared" si="7"/>
        <v>0.62477813276535321</v>
      </c>
      <c r="F22" s="41">
        <f>'Regla ProbShow (0,85-0,2)'!$D$10</f>
        <v>656.42273948983211</v>
      </c>
      <c r="G22" s="42">
        <f>'Regla ProbShow (0,85-0,2)'!$D$11</f>
        <v>117.42393787648786</v>
      </c>
      <c r="H22" s="43">
        <f>'Regla ProbShow (0,85-0,2)'!$E$10</f>
        <v>240.70439677468428</v>
      </c>
      <c r="I22" s="42">
        <f>'Regla ProbShow (0,85-0,2)'!$E$11</f>
        <v>46.103465007678842</v>
      </c>
      <c r="J22" s="43">
        <f>'Regla ProbShow (0,85-0,2)'!$F$10</f>
        <v>43.734469293574726</v>
      </c>
      <c r="K22" s="44">
        <f>'Regla ProbShow (0,85-0,2)'!$F$11</f>
        <v>10.534975074012079</v>
      </c>
      <c r="L22" s="45">
        <f>'Regla ProbShow (0,85-0,2)'!$G$10</f>
        <v>940.86160555809124</v>
      </c>
      <c r="M22" s="46">
        <f>'Regla ProbShow (0,85-0,2)'!$G$11</f>
        <v>126.83871899174565</v>
      </c>
      <c r="P22" s="33">
        <f t="shared" si="4"/>
        <v>0.13481123923269106</v>
      </c>
      <c r="T22" s="191" t="str">
        <f t="shared" si="2"/>
        <v>Probabilidad Show 0,85_0,2</v>
      </c>
      <c r="U22" s="47">
        <f t="shared" si="5"/>
        <v>495.02510269283431</v>
      </c>
      <c r="V22" s="48">
        <f>$U$7-U22</f>
        <v>346.61444351129416</v>
      </c>
      <c r="W22" s="209">
        <v>20</v>
      </c>
      <c r="X22" s="49">
        <v>247</v>
      </c>
      <c r="Y22" s="204">
        <f t="shared" si="3"/>
        <v>1712275.3509457931</v>
      </c>
    </row>
    <row r="23" spans="2:25" x14ac:dyDescent="0.25">
      <c r="B23" s="50" t="str">
        <f>'Regla ProbShow (0,85-0,25)'!$B$2</f>
        <v>Probabilidad Show 0,85_0,25</v>
      </c>
      <c r="C23" s="38">
        <f>'Regla ProbShow (0,85-0,25)'!$C$10</f>
        <v>52</v>
      </c>
      <c r="D23" s="39">
        <f t="shared" si="6"/>
        <v>2.0309829059829059</v>
      </c>
      <c r="E23" s="40">
        <f t="shared" si="7"/>
        <v>0.77075702075702068</v>
      </c>
      <c r="F23" s="41">
        <f>'Regla ProbShow (0,85-0,25)'!$D$10</f>
        <v>649.91452991452991</v>
      </c>
      <c r="G23" s="42">
        <f>'Regla ProbShow (0,85-0,25)'!$D$11</f>
        <v>137.83400478700585</v>
      </c>
      <c r="H23" s="43">
        <f>'Regla ProbShow (0,85-0,25)'!$E$10</f>
        <v>272.21357346357343</v>
      </c>
      <c r="I23" s="42">
        <f>'Regla ProbShow (0,85-0,25)'!$E$11</f>
        <v>56.073119753389264</v>
      </c>
      <c r="J23" s="43">
        <f>'Regla ProbShow (0,85-0,25)'!$F$10</f>
        <v>53.952991452991448</v>
      </c>
      <c r="K23" s="44">
        <f>'Regla ProbShow (0,85-0,25)'!$F$11</f>
        <v>11.310700534233458</v>
      </c>
      <c r="L23" s="45">
        <f>'Regla ProbShow (0,85-0,25)'!$G$10</f>
        <v>976.08109483109467</v>
      </c>
      <c r="M23" s="46">
        <f>'Regla ProbShow (0,85-0,25)'!$G$11</f>
        <v>109.1000280626386</v>
      </c>
      <c r="P23" s="33">
        <f t="shared" si="4"/>
        <v>0.11177352849100898</v>
      </c>
      <c r="T23" s="191" t="str">
        <f t="shared" si="2"/>
        <v>Probabilidad Show 0,85_0,25</v>
      </c>
      <c r="U23" s="47">
        <f t="shared" si="5"/>
        <v>500.76923076923077</v>
      </c>
      <c r="V23" s="48">
        <f>$U$7-U23</f>
        <v>340.87031543489769</v>
      </c>
      <c r="W23" s="209">
        <v>20</v>
      </c>
      <c r="X23" s="49">
        <v>247</v>
      </c>
      <c r="Y23" s="204">
        <f t="shared" si="3"/>
        <v>1683899.3582483947</v>
      </c>
    </row>
    <row r="24" spans="2:25" x14ac:dyDescent="0.25">
      <c r="B24" s="50" t="str">
        <f>'Regla ProbShow (0,85-0,3)'!$B$2</f>
        <v>Probabilidad Show 0,85_0,3</v>
      </c>
      <c r="C24" s="38">
        <f>'Regla ProbShow (0,85-0,3)'!$C$10</f>
        <v>51.5</v>
      </c>
      <c r="D24" s="39">
        <f t="shared" si="6"/>
        <v>1.9355360684831404</v>
      </c>
      <c r="E24" s="40">
        <f t="shared" si="7"/>
        <v>0.80801753836517387</v>
      </c>
      <c r="F24" s="41">
        <f>'Regla ProbShow (0,85-0,3)'!$D$10</f>
        <v>619.3715419146049</v>
      </c>
      <c r="G24" s="42">
        <f>'Regla ProbShow (0,85-0,3)'!$D$11</f>
        <v>109.22853427191593</v>
      </c>
      <c r="H24" s="43">
        <f>'Regla ProbShow (0,85-0,3)'!$E$10</f>
        <v>267.48773358388138</v>
      </c>
      <c r="I24" s="42">
        <f>'Regla ProbShow (0,85-0,3)'!$E$11</f>
        <v>33.72032810431854</v>
      </c>
      <c r="J24" s="43">
        <f>'Regla ProbShow (0,85-0,3)'!$F$10</f>
        <v>56.561227685562166</v>
      </c>
      <c r="K24" s="44">
        <f>'Regla ProbShow (0,85-0,3)'!$F$11</f>
        <v>11.801798276974178</v>
      </c>
      <c r="L24" s="45">
        <f>'Regla ProbShow (0,85-0,3)'!$G$10</f>
        <v>943.42050318404847</v>
      </c>
      <c r="M24" s="46">
        <f>'Regla ProbShow (0,85-0,3)'!$G$11</f>
        <v>100.72905505487313</v>
      </c>
      <c r="P24" s="33">
        <f t="shared" si="4"/>
        <v>0.10677005080439964</v>
      </c>
      <c r="T24" s="191" t="str">
        <f t="shared" si="2"/>
        <v>Probabilidad Show 0,85_0,3</v>
      </c>
      <c r="U24" s="47">
        <f t="shared" si="5"/>
        <v>482.37916275185307</v>
      </c>
      <c r="V24" s="48">
        <f>$U$7-U24</f>
        <v>359.26038345227539</v>
      </c>
      <c r="W24" s="209">
        <v>20</v>
      </c>
      <c r="X24" s="49">
        <v>247</v>
      </c>
      <c r="Y24" s="204">
        <f t="shared" si="3"/>
        <v>1774746.2942542403</v>
      </c>
    </row>
    <row r="25" spans="2:25" x14ac:dyDescent="0.25">
      <c r="B25" s="50" t="str">
        <f>'Regla ProbShow (0,9-0,1)'!$B$2</f>
        <v>Probabilidad Show 0,9_0,1</v>
      </c>
      <c r="C25" s="38">
        <f>'Regla ProbShow (0,9-0,1)'!$C$10</f>
        <v>51.666666666666664</v>
      </c>
      <c r="D25" s="39">
        <f t="shared" si="6"/>
        <v>1.8160770031217481</v>
      </c>
      <c r="E25" s="40">
        <f t="shared" si="7"/>
        <v>0.83579604578564015</v>
      </c>
      <c r="F25" s="41">
        <f>'Regla ProbShow (0,9-0,1)'!$D$10</f>
        <v>581.1446409989594</v>
      </c>
      <c r="G25" s="42">
        <f>'Regla ProbShow (0,9-0,1)'!$D$11</f>
        <v>99.380013524408909</v>
      </c>
      <c r="H25" s="43">
        <f>'Regla ProbShow (0,9-0,1)'!$E$10</f>
        <v>290.47450572320497</v>
      </c>
      <c r="I25" s="42">
        <f>'Regla ProbShow (0,9-0,1)'!$E$11</f>
        <v>39.40352083039771</v>
      </c>
      <c r="J25" s="43">
        <f>'Regla ProbShow (0,9-0,1)'!$F$10</f>
        <v>58.505723204994808</v>
      </c>
      <c r="K25" s="44">
        <f>'Regla ProbShow (0,9-0,1)'!$F$11</f>
        <v>11.54812807334477</v>
      </c>
      <c r="L25" s="45">
        <f>'Regla ProbShow (0,9-0,1)'!$G$10</f>
        <v>930.12486992715935</v>
      </c>
      <c r="M25" s="46">
        <f>'Regla ProbShow (0,9-0,1)'!$G$11</f>
        <v>92.870055010836452</v>
      </c>
      <c r="P25" s="33">
        <f t="shared" si="4"/>
        <v>9.9846867892167387E-2</v>
      </c>
      <c r="T25" s="191" t="str">
        <f t="shared" si="2"/>
        <v>Probabilidad Show 0,9_0,1</v>
      </c>
      <c r="U25" s="47">
        <f t="shared" si="5"/>
        <v>458.0426638917794</v>
      </c>
      <c r="V25" s="48">
        <f>$U$7-U25</f>
        <v>383.59688231234907</v>
      </c>
      <c r="W25" s="209">
        <v>20</v>
      </c>
      <c r="X25" s="49">
        <v>247</v>
      </c>
      <c r="Y25" s="204">
        <f t="shared" si="3"/>
        <v>1894968.5986230043</v>
      </c>
    </row>
    <row r="26" spans="2:25" x14ac:dyDescent="0.25">
      <c r="B26" s="50" t="str">
        <f>'Regla ProbShow (0,9-0,15)'!$B$2</f>
        <v>Probabilidad Show 0,9_0,15</v>
      </c>
      <c r="C26" s="38">
        <f>'Regla ProbShow (0,9-0,15)'!$C$10</f>
        <v>51.5</v>
      </c>
      <c r="D26" s="39">
        <f t="shared" si="6"/>
        <v>1.7512788391272576</v>
      </c>
      <c r="E26" s="40">
        <f t="shared" si="7"/>
        <v>0.91851967846330518</v>
      </c>
      <c r="F26" s="41">
        <f>'Regla ProbShow (0,9-0,15)'!$D$10</f>
        <v>560.40922852072242</v>
      </c>
      <c r="G26" s="42">
        <f>'Regla ProbShow (0,9-0,15)'!$D$11</f>
        <v>81.621587987737456</v>
      </c>
      <c r="H26" s="43">
        <f>'Regla ProbShow (0,9-0,15)'!$E$10</f>
        <v>304.08341162960647</v>
      </c>
      <c r="I26" s="42">
        <f>'Regla ProbShow (0,9-0,15)'!$E$11</f>
        <v>37.204431854435953</v>
      </c>
      <c r="J26" s="43">
        <f>'Regla ProbShow (0,9-0,15)'!$F$10</f>
        <v>64.296377492431361</v>
      </c>
      <c r="K26" s="44">
        <f>'Regla ProbShow (0,9-0,15)'!$F$11</f>
        <v>12.57715615870014</v>
      </c>
      <c r="L26" s="45">
        <f>'Regla ProbShow (0,9-0,15)'!$G$10</f>
        <v>928.7890176427602</v>
      </c>
      <c r="M26" s="46">
        <f>'Regla ProbShow (0,9-0,15)'!$G$11</f>
        <v>91.975829755030986</v>
      </c>
      <c r="P26" s="33">
        <f t="shared" si="4"/>
        <v>9.9027688751599369E-2</v>
      </c>
      <c r="T26" s="191" t="str">
        <f t="shared" si="2"/>
        <v>Probabilidad Show 0,9_0,15</v>
      </c>
      <c r="U26" s="47">
        <f t="shared" si="5"/>
        <v>449.57772210042805</v>
      </c>
      <c r="V26" s="48">
        <f>$U$7-U26</f>
        <v>392.06182410370042</v>
      </c>
      <c r="W26" s="209">
        <v>20</v>
      </c>
      <c r="X26" s="49">
        <v>247</v>
      </c>
      <c r="Y26" s="204">
        <f t="shared" si="3"/>
        <v>1936785.41107228</v>
      </c>
    </row>
    <row r="27" spans="2:25" x14ac:dyDescent="0.25">
      <c r="B27" s="37" t="str">
        <f>'Regla ProbShow (0,9-0,2)'!$B$2</f>
        <v>Probabilidad Show 0,9_0,2</v>
      </c>
      <c r="C27" s="38">
        <f>'Regla ProbShow (0,9-0,2)'!$C$10</f>
        <v>51.166666666666664</v>
      </c>
      <c r="D27" s="39">
        <f t="shared" si="6"/>
        <v>1.6203110223810024</v>
      </c>
      <c r="E27" s="40">
        <f t="shared" si="7"/>
        <v>0.96175265314699998</v>
      </c>
      <c r="F27" s="41">
        <f>'Regla ProbShow (0,9-0,2)'!$D$10</f>
        <v>518.49952716192081</v>
      </c>
      <c r="G27" s="42">
        <f>'Regla ProbShow (0,9-0,2)'!$D$11</f>
        <v>110.30559788660884</v>
      </c>
      <c r="H27" s="43">
        <f>'Regla ProbShow (0,9-0,2)'!$E$10</f>
        <v>331.95071976463174</v>
      </c>
      <c r="I27" s="42">
        <f>'Regla ProbShow (0,9-0,2)'!$E$11</f>
        <v>40.840307954826919</v>
      </c>
      <c r="J27" s="43">
        <f>'Regla ProbShow (0,9-0,2)'!$F$10</f>
        <v>67.322685720289996</v>
      </c>
      <c r="K27" s="44">
        <f>'Regla ProbShow (0,9-0,2)'!$F$11</f>
        <v>10.282070709197228</v>
      </c>
      <c r="L27" s="45">
        <f>'Regla ProbShow (0,9-0,2)'!$G$10</f>
        <v>917.77293264684238</v>
      </c>
      <c r="M27" s="46">
        <f>'Regla ProbShow (0,9-0,2)'!$G$11</f>
        <v>112.9952579995873</v>
      </c>
      <c r="P27" s="33">
        <f t="shared" si="4"/>
        <v>0.12311896982373492</v>
      </c>
      <c r="T27" s="37" t="str">
        <f t="shared" si="2"/>
        <v>Probabilidad Show 0,9_0,2</v>
      </c>
      <c r="U27" s="47">
        <f t="shared" si="5"/>
        <v>423.79111064411057</v>
      </c>
      <c r="V27" s="48">
        <f>$U$7-U27</f>
        <v>417.84843556001789</v>
      </c>
      <c r="W27" s="209">
        <v>20</v>
      </c>
      <c r="X27" s="49">
        <v>247</v>
      </c>
      <c r="Y27" s="203">
        <f t="shared" si="3"/>
        <v>2064171.2716664884</v>
      </c>
    </row>
    <row r="28" spans="2:25" x14ac:dyDescent="0.25">
      <c r="B28" s="191" t="str">
        <f>'Regla ProbShow (0,9-0,25)'!$B$2</f>
        <v>Probabilidad Show 0,9_0,25</v>
      </c>
      <c r="C28" s="38">
        <f>'Regla ProbShow (0,9-0,25)'!$C$10</f>
        <v>51</v>
      </c>
      <c r="D28" s="39">
        <f t="shared" si="6"/>
        <v>1.6057347670250899</v>
      </c>
      <c r="E28" s="40">
        <f t="shared" si="7"/>
        <v>1.1230234029095512</v>
      </c>
      <c r="F28" s="41">
        <f>'Regla ProbShow (0,9-0,25)'!$D$10</f>
        <v>513.83512544802875</v>
      </c>
      <c r="G28" s="42">
        <f>'Regla ProbShow (0,9-0,25)'!$D$11</f>
        <v>155.185655451618</v>
      </c>
      <c r="H28" s="43">
        <f>'Regla ProbShow (0,9-0,25)'!$E$10</f>
        <v>370.61195445920299</v>
      </c>
      <c r="I28" s="42">
        <f>'Regla ProbShow (0,9-0,25)'!$E$11</f>
        <v>46.846681699929924</v>
      </c>
      <c r="J28" s="43">
        <f>'Regla ProbShow (0,9-0,25)'!$F$10</f>
        <v>78.611638203668576</v>
      </c>
      <c r="K28" s="44">
        <f>'Regla ProbShow (0,9-0,25)'!$F$11</f>
        <v>10.2574892612516</v>
      </c>
      <c r="L28" s="45">
        <f>'Regla ProbShow (0,9-0,25)'!$G$10</f>
        <v>963.05871811090037</v>
      </c>
      <c r="M28" s="46">
        <f>'Regla ProbShow (0,9-0,25)'!$G$11</f>
        <v>143.41284569204268</v>
      </c>
      <c r="P28" s="33">
        <f t="shared" si="4"/>
        <v>0.14891391666476567</v>
      </c>
      <c r="T28" s="192" t="str">
        <f t="shared" si="2"/>
        <v>Probabilidad Show 0,9_0,25</v>
      </c>
      <c r="U28" s="211">
        <f t="shared" si="5"/>
        <v>431.87328694918835</v>
      </c>
      <c r="V28" s="212">
        <f>$U$7-U28</f>
        <v>409.76625925494011</v>
      </c>
      <c r="W28" s="213">
        <v>20</v>
      </c>
      <c r="X28" s="214">
        <v>247</v>
      </c>
      <c r="Y28" s="215">
        <f t="shared" si="3"/>
        <v>2024245.3207194041</v>
      </c>
    </row>
    <row r="29" spans="2:25" x14ac:dyDescent="0.25">
      <c r="B29" s="50" t="str">
        <f>'Regla ProbShow (0,9-0,3)'!$B$2</f>
        <v>Probabilidad Show 0,9_0,3</v>
      </c>
      <c r="C29" s="38">
        <f>'Regla ProbShow (0,9-0,3)'!$C$10</f>
        <v>50.333333333333336</v>
      </c>
      <c r="D29" s="39">
        <f t="shared" si="6"/>
        <v>1.4264466398870914</v>
      </c>
      <c r="E29" s="40">
        <f t="shared" si="7"/>
        <v>1.2066008033872546</v>
      </c>
      <c r="F29" s="41">
        <f>'Regla ProbShow (0,9-0,3)'!$D$10</f>
        <v>456.46292476386924</v>
      </c>
      <c r="G29" s="42">
        <f>'Regla ProbShow (0,9-0,3)'!$D$11</f>
        <v>130.67558445475967</v>
      </c>
      <c r="H29" s="43">
        <f>'Regla ProbShow (0,9-0,3)'!$E$10</f>
        <v>402.31299533166862</v>
      </c>
      <c r="I29" s="42">
        <f>'Regla ProbShow (0,9-0,3)'!$E$11</f>
        <v>54.671333495305838</v>
      </c>
      <c r="J29" s="43">
        <f>'Regla ProbShow (0,9-0,3)'!$F$10</f>
        <v>84.462056237107817</v>
      </c>
      <c r="K29" s="44">
        <f>'Regla ProbShow (0,9-0,3)'!$F$11</f>
        <v>13.558335322743654</v>
      </c>
      <c r="L29" s="45">
        <f>'Regla ProbShow (0,9-0,3)'!$G$10</f>
        <v>943.23797633264576</v>
      </c>
      <c r="M29" s="46">
        <f>'Regla ProbShow (0,9-0,3)'!$G$11</f>
        <v>131.11183912261819</v>
      </c>
      <c r="P29" s="33">
        <f t="shared" si="4"/>
        <v>0.13900186635019435</v>
      </c>
      <c r="T29" s="191" t="str">
        <f t="shared" si="2"/>
        <v>Probabilidad Show 0,9_0,3</v>
      </c>
      <c r="U29" s="47">
        <f t="shared" si="5"/>
        <v>398.28031701226791</v>
      </c>
      <c r="V29" s="48">
        <f>$U$7-U29</f>
        <v>443.35922919186055</v>
      </c>
      <c r="W29" s="209">
        <v>20</v>
      </c>
      <c r="X29" s="49">
        <v>247</v>
      </c>
      <c r="Y29" s="204">
        <f t="shared" si="3"/>
        <v>2190194.5922077908</v>
      </c>
    </row>
    <row r="30" spans="2:25" x14ac:dyDescent="0.25">
      <c r="B30" s="50" t="str">
        <f>'Regla ProbShow (0,95-0,1)'!$B$2</f>
        <v>Probabilidad Show 0,95_0,1</v>
      </c>
      <c r="C30" s="38">
        <f>'Regla ProbShow (0,95-0,1)'!$C$10</f>
        <v>50.5</v>
      </c>
      <c r="D30" s="39">
        <f t="shared" si="6"/>
        <v>1.4921892189218924</v>
      </c>
      <c r="E30" s="40">
        <f t="shared" si="7"/>
        <v>1.2029702970297032</v>
      </c>
      <c r="F30" s="41">
        <f>'Regla ProbShow (0,95-0,1)'!$D$10</f>
        <v>477.50055005500559</v>
      </c>
      <c r="G30" s="42">
        <f>'Regla ProbShow (0,95-0,1)'!$D$11</f>
        <v>60.454372170055535</v>
      </c>
      <c r="H30" s="43">
        <f>'Regla ProbShow (0,95-0,1)'!$E$10</f>
        <v>409.42904290429044</v>
      </c>
      <c r="I30" s="42">
        <f>'Regla ProbShow (0,95-0,1)'!$E$11</f>
        <v>59.492362742763312</v>
      </c>
      <c r="J30" s="43">
        <f>'Regla ProbShow (0,95-0,1)'!$F$10</f>
        <v>84.207920792079221</v>
      </c>
      <c r="K30" s="44">
        <f>'Regla ProbShow (0,95-0,1)'!$F$11</f>
        <v>14.247505831182098</v>
      </c>
      <c r="L30" s="45">
        <f>'Regla ProbShow (0,95-0,1)'!$G$10</f>
        <v>971.13751375137497</v>
      </c>
      <c r="M30" s="46">
        <f>'Regla ProbShow (0,95-0,1)'!$G$11</f>
        <v>93.931071429056431</v>
      </c>
      <c r="P30" s="33">
        <f t="shared" si="4"/>
        <v>9.6722729890448986E-2</v>
      </c>
      <c r="T30" s="191" t="str">
        <f t="shared" si="2"/>
        <v>Probabilidad Show 0,95_0,1</v>
      </c>
      <c r="U30" s="47">
        <f t="shared" si="5"/>
        <v>412.48954895489555</v>
      </c>
      <c r="V30" s="48">
        <f>$U$7-U30</f>
        <v>429.14999724923291</v>
      </c>
      <c r="W30" s="209">
        <v>20</v>
      </c>
      <c r="X30" s="49">
        <v>247</v>
      </c>
      <c r="Y30" s="204">
        <f t="shared" si="3"/>
        <v>2120000.9864112106</v>
      </c>
    </row>
    <row r="31" spans="2:25" x14ac:dyDescent="0.25">
      <c r="B31" s="50" t="str">
        <f>'Regla ProbShow (0,95-0,15)'!$B$2</f>
        <v>Probabilidad Show 0,95_0,15</v>
      </c>
      <c r="C31" s="38">
        <f>'Regla ProbShow (0,95-0,15)'!$C$10</f>
        <v>50.166666666666664</v>
      </c>
      <c r="D31" s="39">
        <f t="shared" si="6"/>
        <v>1.3921926910299003</v>
      </c>
      <c r="E31" s="40">
        <f t="shared" si="7"/>
        <v>1.3311738648947951</v>
      </c>
      <c r="F31" s="41">
        <f>'Regla ProbShow (0,95-0,15)'!$D$10</f>
        <v>445.50166112956811</v>
      </c>
      <c r="G31" s="42">
        <f>'Regla ProbShow (0,95-0,15)'!$D$11</f>
        <v>71.517814569925307</v>
      </c>
      <c r="H31" s="43">
        <f>'Regla ProbShow (0,95-0,15)'!$E$10</f>
        <v>438.33887043189367</v>
      </c>
      <c r="I31" s="42">
        <f>'Regla ProbShow (0,95-0,15)'!$E$11</f>
        <v>65.400365404992257</v>
      </c>
      <c r="J31" s="43">
        <f>'Regla ProbShow (0,95-0,15)'!$F$10</f>
        <v>93.18217054263566</v>
      </c>
      <c r="K31" s="44">
        <f>'Regla ProbShow (0,95-0,15)'!$F$11</f>
        <v>14.131159970450055</v>
      </c>
      <c r="L31" s="45">
        <f>'Regla ProbShow (0,95-0,15)'!$G$10</f>
        <v>977.02270210409756</v>
      </c>
      <c r="M31" s="46">
        <f>'Regla ProbShow (0,95-0,15)'!$G$11</f>
        <v>98.799236672932608</v>
      </c>
      <c r="P31" s="33">
        <f t="shared" si="4"/>
        <v>0.10112276455824459</v>
      </c>
      <c r="T31" s="191" t="str">
        <f t="shared" si="2"/>
        <v>Probabilidad Show 0,95_0,15</v>
      </c>
      <c r="U31" s="47">
        <f t="shared" si="5"/>
        <v>399.46456256921374</v>
      </c>
      <c r="V31" s="48">
        <f>$U$7-U31</f>
        <v>442.17498363491472</v>
      </c>
      <c r="W31" s="209">
        <v>20</v>
      </c>
      <c r="X31" s="49">
        <v>247</v>
      </c>
      <c r="Y31" s="204">
        <f t="shared" si="3"/>
        <v>2184344.4191564787</v>
      </c>
    </row>
    <row r="32" spans="2:25" x14ac:dyDescent="0.25">
      <c r="B32" s="50" t="str">
        <f>'Regla ProbShow (0,95-0,2)'!$B$2</f>
        <v>Probabilidad Show 0,95_0,2</v>
      </c>
      <c r="C32" s="38">
        <f>'Regla ProbShow (0,95-0,2)'!$C$10</f>
        <v>50</v>
      </c>
      <c r="D32" s="39">
        <f t="shared" si="6"/>
        <v>1.3466111111111112</v>
      </c>
      <c r="E32" s="40">
        <f t="shared" si="7"/>
        <v>1.3817777777777778</v>
      </c>
      <c r="F32" s="41">
        <f>'Regla ProbShow (0,95-0,2)'!$D$10</f>
        <v>430.91555555555556</v>
      </c>
      <c r="G32" s="42">
        <f>'Regla ProbShow (0,95-0,2)'!$D$11</f>
        <v>109.72270899470082</v>
      </c>
      <c r="H32" s="43">
        <f>'Regla ProbShow (0,95-0,2)'!$E$10</f>
        <v>470.30722222222221</v>
      </c>
      <c r="I32" s="42">
        <f>'Regla ProbShow (0,95-0,2)'!$E$11</f>
        <v>86.273288662994617</v>
      </c>
      <c r="J32" s="43">
        <f>'Regla ProbShow (0,95-0,2)'!$F$10</f>
        <v>96.724444444444444</v>
      </c>
      <c r="K32" s="44">
        <f>'Regla ProbShow (0,95-0,2)'!$F$11</f>
        <v>14.558171775058126</v>
      </c>
      <c r="L32" s="45">
        <f>'Regla ProbShow (0,95-0,2)'!$G$10</f>
        <v>997.94722222222208</v>
      </c>
      <c r="M32" s="46">
        <f>'Regla ProbShow (0,95-0,2)'!$G$11</f>
        <v>125.85734315333879</v>
      </c>
      <c r="P32" s="33">
        <f t="shared" si="4"/>
        <v>0.12611623175129494</v>
      </c>
      <c r="T32" s="191" t="str">
        <f t="shared" si="2"/>
        <v>Probabilidad Show 0,95_0,2</v>
      </c>
      <c r="U32" s="47">
        <f t="shared" si="5"/>
        <v>392.97888888888889</v>
      </c>
      <c r="V32" s="48">
        <f>$U$7-U32</f>
        <v>448.66065731523958</v>
      </c>
      <c r="W32" s="209">
        <v>20</v>
      </c>
      <c r="X32" s="49">
        <v>247</v>
      </c>
      <c r="Y32" s="204">
        <f t="shared" si="3"/>
        <v>2216383.6471372833</v>
      </c>
    </row>
    <row r="33" spans="2:25" x14ac:dyDescent="0.25">
      <c r="B33" s="50" t="str">
        <f>'Regla ProbShow (0,95-0,25)'!$B$2</f>
        <v>Probabilidad Show 0,95_0,25</v>
      </c>
      <c r="C33" s="38">
        <f>'Regla ProbShow (0,95-0,25)'!$C$10</f>
        <v>49.833333333333336</v>
      </c>
      <c r="D33" s="39">
        <f t="shared" si="6"/>
        <v>1.1902452619843924</v>
      </c>
      <c r="E33" s="40">
        <f t="shared" si="7"/>
        <v>1.4649386845039019</v>
      </c>
      <c r="F33" s="41">
        <f>'Regla ProbShow (0,95-0,25)'!$D$10</f>
        <v>380.87848383500557</v>
      </c>
      <c r="G33" s="42">
        <f>'Regla ProbShow (0,95-0,25)'!$D$11</f>
        <v>91.590324476976619</v>
      </c>
      <c r="H33" s="43">
        <f>'Regla ProbShow (0,95-0,25)'!$E$10</f>
        <v>466.04459308807139</v>
      </c>
      <c r="I33" s="42">
        <f>'Regla ProbShow (0,95-0,25)'!$E$11</f>
        <v>57.034416089460521</v>
      </c>
      <c r="J33" s="43">
        <f>'Regla ProbShow (0,95-0,25)'!$F$10</f>
        <v>102.54570791527313</v>
      </c>
      <c r="K33" s="44">
        <f>'Regla ProbShow (0,95-0,25)'!$F$11</f>
        <v>13.029550468284844</v>
      </c>
      <c r="L33" s="45">
        <f>'Regla ProbShow (0,95-0,25)'!$G$10</f>
        <v>949.46878483835008</v>
      </c>
      <c r="M33" s="46">
        <f>'Regla ProbShow (0,95-0,25)'!$G$11</f>
        <v>62.337543237508953</v>
      </c>
      <c r="P33" s="33">
        <f t="shared" si="4"/>
        <v>6.5655179225425617E-2</v>
      </c>
      <c r="T33" s="191" t="str">
        <f t="shared" si="2"/>
        <v>Probabilidad Show 0,95_0,25</v>
      </c>
      <c r="U33" s="47">
        <f t="shared" si="5"/>
        <v>364.39966555183946</v>
      </c>
      <c r="V33" s="48">
        <f>$U$7-U33</f>
        <v>477.239880652289</v>
      </c>
      <c r="W33" s="209">
        <v>20</v>
      </c>
      <c r="X33" s="49">
        <v>247</v>
      </c>
      <c r="Y33" s="204">
        <f t="shared" si="3"/>
        <v>2357565.0104223075</v>
      </c>
    </row>
    <row r="34" spans="2:25" x14ac:dyDescent="0.25">
      <c r="B34" s="50" t="str">
        <f>'Regla ProbShow (0,95-0,3)'!$B$2</f>
        <v>Probabilidad Show 0,95_0,3</v>
      </c>
      <c r="C34" s="38">
        <f>'Regla ProbShow (0,95-0,3)'!$C$10</f>
        <v>49.666666666666664</v>
      </c>
      <c r="D34" s="39">
        <f t="shared" si="6"/>
        <v>1.1667785234899328</v>
      </c>
      <c r="E34" s="40">
        <f t="shared" si="7"/>
        <v>1.647818791946309</v>
      </c>
      <c r="F34" s="41">
        <f>'Regla ProbShow (0,95-0,3)'!$D$10</f>
        <v>373.36912751677852</v>
      </c>
      <c r="G34" s="42">
        <f>'Regla ProbShow (0,95-0,3)'!$D$11</f>
        <v>108.91412472066379</v>
      </c>
      <c r="H34" s="43">
        <f>'Regla ProbShow (0,95-0,3)'!$E$10</f>
        <v>519.87024608501122</v>
      </c>
      <c r="I34" s="42">
        <f>'Regla ProbShow (0,95-0,3)'!$E$11</f>
        <v>89.35948093417592</v>
      </c>
      <c r="J34" s="43">
        <f>'Regla ProbShow (0,95-0,3)'!$F$10</f>
        <v>115.34731543624163</v>
      </c>
      <c r="K34" s="44">
        <f>'Regla ProbShow (0,95-0,3)'!$F$11</f>
        <v>20.586585534731114</v>
      </c>
      <c r="L34" s="45">
        <f>'Regla ProbShow (0,95-0,3)'!$G$10</f>
        <v>1008.5866890380314</v>
      </c>
      <c r="M34" s="46">
        <f>'Regla ProbShow (0,95-0,3)'!$G$11</f>
        <v>116.85416077287273</v>
      </c>
      <c r="P34" s="33">
        <f t="shared" si="4"/>
        <v>0.11585931288100357</v>
      </c>
      <c r="T34" s="191" t="str">
        <f t="shared" si="2"/>
        <v>Probabilidad Show 0,95_0,3</v>
      </c>
      <c r="U34" s="47">
        <f t="shared" si="5"/>
        <v>372.03859060402687</v>
      </c>
      <c r="V34" s="48">
        <f>$U$7-U34</f>
        <v>469.6009556001016</v>
      </c>
      <c r="W34" s="209">
        <v>20</v>
      </c>
      <c r="X34" s="49">
        <v>247</v>
      </c>
      <c r="Y34" s="204">
        <f t="shared" si="3"/>
        <v>2319828.7206645017</v>
      </c>
    </row>
    <row r="35" spans="2:25" x14ac:dyDescent="0.25">
      <c r="B35" s="50" t="str">
        <f>'Regla ProbShow (1-0,1)'!$B$2</f>
        <v>Probabilidad Show 1_0,1</v>
      </c>
      <c r="C35" s="38">
        <f>'Regla ProbShow (1-0,1)'!$C$10</f>
        <v>49.666666666666664</v>
      </c>
      <c r="D35" s="39">
        <f t="shared" si="6"/>
        <v>1.231259242407007</v>
      </c>
      <c r="E35" s="40">
        <f t="shared" si="7"/>
        <v>1.6307587305198499</v>
      </c>
      <c r="F35" s="41">
        <f>'Regla ProbShow (1-0,1)'!$D$10</f>
        <v>394.00295757024224</v>
      </c>
      <c r="G35" s="42">
        <f>'Regla ProbShow (1-0,1)'!$D$11</f>
        <v>63.850810306559588</v>
      </c>
      <c r="H35" s="43">
        <f>'Regla ProbShow (1-0,1)'!$E$10</f>
        <v>522.07655556819475</v>
      </c>
      <c r="I35" s="42">
        <f>'Regla ProbShow (1-0,1)'!$E$11</f>
        <v>52.390624254314886</v>
      </c>
      <c r="J35" s="43">
        <f>'Regla ProbShow (1-0,1)'!$F$10</f>
        <v>114.1531111363895</v>
      </c>
      <c r="K35" s="44">
        <f>'Regla ProbShow (1-0,1)'!$F$11</f>
        <v>14.591575114786576</v>
      </c>
      <c r="L35" s="45">
        <f>'Regla ProbShow (1-0,1)'!$G$10</f>
        <v>1030.2326242748263</v>
      </c>
      <c r="M35" s="46">
        <f>'Regla ProbShow (1-0,1)'!$G$11</f>
        <v>83.049929105145736</v>
      </c>
      <c r="P35" s="33">
        <f t="shared" si="4"/>
        <v>8.0612792827837315E-2</v>
      </c>
      <c r="T35" s="191" t="str">
        <f t="shared" si="2"/>
        <v>Probabilidad Show 1_0,1</v>
      </c>
      <c r="U35" s="47">
        <f t="shared" si="5"/>
        <v>385.03014446593102</v>
      </c>
      <c r="V35" s="48">
        <f>$U$7-U35</f>
        <v>456.60940173819745</v>
      </c>
      <c r="W35" s="209">
        <v>20</v>
      </c>
      <c r="X35" s="49">
        <v>247</v>
      </c>
      <c r="Y35" s="204">
        <f t="shared" si="3"/>
        <v>2255650.4445866952</v>
      </c>
    </row>
    <row r="36" spans="2:25" x14ac:dyDescent="0.25">
      <c r="B36" s="50" t="str">
        <f>'Regla ProbShow (1-0,15)'!$B$2</f>
        <v>Probabilidad Show 1_0,15</v>
      </c>
      <c r="C36" s="38">
        <f>'Regla ProbShow (1-0,15)'!$C$10</f>
        <v>49.5</v>
      </c>
      <c r="D36" s="39">
        <f t="shared" si="6"/>
        <v>1.093648347885636</v>
      </c>
      <c r="E36" s="40">
        <f t="shared" si="7"/>
        <v>1.6853278548193802</v>
      </c>
      <c r="F36" s="41">
        <f>'Regla ProbShow (1-0,15)'!$D$10</f>
        <v>349.96747132340352</v>
      </c>
      <c r="G36" s="42">
        <f>'Regla ProbShow (1-0,15)'!$D$11</f>
        <v>67.347940463885067</v>
      </c>
      <c r="H36" s="43">
        <f>'Regla ProbShow (1-0,15)'!$E$10</f>
        <v>552.18798151001545</v>
      </c>
      <c r="I36" s="42">
        <f>'Regla ProbShow (1-0,15)'!$E$11</f>
        <v>80.199993223601865</v>
      </c>
      <c r="J36" s="43">
        <f>'Regla ProbShow (1-0,15)'!$F$10</f>
        <v>117.97294983735662</v>
      </c>
      <c r="K36" s="44">
        <f>'Regla ProbShow (1-0,15)'!$F$11</f>
        <v>17.443699541913155</v>
      </c>
      <c r="L36" s="45">
        <f>'Regla ProbShow (1-0,15)'!$G$10</f>
        <v>1020.1284026707756</v>
      </c>
      <c r="M36" s="46">
        <f>'Regla ProbShow (1-0,15)'!$G$11</f>
        <v>95.296176251316979</v>
      </c>
      <c r="P36" s="33">
        <f t="shared" si="4"/>
        <v>9.3415864122422407E-2</v>
      </c>
      <c r="T36" s="191" t="str">
        <f t="shared" si="2"/>
        <v>Probabilidad Show 1_0,15</v>
      </c>
      <c r="U36" s="47">
        <f t="shared" si="5"/>
        <v>358.57558637219654</v>
      </c>
      <c r="V36" s="48">
        <f>$U$7-U36</f>
        <v>483.06395983193192</v>
      </c>
      <c r="W36" s="209">
        <v>20</v>
      </c>
      <c r="X36" s="49">
        <v>247</v>
      </c>
      <c r="Y36" s="204">
        <f t="shared" si="3"/>
        <v>2386335.9615697442</v>
      </c>
    </row>
    <row r="37" spans="2:25" ht="15.75" thickBot="1" x14ac:dyDescent="0.3">
      <c r="B37" s="51" t="str">
        <f>'Regla ProbShow (1-0,2)'!$B$2</f>
        <v>Probabilidad Show 1_0,2</v>
      </c>
      <c r="C37" s="52">
        <f>'Regla ProbShow (1-0,2)'!$C$10</f>
        <v>49.166666666666664</v>
      </c>
      <c r="D37" s="53">
        <f t="shared" si="6"/>
        <v>1.0474576271186442</v>
      </c>
      <c r="E37" s="54">
        <f t="shared" si="7"/>
        <v>1.867739155415111</v>
      </c>
      <c r="F37" s="55">
        <f>'Regla ProbShow (1-0,2)'!$D$10</f>
        <v>335.18644067796612</v>
      </c>
      <c r="G37" s="56">
        <f>'Regla ProbShow (1-0,2)'!$D$11</f>
        <v>73.298911952228408</v>
      </c>
      <c r="H37" s="57">
        <f>'Regla ProbShow (1-0,2)'!$E$10</f>
        <v>609.42257971847175</v>
      </c>
      <c r="I37" s="56">
        <f>'Regla ProbShow (1-0,2)'!$E$11</f>
        <v>73.746758514773973</v>
      </c>
      <c r="J37" s="57">
        <f>'Regla ProbShow (1-0,2)'!$F$10</f>
        <v>130.74174087905777</v>
      </c>
      <c r="K37" s="58">
        <f>'Regla ProbShow (1-0,2)'!$F$11</f>
        <v>17.513036667796488</v>
      </c>
      <c r="L37" s="59">
        <f>'Regla ProbShow (1-0,2)'!$G$10</f>
        <v>1075.3507612754959</v>
      </c>
      <c r="M37" s="60">
        <f>'Regla ProbShow (1-0,2)'!$G$11</f>
        <v>87.185581268007226</v>
      </c>
      <c r="P37" s="61">
        <f t="shared" si="4"/>
        <v>8.1076411909165896E-2</v>
      </c>
      <c r="T37" s="190" t="str">
        <f t="shared" si="2"/>
        <v>Probabilidad Show 1_0,2</v>
      </c>
      <c r="U37" s="62">
        <f t="shared" si="5"/>
        <v>361.18241884515948</v>
      </c>
      <c r="V37" s="63">
        <f>$U$7-U37</f>
        <v>480.45712735896899</v>
      </c>
      <c r="W37" s="210">
        <v>20</v>
      </c>
      <c r="X37" s="64">
        <v>247</v>
      </c>
      <c r="Y37" s="205">
        <f t="shared" si="3"/>
        <v>2373458.2091533067</v>
      </c>
    </row>
    <row r="38" spans="2:25" x14ac:dyDescent="0.25">
      <c r="B38" s="23" t="str">
        <f>'Regla ProbShow (0,85-0,2-0,2)'!$B$2</f>
        <v>Probabilidad Show 0,85_0,2_0,2</v>
      </c>
      <c r="C38" s="38">
        <f>'Regla ProbShow (0,85-0,2-0,2)'!$C$10</f>
        <v>55.166666666666664</v>
      </c>
      <c r="D38" s="25">
        <f t="shared" si="6"/>
        <v>3.2624215663490594</v>
      </c>
      <c r="E38" s="26">
        <f t="shared" si="7"/>
        <v>0.18549848942598185</v>
      </c>
      <c r="F38" s="27">
        <f>'Regla ProbShow (0,85-0,2-0,2)'!$D$10</f>
        <v>1043.9749012316991</v>
      </c>
      <c r="G38" s="28">
        <f>'Regla ProbShow (0,85-0,2-0,2)'!$D$11</f>
        <v>95.418237606628026</v>
      </c>
      <c r="H38" s="29">
        <f>'Regla ProbShow (0,85-0,2-0,2)'!$E$10</f>
        <v>94.628398791540775</v>
      </c>
      <c r="I38" s="28">
        <f>'Regla ProbShow (0,85-0,2-0,2)'!$E$11</f>
        <v>14.00259092823454</v>
      </c>
      <c r="J38" s="29">
        <f>'Regla ProbShow (0,85-0,2-0,2)'!$F$10</f>
        <v>12.984894259818731</v>
      </c>
      <c r="K38" s="30">
        <f>'Regla ProbShow (0,85-0,2-0,2)'!$F$11</f>
        <v>3.2679222153202314</v>
      </c>
      <c r="L38" s="31">
        <f>'Regla ProbShow (0,85-0,2-0,2)'!$G$10</f>
        <v>1151.5881942830586</v>
      </c>
      <c r="M38" s="32">
        <f>'Regla ProbShow (0,85-0,2-0,2)'!$G$11</f>
        <v>103.96261479366927</v>
      </c>
      <c r="P38" s="33">
        <f t="shared" si="4"/>
        <v>9.0277596895991991E-2</v>
      </c>
      <c r="T38" s="191" t="str">
        <f t="shared" si="2"/>
        <v>Probabilidad Show 0,85_0,2_0,2</v>
      </c>
      <c r="U38" s="47">
        <f t="shared" si="5"/>
        <v>730.71763885661176</v>
      </c>
      <c r="V38" s="48">
        <f>$U$7-U38</f>
        <v>110.92190734751671</v>
      </c>
      <c r="W38" s="209">
        <v>20</v>
      </c>
      <c r="X38" s="49">
        <v>247</v>
      </c>
      <c r="Y38" s="204">
        <f t="shared" si="3"/>
        <v>547954.22229673259</v>
      </c>
    </row>
    <row r="39" spans="2:25" x14ac:dyDescent="0.25">
      <c r="B39" s="23" t="str">
        <f>'Regla ProbShow (0,85-0,25-0,2)'!$B$2</f>
        <v>Probabilidad Show 0,85_0,25_0,2</v>
      </c>
      <c r="C39" s="38">
        <f>'Regla ProbShow (0,85-0,25-0,2)'!$C$10</f>
        <v>55.166666666666664</v>
      </c>
      <c r="D39" s="25">
        <f t="shared" si="6"/>
        <v>3.1188473158261671</v>
      </c>
      <c r="E39" s="26">
        <f t="shared" si="7"/>
        <v>0.20237043922844528</v>
      </c>
      <c r="F39" s="27">
        <f>'Regla ProbShow (0,85-0,25-0,2)'!$D$10</f>
        <v>998.03114106437351</v>
      </c>
      <c r="G39" s="28">
        <f>'Regla ProbShow (0,85-0,25-0,2)'!$D$11</f>
        <v>81.43748540818541</v>
      </c>
      <c r="H39" s="29">
        <f>'Regla ProbShow (0,85-0,25-0,2)'!$E$10</f>
        <v>105.29676969556125</v>
      </c>
      <c r="I39" s="28">
        <f>'Regla ProbShow (0,85-0,25-0,2)'!$E$11</f>
        <v>9.6677905613346855</v>
      </c>
      <c r="J39" s="29">
        <f>'Regla ProbShow (0,85-0,25-0,2)'!$F$10</f>
        <v>14.165930745991169</v>
      </c>
      <c r="K39" s="30">
        <f>'Regla ProbShow (0,85-0,25-0,2)'!$F$11</f>
        <v>1.7570884997604561</v>
      </c>
      <c r="L39" s="31">
        <f>'Regla ProbShow (0,85-0,25-0,2)'!$G$10</f>
        <v>1117.493841505926</v>
      </c>
      <c r="M39" s="32">
        <f>'Regla ProbShow (0,85-0,25-0,2)'!$G$11</f>
        <v>90.326318948297711</v>
      </c>
      <c r="P39" s="33">
        <f t="shared" si="4"/>
        <v>8.0829366206237582E-2</v>
      </c>
      <c r="T39" s="191" t="str">
        <f t="shared" si="2"/>
        <v>Probabilidad Show 0,85_0,25_0,2</v>
      </c>
      <c r="U39" s="47">
        <f t="shared" si="5"/>
        <v>700.312340227748</v>
      </c>
      <c r="V39" s="48">
        <f>$U$7-U39</f>
        <v>141.32720597638047</v>
      </c>
      <c r="W39" s="209">
        <v>20</v>
      </c>
      <c r="X39" s="49">
        <v>247</v>
      </c>
      <c r="Y39" s="204">
        <f t="shared" si="3"/>
        <v>698156.39752331947</v>
      </c>
    </row>
    <row r="40" spans="2:25" x14ac:dyDescent="0.25">
      <c r="B40" s="23" t="str">
        <f>'Regla ProbShow (0,85-0,3-0,2)'!$B$2</f>
        <v>Probabilidad Show 0,85_0,3_0,2</v>
      </c>
      <c r="C40" s="38">
        <f>'Regla ProbShow (0,85-0,3-0,2)'!$C$10</f>
        <v>54.833333333333336</v>
      </c>
      <c r="D40" s="25">
        <f t="shared" si="6"/>
        <v>3.0142002279635256</v>
      </c>
      <c r="E40" s="26">
        <f t="shared" si="7"/>
        <v>0.26837955927051671</v>
      </c>
      <c r="F40" s="27">
        <f>'Regla ProbShow (0,85-0,3-0,2)'!$D$10</f>
        <v>964.54407294832822</v>
      </c>
      <c r="G40" s="28">
        <f>'Regla ProbShow (0,85-0,3-0,2)'!$D$11</f>
        <v>86.871172670580734</v>
      </c>
      <c r="H40" s="29">
        <f>'Regla ProbShow (0,85-0,3-0,2)'!$E$10</f>
        <v>125.49107142857143</v>
      </c>
      <c r="I40" s="28">
        <f>'Regla ProbShow (0,85-0,3-0,2)'!$E$11</f>
        <v>21.157327926781232</v>
      </c>
      <c r="J40" s="29">
        <f>'Regla ProbShow (0,85-0,3-0,2)'!$F$10</f>
        <v>18.78656914893617</v>
      </c>
      <c r="K40" s="30">
        <f>'Regla ProbShow (0,85-0,3-0,2)'!$F$11</f>
        <v>3.1781080288160135</v>
      </c>
      <c r="L40" s="31">
        <f>'Regla ProbShow (0,85-0,3-0,2)'!$G$10</f>
        <v>1108.8217135258358</v>
      </c>
      <c r="M40" s="32">
        <f>'Regla ProbShow (0,85-0,3-0,2)'!$G$11</f>
        <v>96.3150078250344</v>
      </c>
      <c r="P40" s="33">
        <f t="shared" si="4"/>
        <v>8.6862483526564019E-2</v>
      </c>
      <c r="T40" s="191" t="str">
        <f t="shared" si="2"/>
        <v>Probabilidad Show 0,85_0,3_0,2</v>
      </c>
      <c r="U40" s="47">
        <f t="shared" si="5"/>
        <v>681.91061930091189</v>
      </c>
      <c r="V40" s="48">
        <f>$U$7-U40</f>
        <v>159.72892690321657</v>
      </c>
      <c r="W40" s="209">
        <v>20</v>
      </c>
      <c r="X40" s="49">
        <v>247</v>
      </c>
      <c r="Y40" s="204">
        <f t="shared" si="3"/>
        <v>789060.89890188992</v>
      </c>
    </row>
    <row r="41" spans="2:25" x14ac:dyDescent="0.25">
      <c r="B41" s="23" t="str">
        <f>'Regla ProbShow (0,85-0,35-0,2)'!$B$2</f>
        <v>Probabilidad Show 0,85_0,35_0,2</v>
      </c>
      <c r="C41" s="38">
        <f>'Regla ProbShow (0,85-0,35-0,2)'!$C$10</f>
        <v>54</v>
      </c>
      <c r="D41" s="25">
        <f t="shared" si="6"/>
        <v>2.8229648919753085</v>
      </c>
      <c r="E41" s="26">
        <f t="shared" si="7"/>
        <v>0.2734375</v>
      </c>
      <c r="F41" s="27">
        <f>'Regla ProbShow (0,85-0,35-0,2)'!$D$10</f>
        <v>903.34876543209873</v>
      </c>
      <c r="G41" s="28">
        <f>'Regla ProbShow (0,85-0,35-0,2)'!$D$11</f>
        <v>104.14616967978068</v>
      </c>
      <c r="H41" s="29">
        <f>'Regla ProbShow (0,85-0,35-0,2)'!$E$10</f>
        <v>135.71807484567901</v>
      </c>
      <c r="I41" s="28">
        <f>'Regla ProbShow (0,85-0,35-0,2)'!$E$11</f>
        <v>26.943890765223184</v>
      </c>
      <c r="J41" s="29">
        <f>'Regla ProbShow (0,85-0,35-0,2)'!$F$10</f>
        <v>19.140625</v>
      </c>
      <c r="K41" s="30">
        <f>'Regla ProbShow (0,85-0,35-0,2)'!$F$11</f>
        <v>3.7658907300841382</v>
      </c>
      <c r="L41" s="31">
        <f>'Regla ProbShow (0,85-0,35-0,2)'!$G$10</f>
        <v>1058.2074652777778</v>
      </c>
      <c r="M41" s="32">
        <f>'Regla ProbShow (0,85-0,35-0,2)'!$G$11</f>
        <v>105.62718536503844</v>
      </c>
      <c r="P41" s="33">
        <f t="shared" si="4"/>
        <v>9.9817085808699593E-2</v>
      </c>
      <c r="T41" s="191" t="str">
        <f t="shared" si="2"/>
        <v>Probabilidad Show 0,85_0,35_0,2</v>
      </c>
      <c r="U41" s="47">
        <f t="shared" si="5"/>
        <v>640.1929012345679</v>
      </c>
      <c r="V41" s="48">
        <f>$U$7-U41</f>
        <v>201.44664496956057</v>
      </c>
      <c r="W41" s="209">
        <v>20</v>
      </c>
      <c r="X41" s="49">
        <v>247</v>
      </c>
      <c r="Y41" s="204">
        <f t="shared" si="3"/>
        <v>995146.42614962917</v>
      </c>
    </row>
    <row r="42" spans="2:25" x14ac:dyDescent="0.25">
      <c r="B42" s="23" t="str">
        <f>'Regla ProbShow (0,85-0,25-0,25)'!$B$2</f>
        <v>Probabilidad Show 0,85_0,25_0,25</v>
      </c>
      <c r="C42" s="38">
        <f>'Regla ProbShow (0,85-0,25-0,25)'!$C$10</f>
        <v>55.166666666666664</v>
      </c>
      <c r="D42" s="25">
        <f t="shared" si="6"/>
        <v>3.169788519637462</v>
      </c>
      <c r="E42" s="26">
        <f t="shared" si="7"/>
        <v>0.20590285847083428</v>
      </c>
      <c r="F42" s="27">
        <f>'Regla ProbShow (0,85-0,25-0,25)'!$D$10</f>
        <v>1014.3323262839879</v>
      </c>
      <c r="G42" s="28">
        <f>'Regla ProbShow (0,85-0,25-0,25)'!$D$11</f>
        <v>98.614453400420601</v>
      </c>
      <c r="H42" s="29">
        <f>'Regla ProbShow (0,85-0,25-0,25)'!$E$10</f>
        <v>109.42319312107831</v>
      </c>
      <c r="I42" s="28">
        <f>'Regla ProbShow (0,85-0,25-0,25)'!$E$11</f>
        <v>11.947884314776847</v>
      </c>
      <c r="J42" s="29">
        <f>'Regla ProbShow (0,85-0,25-0,25)'!$F$10</f>
        <v>14.4132000929584</v>
      </c>
      <c r="K42" s="30">
        <f>'Regla ProbShow (0,85-0,25-0,25)'!$F$11</f>
        <v>1.5731011599827698</v>
      </c>
      <c r="L42" s="31">
        <f>'Regla ProbShow (0,85-0,25-0,25)'!$G$10</f>
        <v>1138.1687194980245</v>
      </c>
      <c r="M42" s="32">
        <f>'Regla ProbShow (0,85-0,25-0,25)'!$G$11</f>
        <v>103.73124323096535</v>
      </c>
      <c r="P42" s="33">
        <f t="shared" si="4"/>
        <v>9.1138722628675603E-2</v>
      </c>
      <c r="T42" s="191" t="str">
        <f t="shared" si="2"/>
        <v>Probabilidad Show 0,85_0,25_0,25</v>
      </c>
      <c r="U42" s="47">
        <f t="shared" si="5"/>
        <v>711.76667441320001</v>
      </c>
      <c r="V42" s="48">
        <f>$U$7-U42</f>
        <v>129.87287179092846</v>
      </c>
      <c r="W42" s="209">
        <v>20</v>
      </c>
      <c r="X42" s="49">
        <v>247</v>
      </c>
      <c r="Y42" s="204">
        <f t="shared" si="3"/>
        <v>641571.98664718657</v>
      </c>
    </row>
    <row r="43" spans="2:25" x14ac:dyDescent="0.25">
      <c r="B43" s="23" t="str">
        <f>'Regla ProbShow (0,85-0,3-0,25)'!$B$2</f>
        <v>Probabilidad Show 0,85_0,3_0,25</v>
      </c>
      <c r="C43" s="38">
        <f>'Regla ProbShow (0,85-0,3-0,25)'!$C$10</f>
        <v>55</v>
      </c>
      <c r="D43" s="25">
        <f t="shared" si="6"/>
        <v>3.0548768939393938</v>
      </c>
      <c r="E43" s="26">
        <f t="shared" si="7"/>
        <v>0.24370265151515152</v>
      </c>
      <c r="F43" s="27">
        <f>'Regla ProbShow (0,85-0,3-0,25)'!$D$10</f>
        <v>977.56060606060601</v>
      </c>
      <c r="G43" s="28">
        <f>'Regla ProbShow (0,85-0,3-0,25)'!$D$11</f>
        <v>102.64326702857504</v>
      </c>
      <c r="H43" s="29">
        <f>'Regla ProbShow (0,85-0,3-0,25)'!$E$10</f>
        <v>120.43276515151516</v>
      </c>
      <c r="I43" s="28">
        <f>'Regla ProbShow (0,85-0,3-0,25)'!$E$11</f>
        <v>18.2309519491785</v>
      </c>
      <c r="J43" s="29">
        <f>'Regla ProbShow (0,85-0,3-0,25)'!$F$10</f>
        <v>17.059185606060606</v>
      </c>
      <c r="K43" s="30">
        <f>'Regla ProbShow (0,85-0,3-0,25)'!$F$11</f>
        <v>4.5589738630859014</v>
      </c>
      <c r="L43" s="31">
        <f>'Regla ProbShow (0,85-0,3-0,25)'!$G$10</f>
        <v>1115.0525568181818</v>
      </c>
      <c r="M43" s="32">
        <f>'Regla ProbShow (0,85-0,3-0,25)'!$G$11</f>
        <v>112.17531985231561</v>
      </c>
      <c r="P43" s="33">
        <f t="shared" si="4"/>
        <v>0.10060092608765409</v>
      </c>
      <c r="T43" s="191" t="str">
        <f t="shared" si="2"/>
        <v>Probabilidad Show 0,85_0,3_0,25</v>
      </c>
      <c r="U43" s="47">
        <f t="shared" si="5"/>
        <v>689.13210227272725</v>
      </c>
      <c r="V43" s="48">
        <f>$U$7-U43</f>
        <v>152.50744393140121</v>
      </c>
      <c r="W43" s="209">
        <v>20</v>
      </c>
      <c r="X43" s="49">
        <v>247</v>
      </c>
      <c r="Y43" s="204">
        <f t="shared" si="3"/>
        <v>753386.77302112198</v>
      </c>
    </row>
    <row r="44" spans="2:25" x14ac:dyDescent="0.25">
      <c r="B44" s="23" t="str">
        <f>'Regla ProbShow (0,85-0,35-0,25)'!$B$2</f>
        <v>Probabilidad Show 0,85_0,35_0,25</v>
      </c>
      <c r="C44" s="38">
        <f>'Regla ProbShow (0,85-0,35-0,25)'!$C$10</f>
        <v>54</v>
      </c>
      <c r="D44" s="25">
        <f t="shared" si="6"/>
        <v>2.8630217519106411</v>
      </c>
      <c r="E44" s="26">
        <f t="shared" si="7"/>
        <v>0.27385851459925531</v>
      </c>
      <c r="F44" s="27">
        <f>'Regla ProbShow (0,85-0,35-0,25)'!$D$10</f>
        <v>916.1669606114051</v>
      </c>
      <c r="G44" s="28">
        <f>'Regla ProbShow (0,85-0,35-0,25)'!$D$11</f>
        <v>97.245878851661828</v>
      </c>
      <c r="H44" s="29">
        <f>'Regla ProbShow (0,85-0,35-0,25)'!$E$10</f>
        <v>135.0739760924946</v>
      </c>
      <c r="I44" s="28">
        <f>'Regla ProbShow (0,85-0,35-0,25)'!$E$11</f>
        <v>12.952096330005858</v>
      </c>
      <c r="J44" s="29">
        <f>'Regla ProbShow (0,85-0,35-0,25)'!$F$10</f>
        <v>19.170096021947874</v>
      </c>
      <c r="K44" s="30">
        <f>'Regla ProbShow (0,85-0,35-0,25)'!$F$11</f>
        <v>2.6125385830287331</v>
      </c>
      <c r="L44" s="31">
        <f>'Regla ProbShow (0,85-0,35-0,25)'!$G$10</f>
        <v>1070.4110327258475</v>
      </c>
      <c r="M44" s="32">
        <f>'Regla ProbShow (0,85-0,35-0,25)'!$G$11</f>
        <v>94.173461196053822</v>
      </c>
      <c r="P44" s="33">
        <f t="shared" si="4"/>
        <v>8.7978784146345232E-2</v>
      </c>
      <c r="T44" s="191" t="str">
        <f t="shared" si="2"/>
        <v>Probabilidad Show 0,85_0,35_0,25</v>
      </c>
      <c r="U44" s="47">
        <f t="shared" si="5"/>
        <v>649.03488144228891</v>
      </c>
      <c r="V44" s="48">
        <f>$U$7-U44</f>
        <v>192.60466476183956</v>
      </c>
      <c r="W44" s="209">
        <v>20</v>
      </c>
      <c r="X44" s="49">
        <v>247</v>
      </c>
      <c r="Y44" s="204">
        <f t="shared" si="3"/>
        <v>951467.04392348742</v>
      </c>
    </row>
    <row r="45" spans="2:25" x14ac:dyDescent="0.25">
      <c r="B45" s="23" t="str">
        <f>'Regla ProbShow (0,85-0,4-0,25)'!$B$2</f>
        <v>Probabilidad Show 0,85_0,4_0,25</v>
      </c>
      <c r="C45" s="38">
        <f>'Regla ProbShow (0,85-0,4-0,25)'!$C$10</f>
        <v>53.666666666666664</v>
      </c>
      <c r="D45" s="25">
        <f t="shared" si="6"/>
        <v>2.7366163856847083</v>
      </c>
      <c r="E45" s="26">
        <f t="shared" si="7"/>
        <v>0.35418515232179831</v>
      </c>
      <c r="F45" s="27">
        <f>'Regla ProbShow (0,85-0,4-0,25)'!$D$10</f>
        <v>875.71724341910669</v>
      </c>
      <c r="G45" s="28">
        <f>'Regla ProbShow (0,85-0,4-0,25)'!$D$11</f>
        <v>80.379478950831881</v>
      </c>
      <c r="H45" s="29">
        <f>'Regla ProbShow (0,85-0,4-0,25)'!$E$10</f>
        <v>152.24884156561174</v>
      </c>
      <c r="I45" s="28">
        <f>'Regla ProbShow (0,85-0,4-0,25)'!$E$11</f>
        <v>19.708158328394564</v>
      </c>
      <c r="J45" s="29">
        <f>'Regla ProbShow (0,85-0,4-0,25)'!$F$10</f>
        <v>24.792960662525882</v>
      </c>
      <c r="K45" s="30">
        <f>'Regla ProbShow (0,85-0,4-0,25)'!$F$11</f>
        <v>4.1496985420743897</v>
      </c>
      <c r="L45" s="31">
        <f>'Regla ProbShow (0,85-0,4-0,25)'!$G$10</f>
        <v>1052.7590456472442</v>
      </c>
      <c r="M45" s="32">
        <f>'Regla ProbShow (0,85-0,4-0,25)'!$G$11</f>
        <v>91.585453650529473</v>
      </c>
      <c r="P45" s="33">
        <f t="shared" si="4"/>
        <v>8.6995646372453675E-2</v>
      </c>
      <c r="T45" s="191" t="str">
        <f t="shared" si="2"/>
        <v>Probabilidad Show 0,85_0,4_0,25</v>
      </c>
      <c r="U45" s="47">
        <f t="shared" si="5"/>
        <v>626.8485655131617</v>
      </c>
      <c r="V45" s="48">
        <f>$U$7-U45</f>
        <v>214.79098069096676</v>
      </c>
      <c r="W45" s="209">
        <v>20</v>
      </c>
      <c r="X45" s="49">
        <v>247</v>
      </c>
      <c r="Y45" s="204">
        <f t="shared" si="3"/>
        <v>1061067.4446133757</v>
      </c>
    </row>
    <row r="46" spans="2:25" x14ac:dyDescent="0.25">
      <c r="B46" s="23" t="str">
        <f>'Regla ProbShow (0,85-0,45-0,3)'!$B$2</f>
        <v>Probabilidad Show 0,85_0,45_0,3</v>
      </c>
      <c r="C46" s="38">
        <f>'Regla ProbShow (0,85-0,45-0,3)'!$C$10</f>
        <v>53.5</v>
      </c>
      <c r="D46" s="25">
        <f t="shared" si="6"/>
        <v>2.5852741927508283</v>
      </c>
      <c r="E46" s="26">
        <f t="shared" si="7"/>
        <v>0.4108193640903921</v>
      </c>
      <c r="F46" s="27">
        <f>'Regla ProbShow (0,85-0,45-0,3)'!$D$10</f>
        <v>827.28774168026507</v>
      </c>
      <c r="G46" s="28">
        <f>'Regla ProbShow (0,85-0,45-0,3)'!$D$11</f>
        <v>99.686418947014928</v>
      </c>
      <c r="H46" s="29">
        <f>'Regla ProbShow (0,85-0,45-0,3)'!$E$10</f>
        <v>176.31162537704594</v>
      </c>
      <c r="I46" s="28">
        <f>'Regla ProbShow (0,85-0,45-0,3)'!$E$11</f>
        <v>27.699095274359372</v>
      </c>
      <c r="J46" s="29">
        <f>'Regla ProbShow (0,85-0,45-0,3)'!$F$10</f>
        <v>28.757355486327448</v>
      </c>
      <c r="K46" s="30">
        <f>'Regla ProbShow (0,85-0,45-0,3)'!$F$11</f>
        <v>5.3454566684681843</v>
      </c>
      <c r="L46" s="31">
        <f>'Regla ProbShow (0,85-0,45-0,3)'!$G$10</f>
        <v>1032.3567225436384</v>
      </c>
      <c r="M46" s="32">
        <f>'Regla ProbShow (0,85-0,45-0,3)'!$G$11</f>
        <v>113.52931555812198</v>
      </c>
      <c r="P46" s="33">
        <f t="shared" si="4"/>
        <v>0.10997101397121287</v>
      </c>
      <c r="T46" s="191" t="str">
        <f t="shared" si="2"/>
        <v>Probabilidad Show 0,85_0,45_0,3</v>
      </c>
      <c r="U46" s="47">
        <f t="shared" si="5"/>
        <v>597.51767789150972</v>
      </c>
      <c r="V46" s="48">
        <f>$U$7-U46</f>
        <v>244.12186831261874</v>
      </c>
      <c r="W46" s="209">
        <v>20</v>
      </c>
      <c r="X46" s="49">
        <v>247</v>
      </c>
      <c r="Y46" s="204">
        <f t="shared" si="3"/>
        <v>1205962.0294643366</v>
      </c>
    </row>
    <row r="47" spans="2:25" x14ac:dyDescent="0.25">
      <c r="B47" s="23" t="str">
        <f>'Regla ProbShow (0,85-0,5-0,3)'!$B$2</f>
        <v>Probabilidad Show 0,85_0,5_0,3</v>
      </c>
      <c r="C47" s="38">
        <f>'Regla ProbShow (0,85-0,5-0,3)'!$C$10</f>
        <v>53</v>
      </c>
      <c r="D47" s="25">
        <f t="shared" si="6"/>
        <v>2.2976440051911746</v>
      </c>
      <c r="E47" s="26">
        <f t="shared" si="7"/>
        <v>0.51507437356493968</v>
      </c>
      <c r="F47" s="27">
        <f>'Regla ProbShow (0,85-0,5-0,3)'!$D$10</f>
        <v>735.24608166117594</v>
      </c>
      <c r="G47" s="28">
        <f>'Regla ProbShow (0,85-0,5-0,3)'!$D$11</f>
        <v>76.039849357447778</v>
      </c>
      <c r="H47" s="29">
        <f>'Regla ProbShow (0,85-0,5-0,3)'!$E$10</f>
        <v>203.57192772287112</v>
      </c>
      <c r="I47" s="28">
        <f>'Regla ProbShow (0,85-0,5-0,3)'!$E$11</f>
        <v>25.638332558994176</v>
      </c>
      <c r="J47" s="29">
        <f>'Regla ProbShow (0,85-0,5-0,3)'!$F$10</f>
        <v>36.055206149545775</v>
      </c>
      <c r="K47" s="30">
        <f>'Regla ProbShow (0,85-0,5-0,3)'!$F$11</f>
        <v>7.7248611613266487</v>
      </c>
      <c r="L47" s="31">
        <f>'Regla ProbShow (0,85-0,5-0,3)'!$G$10</f>
        <v>974.87321553359288</v>
      </c>
      <c r="M47" s="32">
        <f>'Regla ProbShow (0,85-0,5-0,3)'!$G$11</f>
        <v>67.94874223769726</v>
      </c>
      <c r="P47" s="33">
        <f t="shared" si="4"/>
        <v>6.9700081154148635E-2</v>
      </c>
      <c r="T47" s="191" t="str">
        <f t="shared" si="2"/>
        <v>Probabilidad Show 0,85_0,5_0,3</v>
      </c>
      <c r="U47" s="47">
        <f t="shared" si="5"/>
        <v>541.53688729160422</v>
      </c>
      <c r="V47" s="48">
        <f>$U$7-U47</f>
        <v>300.10265891252425</v>
      </c>
      <c r="W47" s="209">
        <v>20</v>
      </c>
      <c r="X47" s="49">
        <v>247</v>
      </c>
      <c r="Y47" s="204">
        <f t="shared" si="3"/>
        <v>1482507.1350278698</v>
      </c>
    </row>
    <row r="48" spans="2:25" x14ac:dyDescent="0.25">
      <c r="B48" s="23" t="str">
        <f>'Regla ProbShow (0,85-0,55-0,3)'!$B$2</f>
        <v>Probabilidad Show 0,85_0,55_0,3</v>
      </c>
      <c r="C48" s="38">
        <f>'Regla ProbShow (0,85-0,55-0,3)'!$C$10</f>
        <v>52.166666666666664</v>
      </c>
      <c r="D48" s="25">
        <f t="shared" si="6"/>
        <v>2.0839799178457326</v>
      </c>
      <c r="E48" s="26">
        <f t="shared" si="7"/>
        <v>0.70120188650540083</v>
      </c>
      <c r="F48" s="27">
        <f>'Regla ProbShow (0,85-0,55-0,3)'!$D$10</f>
        <v>666.87357371063445</v>
      </c>
      <c r="G48" s="28">
        <f>'Regla ProbShow (0,85-0,55-0,3)'!$D$11</f>
        <v>136.66285321115737</v>
      </c>
      <c r="H48" s="29">
        <f>'Regla ProbShow (0,85-0,55-0,3)'!$E$10</f>
        <v>240.8626198083067</v>
      </c>
      <c r="I48" s="28">
        <f>'Regla ProbShow (0,85-0,55-0,3)'!$E$11</f>
        <v>38.215091255174706</v>
      </c>
      <c r="J48" s="29">
        <f>'Regla ProbShow (0,85-0,55-0,3)'!$F$10</f>
        <v>49.084132055378056</v>
      </c>
      <c r="K48" s="30">
        <f>'Regla ProbShow (0,85-0,55-0,3)'!$F$11</f>
        <v>9.1403324280506286</v>
      </c>
      <c r="L48" s="31">
        <f>'Regla ProbShow (0,85-0,55-0,3)'!$G$10</f>
        <v>956.8203255743191</v>
      </c>
      <c r="M48" s="32">
        <f>'Regla ProbShow (0,85-0,55-0,3)'!$G$11</f>
        <v>133.28600221509291</v>
      </c>
      <c r="P48" s="33">
        <f t="shared" si="4"/>
        <v>0.13930097287083623</v>
      </c>
      <c r="T48" s="191" t="str">
        <f t="shared" si="2"/>
        <v>Probabilidad Show 0,85_0,55_0,3</v>
      </c>
      <c r="U48" s="47">
        <f t="shared" si="5"/>
        <v>507.55971398143924</v>
      </c>
      <c r="V48" s="48">
        <f>$U$7-U48</f>
        <v>334.07983222268922</v>
      </c>
      <c r="W48" s="209">
        <v>20</v>
      </c>
      <c r="X48" s="49">
        <v>247</v>
      </c>
      <c r="Y48" s="204">
        <f t="shared" si="3"/>
        <v>1650354.3711800848</v>
      </c>
    </row>
    <row r="49" spans="2:25" x14ac:dyDescent="0.25">
      <c r="B49" s="23" t="str">
        <f>'Regla ProbShow (0,85-0,6-0,3)'!$B$2</f>
        <v>Probabilidad Show 0,85_0,6_0,3</v>
      </c>
      <c r="C49" s="38">
        <f>'Regla ProbShow (0,85-0,6-0,3)'!$C$10</f>
        <v>51.166666666666664</v>
      </c>
      <c r="D49" s="25">
        <f t="shared" si="6"/>
        <v>1.8351896606073343</v>
      </c>
      <c r="E49" s="26">
        <f t="shared" si="7"/>
        <v>1.0251129557633709</v>
      </c>
      <c r="F49" s="27">
        <f>'Regla ProbShow (0,85-0,6-0,3)'!$D$10</f>
        <v>587.26069139434696</v>
      </c>
      <c r="G49" s="28">
        <f>'Regla ProbShow (0,85-0,6-0,3)'!$D$11</f>
        <v>175.62334983184704</v>
      </c>
      <c r="H49" s="29">
        <f>'Regla ProbShow (0,85-0,6-0,3)'!$E$10</f>
        <v>318.79583902490276</v>
      </c>
      <c r="I49" s="28">
        <f>'Regla ProbShow (0,85-0,6-0,3)'!$E$11</f>
        <v>49.05506200649647</v>
      </c>
      <c r="J49" s="29">
        <f>'Regla ProbShow (0,85-0,6-0,3)'!$F$10</f>
        <v>71.757906903435966</v>
      </c>
      <c r="K49" s="30">
        <f>'Regla ProbShow (0,85-0,6-0,3)'!$F$11</f>
        <v>17.524777090557013</v>
      </c>
      <c r="L49" s="31">
        <f>'Regla ProbShow (0,85-0,6-0,3)'!$G$10</f>
        <v>977.81443732268565</v>
      </c>
      <c r="M49" s="32">
        <f>'Regla ProbShow (0,85-0,6-0,3)'!$G$11</f>
        <v>160.72249262769432</v>
      </c>
      <c r="P49" s="33">
        <f t="shared" si="4"/>
        <v>0.16436911390648118</v>
      </c>
      <c r="T49" s="191" t="str">
        <f t="shared" si="2"/>
        <v>Probabilidad Show 0,85_0,6_0,3</v>
      </c>
      <c r="U49" s="47">
        <f t="shared" si="5"/>
        <v>475.49963223704952</v>
      </c>
      <c r="V49" s="48">
        <f>$U$7-U49</f>
        <v>366.13991396707894</v>
      </c>
      <c r="W49" s="209">
        <v>20</v>
      </c>
      <c r="X49" s="49">
        <v>247</v>
      </c>
      <c r="Y49" s="204">
        <f t="shared" si="3"/>
        <v>1808731.17499737</v>
      </c>
    </row>
    <row r="50" spans="2:25" x14ac:dyDescent="0.25">
      <c r="B50" s="23" t="str">
        <f>'Regla ProbShow (0,9-0,25-0,2)'!$B$2</f>
        <v>Probabilidad Show 0,9_0,25_0,2</v>
      </c>
      <c r="C50" s="38">
        <f>'Regla ProbShow (0,9-0,25-0,2)'!$C$10</f>
        <v>53.833333333333336</v>
      </c>
      <c r="D50" s="25">
        <f t="shared" si="6"/>
        <v>2.8842694972725935</v>
      </c>
      <c r="E50" s="26">
        <f t="shared" si="7"/>
        <v>0.29632905793896508</v>
      </c>
      <c r="F50" s="27">
        <f>'Regla ProbShow (0,9-0,25-0,2)'!$D$10</f>
        <v>922.96623912722987</v>
      </c>
      <c r="G50" s="28">
        <f>'Regla ProbShow (0,9-0,25-0,2)'!$D$11</f>
        <v>84.542039028217673</v>
      </c>
      <c r="H50" s="29">
        <f>'Regla ProbShow (0,9-0,25-0,2)'!$E$10</f>
        <v>139.74347633790359</v>
      </c>
      <c r="I50" s="28">
        <f>'Regla ProbShow (0,9-0,25-0,2)'!$E$11</f>
        <v>19.523013232419512</v>
      </c>
      <c r="J50" s="29">
        <f>'Regla ProbShow (0,9-0,25-0,2)'!$F$10</f>
        <v>20.743034055727556</v>
      </c>
      <c r="K50" s="30">
        <f>'Regla ProbShow (0,9-0,25-0,2)'!$F$11</f>
        <v>6.4615723717565574</v>
      </c>
      <c r="L50" s="31">
        <f>'Regla ProbShow (0,9-0,25-0,2)'!$G$10</f>
        <v>1083.4527495208611</v>
      </c>
      <c r="M50" s="32">
        <f>'Regla ProbShow (0,9-0,25-0,2)'!$G$11</f>
        <v>88.65707039320877</v>
      </c>
      <c r="P50" s="33">
        <f t="shared" si="4"/>
        <v>8.1828275789983348E-2</v>
      </c>
      <c r="T50" s="191" t="str">
        <f t="shared" si="2"/>
        <v>Probabilidad Show 0,9_0,25_0,2</v>
      </c>
      <c r="U50" s="47">
        <f t="shared" si="5"/>
        <v>655.28232345569813</v>
      </c>
      <c r="V50" s="48">
        <f>$U$7-U50</f>
        <v>186.35722274843033</v>
      </c>
      <c r="W50" s="209">
        <v>20</v>
      </c>
      <c r="X50" s="49">
        <v>247</v>
      </c>
      <c r="Y50" s="204">
        <f t="shared" si="3"/>
        <v>920604.68037724588</v>
      </c>
    </row>
    <row r="51" spans="2:25" x14ac:dyDescent="0.25">
      <c r="B51" s="23" t="str">
        <f>'Regla ProbShow (0,9-0,3-0,2)'!$B$2</f>
        <v>Probabilidad Show 0,9_0,3_0,2</v>
      </c>
      <c r="C51" s="38">
        <f>'Regla ProbShow (0,9-0,3-0,2)'!$C$10</f>
        <v>53.833333333333336</v>
      </c>
      <c r="D51" s="25">
        <f t="shared" si="6"/>
        <v>2.765295591920979</v>
      </c>
      <c r="E51" s="26">
        <f t="shared" si="7"/>
        <v>0.34060641800579883</v>
      </c>
      <c r="F51" s="27">
        <f>'Regla ProbShow (0,9-0,3-0,2)'!$D$10</f>
        <v>884.89458941471321</v>
      </c>
      <c r="G51" s="28">
        <f>'Regla ProbShow (0,9-0,3-0,2)'!$D$11</f>
        <v>78.726866464692534</v>
      </c>
      <c r="H51" s="29">
        <f>'Regla ProbShow (0,9-0,3-0,2)'!$E$10</f>
        <v>163.66602781463467</v>
      </c>
      <c r="I51" s="28">
        <f>'Regla ProbShow (0,9-0,3-0,2)'!$E$11</f>
        <v>22.438311128716816</v>
      </c>
      <c r="J51" s="29">
        <f>'Regla ProbShow (0,9-0,3-0,2)'!$F$10</f>
        <v>23.842449260405917</v>
      </c>
      <c r="K51" s="30">
        <f>'Regla ProbShow (0,9-0,3-0,2)'!$F$11</f>
        <v>5.5614642670311003</v>
      </c>
      <c r="L51" s="31">
        <f>'Regla ProbShow (0,9-0,3-0,2)'!$G$10</f>
        <v>1072.4030664897539</v>
      </c>
      <c r="M51" s="32">
        <f>'Regla ProbShow (0,9-0,3-0,2)'!$G$11</f>
        <v>79.571519180870723</v>
      </c>
      <c r="P51" s="33">
        <f t="shared" si="4"/>
        <v>7.4199264872794893E-2</v>
      </c>
      <c r="T51" s="191" t="str">
        <f t="shared" si="2"/>
        <v>Probabilidad Show 0,9_0,3_0,2</v>
      </c>
      <c r="U51" s="47">
        <f t="shared" si="5"/>
        <v>632.2074794830213</v>
      </c>
      <c r="V51" s="48">
        <f>$U$7-U51</f>
        <v>209.43206672110716</v>
      </c>
      <c r="W51" s="209">
        <v>20</v>
      </c>
      <c r="X51" s="49">
        <v>247</v>
      </c>
      <c r="Y51" s="204">
        <f t="shared" si="3"/>
        <v>1034594.4096022695</v>
      </c>
    </row>
    <row r="52" spans="2:25" x14ac:dyDescent="0.25">
      <c r="B52" s="23" t="str">
        <f>'Regla ProbShow (0,9-0,35-0,2)'!$B$2</f>
        <v>Probabilidad Show 0,9_0,35_0,2</v>
      </c>
      <c r="C52" s="38">
        <f>'Regla ProbShow (0,9-0,35-0,2)'!$C$10</f>
        <v>53.5</v>
      </c>
      <c r="D52" s="25">
        <f t="shared" si="6"/>
        <v>2.6005538248528901</v>
      </c>
      <c r="E52" s="26">
        <f t="shared" si="7"/>
        <v>0.40448993720021759</v>
      </c>
      <c r="F52" s="27">
        <f>'Regla ProbShow (0,9-0,35-0,2)'!$D$10</f>
        <v>832.17722395292481</v>
      </c>
      <c r="G52" s="28">
        <f>'Regla ProbShow (0,9-0,35-0,2)'!$D$11</f>
        <v>86.126107991322684</v>
      </c>
      <c r="H52" s="29">
        <f>'Regla ProbShow (0,9-0,35-0,2)'!$E$10</f>
        <v>174.1398407753548</v>
      </c>
      <c r="I52" s="28">
        <f>'Regla ProbShow (0,9-0,35-0,2)'!$E$11</f>
        <v>16.690406053620336</v>
      </c>
      <c r="J52" s="29">
        <f>'Regla ProbShow (0,9-0,35-0,2)'!$F$10</f>
        <v>28.314295604015228</v>
      </c>
      <c r="K52" s="30">
        <f>'Regla ProbShow (0,9-0,35-0,2)'!$F$11</f>
        <v>4.998425106088022</v>
      </c>
      <c r="L52" s="31">
        <f>'Regla ProbShow (0,9-0,35-0,2)'!$G$10</f>
        <v>1034.6313603322949</v>
      </c>
      <c r="M52" s="32">
        <f>'Regla ProbShow (0,9-0,35-0,2)'!$G$11</f>
        <v>88.446577951476286</v>
      </c>
      <c r="P52" s="33">
        <f t="shared" si="4"/>
        <v>8.5486078754726413E-2</v>
      </c>
      <c r="T52" s="191" t="str">
        <f t="shared" si="2"/>
        <v>Probabilidad Show 0,9_0,35_0,2</v>
      </c>
      <c r="U52" s="47">
        <f t="shared" si="5"/>
        <v>600.43613707165105</v>
      </c>
      <c r="V52" s="48">
        <f>$U$7-U52</f>
        <v>241.20340913247742</v>
      </c>
      <c r="W52" s="209">
        <v>20</v>
      </c>
      <c r="X52" s="49">
        <v>247</v>
      </c>
      <c r="Y52" s="204">
        <f t="shared" si="3"/>
        <v>1191544.8411144384</v>
      </c>
    </row>
    <row r="53" spans="2:25" x14ac:dyDescent="0.25">
      <c r="B53" s="23" t="str">
        <f>'Regla ProbShow (0,9-0,4-0,2)'!$B$2</f>
        <v>Probabilidad Show 0,9_0,4_0,2</v>
      </c>
      <c r="C53" s="38">
        <f>'Regla ProbShow (0,9-0,4-0,2)'!$C$10</f>
        <v>53.333333333333336</v>
      </c>
      <c r="D53" s="25">
        <f t="shared" si="6"/>
        <v>2.3620039682539682</v>
      </c>
      <c r="E53" s="26">
        <f t="shared" si="7"/>
        <v>0.45163690476190477</v>
      </c>
      <c r="F53" s="27">
        <f>'Regla ProbShow (0,9-0,4-0,2)'!$D$10</f>
        <v>755.84126984126976</v>
      </c>
      <c r="G53" s="28">
        <f>'Regla ProbShow (0,9-0,4-0,2)'!$D$11</f>
        <v>78.308130263122266</v>
      </c>
      <c r="H53" s="29">
        <f>'Regla ProbShow (0,9-0,4-0,2)'!$E$10</f>
        <v>196.01636904761904</v>
      </c>
      <c r="I53" s="28">
        <f>'Regla ProbShow (0,9-0,4-0,2)'!$E$11</f>
        <v>22.413634946165789</v>
      </c>
      <c r="J53" s="29">
        <f>'Regla ProbShow (0,9-0,4-0,2)'!$F$10</f>
        <v>31.614583333333332</v>
      </c>
      <c r="K53" s="30">
        <f>'Regla ProbShow (0,9-0,4-0,2)'!$F$11</f>
        <v>5.9554988320655866</v>
      </c>
      <c r="L53" s="31">
        <f>'Regla ProbShow (0,9-0,4-0,2)'!$G$10</f>
        <v>983.47222222222229</v>
      </c>
      <c r="M53" s="32">
        <f>'Regla ProbShow (0,9-0,4-0,2)'!$G$11</f>
        <v>76.452495163695346</v>
      </c>
      <c r="P53" s="33">
        <f t="shared" si="4"/>
        <v>7.7737320318967157E-2</v>
      </c>
      <c r="T53" s="191" t="str">
        <f t="shared" si="2"/>
        <v>Probabilidad Show 0,9_0,4_0,2</v>
      </c>
      <c r="U53" s="47">
        <f t="shared" si="5"/>
        <v>551.25545634920638</v>
      </c>
      <c r="V53" s="48">
        <f>$U$7-U53</f>
        <v>290.38408985492208</v>
      </c>
      <c r="W53" s="209">
        <v>20</v>
      </c>
      <c r="X53" s="49">
        <v>247</v>
      </c>
      <c r="Y53" s="204">
        <f t="shared" si="3"/>
        <v>1434497.4038833149</v>
      </c>
    </row>
    <row r="54" spans="2:25" x14ac:dyDescent="0.25">
      <c r="B54" s="23" t="str">
        <f>'Regla ProbShow (0,9-0,45-0,2)'!$B$2</f>
        <v>Probabilidad Show 0,9_0,45_0,2</v>
      </c>
      <c r="C54" s="38">
        <f>'Regla ProbShow (0,9-0,45-0,2)'!$C$10</f>
        <v>52.333333333333336</v>
      </c>
      <c r="D54" s="25">
        <f t="shared" si="6"/>
        <v>2.1662214916786522</v>
      </c>
      <c r="E54" s="26">
        <f t="shared" si="7"/>
        <v>0.60494144236696124</v>
      </c>
      <c r="F54" s="27">
        <f>'Regla ProbShow (0,9-0,45-0,2)'!$D$10</f>
        <v>693.19087733716867</v>
      </c>
      <c r="G54" s="28">
        <f>'Regla ProbShow (0,9-0,45-0,2)'!$D$11</f>
        <v>91.783610201655648</v>
      </c>
      <c r="H54" s="29">
        <f>'Regla ProbShow (0,9-0,45-0,2)'!$E$10</f>
        <v>235.49876720772554</v>
      </c>
      <c r="I54" s="28">
        <f>'Regla ProbShow (0,9-0,45-0,2)'!$E$11</f>
        <v>35.860780424994637</v>
      </c>
      <c r="J54" s="29">
        <f>'Regla ProbShow (0,9-0,45-0,2)'!$F$10</f>
        <v>42.345900965687285</v>
      </c>
      <c r="K54" s="30">
        <f>'Regla ProbShow (0,9-0,45-0,2)'!$F$11</f>
        <v>9.8369996012737158</v>
      </c>
      <c r="L54" s="31">
        <f>'Regla ProbShow (0,9-0,45-0,2)'!$G$10</f>
        <v>971.03554551058141</v>
      </c>
      <c r="M54" s="32">
        <f>'Regla ProbShow (0,9-0,45-0,2)'!$G$11</f>
        <v>84.668598809509817</v>
      </c>
      <c r="P54" s="33">
        <f t="shared" si="4"/>
        <v>8.7194129196362338E-2</v>
      </c>
      <c r="T54" s="191" t="str">
        <f t="shared" si="2"/>
        <v>Probabilidad Show 0,9_0,45_0,2</v>
      </c>
      <c r="U54" s="47">
        <f t="shared" si="5"/>
        <v>518.91462913499072</v>
      </c>
      <c r="V54" s="48">
        <f>$U$7-U54</f>
        <v>322.72491706913775</v>
      </c>
      <c r="W54" s="209">
        <v>20</v>
      </c>
      <c r="X54" s="49">
        <v>247</v>
      </c>
      <c r="Y54" s="204">
        <f t="shared" si="3"/>
        <v>1594261.0903215404</v>
      </c>
    </row>
    <row r="55" spans="2:25" x14ac:dyDescent="0.25">
      <c r="B55" s="23" t="str">
        <f>'Regla ProbShow (0,9-0,5-0,2)'!$B$2</f>
        <v>Probabilidad Show 0,9_0,5_0,2</v>
      </c>
      <c r="C55" s="38">
        <f>'Regla ProbShow (0,9-0,5-0,2)'!$C$10</f>
        <v>51.833333333333336</v>
      </c>
      <c r="D55" s="25">
        <f t="shared" si="6"/>
        <v>1.938128824810704</v>
      </c>
      <c r="E55" s="26">
        <f t="shared" si="7"/>
        <v>0.81563115859350677</v>
      </c>
      <c r="F55" s="27">
        <f>'Regla ProbShow (0,9-0,5-0,2)'!$D$10</f>
        <v>620.20122393942529</v>
      </c>
      <c r="G55" s="28">
        <f>'Regla ProbShow (0,9-0,5-0,2)'!$D$11</f>
        <v>88.133326784419722</v>
      </c>
      <c r="H55" s="29">
        <f>'Regla ProbShow (0,9-0,5-0,2)'!$E$10</f>
        <v>283.00072606576077</v>
      </c>
      <c r="I55" s="28">
        <f>'Regla ProbShow (0,9-0,5-0,2)'!$E$11</f>
        <v>41.922686359317019</v>
      </c>
      <c r="J55" s="29">
        <f>'Regla ProbShow (0,9-0,5-0,2)'!$F$10</f>
        <v>57.09418110154548</v>
      </c>
      <c r="K55" s="30">
        <f>'Regla ProbShow (0,9-0,5-0,2)'!$F$11</f>
        <v>5.8872897937941389</v>
      </c>
      <c r="L55" s="31">
        <f>'Regla ProbShow (0,9-0,5-0,2)'!$G$10</f>
        <v>960.29613110673176</v>
      </c>
      <c r="M55" s="32">
        <f>'Regla ProbShow (0,9-0,5-0,2)'!$G$11</f>
        <v>107.46145615838699</v>
      </c>
      <c r="P55" s="33">
        <f t="shared" si="4"/>
        <v>0.1119044976621313</v>
      </c>
      <c r="T55" s="191" t="str">
        <f t="shared" si="2"/>
        <v>Probabilidad Show 0,9_0,5_0,2</v>
      </c>
      <c r="U55" s="47">
        <f t="shared" si="5"/>
        <v>483.48252255990036</v>
      </c>
      <c r="V55" s="48">
        <f>$U$7-U55</f>
        <v>358.1570236442281</v>
      </c>
      <c r="W55" s="209">
        <v>20</v>
      </c>
      <c r="X55" s="49">
        <v>247</v>
      </c>
      <c r="Y55" s="204">
        <f t="shared" si="3"/>
        <v>1769295.6968024867</v>
      </c>
    </row>
    <row r="56" spans="2:25" x14ac:dyDescent="0.25">
      <c r="B56" s="65" t="str">
        <f>'Regla ProbShow (0,9-0,55-0,2)'!$B$2</f>
        <v>Probabilidad Show 0,9_0,55_0,2</v>
      </c>
      <c r="C56" s="38">
        <f>'Regla ProbShow (0,9-0,55-0,2)'!$C$10</f>
        <v>51.166666666666664</v>
      </c>
      <c r="D56" s="25">
        <f t="shared" si="6"/>
        <v>1.6203110223810024</v>
      </c>
      <c r="E56" s="26">
        <f t="shared" si="7"/>
        <v>0.96175265314699998</v>
      </c>
      <c r="F56" s="27">
        <f>'Regla ProbShow (0,9-0,55-0,2)'!$D$10</f>
        <v>518.49952716192081</v>
      </c>
      <c r="G56" s="28">
        <f>'Regla ProbShow (0,9-0,55-0,2)'!$D$11</f>
        <v>110.30559788660884</v>
      </c>
      <c r="H56" s="29">
        <f>'Regla ProbShow (0,9-0,55-0,2)'!$E$10</f>
        <v>331.95071976463174</v>
      </c>
      <c r="I56" s="28">
        <f>'Regla ProbShow (0,9-0,55-0,2)'!$E$11</f>
        <v>40.840307954826919</v>
      </c>
      <c r="J56" s="29">
        <f>'Regla ProbShow (0,9-0,55-0,2)'!$F$10</f>
        <v>67.322685720289996</v>
      </c>
      <c r="K56" s="30">
        <f>'Regla ProbShow (0,9-0,55-0,2)'!$F$11</f>
        <v>10.282070709197228</v>
      </c>
      <c r="L56" s="31">
        <f>'Regla ProbShow (0,9-0,55-0,2)'!$G$10</f>
        <v>917.77293264684238</v>
      </c>
      <c r="M56" s="32">
        <f>'Regla ProbShow (0,9-0,55-0,2)'!$G$11</f>
        <v>112.9952579995873</v>
      </c>
      <c r="P56" s="33">
        <f t="shared" si="4"/>
        <v>0.12311896982373492</v>
      </c>
      <c r="T56" s="191" t="str">
        <f t="shared" si="2"/>
        <v>Probabilidad Show 0,9_0,55_0,2</v>
      </c>
      <c r="U56" s="47">
        <f t="shared" si="5"/>
        <v>423.79111064411057</v>
      </c>
      <c r="V56" s="48">
        <f>$U$7-U56</f>
        <v>417.84843556001789</v>
      </c>
      <c r="W56" s="209">
        <v>20</v>
      </c>
      <c r="X56" s="49">
        <v>247</v>
      </c>
      <c r="Y56" s="206">
        <f t="shared" si="3"/>
        <v>2064171.2716664884</v>
      </c>
    </row>
    <row r="57" spans="2:25" x14ac:dyDescent="0.25">
      <c r="B57" s="23" t="str">
        <f>'Regla ProbShow (0,9-0,6-0,2)'!$B$2</f>
        <v>Probabilidad Show 0,9_0,6_0,2</v>
      </c>
      <c r="C57" s="38">
        <f>'Regla ProbShow (0,9-0,6-0,2)'!$C$10</f>
        <v>50.166666666666664</v>
      </c>
      <c r="D57" s="25">
        <f t="shared" si="6"/>
        <v>1.3763411578890037</v>
      </c>
      <c r="E57" s="26">
        <f t="shared" si="7"/>
        <v>1.3536299765807962</v>
      </c>
      <c r="F57" s="27">
        <f>'Regla ProbShow (0,9-0,6-0,2)'!$D$10</f>
        <v>440.42917052448121</v>
      </c>
      <c r="G57" s="28">
        <f>'Regla ProbShow (0,9-0,6-0,2)'!$D$11</f>
        <v>131.63929409338596</v>
      </c>
      <c r="H57" s="29">
        <f>'Regla ProbShow (0,9-0,6-0,2)'!$E$10</f>
        <v>445.00626327542074</v>
      </c>
      <c r="I57" s="28">
        <f>'Regla ProbShow (0,9-0,6-0,2)'!$E$11</f>
        <v>86.316046251792002</v>
      </c>
      <c r="J57" s="29">
        <f>'Regla ProbShow (0,9-0,6-0,2)'!$F$10</f>
        <v>94.754098360655732</v>
      </c>
      <c r="K57" s="30">
        <f>'Regla ProbShow (0,9-0,6-0,2)'!$F$11</f>
        <v>19.785510102214012</v>
      </c>
      <c r="L57" s="31">
        <f>'Regla ProbShow (0,9-0,6-0,2)'!$G$10</f>
        <v>980.18953216055763</v>
      </c>
      <c r="M57" s="32">
        <f>'Regla ProbShow (0,9-0,6-0,2)'!$G$11</f>
        <v>90.924601579935128</v>
      </c>
      <c r="P57" s="33">
        <f t="shared" si="4"/>
        <v>9.2762265456474424E-2</v>
      </c>
      <c r="T57" s="191" t="str">
        <f t="shared" si="2"/>
        <v>Probabilidad Show 0,9_0,6_0,2</v>
      </c>
      <c r="U57" s="47">
        <f t="shared" si="5"/>
        <v>397.54915309623658</v>
      </c>
      <c r="V57" s="48">
        <f>$U$7-U57</f>
        <v>444.09039310789188</v>
      </c>
      <c r="W57" s="209">
        <v>20</v>
      </c>
      <c r="X57" s="49">
        <v>247</v>
      </c>
      <c r="Y57" s="204">
        <f t="shared" si="3"/>
        <v>2193806.5419529858</v>
      </c>
    </row>
    <row r="58" spans="2:25" x14ac:dyDescent="0.25">
      <c r="B58" s="23" t="str">
        <f>'Regla ProbShow (0,9-0,4-0,25)'!$B$2</f>
        <v>Probabilidad Show 0,9_0,4_0,25</v>
      </c>
      <c r="C58" s="38">
        <f>'Regla ProbShow (0,9-0,4-0,25)'!$C$10</f>
        <v>53.333333333333336</v>
      </c>
      <c r="D58" s="25">
        <f t="shared" si="6"/>
        <v>2.378422619047619</v>
      </c>
      <c r="E58" s="26">
        <f t="shared" si="7"/>
        <v>0.44047619047619041</v>
      </c>
      <c r="F58" s="27">
        <f>'Regla ProbShow (0,9-0,4-0,25)'!$D$10</f>
        <v>761.09523809523807</v>
      </c>
      <c r="G58" s="28">
        <f>'Regla ProbShow (0,9-0,4-0,25)'!$D$11</f>
        <v>74.449350026207568</v>
      </c>
      <c r="H58" s="29">
        <f>'Regla ProbShow (0,9-0,4-0,25)'!$E$10</f>
        <v>194.12996031746033</v>
      </c>
      <c r="I58" s="28">
        <f>'Regla ProbShow (0,9-0,4-0,25)'!$E$11</f>
        <v>22.390009086405684</v>
      </c>
      <c r="J58" s="29">
        <f>'Regla ProbShow (0,9-0,4-0,25)'!$F$10</f>
        <v>30.833333333333332</v>
      </c>
      <c r="K58" s="30">
        <f>'Regla ProbShow (0,9-0,4-0,25)'!$F$11</f>
        <v>5.664896237594828</v>
      </c>
      <c r="L58" s="31">
        <f>'Regla ProbShow (0,9-0,4-0,25)'!$G$10</f>
        <v>986.0585317460318</v>
      </c>
      <c r="M58" s="32">
        <f>'Regla ProbShow (0,9-0,4-0,25)'!$G$11</f>
        <v>84.109218178515363</v>
      </c>
      <c r="P58" s="33">
        <f t="shared" si="4"/>
        <v>8.5298403158260427E-2</v>
      </c>
      <c r="T58" s="191" t="str">
        <f t="shared" si="2"/>
        <v>Probabilidad Show 0,9_0,4_0,25</v>
      </c>
      <c r="U58" s="47">
        <f t="shared" si="5"/>
        <v>554.08630952380952</v>
      </c>
      <c r="V58" s="48">
        <f>$U$7-U58</f>
        <v>287.55323668031895</v>
      </c>
      <c r="W58" s="209">
        <v>20</v>
      </c>
      <c r="X58" s="49">
        <v>247</v>
      </c>
      <c r="Y58" s="204">
        <f t="shared" si="3"/>
        <v>1420512.9892007757</v>
      </c>
    </row>
    <row r="59" spans="2:25" x14ac:dyDescent="0.25">
      <c r="B59" s="23" t="str">
        <f>'Regla ProbShow (0,9-0,45-0,25)'!$B$2</f>
        <v>Probabilidad Show 0,9_0,45_0,25</v>
      </c>
      <c r="C59" s="38">
        <f>'Regla ProbShow (0,9-0,45-0,25)'!$C$10</f>
        <v>52.833333333333336</v>
      </c>
      <c r="D59" s="25">
        <f t="shared" si="6"/>
        <v>2.1995393320314456</v>
      </c>
      <c r="E59" s="26">
        <f t="shared" si="7"/>
        <v>0.53472535176005209</v>
      </c>
      <c r="F59" s="27">
        <f>'Regla ProbShow (0,9-0,45-0,25)'!$D$10</f>
        <v>703.85258625006259</v>
      </c>
      <c r="G59" s="28">
        <f>'Regla ProbShow (0,9-0,45-0,25)'!$D$11</f>
        <v>71.085728638411609</v>
      </c>
      <c r="H59" s="29">
        <f>'Regla ProbShow (0,9-0,45-0,25)'!$E$10</f>
        <v>220.21180712032447</v>
      </c>
      <c r="I59" s="28">
        <f>'Regla ProbShow (0,9-0,45-0,25)'!$E$11</f>
        <v>33.262436861464856</v>
      </c>
      <c r="J59" s="29">
        <f>'Regla ProbShow (0,9-0,45-0,25)'!$F$10</f>
        <v>37.430774623203646</v>
      </c>
      <c r="K59" s="30">
        <f>'Regla ProbShow (0,9-0,45-0,25)'!$F$11</f>
        <v>5.9669227602841692</v>
      </c>
      <c r="L59" s="31">
        <f>'Regla ProbShow (0,9-0,45-0,25)'!$G$10</f>
        <v>961.49516799359083</v>
      </c>
      <c r="M59" s="32">
        <f>'Regla ProbShow (0,9-0,45-0,25)'!$G$11</f>
        <v>64.32623942737041</v>
      </c>
      <c r="P59" s="33">
        <f t="shared" si="4"/>
        <v>6.6902301299759839E-2</v>
      </c>
      <c r="T59" s="191" t="str">
        <f t="shared" si="2"/>
        <v>Probabilidad Show 0,9_0,45_0,25</v>
      </c>
      <c r="U59" s="47">
        <f t="shared" si="5"/>
        <v>521.32942767012162</v>
      </c>
      <c r="V59" s="48">
        <f>$U$7-U59</f>
        <v>320.31011853400685</v>
      </c>
      <c r="W59" s="209">
        <v>20</v>
      </c>
      <c r="X59" s="49">
        <v>247</v>
      </c>
      <c r="Y59" s="204">
        <f t="shared" si="3"/>
        <v>1582331.9855579939</v>
      </c>
    </row>
    <row r="60" spans="2:25" x14ac:dyDescent="0.25">
      <c r="B60" s="67" t="str">
        <f>'Regla ProbShow (0,9-0,5-0,25)'!$B$2</f>
        <v>Probabilidad Show 0,9_0,5_0,25</v>
      </c>
      <c r="C60" s="38">
        <f>'Regla ProbShow (0,9-0,5-0,25)'!$C$10</f>
        <v>52</v>
      </c>
      <c r="D60" s="25">
        <f t="shared" si="6"/>
        <v>1.9467535153019024</v>
      </c>
      <c r="E60" s="26">
        <f t="shared" si="7"/>
        <v>0.6781947890818858</v>
      </c>
      <c r="F60" s="27">
        <f>'Regla ProbShow (0,9-0,5-0,25)'!$D$10</f>
        <v>622.96112489660879</v>
      </c>
      <c r="G60" s="28">
        <f>'Regla ProbShow (0,9-0,5-0,25)'!$D$11</f>
        <v>80.667288008200046</v>
      </c>
      <c r="H60" s="29">
        <f>'Regla ProbShow (0,9-0,5-0,25)'!$E$10</f>
        <v>258.9635028949545</v>
      </c>
      <c r="I60" s="28">
        <f>'Regla ProbShow (0,9-0,5-0,25)'!$E$11</f>
        <v>34.44695221907962</v>
      </c>
      <c r="J60" s="29">
        <f>'Regla ProbShow (0,9-0,5-0,25)'!$F$10</f>
        <v>47.473635235732004</v>
      </c>
      <c r="K60" s="30">
        <f>'Regla ProbShow (0,9-0,5-0,25)'!$F$11</f>
        <v>6.8097680431845342</v>
      </c>
      <c r="L60" s="31">
        <f>'Regla ProbShow (0,9-0,5-0,25)'!$G$10</f>
        <v>929.39826302729523</v>
      </c>
      <c r="M60" s="32">
        <f>'Regla ProbShow (0,9-0,5-0,25)'!$G$11</f>
        <v>84.979901754814264</v>
      </c>
      <c r="P60" s="33">
        <f t="shared" si="4"/>
        <v>9.1435399801600994E-2</v>
      </c>
      <c r="T60" s="37" t="str">
        <f t="shared" si="2"/>
        <v>Probabilidad Show 0,9_0,5_0,25</v>
      </c>
      <c r="U60" s="47">
        <f t="shared" si="5"/>
        <v>475.75940860215053</v>
      </c>
      <c r="V60" s="48">
        <f>$U$7-U60</f>
        <v>365.88013760197794</v>
      </c>
      <c r="W60" s="209">
        <v>20</v>
      </c>
      <c r="X60" s="49">
        <v>247</v>
      </c>
      <c r="Y60" s="203">
        <f t="shared" si="3"/>
        <v>1807447.8797537708</v>
      </c>
    </row>
    <row r="61" spans="2:25" x14ac:dyDescent="0.25">
      <c r="B61" s="50" t="str">
        <f>'Regla ProbShow (0,9-0,55-0,25)'!$B$2</f>
        <v>Probabilidad Show 0,9_0,55_0,25</v>
      </c>
      <c r="C61" s="38">
        <f>'Regla ProbShow (0,9-0,55-0,25)'!$C$10</f>
        <v>51.333333333333336</v>
      </c>
      <c r="D61" s="39">
        <f t="shared" si="6"/>
        <v>1.7006702974444909</v>
      </c>
      <c r="E61" s="40">
        <f t="shared" si="7"/>
        <v>0.94108713866778371</v>
      </c>
      <c r="F61" s="41">
        <f>'Regla ProbShow (0,9-0,55-0,25)'!$D$10</f>
        <v>544.2144951822371</v>
      </c>
      <c r="G61" s="42">
        <f>'Regla ProbShow (0,9-0,55-0,25)'!$D$11</f>
        <v>106.58544021687587</v>
      </c>
      <c r="H61" s="43">
        <f>'Regla ProbShow (0,9-0,55-0,25)'!$E$10</f>
        <v>319.82928361960614</v>
      </c>
      <c r="I61" s="42">
        <f>'Regla ProbShow (0,9-0,55-0,25)'!$E$11</f>
        <v>35.472289960937609</v>
      </c>
      <c r="J61" s="43">
        <f>'Regla ProbShow (0,9-0,55-0,25)'!$F$10</f>
        <v>65.876099706744853</v>
      </c>
      <c r="K61" s="44">
        <f>'Regla ProbShow (0,9-0,55-0,25)'!$F$11</f>
        <v>9.6120345982746347</v>
      </c>
      <c r="L61" s="45">
        <f>'Regla ProbShow (0,9-0,55-0,25)'!$G$10</f>
        <v>929.91987850858811</v>
      </c>
      <c r="M61" s="46">
        <f>'Regla ProbShow (0,9-0,55-0,25)'!$G$11</f>
        <v>102.68837936173135</v>
      </c>
      <c r="P61" s="33">
        <f t="shared" si="4"/>
        <v>0.11042712575025676</v>
      </c>
      <c r="T61" s="50" t="str">
        <f t="shared" si="2"/>
        <v>Probabilidad Show 0,9_0,55_0,25</v>
      </c>
      <c r="U61" s="47">
        <f t="shared" si="5"/>
        <v>440.02356514453288</v>
      </c>
      <c r="V61" s="48">
        <f>$U$7-U61</f>
        <v>401.61598105959558</v>
      </c>
      <c r="W61" s="209">
        <v>20</v>
      </c>
      <c r="X61" s="49">
        <v>247</v>
      </c>
      <c r="Y61" s="204">
        <f t="shared" si="3"/>
        <v>1983982.9464344021</v>
      </c>
    </row>
    <row r="62" spans="2:25" x14ac:dyDescent="0.25">
      <c r="B62" s="23" t="str">
        <f>'Regla ProbShow (0,9-0,6-0,25)'!$B$2</f>
        <v>Probabilidad Show 0,9_0,6_0,25</v>
      </c>
      <c r="C62" s="188">
        <f>'Regla ProbShow (0,9-0,6-0,25)'!$C$10</f>
        <v>50.166666666666664</v>
      </c>
      <c r="D62" s="25">
        <f t="shared" si="6"/>
        <v>1.415881487936387</v>
      </c>
      <c r="E62" s="26">
        <f t="shared" si="7"/>
        <v>1.3437721257012145</v>
      </c>
      <c r="F62" s="27">
        <f>'Regla ProbShow (0,9-0,6-0,25)'!$D$10</f>
        <v>453.08207613964385</v>
      </c>
      <c r="G62" s="28">
        <f>'Regla ProbShow (0,9-0,6-0,25)'!$D$11</f>
        <v>150.81505098255471</v>
      </c>
      <c r="H62" s="29">
        <f>'Regla ProbShow (0,9-0,6-0,25)'!$E$10</f>
        <v>422.01623005282937</v>
      </c>
      <c r="I62" s="28">
        <f>'Regla ProbShow (0,9-0,6-0,25)'!$E$11</f>
        <v>75.404142716636471</v>
      </c>
      <c r="J62" s="29">
        <f>'Regla ProbShow (0,9-0,6-0,25)'!$F$10</f>
        <v>94.064048799085015</v>
      </c>
      <c r="K62" s="30">
        <f>'Regla ProbShow (0,9-0,6-0,25)'!$F$11</f>
        <v>19.815229890462447</v>
      </c>
      <c r="L62" s="31">
        <f>'Regla ProbShow (0,9-0,6-0,25)'!$G$10</f>
        <v>969.16235499155823</v>
      </c>
      <c r="M62" s="32">
        <f>'Regla ProbShow (0,9-0,6-0,25)'!$G$11</f>
        <v>135.71688604824976</v>
      </c>
      <c r="P62" s="19">
        <f t="shared" si="4"/>
        <v>0.14003524316566332</v>
      </c>
      <c r="T62" s="23" t="str">
        <f t="shared" si="2"/>
        <v>Probabilidad Show 0,9_0,6_0,25</v>
      </c>
      <c r="U62" s="211">
        <f t="shared" si="5"/>
        <v>405.55797614509015</v>
      </c>
      <c r="V62" s="212">
        <f>$U$7-U62</f>
        <v>436.08157005903831</v>
      </c>
      <c r="W62" s="213">
        <v>20</v>
      </c>
      <c r="X62" s="214">
        <v>247</v>
      </c>
      <c r="Y62" s="215">
        <f t="shared" si="3"/>
        <v>2154242.9560916494</v>
      </c>
    </row>
    <row r="63" spans="2:25" x14ac:dyDescent="0.25">
      <c r="B63" s="23" t="str">
        <f>'Regla ProbShow (0,9-0,65-0,25)'!$B$2</f>
        <v>Probabilidad Show 0,9_0,65_0,25</v>
      </c>
      <c r="C63" s="38">
        <f>'Regla ProbShow (0,9-0,65-0,25)'!$C$10</f>
        <v>49.333333333333336</v>
      </c>
      <c r="D63" s="25">
        <f t="shared" si="6"/>
        <v>1.2081644144144144</v>
      </c>
      <c r="E63" s="26">
        <f t="shared" si="7"/>
        <v>1.7470720720720725</v>
      </c>
      <c r="F63" s="27">
        <f>'Regla ProbShow (0,9-0,65-0,25)'!$D$10</f>
        <v>386.61261261261262</v>
      </c>
      <c r="G63" s="28">
        <f>'Regla ProbShow (0,9-0,65-0,25)'!$D$11</f>
        <v>159.01497679126015</v>
      </c>
      <c r="H63" s="29">
        <f>'Regla ProbShow (0,9-0,65-0,25)'!$E$10</f>
        <v>545.47128378378375</v>
      </c>
      <c r="I63" s="28">
        <f>'Regla ProbShow (0,9-0,65-0,25)'!$E$11</f>
        <v>92.592336944340929</v>
      </c>
      <c r="J63" s="29">
        <f>'Regla ProbShow (0,9-0,65-0,25)'!$F$10</f>
        <v>122.29504504504506</v>
      </c>
      <c r="K63" s="30">
        <f>'Regla ProbShow (0,9-0,65-0,25)'!$F$11</f>
        <v>30.089413142436495</v>
      </c>
      <c r="L63" s="31">
        <f>'Regla ProbShow (0,9-0,65-0,25)'!$G$10</f>
        <v>1054.3789414414416</v>
      </c>
      <c r="M63" s="32">
        <f>'Regla ProbShow (0,9-0,65-0,25)'!$G$11</f>
        <v>126.55857201462477</v>
      </c>
      <c r="P63" s="33">
        <f t="shared" si="4"/>
        <v>0.12003139197906071</v>
      </c>
      <c r="T63" s="50" t="str">
        <f t="shared" si="2"/>
        <v>Probabilidad Show 0,9_0,65_0,25</v>
      </c>
      <c r="U63" s="47">
        <f t="shared" si="5"/>
        <v>388.09121621621625</v>
      </c>
      <c r="V63" s="48">
        <f>$U$7-U63</f>
        <v>453.54832998791221</v>
      </c>
      <c r="W63" s="209">
        <v>20</v>
      </c>
      <c r="X63" s="49">
        <v>247</v>
      </c>
      <c r="Y63" s="204">
        <f t="shared" si="3"/>
        <v>2240528.7501402865</v>
      </c>
    </row>
    <row r="64" spans="2:25" x14ac:dyDescent="0.25">
      <c r="B64" s="23" t="str">
        <f>'Regla ProbShow (0,9-0,35-0,3)'!$B$2</f>
        <v>Probabilidad Show 0,9_0,35_0,3</v>
      </c>
      <c r="C64" s="38">
        <f>'Regla ProbShow (0,9-0,35-0,3)'!$C$10</f>
        <v>53.5</v>
      </c>
      <c r="D64" s="25">
        <f t="shared" si="6"/>
        <v>2.6607822776047074</v>
      </c>
      <c r="E64" s="26">
        <f t="shared" si="7"/>
        <v>0.39366068338030946</v>
      </c>
      <c r="F64" s="27">
        <f>'Regla ProbShow (0,9-0,35-0,3)'!$D$10</f>
        <v>851.45032883350643</v>
      </c>
      <c r="G64" s="28">
        <f>'Regla ProbShow (0,9-0,35-0,3)'!$D$11</f>
        <v>90.729169150073218</v>
      </c>
      <c r="H64" s="29">
        <f>'Regla ProbShow (0,9-0,35-0,3)'!$E$10</f>
        <v>170.74914701082929</v>
      </c>
      <c r="I64" s="28">
        <f>'Regla ProbShow (0,9-0,35-0,3)'!$E$11</f>
        <v>21.005535942236733</v>
      </c>
      <c r="J64" s="29">
        <f>'Regla ProbShow (0,9-0,35-0,3)'!$F$10</f>
        <v>27.556247836621665</v>
      </c>
      <c r="K64" s="30">
        <f>'Regla ProbShow (0,9-0,35-0,3)'!$F$11</f>
        <v>6.9033891641853646</v>
      </c>
      <c r="L64" s="31">
        <f>'Regla ProbShow (0,9-0,35-0,3)'!$G$10</f>
        <v>1049.7557236809575</v>
      </c>
      <c r="M64" s="32">
        <f>'Regla ProbShow (0,9-0,35-0,3)'!$G$11</f>
        <v>101.83193074126154</v>
      </c>
      <c r="P64" s="33">
        <f t="shared" si="4"/>
        <v>9.7005358907869474E-2</v>
      </c>
      <c r="T64" s="50" t="str">
        <f t="shared" si="2"/>
        <v>Probabilidad Show 0,9_0,35_0,3</v>
      </c>
      <c r="U64" s="47">
        <f t="shared" si="5"/>
        <v>612.9283489096573</v>
      </c>
      <c r="V64" s="48">
        <f>$U$7-U64</f>
        <v>228.71119729447116</v>
      </c>
      <c r="W64" s="209">
        <v>20</v>
      </c>
      <c r="X64" s="49">
        <v>247</v>
      </c>
      <c r="Y64" s="204">
        <f t="shared" si="3"/>
        <v>1129833.3146346877</v>
      </c>
    </row>
    <row r="65" spans="2:25" x14ac:dyDescent="0.25">
      <c r="B65" s="23" t="str">
        <f>'Regla ProbShow (0,9-0,4-0,3)'!$B$2</f>
        <v>Probabilidad Show 0,9_0,4_0,3</v>
      </c>
      <c r="C65" s="38">
        <f>'Regla ProbShow (0,9-0,4-0,3)'!$C$10</f>
        <v>53.333333333333336</v>
      </c>
      <c r="D65" s="25">
        <f t="shared" si="6"/>
        <v>2.440029761904762</v>
      </c>
      <c r="E65" s="26">
        <f t="shared" si="7"/>
        <v>0.44335317460317458</v>
      </c>
      <c r="F65" s="27">
        <f>'Regla ProbShow (0,9-0,4-0,3)'!$D$10</f>
        <v>780.80952380952385</v>
      </c>
      <c r="G65" s="28">
        <f>'Regla ProbShow (0,9-0,4-0,3)'!$D$11</f>
        <v>74.001489569830895</v>
      </c>
      <c r="H65" s="29">
        <f>'Regla ProbShow (0,9-0,4-0,3)'!$E$10</f>
        <v>191.25</v>
      </c>
      <c r="I65" s="28">
        <f>'Regla ProbShow (0,9-0,4-0,3)'!$E$11</f>
        <v>35.574582361271474</v>
      </c>
      <c r="J65" s="29">
        <f>'Regla ProbShow (0,9-0,4-0,3)'!$F$10</f>
        <v>31.034722222222221</v>
      </c>
      <c r="K65" s="30">
        <f>'Regla ProbShow (0,9-0,4-0,3)'!$F$11</f>
        <v>7.0673805926494442</v>
      </c>
      <c r="L65" s="31">
        <f>'Regla ProbShow (0,9-0,4-0,3)'!$G$10</f>
        <v>1003.0942460317459</v>
      </c>
      <c r="M65" s="32">
        <f>'Regla ProbShow (0,9-0,4-0,3)'!$G$11</f>
        <v>96.564670590344065</v>
      </c>
      <c r="P65" s="33">
        <f t="shared" si="4"/>
        <v>9.62667974343938E-2</v>
      </c>
      <c r="T65" s="50" t="str">
        <f t="shared" si="2"/>
        <v>Probabilidad Show 0,9_0,4_0,3</v>
      </c>
      <c r="U65" s="47">
        <f t="shared" si="5"/>
        <v>567.84126984126988</v>
      </c>
      <c r="V65" s="48">
        <f>$U$7-U65</f>
        <v>273.79827636285859</v>
      </c>
      <c r="W65" s="209">
        <v>20</v>
      </c>
      <c r="X65" s="49">
        <v>247</v>
      </c>
      <c r="Y65" s="204">
        <f t="shared" si="3"/>
        <v>1352563.4852325213</v>
      </c>
    </row>
    <row r="66" spans="2:25" x14ac:dyDescent="0.25">
      <c r="B66" s="23" t="str">
        <f>'Regla ProbShow (0,9-0,45-0,3)'!$B$2</f>
        <v>Probabilidad Show 0,9_0,45_0,3</v>
      </c>
      <c r="C66" s="38">
        <f>'Regla ProbShow (0,9-0,45-0,3)'!$C$10</f>
        <v>52.833333333333336</v>
      </c>
      <c r="D66" s="25">
        <f t="shared" si="6"/>
        <v>2.192679385108407</v>
      </c>
      <c r="E66" s="26">
        <f t="shared" si="7"/>
        <v>0.55445395823944721</v>
      </c>
      <c r="F66" s="27">
        <f>'Regla ProbShow (0,9-0,45-0,3)'!$D$10</f>
        <v>701.65740323469026</v>
      </c>
      <c r="G66" s="28">
        <f>'Regla ProbShow (0,9-0,45-0,3)'!$D$11</f>
        <v>82.882155322018818</v>
      </c>
      <c r="H66" s="29">
        <f>'Regla ProbShow (0,9-0,45-0,3)'!$E$10</f>
        <v>212.68689599919884</v>
      </c>
      <c r="I66" s="28">
        <f>'Regla ProbShow (0,9-0,45-0,3)'!$E$11</f>
        <v>29.569965868533647</v>
      </c>
      <c r="J66" s="29">
        <f>'Regla ProbShow (0,9-0,45-0,3)'!$F$10</f>
        <v>38.811777076761302</v>
      </c>
      <c r="K66" s="30">
        <f>'Regla ProbShow (0,9-0,45-0,3)'!$F$11</f>
        <v>6.8744557786262295</v>
      </c>
      <c r="L66" s="31">
        <f>'Regla ProbShow (0,9-0,45-0,3)'!$G$10</f>
        <v>953.15607631065052</v>
      </c>
      <c r="M66" s="32">
        <f>'Regla ProbShow (0,9-0,45-0,3)'!$G$11</f>
        <v>64.486675779666797</v>
      </c>
      <c r="P66" s="33">
        <f t="shared" si="4"/>
        <v>6.7655945738995055E-2</v>
      </c>
      <c r="T66" s="50" t="str">
        <f t="shared" si="2"/>
        <v>Probabilidad Show 0,9_0,45_0,3</v>
      </c>
      <c r="U66" s="47">
        <f t="shared" si="5"/>
        <v>521.20124180061089</v>
      </c>
      <c r="V66" s="48">
        <f>$U$7-U66</f>
        <v>320.43830440351758</v>
      </c>
      <c r="W66" s="209">
        <v>20</v>
      </c>
      <c r="X66" s="49">
        <v>247</v>
      </c>
      <c r="Y66" s="204">
        <f t="shared" si="3"/>
        <v>1582965.2237533769</v>
      </c>
    </row>
    <row r="67" spans="2:25" x14ac:dyDescent="0.25">
      <c r="B67" s="23" t="str">
        <f>'Regla ProbShow (0,9-0,5-0,3)'!$B$2</f>
        <v>Probabilidad Show 0,9_0,5_0,3</v>
      </c>
      <c r="C67" s="38">
        <f>'Regla ProbShow (0,9-0,5-0,3)'!$C$10</f>
        <v>52</v>
      </c>
      <c r="D67" s="25">
        <f t="shared" si="6"/>
        <v>2.0230562448304381</v>
      </c>
      <c r="E67" s="26">
        <f t="shared" si="7"/>
        <v>0.67814309346567414</v>
      </c>
      <c r="F67" s="27">
        <f>'Regla ProbShow (0,9-0,5-0,3)'!$D$10</f>
        <v>647.37799834574025</v>
      </c>
      <c r="G67" s="28">
        <f>'Regla ProbShow (0,9-0,5-0,3)'!$D$11</f>
        <v>79.530331730630451</v>
      </c>
      <c r="H67" s="29">
        <f>'Regla ProbShow (0,9-0,5-0,3)'!$E$10</f>
        <v>263.67814309346568</v>
      </c>
      <c r="I67" s="28">
        <f>'Regla ProbShow (0,9-0,5-0,3)'!$E$11</f>
        <v>30.617705521299381</v>
      </c>
      <c r="J67" s="29">
        <f>'Regla ProbShow (0,9-0,5-0,3)'!$F$10</f>
        <v>47.470016542597193</v>
      </c>
      <c r="K67" s="30">
        <f>'Regla ProbShow (0,9-0,5-0,3)'!$F$11</f>
        <v>7.0506221811992846</v>
      </c>
      <c r="L67" s="31">
        <f>'Regla ProbShow (0,9-0,5-0,3)'!$G$10</f>
        <v>958.52615798180307</v>
      </c>
      <c r="M67" s="32">
        <f>'Regla ProbShow (0,9-0,5-0,3)'!$G$11</f>
        <v>71.914773128909857</v>
      </c>
      <c r="P67" s="33">
        <f t="shared" si="4"/>
        <v>7.5026406457522163E-2</v>
      </c>
      <c r="T67" s="50" t="str">
        <f t="shared" si="2"/>
        <v>Probabilidad Show 0,9_0,5_0,3</v>
      </c>
      <c r="U67" s="47">
        <f t="shared" si="5"/>
        <v>492.54239040529359</v>
      </c>
      <c r="V67" s="48">
        <f>$U$7-U67</f>
        <v>349.09715579883488</v>
      </c>
      <c r="W67" s="209">
        <v>20</v>
      </c>
      <c r="X67" s="49">
        <v>247</v>
      </c>
      <c r="Y67" s="204">
        <f t="shared" si="3"/>
        <v>1724539.9496462443</v>
      </c>
    </row>
    <row r="68" spans="2:25" x14ac:dyDescent="0.25">
      <c r="B68" s="23" t="str">
        <f>'Regla ProbShow (0,9-0,55-0,3)'!$B$2</f>
        <v>Probabilidad Show 0,9_0,55_0,3</v>
      </c>
      <c r="C68" s="38">
        <f>'Regla ProbShow (0,9-0,55-0,3)'!$C$10</f>
        <v>51.5</v>
      </c>
      <c r="D68" s="25">
        <f t="shared" si="6"/>
        <v>1.8398058252427183</v>
      </c>
      <c r="E68" s="26">
        <f t="shared" si="7"/>
        <v>0.98136548700281856</v>
      </c>
      <c r="F68" s="27">
        <f>'Regla ProbShow (0,9-0,55-0,3)'!$D$10</f>
        <v>588.73786407766988</v>
      </c>
      <c r="G68" s="28">
        <f>'Regla ProbShow (0,9-0,55-0,3)'!$D$11</f>
        <v>96.018826444603889</v>
      </c>
      <c r="H68" s="29">
        <f>'Regla ProbShow (0,9-0,55-0,3)'!$E$10</f>
        <v>313.31349827748198</v>
      </c>
      <c r="I68" s="28">
        <f>'Regla ProbShow (0,9-0,55-0,3)'!$E$11</f>
        <v>54.062123664171899</v>
      </c>
      <c r="J68" s="29">
        <f>'Regla ProbShow (0,9-0,55-0,3)'!$F$10</f>
        <v>68.6955840901973</v>
      </c>
      <c r="K68" s="30">
        <f>'Regla ProbShow (0,9-0,55-0,3)'!$F$11</f>
        <v>17.423135463677127</v>
      </c>
      <c r="L68" s="31">
        <f>'Regla ProbShow (0,9-0,55-0,3)'!$G$10</f>
        <v>970.74694644534918</v>
      </c>
      <c r="M68" s="32">
        <f>'Regla ProbShow (0,9-0,55-0,3)'!$G$11</f>
        <v>120.90514228882567</v>
      </c>
      <c r="P68" s="33">
        <f t="shared" si="4"/>
        <v>0.12454856822527471</v>
      </c>
      <c r="T68" s="50" t="str">
        <f t="shared" si="2"/>
        <v>Probabilidad Show 0,9_0,55_0,3</v>
      </c>
      <c r="U68" s="47">
        <f t="shared" si="5"/>
        <v>473.45286564359537</v>
      </c>
      <c r="V68" s="48">
        <f>$U$7-U68</f>
        <v>368.18668056053309</v>
      </c>
      <c r="W68" s="209">
        <v>20</v>
      </c>
      <c r="X68" s="49">
        <v>247</v>
      </c>
      <c r="Y68" s="204">
        <f t="shared" si="3"/>
        <v>1818842.2019690336</v>
      </c>
    </row>
    <row r="69" spans="2:25" x14ac:dyDescent="0.25">
      <c r="B69" s="65" t="str">
        <f>'Regla ProbShow (0,9-0,6-0,3)'!$B$2</f>
        <v>Probabilidad Show 0,9_0,6_0,3</v>
      </c>
      <c r="C69" s="38">
        <f>'Regla ProbShow (0,9-0,6-0,3)'!$C$10</f>
        <v>50.333333333333336</v>
      </c>
      <c r="D69" s="25">
        <f t="shared" si="6"/>
        <v>1.4264466398870914</v>
      </c>
      <c r="E69" s="26">
        <f t="shared" si="7"/>
        <v>1.2066008033872546</v>
      </c>
      <c r="F69" s="27">
        <f>'Regla ProbShow (0,9-0,6-0,3)'!$D$10</f>
        <v>456.46292476386924</v>
      </c>
      <c r="G69" s="28">
        <f>'Regla ProbShow (0,9-0,6-0,3)'!$D$11</f>
        <v>130.67558445475967</v>
      </c>
      <c r="H69" s="29">
        <f>'Regla ProbShow (0,9-0,6-0,3)'!$E$10</f>
        <v>402.31299533166862</v>
      </c>
      <c r="I69" s="28">
        <f>'Regla ProbShow (0,9-0,6-0,3)'!$E$11</f>
        <v>54.671333495305838</v>
      </c>
      <c r="J69" s="29">
        <f>'Regla ProbShow (0,9-0,6-0,3)'!$F$10</f>
        <v>84.462056237107817</v>
      </c>
      <c r="K69" s="30">
        <f>'Regla ProbShow (0,9-0,6-0,3)'!$F$11</f>
        <v>13.558335322743654</v>
      </c>
      <c r="L69" s="31">
        <f>'Regla ProbShow (0,9-0,6-0,3)'!$G$10</f>
        <v>943.23797633264576</v>
      </c>
      <c r="M69" s="32">
        <f>'Regla ProbShow (0,9-0,6-0,3)'!$G$11</f>
        <v>131.11183912261819</v>
      </c>
      <c r="P69" s="33">
        <f t="shared" si="4"/>
        <v>0.13900186635019435</v>
      </c>
      <c r="T69" s="66" t="str">
        <f t="shared" si="2"/>
        <v>Probabilidad Show 0,9_0,6_0,3</v>
      </c>
      <c r="U69" s="47">
        <f t="shared" si="5"/>
        <v>398.28031701226791</v>
      </c>
      <c r="V69" s="48">
        <f>$U$7-U69</f>
        <v>443.35922919186055</v>
      </c>
      <c r="W69" s="209">
        <v>20</v>
      </c>
      <c r="X69" s="49">
        <v>247</v>
      </c>
      <c r="Y69" s="206">
        <f t="shared" si="3"/>
        <v>2190194.5922077908</v>
      </c>
    </row>
    <row r="70" spans="2:25" x14ac:dyDescent="0.25">
      <c r="B70" s="23" t="str">
        <f>'Regla ProbShow (0,95-0,25-0,15)'!$B$2</f>
        <v>Probabilidad Show 0,95_0,25_0,15</v>
      </c>
      <c r="C70" s="38">
        <f>'Regla ProbShow (0,95-0,25-0,15)'!$C$10</f>
        <v>53.5</v>
      </c>
      <c r="D70" s="25">
        <f t="shared" si="6"/>
        <v>2.5817138901251049</v>
      </c>
      <c r="E70" s="26">
        <f t="shared" si="7"/>
        <v>0.41803886663699752</v>
      </c>
      <c r="F70" s="27">
        <f>'Regla ProbShow (0,95-0,25-0,15)'!$D$10</f>
        <v>826.14844484003356</v>
      </c>
      <c r="G70" s="28">
        <f>'Regla ProbShow (0,95-0,25-0,15)'!$D$11</f>
        <v>74.158113028262079</v>
      </c>
      <c r="H70" s="29">
        <f>'Regla ProbShow (0,95-0,25-0,15)'!$E$10</f>
        <v>183.36547495425998</v>
      </c>
      <c r="I70" s="28">
        <f>'Regla ProbShow (0,95-0,25-0,15)'!$E$11</f>
        <v>34.635350982791536</v>
      </c>
      <c r="J70" s="29">
        <f>'Regla ProbShow (0,95-0,25-0,15)'!$F$10</f>
        <v>29.262720664589825</v>
      </c>
      <c r="K70" s="30">
        <f>'Regla ProbShow (0,95-0,25-0,15)'!$F$11</f>
        <v>5.6756366714654201</v>
      </c>
      <c r="L70" s="31">
        <f>'Regla ProbShow (0,95-0,25-0,15)'!$G$10</f>
        <v>1038.7766404588835</v>
      </c>
      <c r="M70" s="32">
        <f>'Regla ProbShow (0,95-0,25-0,15)'!$G$11</f>
        <v>81.194282256727874</v>
      </c>
      <c r="P70" s="33">
        <f t="shared" si="4"/>
        <v>7.8163369385029671E-2</v>
      </c>
      <c r="T70" s="50" t="str">
        <f t="shared" si="2"/>
        <v>Probabilidad Show 0,95_0,25_0,15</v>
      </c>
      <c r="U70" s="47">
        <f t="shared" si="5"/>
        <v>597.23977649211281</v>
      </c>
      <c r="V70" s="48">
        <f>$U$7-U70</f>
        <v>244.39976971201565</v>
      </c>
      <c r="W70" s="209">
        <v>20</v>
      </c>
      <c r="X70" s="49">
        <v>247</v>
      </c>
      <c r="Y70" s="204">
        <f t="shared" si="3"/>
        <v>1207334.8623773574</v>
      </c>
    </row>
    <row r="71" spans="2:25" x14ac:dyDescent="0.25">
      <c r="B71" s="23" t="str">
        <f>'Regla ProbShow (0,95-0,3-0,15)'!$B$2</f>
        <v>Probabilidad Show 0,95_0,3_0,15</v>
      </c>
      <c r="C71" s="38">
        <f>'Regla ProbShow (0,95-0,3-0,15)'!$C$10</f>
        <v>53.333333333333336</v>
      </c>
      <c r="D71" s="25">
        <f t="shared" si="6"/>
        <v>2.4592757936507939</v>
      </c>
      <c r="E71" s="26">
        <f t="shared" si="7"/>
        <v>0.47470238095238093</v>
      </c>
      <c r="F71" s="27">
        <f>'Regla ProbShow (0,95-0,3-0,15)'!$D$10</f>
        <v>786.96825396825398</v>
      </c>
      <c r="G71" s="28">
        <f>'Regla ProbShow (0,95-0,3-0,15)'!$D$11</f>
        <v>79.606804899100098</v>
      </c>
      <c r="H71" s="29">
        <f>'Regla ProbShow (0,95-0,3-0,15)'!$E$10</f>
        <v>210.50744047619045</v>
      </c>
      <c r="I71" s="28">
        <f>'Regla ProbShow (0,95-0,3-0,15)'!$E$11</f>
        <v>25.841141562624934</v>
      </c>
      <c r="J71" s="29">
        <f>'Regla ProbShow (0,95-0,3-0,15)'!$F$10</f>
        <v>33.229166666666664</v>
      </c>
      <c r="K71" s="30">
        <f>'Regla ProbShow (0,95-0,3-0,15)'!$F$11</f>
        <v>5.0929582149895563</v>
      </c>
      <c r="L71" s="31">
        <f>'Regla ProbShow (0,95-0,3-0,15)'!$G$10</f>
        <v>1030.7048611111113</v>
      </c>
      <c r="M71" s="32">
        <f>'Regla ProbShow (0,95-0,3-0,15)'!$G$11</f>
        <v>95.16014703323286</v>
      </c>
      <c r="P71" s="33">
        <f t="shared" si="4"/>
        <v>9.2325311176517752E-2</v>
      </c>
      <c r="T71" s="50" t="str">
        <f t="shared" ref="T71:T103" si="8">B71</f>
        <v>Probabilidad Show 0,95_0,3_0,15</v>
      </c>
      <c r="U71" s="47">
        <f t="shared" si="5"/>
        <v>574.26984126984121</v>
      </c>
      <c r="V71" s="48">
        <f>$U$7-U71</f>
        <v>267.36970493428726</v>
      </c>
      <c r="W71" s="209">
        <v>20</v>
      </c>
      <c r="X71" s="49">
        <v>247</v>
      </c>
      <c r="Y71" s="204">
        <f t="shared" si="3"/>
        <v>1320806.3423753791</v>
      </c>
    </row>
    <row r="72" spans="2:25" x14ac:dyDescent="0.25">
      <c r="B72" s="23" t="str">
        <f>'Regla ProbShow (0,95-0,35-0,15)'!$B$2</f>
        <v>Probabilidad Show 0,95_0,35_0,15</v>
      </c>
      <c r="C72" s="38">
        <f>'Regla ProbShow (0,95-0,35-0,15)'!$C$10</f>
        <v>52.833333333333336</v>
      </c>
      <c r="D72" s="25">
        <f t="shared" si="6"/>
        <v>2.2905261015569351</v>
      </c>
      <c r="E72" s="26">
        <f t="shared" si="7"/>
        <v>0.58573318408466479</v>
      </c>
      <c r="F72" s="27">
        <f>'Regla ProbShow (0,95-0,35-0,15)'!$D$10</f>
        <v>732.96835249821925</v>
      </c>
      <c r="G72" s="28">
        <f>'Regla ProbShow (0,95-0,35-0,15)'!$D$11</f>
        <v>75.73761747322402</v>
      </c>
      <c r="H72" s="29">
        <f>'Regla ProbShow (0,95-0,35-0,15)'!$E$10</f>
        <v>233.12811641396152</v>
      </c>
      <c r="I72" s="28">
        <f>'Regla ProbShow (0,95-0,35-0,15)'!$E$11</f>
        <v>14.173395077380382</v>
      </c>
      <c r="J72" s="29">
        <f>'Regla ProbShow (0,95-0,35-0,15)'!$F$10</f>
        <v>41.001322885926534</v>
      </c>
      <c r="K72" s="30">
        <f>'Regla ProbShow (0,95-0,35-0,15)'!$F$11</f>
        <v>7.1609988936997251</v>
      </c>
      <c r="L72" s="31">
        <f>'Regla ProbShow (0,95-0,35-0,15)'!$G$10</f>
        <v>1007.0977917981072</v>
      </c>
      <c r="M72" s="32">
        <f>'Regla ProbShow (0,95-0,35-0,15)'!$G$11</f>
        <v>79.721505066132394</v>
      </c>
      <c r="P72" s="33">
        <f t="shared" si="4"/>
        <v>7.9159646377334289E-2</v>
      </c>
      <c r="T72" s="50" t="str">
        <f t="shared" si="8"/>
        <v>Probabilidad Show 0,95_0,35_0,15</v>
      </c>
      <c r="U72" s="47">
        <f t="shared" si="5"/>
        <v>544.91706522845232</v>
      </c>
      <c r="V72" s="48">
        <f>$U$7-U72</f>
        <v>296.72248097567615</v>
      </c>
      <c r="W72" s="209">
        <v>20</v>
      </c>
      <c r="X72" s="49">
        <v>247</v>
      </c>
      <c r="Y72" s="204">
        <f t="shared" ref="Y72:Y103" si="9">V72*W72*X72</f>
        <v>1465809.0560198403</v>
      </c>
    </row>
    <row r="73" spans="2:25" x14ac:dyDescent="0.25">
      <c r="B73" s="23" t="str">
        <f>'Regla ProbShow (0,95-0,4-0,15)'!$B$2</f>
        <v>Probabilidad Show 0,95_0,4_0,15</v>
      </c>
      <c r="C73" s="38">
        <f>'Regla ProbShow (0,95-0,4-0,15)'!$C$10</f>
        <v>52.166666666666664</v>
      </c>
      <c r="D73" s="25">
        <f t="shared" si="6"/>
        <v>2.1322271462434297</v>
      </c>
      <c r="E73" s="26">
        <f t="shared" si="7"/>
        <v>0.66293929712460076</v>
      </c>
      <c r="F73" s="27">
        <f>'Regla ProbShow (0,95-0,4-0,15)'!$D$10</f>
        <v>682.31268679789753</v>
      </c>
      <c r="G73" s="28">
        <f>'Regla ProbShow (0,95-0,4-0,15)'!$D$11</f>
        <v>73.348593482003011</v>
      </c>
      <c r="H73" s="29">
        <f>'Regla ProbShow (0,95-0,4-0,15)'!$E$10</f>
        <v>254.59857775945579</v>
      </c>
      <c r="I73" s="28">
        <f>'Regla ProbShow (0,95-0,4-0,15)'!$E$11</f>
        <v>21.239497019960424</v>
      </c>
      <c r="J73" s="29">
        <f>'Regla ProbShow (0,95-0,4-0,15)'!$F$10</f>
        <v>46.405750798722053</v>
      </c>
      <c r="K73" s="30">
        <f>'Regla ProbShow (0,95-0,4-0,15)'!$F$11</f>
        <v>4.7716477987013697</v>
      </c>
      <c r="L73" s="31">
        <f>'Regla ProbShow (0,95-0,4-0,15)'!$G$10</f>
        <v>983.31701535607533</v>
      </c>
      <c r="M73" s="32">
        <f>'Regla ProbShow (0,95-0,4-0,15)'!$G$11</f>
        <v>65.543532116299062</v>
      </c>
      <c r="P73" s="33">
        <f t="shared" ref="P73:P103" si="10">M73/L73</f>
        <v>6.6655545559297244E-2</v>
      </c>
      <c r="T73" s="50" t="str">
        <f t="shared" si="8"/>
        <v>Probabilidad Show 0,95_0,4_0,15</v>
      </c>
      <c r="U73" s="47">
        <f t="shared" ref="U73:U103" si="11">F73*(11/16)+J73</f>
        <v>515.49572297227655</v>
      </c>
      <c r="V73" s="48">
        <f t="shared" ref="V73:V103" si="12">$U$7-U73</f>
        <v>326.14382323185191</v>
      </c>
      <c r="W73" s="209">
        <v>20</v>
      </c>
      <c r="X73" s="49">
        <v>247</v>
      </c>
      <c r="Y73" s="204">
        <f t="shared" si="9"/>
        <v>1611150.4867653484</v>
      </c>
    </row>
    <row r="74" spans="2:25" x14ac:dyDescent="0.25">
      <c r="B74" s="23" t="str">
        <f>'Regla ProbShow (0,95-0,45-0,15)'!$B$2</f>
        <v>Probabilidad Show 0,95_0,45_0,15</v>
      </c>
      <c r="C74" s="38">
        <f>'Regla ProbShow (0,95-0,45-0,15)'!$C$10</f>
        <v>51.833333333333336</v>
      </c>
      <c r="D74" s="25">
        <f t="shared" ref="D74:D103" si="13">F74/16/20</f>
        <v>1.8995954776475472</v>
      </c>
      <c r="E74" s="26">
        <f t="shared" ref="E74:E103" si="14">J74/3.5/20</f>
        <v>0.82589980292500775</v>
      </c>
      <c r="F74" s="27">
        <f>'Regla ProbShow (0,95-0,45-0,15)'!$D$10</f>
        <v>607.87055284721509</v>
      </c>
      <c r="G74" s="28">
        <f>'Regla ProbShow (0,95-0,45-0,15)'!$D$11</f>
        <v>59.191900117108318</v>
      </c>
      <c r="H74" s="29">
        <f>'Regla ProbShow (0,95-0,45-0,15)'!$E$10</f>
        <v>305.43356498288563</v>
      </c>
      <c r="I74" s="28">
        <f>'Regla ProbShow (0,95-0,45-0,15)'!$E$11</f>
        <v>29.377596019385976</v>
      </c>
      <c r="J74" s="29">
        <f>'Regla ProbShow (0,95-0,45-0,15)'!$F$10</f>
        <v>57.812986204750551</v>
      </c>
      <c r="K74" s="30">
        <f>'Regla ProbShow (0,95-0,45-0,15)'!$F$11</f>
        <v>7.5150577168688288</v>
      </c>
      <c r="L74" s="31">
        <f>'Regla ProbShow (0,95-0,45-0,15)'!$G$10</f>
        <v>971.1171040348512</v>
      </c>
      <c r="M74" s="32">
        <f>'Regla ProbShow (0,95-0,45-0,15)'!$G$11</f>
        <v>69.400101315790806</v>
      </c>
      <c r="P74" s="33">
        <f t="shared" si="10"/>
        <v>7.1464194202165127E-2</v>
      </c>
      <c r="T74" s="50" t="str">
        <f t="shared" si="8"/>
        <v>Probabilidad Show 0,95_0,45_0,15</v>
      </c>
      <c r="U74" s="47">
        <f t="shared" si="11"/>
        <v>475.72399128721094</v>
      </c>
      <c r="V74" s="48">
        <f t="shared" si="12"/>
        <v>365.91555491691753</v>
      </c>
      <c r="W74" s="209">
        <v>20</v>
      </c>
      <c r="X74" s="49">
        <v>247</v>
      </c>
      <c r="Y74" s="204">
        <f t="shared" si="9"/>
        <v>1807622.8412895727</v>
      </c>
    </row>
    <row r="75" spans="2:25" x14ac:dyDescent="0.25">
      <c r="B75" s="23" t="str">
        <f>'Regla ProbShow (0,95-0,5-0,15)'!$B$2</f>
        <v>Probabilidad Show 0,95_0,5_0,15</v>
      </c>
      <c r="C75" s="38">
        <f>'Regla ProbShow (0,95-0,5-0,15)'!$C$10</f>
        <v>51</v>
      </c>
      <c r="D75" s="25">
        <f t="shared" si="13"/>
        <v>1.6479695703417978</v>
      </c>
      <c r="E75" s="26">
        <f t="shared" si="14"/>
        <v>0.98837458480660012</v>
      </c>
      <c r="F75" s="27">
        <f>'Regla ProbShow (0,95-0,5-0,15)'!$D$10</f>
        <v>527.35026250937528</v>
      </c>
      <c r="G75" s="28">
        <f>'Regla ProbShow (0,95-0,5-0,15)'!$D$11</f>
        <v>58.180088433762002</v>
      </c>
      <c r="H75" s="29">
        <f>'Regla ProbShow (0,95-0,5-0,15)'!$E$10</f>
        <v>345.77145612343298</v>
      </c>
      <c r="I75" s="28">
        <f>'Regla ProbShow (0,95-0,5-0,15)'!$E$11</f>
        <v>48.566659605824015</v>
      </c>
      <c r="J75" s="29">
        <f>'Regla ProbShow (0,95-0,5-0,15)'!$F$10</f>
        <v>69.186220936462007</v>
      </c>
      <c r="K75" s="30">
        <f>'Regla ProbShow (0,95-0,5-0,15)'!$F$11</f>
        <v>9.4535640110399672</v>
      </c>
      <c r="L75" s="31">
        <f>'Regla ProbShow (0,95-0,5-0,15)'!$G$10</f>
        <v>942.3079395692705</v>
      </c>
      <c r="M75" s="32">
        <f>'Regla ProbShow (0,95-0,5-0,15)'!$G$11</f>
        <v>80.904488732392863</v>
      </c>
      <c r="P75" s="33">
        <f t="shared" si="10"/>
        <v>8.5857802248142309E-2</v>
      </c>
      <c r="T75" s="50" t="str">
        <f t="shared" si="8"/>
        <v>Probabilidad Show 0,95_0,5_0,15</v>
      </c>
      <c r="U75" s="47">
        <f t="shared" si="11"/>
        <v>431.73952641165749</v>
      </c>
      <c r="V75" s="48">
        <f t="shared" si="12"/>
        <v>409.90001979247097</v>
      </c>
      <c r="W75" s="209">
        <v>20</v>
      </c>
      <c r="X75" s="49">
        <v>247</v>
      </c>
      <c r="Y75" s="204">
        <f t="shared" si="9"/>
        <v>2024906.0977748067</v>
      </c>
    </row>
    <row r="76" spans="2:25" x14ac:dyDescent="0.25">
      <c r="B76" s="23" t="str">
        <f>'Regla ProbShow (0,95-0,55-0,15)'!$B$2</f>
        <v>Probabilidad Show 0,95_0,55_0,15</v>
      </c>
      <c r="C76" s="38">
        <f>'Regla ProbShow (0,95-0,55-0,15)'!$C$10</f>
        <v>50.166666666666664</v>
      </c>
      <c r="D76" s="25">
        <f t="shared" si="13"/>
        <v>1.3921926910299003</v>
      </c>
      <c r="E76" s="26">
        <f t="shared" si="14"/>
        <v>1.3311738648947951</v>
      </c>
      <c r="F76" s="27">
        <f>'Regla ProbShow (0,95-0,55-0,15)'!$D$10</f>
        <v>445.50166112956811</v>
      </c>
      <c r="G76" s="28">
        <f>'Regla ProbShow (0,95-0,55-0,15)'!$D$11</f>
        <v>71.517814569925307</v>
      </c>
      <c r="H76" s="29">
        <f>'Regla ProbShow (0,95-0,55-0,15)'!$E$10</f>
        <v>438.33887043189367</v>
      </c>
      <c r="I76" s="28">
        <f>'Regla ProbShow (0,95-0,55-0,15)'!$E$11</f>
        <v>65.400365404992257</v>
      </c>
      <c r="J76" s="29">
        <f>'Regla ProbShow (0,95-0,55-0,15)'!$F$10</f>
        <v>93.18217054263566</v>
      </c>
      <c r="K76" s="30">
        <f>'Regla ProbShow (0,95-0,55-0,15)'!$F$11</f>
        <v>14.131159970450055</v>
      </c>
      <c r="L76" s="31">
        <f>'Regla ProbShow (0,95-0,55-0,15)'!$G$10</f>
        <v>977.02270210409756</v>
      </c>
      <c r="M76" s="32">
        <f>'Regla ProbShow (0,95-0,55-0,15)'!$G$11</f>
        <v>98.799236672932608</v>
      </c>
      <c r="P76" s="33">
        <f t="shared" si="10"/>
        <v>0.10112276455824459</v>
      </c>
      <c r="T76" s="50" t="str">
        <f t="shared" si="8"/>
        <v>Probabilidad Show 0,95_0,55_0,15</v>
      </c>
      <c r="U76" s="47">
        <f t="shared" si="11"/>
        <v>399.46456256921374</v>
      </c>
      <c r="V76" s="48">
        <f t="shared" si="12"/>
        <v>442.17498363491472</v>
      </c>
      <c r="W76" s="209">
        <v>20</v>
      </c>
      <c r="X76" s="49">
        <v>247</v>
      </c>
      <c r="Y76" s="204">
        <f t="shared" si="9"/>
        <v>2184344.4191564787</v>
      </c>
    </row>
    <row r="77" spans="2:25" x14ac:dyDescent="0.25">
      <c r="B77" s="23" t="str">
        <f>'Regla ProbShow (0,95-0,6-0,15)'!$B$2</f>
        <v>Probabilidad Show 0,95_0,6_0,15</v>
      </c>
      <c r="C77" s="38">
        <f>'Regla ProbShow (0,95-0,6-0,15)'!$C$10</f>
        <v>49.666666666666664</v>
      </c>
      <c r="D77" s="25">
        <f t="shared" si="13"/>
        <v>1.1187360178970918</v>
      </c>
      <c r="E77" s="26">
        <f t="shared" si="14"/>
        <v>1.5972035794183443</v>
      </c>
      <c r="F77" s="27">
        <f>'Regla ProbShow (0,95-0,6-0,15)'!$D$10</f>
        <v>357.99552572706938</v>
      </c>
      <c r="G77" s="28">
        <f>'Regla ProbShow (0,95-0,6-0,15)'!$D$11</f>
        <v>117.89590819929876</v>
      </c>
      <c r="H77" s="29">
        <f>'Regla ProbShow (0,95-0,6-0,15)'!$E$10</f>
        <v>511.68288590604027</v>
      </c>
      <c r="I77" s="28">
        <f>'Regla ProbShow (0,95-0,6-0,15)'!$E$11</f>
        <v>79.835856597654413</v>
      </c>
      <c r="J77" s="29">
        <f>'Regla ProbShow (0,95-0,6-0,15)'!$F$10</f>
        <v>111.80425055928411</v>
      </c>
      <c r="K77" s="30">
        <f>'Regla ProbShow (0,95-0,6-0,15)'!$F$11</f>
        <v>17.318922889747167</v>
      </c>
      <c r="L77" s="31">
        <f>'Regla ProbShow (0,95-0,6-0,15)'!$G$10</f>
        <v>981.48266219239383</v>
      </c>
      <c r="M77" s="32">
        <f>'Regla ProbShow (0,95-0,6-0,15)'!$G$11</f>
        <v>125.68001006751705</v>
      </c>
      <c r="P77" s="33">
        <f t="shared" si="10"/>
        <v>0.12805117696809684</v>
      </c>
      <c r="T77" s="50" t="str">
        <f t="shared" si="8"/>
        <v>Probabilidad Show 0,95_0,6_0,15</v>
      </c>
      <c r="U77" s="47">
        <f t="shared" si="11"/>
        <v>357.92617449664431</v>
      </c>
      <c r="V77" s="48">
        <f t="shared" si="12"/>
        <v>483.71337170748416</v>
      </c>
      <c r="W77" s="209">
        <v>20</v>
      </c>
      <c r="X77" s="49">
        <v>247</v>
      </c>
      <c r="Y77" s="204">
        <f t="shared" si="9"/>
        <v>2389544.0562349716</v>
      </c>
    </row>
    <row r="78" spans="2:25" x14ac:dyDescent="0.25">
      <c r="B78" s="23" t="str">
        <f>'Regla ProbShow (0,95-0,3-0,2)'!$B$2</f>
        <v>Probabilidad Show 0,95_0,3_0,2</v>
      </c>
      <c r="C78" s="38">
        <f>'Regla ProbShow (0,95-0,3-0,2)'!$C$10</f>
        <v>53.5</v>
      </c>
      <c r="D78" s="25">
        <f t="shared" si="13"/>
        <v>2.4737180438115018</v>
      </c>
      <c r="E78" s="26">
        <f t="shared" si="14"/>
        <v>0.4330712555011621</v>
      </c>
      <c r="F78" s="27">
        <f>'Regla ProbShow (0,95-0,3-0,2)'!$D$10</f>
        <v>791.58977401968059</v>
      </c>
      <c r="G78" s="28">
        <f>'Regla ProbShow (0,95-0,3-0,2)'!$D$11</f>
        <v>79.596182795772691</v>
      </c>
      <c r="H78" s="29">
        <f>'Regla ProbShow (0,95-0,3-0,2)'!$E$10</f>
        <v>201.15116451565049</v>
      </c>
      <c r="I78" s="28">
        <f>'Regla ProbShow (0,95-0,3-0,2)'!$E$11</f>
        <v>26.18001730266122</v>
      </c>
      <c r="J78" s="29">
        <f>'Regla ProbShow (0,95-0,3-0,2)'!$F$10</f>
        <v>30.314987885081344</v>
      </c>
      <c r="K78" s="30">
        <f>'Regla ProbShow (0,95-0,3-0,2)'!$F$11</f>
        <v>3.5965117412275514</v>
      </c>
      <c r="L78" s="31">
        <f>'Regla ProbShow (0,95-0,3-0,2)'!$G$10</f>
        <v>1023.0559264204126</v>
      </c>
      <c r="M78" s="32">
        <f>'Regla ProbShow (0,95-0,3-0,2)'!$G$11</f>
        <v>77.44554355204923</v>
      </c>
      <c r="P78" s="33">
        <f t="shared" si="10"/>
        <v>7.5700205191151893E-2</v>
      </c>
      <c r="T78" s="50" t="str">
        <f t="shared" si="8"/>
        <v>Probabilidad Show 0,95_0,3_0,2</v>
      </c>
      <c r="U78" s="47">
        <f t="shared" si="11"/>
        <v>574.53295752361169</v>
      </c>
      <c r="V78" s="48">
        <f t="shared" si="12"/>
        <v>267.10658868051678</v>
      </c>
      <c r="W78" s="209">
        <v>20</v>
      </c>
      <c r="X78" s="49">
        <v>247</v>
      </c>
      <c r="Y78" s="204">
        <f t="shared" si="9"/>
        <v>1319506.5480817528</v>
      </c>
    </row>
    <row r="79" spans="2:25" x14ac:dyDescent="0.25">
      <c r="B79" s="23" t="str">
        <f>'Regla ProbShow (0,95-0,35-0,2)'!$B$2</f>
        <v>Probabilidad Show 0,95_0,35_0,2</v>
      </c>
      <c r="C79" s="38">
        <f>'Regla ProbShow (0,95-0,35-0,2)'!$C$10</f>
        <v>52.833333333333336</v>
      </c>
      <c r="D79" s="25">
        <f t="shared" si="13"/>
        <v>2.3305688409484073</v>
      </c>
      <c r="E79" s="26">
        <f t="shared" si="14"/>
        <v>0.54869237814185401</v>
      </c>
      <c r="F79" s="27">
        <f>'Regla ProbShow (0,95-0,35-0,2)'!$D$10</f>
        <v>745.78202910349034</v>
      </c>
      <c r="G79" s="28">
        <f>'Regla ProbShow (0,95-0,35-0,2)'!$D$11</f>
        <v>69.609843514406478</v>
      </c>
      <c r="H79" s="29">
        <f>'Regla ProbShow (0,95-0,35-0,2)'!$E$10</f>
        <v>220.24066347817237</v>
      </c>
      <c r="I79" s="28">
        <f>'Regla ProbShow (0,95-0,35-0,2)'!$E$11</f>
        <v>25.36310370085172</v>
      </c>
      <c r="J79" s="29">
        <f>'Regla ProbShow (0,95-0,35-0,2)'!$F$10</f>
        <v>38.408466469929785</v>
      </c>
      <c r="K79" s="30">
        <f>'Regla ProbShow (0,95-0,35-0,2)'!$F$11</f>
        <v>8.4840233910149738</v>
      </c>
      <c r="L79" s="31">
        <f>'Regla ProbShow (0,95-0,35-0,2)'!$G$10</f>
        <v>1004.4311590515925</v>
      </c>
      <c r="M79" s="32">
        <f>'Regla ProbShow (0,95-0,35-0,2)'!$G$11</f>
        <v>71.829645309344045</v>
      </c>
      <c r="P79" s="33">
        <f t="shared" si="10"/>
        <v>7.1512760891614791E-2</v>
      </c>
      <c r="T79" s="50" t="str">
        <f t="shared" si="8"/>
        <v>Probabilidad Show 0,95_0,35_0,2</v>
      </c>
      <c r="U79" s="47">
        <f t="shared" si="11"/>
        <v>551.13361147857938</v>
      </c>
      <c r="V79" s="48">
        <f t="shared" si="12"/>
        <v>290.50593472554908</v>
      </c>
      <c r="W79" s="209">
        <v>20</v>
      </c>
      <c r="X79" s="49">
        <v>247</v>
      </c>
      <c r="Y79" s="204">
        <f t="shared" si="9"/>
        <v>1435099.3175442126</v>
      </c>
    </row>
    <row r="80" spans="2:25" x14ac:dyDescent="0.25">
      <c r="B80" s="23" t="str">
        <f>'Regla ProbShow (0,95-0,4-0,2)'!$B$2</f>
        <v>Probabilidad Show 0,95_0,4_0,2</v>
      </c>
      <c r="C80" s="38">
        <f>'Regla ProbShow (0,95-0,4-0,2)'!$C$10</f>
        <v>52.333333333333336</v>
      </c>
      <c r="D80" s="25">
        <f t="shared" si="13"/>
        <v>2.1631908773371684</v>
      </c>
      <c r="E80" s="26">
        <f t="shared" si="14"/>
        <v>0.63303883295664687</v>
      </c>
      <c r="F80" s="27">
        <f>'Regla ProbShow (0,95-0,4-0,2)'!$D$10</f>
        <v>692.22108074789389</v>
      </c>
      <c r="G80" s="28">
        <f>'Regla ProbShow (0,95-0,4-0,2)'!$D$11</f>
        <v>93.106933768011118</v>
      </c>
      <c r="H80" s="29">
        <f>'Regla ProbShow (0,95-0,4-0,2)'!$E$10</f>
        <v>255.35288678857614</v>
      </c>
      <c r="I80" s="28">
        <f>'Regla ProbShow (0,95-0,4-0,2)'!$E$11</f>
        <v>36.95799959596679</v>
      </c>
      <c r="J80" s="29">
        <f>'Regla ProbShow (0,95-0,4-0,2)'!$F$10</f>
        <v>44.31271830696528</v>
      </c>
      <c r="K80" s="30">
        <f>'Regla ProbShow (0,95-0,4-0,2)'!$F$11</f>
        <v>7.2396095876952442</v>
      </c>
      <c r="L80" s="31">
        <f>'Regla ProbShow (0,95-0,4-0,2)'!$G$10</f>
        <v>991.88668584343543</v>
      </c>
      <c r="M80" s="32">
        <f>'Regla ProbShow (0,95-0,4-0,2)'!$G$11</f>
        <v>98.826944717105164</v>
      </c>
      <c r="P80" s="33">
        <f t="shared" si="10"/>
        <v>9.9635317347837177E-2</v>
      </c>
      <c r="T80" s="50" t="str">
        <f t="shared" si="8"/>
        <v>Probabilidad Show 0,95_0,4_0,2</v>
      </c>
      <c r="U80" s="47">
        <f t="shared" si="11"/>
        <v>520.21471132114232</v>
      </c>
      <c r="V80" s="48">
        <f t="shared" si="12"/>
        <v>321.42483488298615</v>
      </c>
      <c r="W80" s="209">
        <v>20</v>
      </c>
      <c r="X80" s="49">
        <v>247</v>
      </c>
      <c r="Y80" s="204">
        <f t="shared" si="9"/>
        <v>1587838.6843219514</v>
      </c>
    </row>
    <row r="81" spans="2:25" x14ac:dyDescent="0.25">
      <c r="B81" s="23" t="str">
        <f>'Regla ProbShow (0,95-0,45-0,2)'!$B$2</f>
        <v>Probabilidad Show 0,95_0,45_0,2</v>
      </c>
      <c r="C81" s="38">
        <f>'Regla ProbShow (0,95-0,45-0,2)'!$C$10</f>
        <v>51.833333333333336</v>
      </c>
      <c r="D81" s="25">
        <f t="shared" si="13"/>
        <v>1.922103516232756</v>
      </c>
      <c r="E81" s="26">
        <f t="shared" si="14"/>
        <v>0.81028938906752423</v>
      </c>
      <c r="F81" s="27">
        <f>'Regla ProbShow (0,95-0,45-0,2)'!$D$10</f>
        <v>615.07312519448192</v>
      </c>
      <c r="G81" s="28">
        <f>'Regla ProbShow (0,95-0,45-0,2)'!$D$11</f>
        <v>69.921759059613038</v>
      </c>
      <c r="H81" s="29">
        <f>'Regla ProbShow (0,95-0,45-0,2)'!$E$10</f>
        <v>290.2556788714864</v>
      </c>
      <c r="I81" s="28">
        <f>'Regla ProbShow (0,95-0,45-0,2)'!$E$11</f>
        <v>34.995987637642799</v>
      </c>
      <c r="J81" s="29">
        <f>'Regla ProbShow (0,95-0,45-0,2)'!$F$10</f>
        <v>56.720257234726688</v>
      </c>
      <c r="K81" s="30">
        <f>'Regla ProbShow (0,95-0,45-0,2)'!$F$11</f>
        <v>9.9931854659183603</v>
      </c>
      <c r="L81" s="31">
        <f>'Regla ProbShow (0,95-0,45-0,2)'!$G$10</f>
        <v>962.04906130069514</v>
      </c>
      <c r="M81" s="32">
        <f>'Regla ProbShow (0,95-0,45-0,2)'!$G$11</f>
        <v>103.01761382537519</v>
      </c>
      <c r="P81" s="33">
        <f t="shared" si="10"/>
        <v>0.10708145558200001</v>
      </c>
      <c r="T81" s="50" t="str">
        <f t="shared" si="8"/>
        <v>Probabilidad Show 0,95_0,45_0,2</v>
      </c>
      <c r="U81" s="47">
        <f t="shared" si="11"/>
        <v>479.58303080593305</v>
      </c>
      <c r="V81" s="48">
        <f t="shared" si="12"/>
        <v>362.05651539819542</v>
      </c>
      <c r="W81" s="209">
        <v>20</v>
      </c>
      <c r="X81" s="49">
        <v>247</v>
      </c>
      <c r="Y81" s="204">
        <f t="shared" si="9"/>
        <v>1788559.1860670852</v>
      </c>
    </row>
    <row r="82" spans="2:25" x14ac:dyDescent="0.25">
      <c r="B82" s="23" t="str">
        <f>'Regla ProbShow (0,95-0,5-0,2)'!$B$2</f>
        <v>Probabilidad Show 0,95_0,5_0,2</v>
      </c>
      <c r="C82" s="38">
        <f>'Regla ProbShow (0,95-0,5-0,2)'!$C$10</f>
        <v>51</v>
      </c>
      <c r="D82" s="25">
        <f t="shared" si="13"/>
        <v>1.6932390442515803</v>
      </c>
      <c r="E82" s="26">
        <f t="shared" si="14"/>
        <v>1.0046608807457409</v>
      </c>
      <c r="F82" s="27">
        <f>'Regla ProbShow (0,95-0,5-0,2)'!$D$10</f>
        <v>541.83649416050571</v>
      </c>
      <c r="G82" s="28">
        <f>'Regla ProbShow (0,95-0,5-0,2)'!$D$11</f>
        <v>45.137605748975417</v>
      </c>
      <c r="H82" s="29">
        <f>'Regla ProbShow (0,95-0,5-0,2)'!$E$10</f>
        <v>346.21182899389265</v>
      </c>
      <c r="I82" s="28">
        <f>'Regla ProbShow (0,95-0,5-0,2)'!$E$11</f>
        <v>46.861595961672748</v>
      </c>
      <c r="J82" s="29">
        <f>'Regla ProbShow (0,95-0,5-0,2)'!$F$10</f>
        <v>70.326261652201865</v>
      </c>
      <c r="K82" s="30">
        <f>'Regla ProbShow (0,95-0,5-0,2)'!$F$11</f>
        <v>10.401828498184477</v>
      </c>
      <c r="L82" s="31">
        <f>'Regla ProbShow (0,95-0,5-0,2)'!$G$10</f>
        <v>958.37458480660018</v>
      </c>
      <c r="M82" s="32">
        <f>'Regla ProbShow (0,95-0,5-0,2)'!$G$11</f>
        <v>57.031162515653577</v>
      </c>
      <c r="P82" s="33">
        <f t="shared" si="10"/>
        <v>5.9508216745086634E-2</v>
      </c>
      <c r="T82" s="50" t="str">
        <f t="shared" si="8"/>
        <v>Probabilidad Show 0,95_0,5_0,2</v>
      </c>
      <c r="U82" s="47">
        <f t="shared" si="11"/>
        <v>442.83885138754954</v>
      </c>
      <c r="V82" s="48">
        <f t="shared" si="12"/>
        <v>398.80069481657893</v>
      </c>
      <c r="W82" s="209">
        <v>20</v>
      </c>
      <c r="X82" s="49">
        <v>247</v>
      </c>
      <c r="Y82" s="204">
        <f t="shared" si="9"/>
        <v>1970075.4323938999</v>
      </c>
    </row>
    <row r="83" spans="2:25" x14ac:dyDescent="0.25">
      <c r="B83" s="23" t="str">
        <f>'Regla ProbShow (0,95-0,55-0,2)'!$B$2</f>
        <v>Probabilidad Show 0,95_0,55_0,2</v>
      </c>
      <c r="C83" s="38">
        <f>'Regla ProbShow (0,95-0,55-0,2)'!$C$10</f>
        <v>50.166666666666664</v>
      </c>
      <c r="D83" s="25">
        <f t="shared" si="13"/>
        <v>1.4586378737541528</v>
      </c>
      <c r="E83" s="26">
        <f t="shared" si="14"/>
        <v>1.2351605758582502</v>
      </c>
      <c r="F83" s="27">
        <f>'Regla ProbShow (0,95-0,55-0,2)'!$D$10</f>
        <v>466.7641196013289</v>
      </c>
      <c r="G83" s="28">
        <f>'Regla ProbShow (0,95-0,55-0,2)'!$D$11</f>
        <v>70.950157124721059</v>
      </c>
      <c r="H83" s="29">
        <f>'Regla ProbShow (0,95-0,55-0,2)'!$E$10</f>
        <v>419.37153931339981</v>
      </c>
      <c r="I83" s="28">
        <f>'Regla ProbShow (0,95-0,55-0,2)'!$E$11</f>
        <v>48.72026848217201</v>
      </c>
      <c r="J83" s="29">
        <f>'Regla ProbShow (0,95-0,55-0,2)'!$F$10</f>
        <v>86.461240310077514</v>
      </c>
      <c r="K83" s="30">
        <f>'Regla ProbShow (0,95-0,55-0,2)'!$F$11</f>
        <v>12.254822243879046</v>
      </c>
      <c r="L83" s="31">
        <f>'Regla ProbShow (0,95-0,55-0,2)'!$G$10</f>
        <v>972.59689922480607</v>
      </c>
      <c r="M83" s="32">
        <f>'Regla ProbShow (0,95-0,55-0,2)'!$G$11</f>
        <v>87.129415237413824</v>
      </c>
      <c r="P83" s="33">
        <f t="shared" si="10"/>
        <v>8.9584302918155542E-2</v>
      </c>
      <c r="T83" s="50" t="str">
        <f t="shared" si="8"/>
        <v>Probabilidad Show 0,95_0,55_0,2</v>
      </c>
      <c r="U83" s="47">
        <f t="shared" si="11"/>
        <v>407.36157253599117</v>
      </c>
      <c r="V83" s="48">
        <f t="shared" si="12"/>
        <v>434.27797366813729</v>
      </c>
      <c r="W83" s="209">
        <v>20</v>
      </c>
      <c r="X83" s="49">
        <v>247</v>
      </c>
      <c r="Y83" s="204">
        <f t="shared" si="9"/>
        <v>2145333.1899205982</v>
      </c>
    </row>
    <row r="84" spans="2:25" x14ac:dyDescent="0.25">
      <c r="B84" s="23" t="str">
        <f>'Regla ProbShow (1-0,3-0,15)'!$B$2</f>
        <v>Probabilidad Show 1_0,3_0,15</v>
      </c>
      <c r="C84" s="38">
        <f>'Regla ProbShow (1-0,3-0,15)'!$C$10</f>
        <v>52.333333333333336</v>
      </c>
      <c r="D84" s="25">
        <f t="shared" si="13"/>
        <v>2.1817341277994657</v>
      </c>
      <c r="E84" s="26">
        <f t="shared" si="14"/>
        <v>0.61922128621327299</v>
      </c>
      <c r="F84" s="27">
        <f>'Regla ProbShow (1-0,3-0,15)'!$D$10</f>
        <v>698.15492089582904</v>
      </c>
      <c r="G84" s="28">
        <f>'Regla ProbShow (1-0,3-0,15)'!$D$11</f>
        <v>84.268516442294626</v>
      </c>
      <c r="H84" s="29">
        <f>'Regla ProbShow (1-0,3-0,15)'!$E$10</f>
        <v>262.27758372714203</v>
      </c>
      <c r="I84" s="28">
        <f>'Regla ProbShow (1-0,3-0,15)'!$E$11</f>
        <v>35.563371026966735</v>
      </c>
      <c r="J84" s="29">
        <f>'Regla ProbShow (1-0,3-0,15)'!$F$10</f>
        <v>43.345490034929114</v>
      </c>
      <c r="K84" s="30">
        <f>'Regla ProbShow (1-0,3-0,15)'!$F$11</f>
        <v>6.8323190023336497</v>
      </c>
      <c r="L84" s="31">
        <f>'Regla ProbShow (1-0,3-0,15)'!$G$10</f>
        <v>1003.7779946579002</v>
      </c>
      <c r="M84" s="32">
        <f>'Regla ProbShow (1-0,3-0,15)'!$G$11</f>
        <v>79.114506596451889</v>
      </c>
      <c r="P84" s="33">
        <f t="shared" si="10"/>
        <v>7.8816737383663293E-2</v>
      </c>
      <c r="T84" s="50" t="str">
        <f t="shared" si="8"/>
        <v>Probabilidad Show 1_0,3_0,15</v>
      </c>
      <c r="U84" s="47">
        <f t="shared" si="11"/>
        <v>523.32699815081151</v>
      </c>
      <c r="V84" s="48">
        <f t="shared" si="12"/>
        <v>318.31254805331696</v>
      </c>
      <c r="W84" s="209">
        <v>20</v>
      </c>
      <c r="X84" s="49">
        <v>247</v>
      </c>
      <c r="Y84" s="204">
        <f t="shared" si="9"/>
        <v>1572463.9873833859</v>
      </c>
    </row>
    <row r="85" spans="2:25" x14ac:dyDescent="0.25">
      <c r="B85" s="23" t="str">
        <f>'Regla ProbShow (1-0,35-0,15)'!$B$2</f>
        <v>Probabilidad Show 1_0,35_0,15</v>
      </c>
      <c r="C85" s="38">
        <f>'Regla ProbShow (1-0,35-0,15)'!$C$10</f>
        <v>52</v>
      </c>
      <c r="D85" s="25">
        <f t="shared" si="13"/>
        <v>2.0037220843672454</v>
      </c>
      <c r="E85" s="26">
        <f t="shared" si="14"/>
        <v>0.67023366418527719</v>
      </c>
      <c r="F85" s="27">
        <f>'Regla ProbShow (1-0,35-0,15)'!$D$10</f>
        <v>641.19106699751853</v>
      </c>
      <c r="G85" s="28">
        <f>'Regla ProbShow (1-0,35-0,15)'!$D$11</f>
        <v>69.098711621396305</v>
      </c>
      <c r="H85" s="29">
        <f>'Regla ProbShow (1-0,35-0,15)'!$E$10</f>
        <v>278.37675765095122</v>
      </c>
      <c r="I85" s="28">
        <f>'Regla ProbShow (1-0,35-0,15)'!$E$11</f>
        <v>27.687599949243047</v>
      </c>
      <c r="J85" s="29">
        <f>'Regla ProbShow (1-0,35-0,15)'!$F$10</f>
        <v>46.916356492969399</v>
      </c>
      <c r="K85" s="30">
        <f>'Regla ProbShow (1-0,35-0,15)'!$F$11</f>
        <v>5.383271582553891</v>
      </c>
      <c r="L85" s="31">
        <f>'Regla ProbShow (1-0,35-0,15)'!$G$10</f>
        <v>966.48418114143919</v>
      </c>
      <c r="M85" s="32">
        <f>'Regla ProbShow (1-0,35-0,15)'!$G$11</f>
        <v>83.400816621400821</v>
      </c>
      <c r="P85" s="33">
        <f t="shared" si="10"/>
        <v>8.6292997080306702E-2</v>
      </c>
      <c r="T85" s="50" t="str">
        <f t="shared" si="8"/>
        <v>Probabilidad Show 1_0,35_0,15</v>
      </c>
      <c r="U85" s="47">
        <f t="shared" si="11"/>
        <v>487.7352150537634</v>
      </c>
      <c r="V85" s="48">
        <f t="shared" si="12"/>
        <v>353.90433115036507</v>
      </c>
      <c r="W85" s="209">
        <v>20</v>
      </c>
      <c r="X85" s="49">
        <v>247</v>
      </c>
      <c r="Y85" s="204">
        <f t="shared" si="9"/>
        <v>1748287.3958828035</v>
      </c>
    </row>
    <row r="86" spans="2:25" x14ac:dyDescent="0.25">
      <c r="B86" s="23" t="str">
        <f>'Regla ProbShow (1-0,4-0,15)'!$B$2</f>
        <v>Probabilidad Show 1_0,4_0,15</v>
      </c>
      <c r="C86" s="38">
        <f>'Regla ProbShow (1-0,4-0,15)'!$C$10</f>
        <v>51.666666666666664</v>
      </c>
      <c r="D86" s="25">
        <f t="shared" si="13"/>
        <v>1.8701352757544227</v>
      </c>
      <c r="E86" s="26">
        <f t="shared" si="14"/>
        <v>0.79781477627471376</v>
      </c>
      <c r="F86" s="27">
        <f>'Regla ProbShow (1-0,4-0,15)'!$D$10</f>
        <v>598.4432882414153</v>
      </c>
      <c r="G86" s="28">
        <f>'Regla ProbShow (1-0,4-0,15)'!$D$11</f>
        <v>60.122743196347834</v>
      </c>
      <c r="H86" s="29">
        <f>'Regla ProbShow (1-0,4-0,15)'!$E$10</f>
        <v>309.22424557752345</v>
      </c>
      <c r="I86" s="28">
        <f>'Regla ProbShow (1-0,4-0,15)'!$E$11</f>
        <v>38.97636387524922</v>
      </c>
      <c r="J86" s="29">
        <f>'Regla ProbShow (1-0,4-0,15)'!$F$10</f>
        <v>55.847034339229964</v>
      </c>
      <c r="K86" s="30">
        <f>'Regla ProbShow (1-0,4-0,15)'!$F$11</f>
        <v>7.5675622387385344</v>
      </c>
      <c r="L86" s="31">
        <f>'Regla ProbShow (1-0,4-0,15)'!$G$10</f>
        <v>963.51456815816857</v>
      </c>
      <c r="M86" s="32">
        <f>'Regla ProbShow (1-0,4-0,15)'!$G$11</f>
        <v>74.390428601112816</v>
      </c>
      <c r="P86" s="33">
        <f t="shared" si="10"/>
        <v>7.7207372944361169E-2</v>
      </c>
      <c r="T86" s="50" t="str">
        <f t="shared" si="8"/>
        <v>Probabilidad Show 1_0,4_0,15</v>
      </c>
      <c r="U86" s="47">
        <f t="shared" si="11"/>
        <v>467.27679500520298</v>
      </c>
      <c r="V86" s="48">
        <f t="shared" si="12"/>
        <v>374.36275119892548</v>
      </c>
      <c r="W86" s="209">
        <v>20</v>
      </c>
      <c r="X86" s="49">
        <v>247</v>
      </c>
      <c r="Y86" s="204">
        <f t="shared" si="9"/>
        <v>1849351.9909226918</v>
      </c>
    </row>
    <row r="87" spans="2:25" x14ac:dyDescent="0.25">
      <c r="B87" s="23" t="str">
        <f>'Regla ProbShow (1-0,45-0,15)'!$B$2</f>
        <v>Probabilidad Show 1_0,45_0,15</v>
      </c>
      <c r="C87" s="38">
        <f>'Regla ProbShow (1-0,45-0,15)'!$C$10</f>
        <v>50.833333333333336</v>
      </c>
      <c r="D87" s="25">
        <f t="shared" si="13"/>
        <v>1.6524043715846992</v>
      </c>
      <c r="E87" s="26">
        <f t="shared" si="14"/>
        <v>0.96426229508196715</v>
      </c>
      <c r="F87" s="27">
        <f>'Regla ProbShow (1-0,45-0,15)'!$D$10</f>
        <v>528.76939890710378</v>
      </c>
      <c r="G87" s="28">
        <f>'Regla ProbShow (1-0,45-0,15)'!$D$11</f>
        <v>64.773218029951465</v>
      </c>
      <c r="H87" s="29">
        <f>'Regla ProbShow (1-0,45-0,15)'!$E$10</f>
        <v>356.96174863387984</v>
      </c>
      <c r="I87" s="28">
        <f>'Regla ProbShow (1-0,45-0,15)'!$E$11</f>
        <v>46.000912652728879</v>
      </c>
      <c r="J87" s="29">
        <f>'Regla ProbShow (1-0,45-0,15)'!$F$10</f>
        <v>67.498360655737699</v>
      </c>
      <c r="K87" s="30">
        <f>'Regla ProbShow (1-0,45-0,15)'!$F$11</f>
        <v>9.6907509022910769</v>
      </c>
      <c r="L87" s="31">
        <f>'Regla ProbShow (1-0,45-0,15)'!$G$10</f>
        <v>953.22950819672133</v>
      </c>
      <c r="M87" s="32">
        <f>'Regla ProbShow (1-0,45-0,15)'!$G$11</f>
        <v>87.644038946079007</v>
      </c>
      <c r="P87" s="33">
        <f t="shared" si="10"/>
        <v>9.1944320011536615E-2</v>
      </c>
      <c r="T87" s="50" t="str">
        <f t="shared" si="8"/>
        <v>Probabilidad Show 1_0,45_0,15</v>
      </c>
      <c r="U87" s="47">
        <f t="shared" si="11"/>
        <v>431.02732240437155</v>
      </c>
      <c r="V87" s="48">
        <f t="shared" si="12"/>
        <v>410.61222379975692</v>
      </c>
      <c r="W87" s="209">
        <v>20</v>
      </c>
      <c r="X87" s="49">
        <v>247</v>
      </c>
      <c r="Y87" s="204">
        <f t="shared" si="9"/>
        <v>2028424.385570799</v>
      </c>
    </row>
    <row r="88" spans="2:25" x14ac:dyDescent="0.25">
      <c r="B88" s="23" t="str">
        <f>'Regla ProbShow (1-0,5-0,15)'!$B$2</f>
        <v>Probabilidad Show 1_0,5_0,15</v>
      </c>
      <c r="C88" s="38">
        <f>'Regla ProbShow (1-0,5-0,15)'!$C$10</f>
        <v>50.5</v>
      </c>
      <c r="D88" s="25">
        <f t="shared" si="13"/>
        <v>1.4686468646864685</v>
      </c>
      <c r="E88" s="26">
        <f t="shared" si="14"/>
        <v>1.1971397139713971</v>
      </c>
      <c r="F88" s="27">
        <f>'Regla ProbShow (1-0,5-0,15)'!$D$10</f>
        <v>469.96699669966995</v>
      </c>
      <c r="G88" s="28">
        <f>'Regla ProbShow (1-0,5-0,15)'!$D$11</f>
        <v>58.336683951242883</v>
      </c>
      <c r="H88" s="29">
        <f>'Regla ProbShow (1-0,5-0,15)'!$E$10</f>
        <v>421.46809680968096</v>
      </c>
      <c r="I88" s="28">
        <f>'Regla ProbShow (1-0,5-0,15)'!$E$11</f>
        <v>35.204672784354649</v>
      </c>
      <c r="J88" s="29">
        <f>'Regla ProbShow (1-0,5-0,15)'!$F$10</f>
        <v>83.799779977997801</v>
      </c>
      <c r="K88" s="30">
        <f>'Regla ProbShow (1-0,5-0,15)'!$F$11</f>
        <v>8.9998712427734482</v>
      </c>
      <c r="L88" s="31">
        <f>'Regla ProbShow (1-0,5-0,15)'!$G$10</f>
        <v>975.23487348734864</v>
      </c>
      <c r="M88" s="32">
        <f>'Regla ProbShow (1-0,5-0,15)'!$G$11</f>
        <v>69.428819311987439</v>
      </c>
      <c r="P88" s="33">
        <f t="shared" si="10"/>
        <v>7.1191895613532036E-2</v>
      </c>
      <c r="T88" s="50" t="str">
        <f t="shared" si="8"/>
        <v>Probabilidad Show 1_0,5_0,15</v>
      </c>
      <c r="U88" s="47">
        <f t="shared" si="11"/>
        <v>406.90209020902086</v>
      </c>
      <c r="V88" s="48">
        <f t="shared" si="12"/>
        <v>434.73745599510761</v>
      </c>
      <c r="W88" s="209">
        <v>20</v>
      </c>
      <c r="X88" s="49">
        <v>247</v>
      </c>
      <c r="Y88" s="204">
        <f t="shared" si="9"/>
        <v>2147603.0326158316</v>
      </c>
    </row>
    <row r="89" spans="2:25" x14ac:dyDescent="0.25">
      <c r="B89" s="23" t="str">
        <f>'Regla ProbShow (1-0,55-0,15)'!$B$2</f>
        <v>Probabilidad Show 1_0,55_0,15</v>
      </c>
      <c r="C89" s="38">
        <f>'Regla ProbShow (1-0,55-0,15)'!$C$10</f>
        <v>50</v>
      </c>
      <c r="D89" s="25">
        <f t="shared" si="13"/>
        <v>1.1957222222222221</v>
      </c>
      <c r="E89" s="26">
        <f t="shared" si="14"/>
        <v>1.471888888888889</v>
      </c>
      <c r="F89" s="27">
        <f>'Regla ProbShow (1-0,55-0,15)'!$D$10</f>
        <v>382.63111111111107</v>
      </c>
      <c r="G89" s="28">
        <f>'Regla ProbShow (1-0,55-0,15)'!$D$11</f>
        <v>69.057390482459695</v>
      </c>
      <c r="H89" s="29">
        <f>'Regla ProbShow (1-0,55-0,15)'!$E$10</f>
        <v>492.53777777777771</v>
      </c>
      <c r="I89" s="28">
        <f>'Regla ProbShow (1-0,55-0,15)'!$E$11</f>
        <v>79.909573075669741</v>
      </c>
      <c r="J89" s="29">
        <f>'Regla ProbShow (1-0,55-0,15)'!$F$10</f>
        <v>103.03222222222223</v>
      </c>
      <c r="K89" s="30">
        <f>'Regla ProbShow (1-0,55-0,15)'!$F$11</f>
        <v>13.494144088876414</v>
      </c>
      <c r="L89" s="31">
        <f>'Regla ProbShow (1-0,55-0,15)'!$G$10</f>
        <v>978.20111111111123</v>
      </c>
      <c r="M89" s="32">
        <f>'Regla ProbShow (1-0,55-0,15)'!$G$11</f>
        <v>99.92171249730994</v>
      </c>
      <c r="P89" s="33">
        <f t="shared" si="10"/>
        <v>0.10214843487942031</v>
      </c>
      <c r="T89" s="50" t="str">
        <f t="shared" si="8"/>
        <v>Probabilidad Show 1_0,55_0,15</v>
      </c>
      <c r="U89" s="47">
        <f t="shared" si="11"/>
        <v>366.0911111111111</v>
      </c>
      <c r="V89" s="48">
        <f t="shared" si="12"/>
        <v>475.54843509301736</v>
      </c>
      <c r="W89" s="209">
        <v>20</v>
      </c>
      <c r="X89" s="49">
        <v>247</v>
      </c>
      <c r="Y89" s="204">
        <f t="shared" si="9"/>
        <v>2349209.2693595057</v>
      </c>
    </row>
    <row r="90" spans="2:25" x14ac:dyDescent="0.25">
      <c r="B90" s="23" t="str">
        <f>'Regla ProbShow (1-0,3-0,2)'!$B$2</f>
        <v>Probabilidad Show 1_0,3_0,2</v>
      </c>
      <c r="C90" s="38">
        <f>'Regla ProbShow (1-0,3-0,2)'!$C$10</f>
        <v>52.5</v>
      </c>
      <c r="D90" s="25">
        <f t="shared" si="13"/>
        <v>2.1847414234511011</v>
      </c>
      <c r="E90" s="26">
        <f t="shared" si="14"/>
        <v>0.57347670250896055</v>
      </c>
      <c r="F90" s="27">
        <f>'Regla ProbShow (1-0,3-0,2)'!$D$10</f>
        <v>699.11725550435233</v>
      </c>
      <c r="G90" s="28">
        <f>'Regla ProbShow (1-0,3-0,2)'!$D$11</f>
        <v>89.362147595662208</v>
      </c>
      <c r="H90" s="29">
        <f>'Regla ProbShow (1-0,3-0,2)'!$E$10</f>
        <v>248.9006656426011</v>
      </c>
      <c r="I90" s="28">
        <f>'Regla ProbShow (1-0,3-0,2)'!$E$11</f>
        <v>33.693381921663892</v>
      </c>
      <c r="J90" s="29">
        <f>'Regla ProbShow (1-0,3-0,2)'!$F$10</f>
        <v>40.143369175627242</v>
      </c>
      <c r="K90" s="30">
        <f>'Regla ProbShow (1-0,3-0,2)'!$F$11</f>
        <v>4.5187169009128798</v>
      </c>
      <c r="L90" s="31">
        <f>'Regla ProbShow (1-0,3-0,2)'!$G$10</f>
        <v>988.1612903225805</v>
      </c>
      <c r="M90" s="32">
        <f>'Regla ProbShow (1-0,3-0,2)'!$G$11</f>
        <v>86.099428799853612</v>
      </c>
      <c r="P90" s="33">
        <f t="shared" si="10"/>
        <v>8.7130946782733074E-2</v>
      </c>
      <c r="T90" s="50" t="str">
        <f t="shared" si="8"/>
        <v>Probabilidad Show 1_0,3_0,2</v>
      </c>
      <c r="U90" s="47">
        <f t="shared" si="11"/>
        <v>520.78648233486945</v>
      </c>
      <c r="V90" s="48">
        <f t="shared" si="12"/>
        <v>320.85306386925902</v>
      </c>
      <c r="W90" s="209">
        <v>20</v>
      </c>
      <c r="X90" s="49">
        <v>247</v>
      </c>
      <c r="Y90" s="204">
        <f t="shared" si="9"/>
        <v>1585014.1355141397</v>
      </c>
    </row>
    <row r="91" spans="2:25" x14ac:dyDescent="0.25">
      <c r="B91" s="23" t="str">
        <f>'Regla ProbShow (1-0,35-0,2)'!$B$2</f>
        <v>Probabilidad Show 1_0,35_0,2</v>
      </c>
      <c r="C91" s="38">
        <f>'Regla ProbShow (1-0,35-0,2)'!$C$10</f>
        <v>52</v>
      </c>
      <c r="D91" s="25">
        <f t="shared" si="13"/>
        <v>2.0077543424317619</v>
      </c>
      <c r="E91" s="26">
        <f t="shared" si="14"/>
        <v>0.61419561621174534</v>
      </c>
      <c r="F91" s="27">
        <f>'Regla ProbShow (1-0,35-0,2)'!$D$10</f>
        <v>642.48138957816377</v>
      </c>
      <c r="G91" s="28">
        <f>'Regla ProbShow (1-0,35-0,2)'!$D$11</f>
        <v>92.811223912944101</v>
      </c>
      <c r="H91" s="29">
        <f>'Regla ProbShow (1-0,35-0,2)'!$E$10</f>
        <v>251.67131927212571</v>
      </c>
      <c r="I91" s="28">
        <f>'Regla ProbShow (1-0,35-0,2)'!$E$11</f>
        <v>32.573678398519355</v>
      </c>
      <c r="J91" s="29">
        <f>'Regla ProbShow (1-0,35-0,2)'!$F$10</f>
        <v>42.993693134822173</v>
      </c>
      <c r="K91" s="30">
        <f>'Regla ProbShow (1-0,35-0,2)'!$F$11</f>
        <v>8.7829722939536232</v>
      </c>
      <c r="L91" s="31">
        <f>'Regla ProbShow (1-0,35-0,2)'!$G$10</f>
        <v>937.14640198511165</v>
      </c>
      <c r="M91" s="32">
        <f>'Regla ProbShow (1-0,35-0,2)'!$G$11</f>
        <v>108.74450673205703</v>
      </c>
      <c r="P91" s="33">
        <f t="shared" si="10"/>
        <v>0.11603790667254213</v>
      </c>
      <c r="T91" s="50" t="str">
        <f t="shared" si="8"/>
        <v>Probabilidad Show 1_0,35_0,2</v>
      </c>
      <c r="U91" s="47">
        <f t="shared" si="11"/>
        <v>484.6996484698098</v>
      </c>
      <c r="V91" s="48">
        <f t="shared" si="12"/>
        <v>356.93989773431866</v>
      </c>
      <c r="W91" s="209">
        <v>20</v>
      </c>
      <c r="X91" s="49">
        <v>247</v>
      </c>
      <c r="Y91" s="204">
        <f t="shared" si="9"/>
        <v>1763283.0948075342</v>
      </c>
    </row>
    <row r="92" spans="2:25" x14ac:dyDescent="0.25">
      <c r="B92" s="23" t="str">
        <f>'Regla ProbShow (1-0,4-0,2)'!$B$2</f>
        <v>Probabilidad Show 1_0,4_0,2</v>
      </c>
      <c r="C92" s="38">
        <f>'Regla ProbShow (1-0,4-0,2)'!$C$10</f>
        <v>51.833333333333336</v>
      </c>
      <c r="D92" s="25">
        <f t="shared" si="13"/>
        <v>1.9213774504719425</v>
      </c>
      <c r="E92" s="26">
        <f t="shared" si="14"/>
        <v>0.78036510735400877</v>
      </c>
      <c r="F92" s="27">
        <f>'Regla ProbShow (1-0,4-0,2)'!$D$10</f>
        <v>614.84078415102158</v>
      </c>
      <c r="G92" s="28">
        <f>'Regla ProbShow (1-0,4-0,2)'!$D$11</f>
        <v>72.148988946531261</v>
      </c>
      <c r="H92" s="29">
        <f>'Regla ProbShow (1-0,4-0,2)'!$E$10</f>
        <v>300.03526605123949</v>
      </c>
      <c r="I92" s="28">
        <f>'Regla ProbShow (1-0,4-0,2)'!$E$11</f>
        <v>43.009668998303574</v>
      </c>
      <c r="J92" s="29">
        <f>'Regla ProbShow (1-0,4-0,2)'!$F$10</f>
        <v>54.625557514780617</v>
      </c>
      <c r="K92" s="30">
        <f>'Regla ProbShow (1-0,4-0,2)'!$F$11</f>
        <v>7.4961182557266532</v>
      </c>
      <c r="L92" s="31">
        <f>'Regla ProbShow (1-0,4-0,2)'!$G$10</f>
        <v>969.50160771704179</v>
      </c>
      <c r="M92" s="32">
        <f>'Regla ProbShow (1-0,4-0,2)'!$G$11</f>
        <v>92.45542955507986</v>
      </c>
      <c r="P92" s="33">
        <f t="shared" si="10"/>
        <v>9.5363874406347401E-2</v>
      </c>
      <c r="T92" s="50" t="str">
        <f t="shared" si="8"/>
        <v>Probabilidad Show 1_0,4_0,2</v>
      </c>
      <c r="U92" s="47">
        <f t="shared" si="11"/>
        <v>477.32859661860795</v>
      </c>
      <c r="V92" s="48">
        <f t="shared" si="12"/>
        <v>364.31094958552052</v>
      </c>
      <c r="W92" s="209">
        <v>20</v>
      </c>
      <c r="X92" s="49">
        <v>247</v>
      </c>
      <c r="Y92" s="204">
        <f t="shared" si="9"/>
        <v>1799696.0909524714</v>
      </c>
    </row>
    <row r="93" spans="2:25" x14ac:dyDescent="0.25">
      <c r="B93" s="23" t="str">
        <f>'Regla ProbShow (1-0,45-0,2)'!$B$2</f>
        <v>Probabilidad Show 1_0,45_0,2</v>
      </c>
      <c r="C93" s="38">
        <f>'Regla ProbShow (1-0,45-0,2)'!$C$10</f>
        <v>51.166666666666664</v>
      </c>
      <c r="D93" s="25">
        <f t="shared" si="13"/>
        <v>1.7459826275787189</v>
      </c>
      <c r="E93" s="26">
        <f t="shared" si="14"/>
        <v>0.97996742671009773</v>
      </c>
      <c r="F93" s="27">
        <f>'Regla ProbShow (1-0,45-0,2)'!$D$10</f>
        <v>558.71444082519008</v>
      </c>
      <c r="G93" s="28">
        <f>'Regla ProbShow (1-0,45-0,2)'!$D$11</f>
        <v>53.539806946873277</v>
      </c>
      <c r="H93" s="29">
        <f>'Regla ProbShow (1-0,45-0,2)'!$E$10</f>
        <v>357.93159609120522</v>
      </c>
      <c r="I93" s="28">
        <f>'Regla ProbShow (1-0,45-0,2)'!$E$11</f>
        <v>48.446737198229002</v>
      </c>
      <c r="J93" s="29">
        <f>'Regla ProbShow (1-0,45-0,2)'!$F$10</f>
        <v>68.597719869706836</v>
      </c>
      <c r="K93" s="30">
        <f>'Regla ProbShow (1-0,45-0,2)'!$F$11</f>
        <v>8.9856646928827963</v>
      </c>
      <c r="L93" s="31">
        <f>'Regla ProbShow (1-0,45-0,2)'!$G$10</f>
        <v>985.24375678610215</v>
      </c>
      <c r="M93" s="32">
        <f>'Regla ProbShow (1-0,45-0,2)'!$G$11</f>
        <v>76.185163791763031</v>
      </c>
      <c r="P93" s="33">
        <f t="shared" si="10"/>
        <v>7.7326208125673965E-2</v>
      </c>
      <c r="T93" s="50" t="str">
        <f t="shared" si="8"/>
        <v>Probabilidad Show 1_0,45_0,2</v>
      </c>
      <c r="U93" s="47">
        <f t="shared" si="11"/>
        <v>452.71389793702502</v>
      </c>
      <c r="V93" s="48">
        <f t="shared" si="12"/>
        <v>388.92564826710344</v>
      </c>
      <c r="W93" s="209">
        <v>20</v>
      </c>
      <c r="X93" s="49">
        <v>247</v>
      </c>
      <c r="Y93" s="204">
        <f t="shared" si="9"/>
        <v>1921292.7024394909</v>
      </c>
    </row>
    <row r="94" spans="2:25" x14ac:dyDescent="0.25">
      <c r="B94" s="23" t="str">
        <f>'Regla ProbShow (1-0,5-0,2)'!$B$2</f>
        <v>Probabilidad Show 1_0,5_0,2</v>
      </c>
      <c r="C94" s="38">
        <f>'Regla ProbShow (1-0,5-0,2)'!$C$10</f>
        <v>50.666666666666664</v>
      </c>
      <c r="D94" s="25">
        <f t="shared" si="13"/>
        <v>1.4811403508771932</v>
      </c>
      <c r="E94" s="26">
        <f t="shared" si="14"/>
        <v>1.1878837719298245</v>
      </c>
      <c r="F94" s="27">
        <f>'Regla ProbShow (1-0,5-0,2)'!$D$10</f>
        <v>473.96491228070181</v>
      </c>
      <c r="G94" s="28">
        <f>'Regla ProbShow (1-0,5-0,2)'!$D$11</f>
        <v>63.676622234100591</v>
      </c>
      <c r="H94" s="29">
        <f>'Regla ProbShow (1-0,5-0,2)'!$E$10</f>
        <v>420.6162280701754</v>
      </c>
      <c r="I94" s="28">
        <f>'Regla ProbShow (1-0,5-0,2)'!$E$11</f>
        <v>57.868072632644257</v>
      </c>
      <c r="J94" s="29">
        <f>'Regla ProbShow (1-0,5-0,2)'!$F$10</f>
        <v>83.151864035087712</v>
      </c>
      <c r="K94" s="30">
        <f>'Regla ProbShow (1-0,5-0,2)'!$F$11</f>
        <v>17.801395307333241</v>
      </c>
      <c r="L94" s="31">
        <f>'Regla ProbShow (1-0,5-0,2)'!$G$10</f>
        <v>977.73300438596505</v>
      </c>
      <c r="M94" s="32">
        <f>'Regla ProbShow (1-0,5-0,2)'!$G$11</f>
        <v>104.90234373636763</v>
      </c>
      <c r="P94" s="33">
        <f t="shared" si="10"/>
        <v>0.10729140088939546</v>
      </c>
      <c r="T94" s="50" t="str">
        <f t="shared" si="8"/>
        <v>Probabilidad Show 1_0,5_0,2</v>
      </c>
      <c r="U94" s="47">
        <f t="shared" si="11"/>
        <v>409.00274122807019</v>
      </c>
      <c r="V94" s="48">
        <f t="shared" si="12"/>
        <v>432.63680497605827</v>
      </c>
      <c r="W94" s="209">
        <v>20</v>
      </c>
      <c r="X94" s="49">
        <v>247</v>
      </c>
      <c r="Y94" s="204">
        <f t="shared" si="9"/>
        <v>2137225.8165817279</v>
      </c>
    </row>
    <row r="95" spans="2:25" x14ac:dyDescent="0.25">
      <c r="B95" s="23" t="str">
        <f>'Regla ProbShow (1-0,55-0,2)'!$B$2</f>
        <v>Probabilidad Show 1_0,55_0,2</v>
      </c>
      <c r="C95" s="38">
        <f>'Regla ProbShow (1-0,55-0,2)'!$C$10</f>
        <v>50</v>
      </c>
      <c r="D95" s="25">
        <f t="shared" si="13"/>
        <v>1.2242777777777778</v>
      </c>
      <c r="E95" s="26">
        <f t="shared" si="14"/>
        <v>1.4480555555555557</v>
      </c>
      <c r="F95" s="27">
        <f>'Regla ProbShow (1-0,55-0,2)'!$D$10</f>
        <v>391.76888888888891</v>
      </c>
      <c r="G95" s="28">
        <f>'Regla ProbShow (1-0,55-0,2)'!$D$11</f>
        <v>64.846576158700714</v>
      </c>
      <c r="H95" s="29">
        <f>'Regla ProbShow (1-0,55-0,2)'!$E$10</f>
        <v>491.39833333333331</v>
      </c>
      <c r="I95" s="28">
        <f>'Regla ProbShow (1-0,55-0,2)'!$E$11</f>
        <v>59.767281221665328</v>
      </c>
      <c r="J95" s="29">
        <f>'Regla ProbShow (1-0,55-0,2)'!$F$10</f>
        <v>101.36388888888889</v>
      </c>
      <c r="K95" s="30">
        <f>'Regla ProbShow (1-0,55-0,2)'!$F$11</f>
        <v>16.489657018272005</v>
      </c>
      <c r="L95" s="31">
        <f>'Regla ProbShow (1-0,55-0,2)'!$G$10</f>
        <v>984.53111111111127</v>
      </c>
      <c r="M95" s="32">
        <f>'Regla ProbShow (1-0,55-0,2)'!$G$11</f>
        <v>104.25773332479794</v>
      </c>
      <c r="P95" s="33">
        <f t="shared" si="10"/>
        <v>0.10589582406099478</v>
      </c>
      <c r="T95" s="50" t="str">
        <f t="shared" si="8"/>
        <v>Probabilidad Show 1_0,55_0,2</v>
      </c>
      <c r="U95" s="47">
        <f t="shared" si="11"/>
        <v>370.70499999999998</v>
      </c>
      <c r="V95" s="48">
        <f t="shared" si="12"/>
        <v>470.93454620412848</v>
      </c>
      <c r="W95" s="209">
        <v>20</v>
      </c>
      <c r="X95" s="49">
        <v>247</v>
      </c>
      <c r="Y95" s="204">
        <f t="shared" si="9"/>
        <v>2326416.6582483947</v>
      </c>
    </row>
    <row r="96" spans="2:25" x14ac:dyDescent="0.25">
      <c r="B96" s="23" t="str">
        <f>'Regla ProbShow (1,05-0,3-0,15)'!$B$2</f>
        <v>Probabilidad Show 1,05_0,3_0,15</v>
      </c>
      <c r="C96" s="38">
        <f>'Regla ProbShow (1,05-0,3-0,15)'!$C$10</f>
        <v>51.833333333333336</v>
      </c>
      <c r="D96" s="25">
        <f t="shared" si="13"/>
        <v>1.9622445804377135</v>
      </c>
      <c r="E96" s="26">
        <f t="shared" si="14"/>
        <v>0.76070946997199462</v>
      </c>
      <c r="F96" s="27">
        <f>'Regla ProbShow (1,05-0,3-0,15)'!$D$10</f>
        <v>627.91826574006836</v>
      </c>
      <c r="G96" s="28">
        <f>'Regla ProbShow (1,05-0,3-0,15)'!$D$11</f>
        <v>82.754650916708457</v>
      </c>
      <c r="H96" s="29">
        <f>'Regla ProbShow (1,05-0,3-0,15)'!$E$10</f>
        <v>309.86256612384602</v>
      </c>
      <c r="I96" s="28">
        <f>'Regla ProbShow (1,05-0,3-0,15)'!$E$11</f>
        <v>40.073441714292635</v>
      </c>
      <c r="J96" s="29">
        <f>'Regla ProbShow (1,05-0,3-0,15)'!$F$10</f>
        <v>53.249662898039624</v>
      </c>
      <c r="K96" s="30">
        <f>'Regla ProbShow (1,05-0,3-0,15)'!$F$11</f>
        <v>7.5952968470941862</v>
      </c>
      <c r="L96" s="31">
        <f>'Regla ProbShow (1,05-0,3-0,15)'!$G$10</f>
        <v>991.03049476195417</v>
      </c>
      <c r="M96" s="32">
        <f>'Regla ProbShow (1,05-0,3-0,15)'!$G$11</f>
        <v>102.02268357317244</v>
      </c>
      <c r="P96" s="33">
        <f t="shared" si="10"/>
        <v>0.10294605878669588</v>
      </c>
      <c r="T96" s="50" t="str">
        <f t="shared" si="8"/>
        <v>Probabilidad Show 1,05_0,3_0,15</v>
      </c>
      <c r="U96" s="47">
        <f t="shared" si="11"/>
        <v>484.94347059433659</v>
      </c>
      <c r="V96" s="48">
        <f t="shared" si="12"/>
        <v>356.69607560979188</v>
      </c>
      <c r="W96" s="209">
        <v>20</v>
      </c>
      <c r="X96" s="49">
        <v>247</v>
      </c>
      <c r="Y96" s="204">
        <f t="shared" si="9"/>
        <v>1762078.6135123719</v>
      </c>
    </row>
    <row r="97" spans="2:25" x14ac:dyDescent="0.25">
      <c r="B97" s="23" t="str">
        <f>'Regla ProbShow (1,05-0,35-0,15)'!$B$2</f>
        <v>Probabilidad Show 1,05_0,35_0,15</v>
      </c>
      <c r="C97" s="38">
        <f>'Regla ProbShow (1,05-0,35-0,15)'!$C$10</f>
        <v>51.5</v>
      </c>
      <c r="D97" s="25">
        <f t="shared" si="13"/>
        <v>1.7995649636585493</v>
      </c>
      <c r="E97" s="26">
        <f t="shared" si="14"/>
        <v>0.859886466125524</v>
      </c>
      <c r="F97" s="27">
        <f>'Regla ProbShow (1,05-0,35-0,15)'!$D$10</f>
        <v>575.8607883707358</v>
      </c>
      <c r="G97" s="28">
        <f>'Regla ProbShow (1,05-0,35-0,15)'!$D$11</f>
        <v>78.020838862076289</v>
      </c>
      <c r="H97" s="29">
        <f>'Regla ProbShow (1,05-0,35-0,15)'!$E$10</f>
        <v>344.14239482200645</v>
      </c>
      <c r="I97" s="28">
        <f>'Regla ProbShow (1,05-0,35-0,15)'!$E$11</f>
        <v>27.849701011333266</v>
      </c>
      <c r="J97" s="29">
        <f>'Regla ProbShow (1,05-0,35-0,15)'!$F$10</f>
        <v>60.192052628786676</v>
      </c>
      <c r="K97" s="30">
        <f>'Regla ProbShow (1,05-0,35-0,15)'!$F$11</f>
        <v>6.8301145312520166</v>
      </c>
      <c r="L97" s="31">
        <f>'Regla ProbShow (1,05-0,35-0,15)'!$G$10</f>
        <v>980.19523582152908</v>
      </c>
      <c r="M97" s="32">
        <f>'Regla ProbShow (1,05-0,35-0,15)'!$G$11</f>
        <v>83.096937367169204</v>
      </c>
      <c r="P97" s="33">
        <f t="shared" si="10"/>
        <v>8.4775904157015552E-2</v>
      </c>
      <c r="T97" s="50" t="str">
        <f t="shared" si="8"/>
        <v>Probabilidad Show 1,05_0,35_0,15</v>
      </c>
      <c r="U97" s="47">
        <f t="shared" si="11"/>
        <v>456.09634463366751</v>
      </c>
      <c r="V97" s="48">
        <f t="shared" si="12"/>
        <v>385.54320157046095</v>
      </c>
      <c r="W97" s="209">
        <v>20</v>
      </c>
      <c r="X97" s="49">
        <v>247</v>
      </c>
      <c r="Y97" s="204">
        <f t="shared" si="9"/>
        <v>1904583.4157580771</v>
      </c>
    </row>
    <row r="98" spans="2:25" x14ac:dyDescent="0.25">
      <c r="B98" s="23" t="str">
        <f>'Regla ProbShow (1,05-0,4-0,15)'!$B$2</f>
        <v>Probabilidad Show 1,05_0,4_0,15</v>
      </c>
      <c r="C98" s="38">
        <f>'Regla ProbShow (1,05-0,4-0,15)'!$C$10</f>
        <v>50.833333333333336</v>
      </c>
      <c r="D98" s="25">
        <f t="shared" si="13"/>
        <v>1.6569945355191258</v>
      </c>
      <c r="E98" s="26">
        <f t="shared" si="14"/>
        <v>0.98267759562841539</v>
      </c>
      <c r="F98" s="27">
        <f>'Regla ProbShow (1,05-0,4-0,15)'!$D$10</f>
        <v>530.23825136612027</v>
      </c>
      <c r="G98" s="28">
        <f>'Regla ProbShow (1,05-0,4-0,15)'!$D$11</f>
        <v>82.356991321494988</v>
      </c>
      <c r="H98" s="29">
        <f>'Regla ProbShow (1,05-0,4-0,15)'!$E$10</f>
        <v>379.40163934426226</v>
      </c>
      <c r="I98" s="28">
        <f>'Regla ProbShow (1,05-0,4-0,15)'!$E$11</f>
        <v>51.809377883321588</v>
      </c>
      <c r="J98" s="29">
        <f>'Regla ProbShow (1,05-0,4-0,15)'!$F$10</f>
        <v>68.787431693989078</v>
      </c>
      <c r="K98" s="30">
        <f>'Regla ProbShow (1,05-0,4-0,15)'!$F$11</f>
        <v>13.655569483588316</v>
      </c>
      <c r="L98" s="31">
        <f>'Regla ProbShow (1,05-0,4-0,15)'!$G$10</f>
        <v>978.42732240437169</v>
      </c>
      <c r="M98" s="32">
        <f>'Regla ProbShow (1,05-0,4-0,15)'!$G$11</f>
        <v>118.36119005727348</v>
      </c>
      <c r="P98" s="33">
        <f t="shared" si="10"/>
        <v>0.12097085531750541</v>
      </c>
      <c r="T98" s="50" t="str">
        <f t="shared" si="8"/>
        <v>Probabilidad Show 1,05_0,4_0,15</v>
      </c>
      <c r="U98" s="47">
        <f t="shared" si="11"/>
        <v>433.32622950819677</v>
      </c>
      <c r="V98" s="48">
        <f t="shared" si="12"/>
        <v>408.31331669593169</v>
      </c>
      <c r="W98" s="209">
        <v>20</v>
      </c>
      <c r="X98" s="49">
        <v>247</v>
      </c>
      <c r="Y98" s="204">
        <f t="shared" si="9"/>
        <v>2017067.7844779026</v>
      </c>
    </row>
    <row r="99" spans="2:25" x14ac:dyDescent="0.25">
      <c r="B99" s="23" t="str">
        <f>'Regla ProbShow (1,05-0,45-0,15)'!$B$2</f>
        <v>Probabilidad Show 1,05_0,45_0,15</v>
      </c>
      <c r="C99" s="38">
        <f>'Regla ProbShow (1,05-0,45-0,15)'!$C$10</f>
        <v>50.333333333333336</v>
      </c>
      <c r="D99" s="25">
        <f t="shared" si="13"/>
        <v>1.4221302428256073</v>
      </c>
      <c r="E99" s="26">
        <f t="shared" si="14"/>
        <v>1.1890728476821191</v>
      </c>
      <c r="F99" s="27">
        <f>'Regla ProbShow (1,05-0,45-0,15)'!$D$10</f>
        <v>455.08167770419431</v>
      </c>
      <c r="G99" s="28">
        <f>'Regla ProbShow (1,05-0,45-0,15)'!$D$11</f>
        <v>40.847010222678385</v>
      </c>
      <c r="H99" s="29">
        <f>'Regla ProbShow (1,05-0,45-0,15)'!$E$10</f>
        <v>444.46799116997784</v>
      </c>
      <c r="I99" s="28">
        <f>'Regla ProbShow (1,05-0,45-0,15)'!$E$11</f>
        <v>57.609186141620235</v>
      </c>
      <c r="J99" s="29">
        <f>'Regla ProbShow (1,05-0,45-0,15)'!$F$10</f>
        <v>83.235099337748338</v>
      </c>
      <c r="K99" s="30">
        <f>'Regla ProbShow (1,05-0,45-0,15)'!$F$11</f>
        <v>13.269171942270789</v>
      </c>
      <c r="L99" s="31">
        <f>'Regla ProbShow (1,05-0,45-0,15)'!$G$10</f>
        <v>982.78476821192055</v>
      </c>
      <c r="M99" s="32">
        <f>'Regla ProbShow (1,05-0,45-0,15)'!$G$11</f>
        <v>74.823163095500604</v>
      </c>
      <c r="P99" s="33">
        <f t="shared" si="10"/>
        <v>7.6133824531727262E-2</v>
      </c>
      <c r="T99" s="50" t="str">
        <f t="shared" si="8"/>
        <v>Probabilidad Show 1,05_0,45_0,15</v>
      </c>
      <c r="U99" s="47">
        <f t="shared" si="11"/>
        <v>396.10375275938196</v>
      </c>
      <c r="V99" s="48">
        <f t="shared" si="12"/>
        <v>445.5357934447465</v>
      </c>
      <c r="W99" s="209">
        <v>20</v>
      </c>
      <c r="X99" s="49">
        <v>247</v>
      </c>
      <c r="Y99" s="204">
        <f t="shared" si="9"/>
        <v>2200946.8196170474</v>
      </c>
    </row>
    <row r="100" spans="2:25" x14ac:dyDescent="0.25">
      <c r="B100" s="23" t="str">
        <f>'Regla ProbShow (1,1-0,25-0,15)'!$B$2</f>
        <v>Probabilidad Show 1,1_0,25_0,15</v>
      </c>
      <c r="C100" s="38">
        <f>'Regla ProbShow (1,1-0,25-0,15)'!$C$10</f>
        <v>51.666666666666664</v>
      </c>
      <c r="D100" s="25">
        <f t="shared" si="13"/>
        <v>1.8379693283976732</v>
      </c>
      <c r="E100" s="26">
        <f t="shared" si="14"/>
        <v>0.81004759386567959</v>
      </c>
      <c r="F100" s="27">
        <f>'Regla ProbShow (1,1-0,25-0,15)'!$D$10</f>
        <v>588.15018508725541</v>
      </c>
      <c r="G100" s="28">
        <f>'Regla ProbShow (1,1-0,25-0,15)'!$D$11</f>
        <v>53.434666542138423</v>
      </c>
      <c r="H100" s="29">
        <f>'Regla ProbShow (1,1-0,25-0,15)'!$E$10</f>
        <v>322.38868323638286</v>
      </c>
      <c r="I100" s="28">
        <f>'Regla ProbShow (1,1-0,25-0,15)'!$E$11</f>
        <v>41.968206644264107</v>
      </c>
      <c r="J100" s="29">
        <f>'Regla ProbShow (1,1-0,25-0,15)'!$F$10</f>
        <v>56.70333157059757</v>
      </c>
      <c r="K100" s="30">
        <f>'Regla ProbShow (1,1-0,25-0,15)'!$F$11</f>
        <v>7.1286961326104752</v>
      </c>
      <c r="L100" s="31">
        <f>'Regla ProbShow (1,1-0,25-0,15)'!$G$10</f>
        <v>967.24219989423591</v>
      </c>
      <c r="M100" s="32">
        <f>'Regla ProbShow (1,1-0,25-0,15)'!$G$11</f>
        <v>52.260905699775414</v>
      </c>
      <c r="P100" s="33">
        <f t="shared" si="10"/>
        <v>5.4030837059724994E-2</v>
      </c>
      <c r="T100" s="50" t="str">
        <f t="shared" si="8"/>
        <v>Probabilidad Show 1,1_0,25_0,15</v>
      </c>
      <c r="U100" s="47">
        <f t="shared" si="11"/>
        <v>461.0565838180857</v>
      </c>
      <c r="V100" s="48">
        <f t="shared" si="12"/>
        <v>380.58296238604277</v>
      </c>
      <c r="W100" s="209">
        <v>20</v>
      </c>
      <c r="X100" s="49">
        <v>247</v>
      </c>
      <c r="Y100" s="204">
        <f t="shared" si="9"/>
        <v>1880079.8341870513</v>
      </c>
    </row>
    <row r="101" spans="2:25" x14ac:dyDescent="0.25">
      <c r="B101" s="23" t="str">
        <f>'Regla ProbShow (1,1-0,3-0,15)'!$B$2</f>
        <v>Probabilidad Show 1,1_0,3_0,15</v>
      </c>
      <c r="C101" s="38">
        <f>'Regla ProbShow (1,1-0,3-0,15)'!$C$10</f>
        <v>51.166666666666664</v>
      </c>
      <c r="D101" s="25">
        <f t="shared" si="13"/>
        <v>1.6636807817589578</v>
      </c>
      <c r="E101" s="26">
        <f t="shared" si="14"/>
        <v>0.87812160694896835</v>
      </c>
      <c r="F101" s="27">
        <f>'Regla ProbShow (1,1-0,3-0,15)'!$D$10</f>
        <v>532.37785016286648</v>
      </c>
      <c r="G101" s="28">
        <f>'Regla ProbShow (1,1-0,3-0,15)'!$D$11</f>
        <v>53.163810128299978</v>
      </c>
      <c r="H101" s="29">
        <f>'Regla ProbShow (1,1-0,3-0,15)'!$E$10</f>
        <v>361.74321389793698</v>
      </c>
      <c r="I101" s="28">
        <f>'Regla ProbShow (1,1-0,3-0,15)'!$E$11</f>
        <v>43.167835475482065</v>
      </c>
      <c r="J101" s="29">
        <f>'Regla ProbShow (1,1-0,3-0,15)'!$F$10</f>
        <v>61.468512486427791</v>
      </c>
      <c r="K101" s="30">
        <f>'Regla ProbShow (1,1-0,3-0,15)'!$F$11</f>
        <v>9.7800875460852215</v>
      </c>
      <c r="L101" s="31">
        <f>'Regla ProbShow (1,1-0,3-0,15)'!$G$10</f>
        <v>955.58957654723122</v>
      </c>
      <c r="M101" s="32">
        <f>'Regla ProbShow (1,1-0,3-0,15)'!$G$11</f>
        <v>73.94478229556519</v>
      </c>
      <c r="P101" s="33">
        <f t="shared" si="10"/>
        <v>7.7381319460123235E-2</v>
      </c>
      <c r="T101" s="50" t="str">
        <f t="shared" si="8"/>
        <v>Probabilidad Show 1,1_0,3_0,15</v>
      </c>
      <c r="U101" s="47">
        <f t="shared" si="11"/>
        <v>427.4782844733985</v>
      </c>
      <c r="V101" s="48">
        <f t="shared" si="12"/>
        <v>414.16126173072996</v>
      </c>
      <c r="W101" s="209">
        <v>20</v>
      </c>
      <c r="X101" s="49">
        <v>247</v>
      </c>
      <c r="Y101" s="204">
        <f t="shared" si="9"/>
        <v>2045956.6329498061</v>
      </c>
    </row>
    <row r="102" spans="2:25" x14ac:dyDescent="0.25">
      <c r="B102" s="23" t="str">
        <f>'Regla ProbShow (1,1-0,35-0,15)'!$B$2</f>
        <v>Probabilidad Show 1,1_0,35_0,15</v>
      </c>
      <c r="C102" s="38">
        <f>'Regla ProbShow (1,1-0,35-0,15)'!$C$10</f>
        <v>50.833333333333336</v>
      </c>
      <c r="D102" s="25">
        <f t="shared" si="13"/>
        <v>1.6209836065573771</v>
      </c>
      <c r="E102" s="26">
        <f t="shared" si="14"/>
        <v>1.0675409836065572</v>
      </c>
      <c r="F102" s="27">
        <f>'Regla ProbShow (1,1-0,35-0,15)'!$D$10</f>
        <v>518.71475409836069</v>
      </c>
      <c r="G102" s="28">
        <f>'Regla ProbShow (1,1-0,35-0,15)'!$D$11</f>
        <v>61.807650543771594</v>
      </c>
      <c r="H102" s="29">
        <f>'Regla ProbShow (1,1-0,35-0,15)'!$E$10</f>
        <v>409.17814207650275</v>
      </c>
      <c r="I102" s="28">
        <f>'Regla ProbShow (1,1-0,35-0,15)'!$E$11</f>
        <v>65.892279451129838</v>
      </c>
      <c r="J102" s="29">
        <f>'Regla ProbShow (1,1-0,35-0,15)'!$F$10</f>
        <v>74.727868852459011</v>
      </c>
      <c r="K102" s="30">
        <f>'Regla ProbShow (1,1-0,35-0,15)'!$F$11</f>
        <v>12.866007203474181</v>
      </c>
      <c r="L102" s="31">
        <f>'Regla ProbShow (1,1-0,35-0,15)'!$G$10</f>
        <v>1002.6207650273224</v>
      </c>
      <c r="M102" s="32">
        <f>'Regla ProbShow (1,1-0,35-0,15)'!$G$11</f>
        <v>93.196183807502351</v>
      </c>
      <c r="P102" s="33">
        <f t="shared" si="10"/>
        <v>9.2952576944646328E-2</v>
      </c>
      <c r="T102" s="50" t="str">
        <f t="shared" si="8"/>
        <v>Probabilidad Show 1,1_0,35_0,15</v>
      </c>
      <c r="U102" s="47">
        <f t="shared" si="11"/>
        <v>431.34426229508199</v>
      </c>
      <c r="V102" s="48">
        <f t="shared" si="12"/>
        <v>410.29528390904647</v>
      </c>
      <c r="W102" s="209">
        <v>20</v>
      </c>
      <c r="X102" s="49">
        <v>247</v>
      </c>
      <c r="Y102" s="204">
        <f t="shared" si="9"/>
        <v>2026858.7025106899</v>
      </c>
    </row>
    <row r="103" spans="2:25" ht="15.75" thickBot="1" x14ac:dyDescent="0.3">
      <c r="B103" s="51" t="str">
        <f>'Regla ProbShow (1,1-0,4-0,15)'!$B$2</f>
        <v>Probabilidad Show 1,1_0,4_0,15</v>
      </c>
      <c r="C103" s="52">
        <f>'Regla ProbShow (1,1-0,4-0,15)'!$C$10</f>
        <v>50.333333333333336</v>
      </c>
      <c r="D103" s="53">
        <f t="shared" si="13"/>
        <v>1.4024282560706403</v>
      </c>
      <c r="E103" s="54">
        <f t="shared" si="14"/>
        <v>1.2598785871964679</v>
      </c>
      <c r="F103" s="55">
        <f>'Regla ProbShow (1,1-0,4-0,15)'!$D$10</f>
        <v>448.77704194260491</v>
      </c>
      <c r="G103" s="56">
        <f>'Regla ProbShow (1,1-0,4-0,15)'!$D$11</f>
        <v>71.981742042156441</v>
      </c>
      <c r="H103" s="57">
        <f>'Regla ProbShow (1,1-0,4-0,15)'!$E$10</f>
        <v>470.86147902869766</v>
      </c>
      <c r="I103" s="56">
        <f>'Regla ProbShow (1,1-0,4-0,15)'!$E$11</f>
        <v>60.711941832797741</v>
      </c>
      <c r="J103" s="57">
        <f>'Regla ProbShow (1,1-0,4-0,15)'!$F$10</f>
        <v>88.191501103752756</v>
      </c>
      <c r="K103" s="58">
        <f>'Regla ProbShow (1,1-0,4-0,15)'!$F$11</f>
        <v>11.124613141168254</v>
      </c>
      <c r="L103" s="59">
        <f>'Regla ProbShow (1,1-0,4-0,15)'!$G$10</f>
        <v>1007.830022075055</v>
      </c>
      <c r="M103" s="60">
        <f>'Regla ProbShow (1,1-0,4-0,15)'!$G$11</f>
        <v>85.380133995925178</v>
      </c>
      <c r="P103" s="61">
        <f t="shared" si="10"/>
        <v>8.4716799585046257E-2</v>
      </c>
      <c r="T103" s="51" t="str">
        <f t="shared" si="8"/>
        <v>Probabilidad Show 1,1_0,4_0,15</v>
      </c>
      <c r="U103" s="62">
        <f t="shared" si="11"/>
        <v>396.72571743929359</v>
      </c>
      <c r="V103" s="63">
        <f t="shared" si="12"/>
        <v>444.91382876483488</v>
      </c>
      <c r="W103" s="210">
        <v>20</v>
      </c>
      <c r="X103" s="64">
        <v>247</v>
      </c>
      <c r="Y103" s="205">
        <f t="shared" si="9"/>
        <v>2197874.3140982841</v>
      </c>
    </row>
    <row r="105" spans="2:25" ht="15.75" thickBot="1" x14ac:dyDescent="0.3"/>
    <row r="106" spans="2:25" s="72" customFormat="1" ht="20.100000000000001" customHeight="1" x14ac:dyDescent="0.25">
      <c r="B106" s="68" t="str">
        <f>'Regla 11_24'!B15</f>
        <v>Coste Idle Cost / minuto =</v>
      </c>
      <c r="C106" s="69">
        <f>'Regla 11_24'!E15</f>
        <v>16</v>
      </c>
      <c r="D106" s="70" t="str">
        <f>'Regla 11_24'!F15</f>
        <v>Coste una consulta = 5 € x 20 min = 100 €  +  otros Costes Operativos Fijos (1 €/min) + coste Oportunidad (10 €/min)</v>
      </c>
      <c r="E106" s="71"/>
      <c r="T106" s="68" t="s">
        <v>35</v>
      </c>
      <c r="U106" s="69">
        <v>11</v>
      </c>
      <c r="V106" s="70"/>
    </row>
    <row r="107" spans="2:25" s="72" customFormat="1" ht="20.100000000000001" customHeight="1" thickBot="1" x14ac:dyDescent="0.3">
      <c r="B107" s="73" t="str">
        <f>'Regla 11_24'!B16</f>
        <v>Coste Waiting Cost / minuto =</v>
      </c>
      <c r="C107" s="74">
        <f>'Regla 11_24'!E16</f>
        <v>0.5</v>
      </c>
      <c r="D107" s="70" t="str">
        <f>'Regla 11_24'!F16</f>
        <v>Coste con incremento exponencial: (x2 + x) / 2 , siendo x el número de slots de espera.</v>
      </c>
      <c r="E107" s="71"/>
      <c r="T107" s="75" t="s">
        <v>39</v>
      </c>
      <c r="U107" s="76">
        <v>3.5</v>
      </c>
      <c r="V107" s="70"/>
    </row>
    <row r="108" spans="2:25" s="72" customFormat="1" ht="20.100000000000001" customHeight="1" thickBot="1" x14ac:dyDescent="0.3">
      <c r="B108" s="75" t="str">
        <f>'Regla 11_24'!B17</f>
        <v>Coste Overtime / minuto =</v>
      </c>
      <c r="C108" s="76">
        <f>'Regla 11_24'!E17</f>
        <v>3.5</v>
      </c>
      <c r="D108" s="70" t="str">
        <f>'Regla 11_24'!F17</f>
        <v>Coste extra pagado al doctor = (5 € x 0,5) x 20 min = 50 €  +  otros Costes extras por Uso Instalaciones (1 €/min)</v>
      </c>
      <c r="E108" s="71"/>
    </row>
    <row r="109" spans="2:25" x14ac:dyDescent="0.25">
      <c r="T109" s="77" t="s">
        <v>16</v>
      </c>
      <c r="U109" s="78">
        <v>5</v>
      </c>
      <c r="V109" s="79" t="s">
        <v>41</v>
      </c>
    </row>
    <row r="110" spans="2:25" x14ac:dyDescent="0.25">
      <c r="B110" s="77" t="s">
        <v>16</v>
      </c>
      <c r="C110" s="78">
        <f>'Regla 11_24'!D19</f>
        <v>5</v>
      </c>
      <c r="D110" s="79" t="str">
        <f>'Regla 11_24'!E19</f>
        <v>Coste Médico</v>
      </c>
      <c r="U110" s="78">
        <v>1</v>
      </c>
      <c r="V110" s="79" t="s">
        <v>42</v>
      </c>
    </row>
    <row r="111" spans="2:25" x14ac:dyDescent="0.25">
      <c r="C111" s="78">
        <f>'Regla 11_24'!D20</f>
        <v>1</v>
      </c>
      <c r="D111" s="79" t="str">
        <f>'Regla 11_24'!E20</f>
        <v>Costes Operativos Fijos</v>
      </c>
      <c r="U111" s="78">
        <v>5</v>
      </c>
      <c r="V111" s="79" t="s">
        <v>154</v>
      </c>
    </row>
    <row r="112" spans="2:25" x14ac:dyDescent="0.25">
      <c r="C112" s="78">
        <f>'Regla 11_24'!D21</f>
        <v>10</v>
      </c>
      <c r="D112" s="79" t="str">
        <f>'Regla 11_24'!E21</f>
        <v>Coste Oportunidad (pacientes no atendidos)</v>
      </c>
      <c r="U112" s="80"/>
      <c r="V112" s="79"/>
    </row>
    <row r="113" spans="2:22" x14ac:dyDescent="0.25">
      <c r="C113" s="80"/>
      <c r="D113" s="79"/>
      <c r="T113" s="77" t="s">
        <v>17</v>
      </c>
      <c r="U113" s="78">
        <v>2.5</v>
      </c>
      <c r="V113" s="79" t="s">
        <v>44</v>
      </c>
    </row>
    <row r="114" spans="2:22" x14ac:dyDescent="0.25">
      <c r="B114" s="77" t="s">
        <v>17</v>
      </c>
      <c r="C114" s="78">
        <f>'Regla 11_24'!D23</f>
        <v>2.5</v>
      </c>
      <c r="D114" s="79" t="str">
        <f>'Regla 11_24'!E23</f>
        <v>Coste extra Médico</v>
      </c>
      <c r="U114" s="78">
        <v>1</v>
      </c>
      <c r="V114" s="79" t="s">
        <v>157</v>
      </c>
    </row>
    <row r="115" spans="2:22" x14ac:dyDescent="0.25">
      <c r="C115" s="78">
        <f>'Regla 11_24'!D24</f>
        <v>1</v>
      </c>
      <c r="D115" s="79" t="str">
        <f>'Regla 11_24'!E24</f>
        <v>Coste extra por uso de Instalaciones (Personal, Consumos generales)</v>
      </c>
    </row>
    <row r="116" spans="2:22" ht="9.9499999999999993" customHeight="1" x14ac:dyDescent="0.25"/>
  </sheetData>
  <mergeCells count="14">
    <mergeCell ref="U5:U6"/>
    <mergeCell ref="V5:V6"/>
    <mergeCell ref="X5:X6"/>
    <mergeCell ref="Y5:Y6"/>
    <mergeCell ref="B2:M2"/>
    <mergeCell ref="B4:B6"/>
    <mergeCell ref="C4:C6"/>
    <mergeCell ref="D4:E5"/>
    <mergeCell ref="F4:G5"/>
    <mergeCell ref="H4:I5"/>
    <mergeCell ref="J4:K5"/>
    <mergeCell ref="L4:M5"/>
    <mergeCell ref="W5:W6"/>
    <mergeCell ref="T2:Y2"/>
  </mergeCells>
  <conditionalFormatting sqref="L7:L10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10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10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9696-F13F-4CEA-8FFD-6FEB7E6D41B6}">
  <sheetPr>
    <tabColor rgb="FFFF9999"/>
  </sheetPr>
  <dimension ref="B1:M25"/>
  <sheetViews>
    <sheetView workbookViewId="0">
      <selection activeCell="K11" sqref="K11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18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127</v>
      </c>
      <c r="D4" s="89">
        <v>1074.152046783626</v>
      </c>
      <c r="E4" s="90">
        <v>0</v>
      </c>
      <c r="F4" s="91">
        <v>0</v>
      </c>
      <c r="G4" s="92">
        <f t="shared" ref="G4:G9" si="0">D4+E4+F4</f>
        <v>1074.152046783626</v>
      </c>
      <c r="J4" s="93">
        <f t="shared" ref="J4:M9" si="1">((D4-D$10)^2)*$C4</f>
        <v>2859440.7438708232</v>
      </c>
      <c r="K4" s="93">
        <f t="shared" si="1"/>
        <v>0</v>
      </c>
      <c r="L4" s="93">
        <f t="shared" si="1"/>
        <v>0</v>
      </c>
      <c r="M4" s="93">
        <f t="shared" si="1"/>
        <v>2859440.7438708232</v>
      </c>
    </row>
    <row r="5" spans="2:13" ht="20.100000000000001" customHeight="1" x14ac:dyDescent="0.25">
      <c r="B5" s="94" t="s">
        <v>27</v>
      </c>
      <c r="C5" s="95">
        <v>135</v>
      </c>
      <c r="D5" s="96">
        <v>1111.578947368421</v>
      </c>
      <c r="E5" s="97">
        <v>0</v>
      </c>
      <c r="F5" s="46">
        <v>0</v>
      </c>
      <c r="G5" s="98">
        <f t="shared" si="0"/>
        <v>1111.578947368421</v>
      </c>
      <c r="J5" s="93">
        <f t="shared" si="1"/>
        <v>1712363.2054316164</v>
      </c>
      <c r="K5" s="93">
        <f t="shared" si="1"/>
        <v>0</v>
      </c>
      <c r="L5" s="93">
        <f t="shared" si="1"/>
        <v>0</v>
      </c>
      <c r="M5" s="93">
        <f t="shared" si="1"/>
        <v>1712363.2054316164</v>
      </c>
    </row>
    <row r="6" spans="2:13" ht="20.100000000000001" customHeight="1" x14ac:dyDescent="0.25">
      <c r="B6" s="94" t="s">
        <v>28</v>
      </c>
      <c r="C6" s="95">
        <v>131</v>
      </c>
      <c r="D6" s="96">
        <v>1160.233918128655</v>
      </c>
      <c r="E6" s="97">
        <v>0</v>
      </c>
      <c r="F6" s="46">
        <v>0</v>
      </c>
      <c r="G6" s="98">
        <f t="shared" si="0"/>
        <v>1160.233918128655</v>
      </c>
      <c r="J6" s="93">
        <f t="shared" si="1"/>
        <v>536057.29278437013</v>
      </c>
      <c r="K6" s="93">
        <f t="shared" si="1"/>
        <v>0</v>
      </c>
      <c r="L6" s="93">
        <f t="shared" si="1"/>
        <v>0</v>
      </c>
      <c r="M6" s="93">
        <f t="shared" si="1"/>
        <v>536057.29278437013</v>
      </c>
    </row>
    <row r="7" spans="2:13" ht="20.100000000000001" customHeight="1" x14ac:dyDescent="0.25">
      <c r="B7" s="94" t="s">
        <v>29</v>
      </c>
      <c r="C7" s="95">
        <v>158</v>
      </c>
      <c r="D7" s="96">
        <v>1332.3976608187129</v>
      </c>
      <c r="E7" s="97">
        <v>0</v>
      </c>
      <c r="F7" s="46">
        <v>0</v>
      </c>
      <c r="G7" s="98">
        <f t="shared" si="0"/>
        <v>1332.3976608187129</v>
      </c>
      <c r="J7" s="93">
        <f t="shared" si="1"/>
        <v>1849562.1818859065</v>
      </c>
      <c r="K7" s="93">
        <f t="shared" si="1"/>
        <v>0</v>
      </c>
      <c r="L7" s="93">
        <f t="shared" si="1"/>
        <v>0</v>
      </c>
      <c r="M7" s="93">
        <f t="shared" si="1"/>
        <v>1849562.1818859065</v>
      </c>
    </row>
    <row r="8" spans="2:13" ht="20.100000000000001" customHeight="1" x14ac:dyDescent="0.25">
      <c r="B8" s="94" t="s">
        <v>30</v>
      </c>
      <c r="C8" s="95">
        <v>161</v>
      </c>
      <c r="D8" s="96">
        <v>1281.87134502924</v>
      </c>
      <c r="E8" s="97">
        <v>0</v>
      </c>
      <c r="F8" s="46">
        <v>0</v>
      </c>
      <c r="G8" s="98">
        <f t="shared" si="0"/>
        <v>1281.87134502924</v>
      </c>
      <c r="J8" s="93">
        <f t="shared" si="1"/>
        <v>535428.16111184843</v>
      </c>
      <c r="K8" s="93">
        <f t="shared" si="1"/>
        <v>0</v>
      </c>
      <c r="L8" s="93">
        <f t="shared" si="1"/>
        <v>0</v>
      </c>
      <c r="M8" s="93">
        <f t="shared" si="1"/>
        <v>535428.16111184843</v>
      </c>
    </row>
    <row r="9" spans="2:13" ht="20.100000000000001" customHeight="1" thickBot="1" x14ac:dyDescent="0.3">
      <c r="B9" s="99" t="s">
        <v>31</v>
      </c>
      <c r="C9" s="100">
        <v>171</v>
      </c>
      <c r="D9" s="101">
        <v>1319.2982456140351</v>
      </c>
      <c r="E9" s="102">
        <v>0</v>
      </c>
      <c r="F9" s="60">
        <v>0</v>
      </c>
      <c r="G9" s="103">
        <f t="shared" si="0"/>
        <v>1319.2982456140351</v>
      </c>
      <c r="J9" s="93">
        <f t="shared" si="1"/>
        <v>1546371.8521507753</v>
      </c>
      <c r="K9" s="93">
        <f t="shared" si="1"/>
        <v>0</v>
      </c>
      <c r="L9" s="93">
        <f t="shared" si="1"/>
        <v>0</v>
      </c>
      <c r="M9" s="93">
        <f t="shared" si="1"/>
        <v>1546371.8521507753</v>
      </c>
    </row>
    <row r="10" spans="2:13" ht="24.95" customHeight="1" thickBot="1" x14ac:dyDescent="0.3">
      <c r="B10" s="104" t="s">
        <v>32</v>
      </c>
      <c r="C10" s="105">
        <f>AVERAGE(C4:C9)</f>
        <v>147.16666666666666</v>
      </c>
      <c r="D10" s="106">
        <f>SUMPRODUCT(D4:D9,C4:C9) / SUM(C4:C9)</f>
        <v>1224.2029762969141</v>
      </c>
      <c r="E10" s="107">
        <f>SUMPRODUCT(E4:E9,$C$4:$C$9) / SUM($C$4:$C$9)</f>
        <v>0</v>
      </c>
      <c r="F10" s="108">
        <f>SUMPRODUCT(F4:F9,$C$4:$C$9) / SUM($C$4:$C$9)</f>
        <v>0</v>
      </c>
      <c r="G10" s="109">
        <f>SUMPRODUCT(G4:G9,$C$4:$C$9) / SUM($C$4:$C$9)</f>
        <v>1224.2029762969141</v>
      </c>
      <c r="H10" s="70" t="s">
        <v>33</v>
      </c>
    </row>
    <row r="11" spans="2:13" ht="24.95" customHeight="1" thickBot="1" x14ac:dyDescent="0.3">
      <c r="C11" s="110" t="s">
        <v>34</v>
      </c>
      <c r="D11" s="111">
        <f>SQRT(SUM(J4:J9)/SUM($C$4:$C$9))</f>
        <v>101.17779467370477</v>
      </c>
      <c r="E11" s="112">
        <f>SQRT(SUM(K4:K9)/SUM($C$4:$C$9))</f>
        <v>0</v>
      </c>
      <c r="F11" s="113">
        <f>SQRT(SUM(L4:L9)/SUM($C$4:$C$9))</f>
        <v>0</v>
      </c>
      <c r="G11" s="114">
        <f>SQRT(SUM(M4:M9)/SUM($C$4:$C$9))</f>
        <v>101.17779467370477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SUM(D19:D21)</f>
        <v>16</v>
      </c>
      <c r="F15" s="70" t="s">
        <v>36</v>
      </c>
    </row>
    <row r="16" spans="2:13" ht="20.100000000000001" customHeight="1" x14ac:dyDescent="0.25">
      <c r="B16" s="182" t="s">
        <v>37</v>
      </c>
      <c r="C16" s="183"/>
      <c r="D16" s="183"/>
      <c r="E16" s="74">
        <v>0.5</v>
      </c>
      <c r="F16" s="70" t="s">
        <v>38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SUM(D23:D24)</f>
        <v>3.5</v>
      </c>
      <c r="F17" s="70" t="s">
        <v>40</v>
      </c>
    </row>
    <row r="19" spans="2:6" x14ac:dyDescent="0.25">
      <c r="C19" s="77" t="s">
        <v>16</v>
      </c>
      <c r="D19" s="78">
        <v>5</v>
      </c>
      <c r="E19" s="70" t="s">
        <v>41</v>
      </c>
    </row>
    <row r="20" spans="2:6" x14ac:dyDescent="0.25">
      <c r="C20" s="115"/>
      <c r="D20" s="78">
        <f>D19/5</f>
        <v>1</v>
      </c>
      <c r="E20" s="70" t="s">
        <v>42</v>
      </c>
    </row>
    <row r="21" spans="2:6" x14ac:dyDescent="0.25">
      <c r="C21" s="115"/>
      <c r="D21" s="78">
        <v>10</v>
      </c>
      <c r="E21" s="70" t="s">
        <v>43</v>
      </c>
    </row>
    <row r="22" spans="2:6" x14ac:dyDescent="0.25">
      <c r="C22" s="115"/>
      <c r="D22" s="80"/>
    </row>
    <row r="23" spans="2:6" x14ac:dyDescent="0.25">
      <c r="C23" s="77" t="s">
        <v>17</v>
      </c>
      <c r="D23" s="78">
        <f>D19*0.5</f>
        <v>2.5</v>
      </c>
      <c r="E23" s="70" t="s">
        <v>44</v>
      </c>
    </row>
    <row r="24" spans="2:6" x14ac:dyDescent="0.25">
      <c r="D24" s="78">
        <v>1</v>
      </c>
      <c r="E24" s="70" t="s">
        <v>45</v>
      </c>
    </row>
    <row r="25" spans="2:6" x14ac:dyDescent="0.25">
      <c r="E25" s="70"/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ABFC-F21E-4F39-B9F8-9A7AC389BD25}"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46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47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109</v>
      </c>
      <c r="D4" s="116">
        <v>631.23287671232879</v>
      </c>
      <c r="E4" s="117">
        <v>174.04109589041099</v>
      </c>
      <c r="F4" s="118">
        <v>71.917808219178085</v>
      </c>
      <c r="G4" s="119">
        <f t="shared" ref="G4:G9" si="0">D4+E4+F4</f>
        <v>877.19178082191797</v>
      </c>
      <c r="J4" s="93">
        <f t="shared" ref="J4:M9" si="1">((D4-D$10)^2)*$C4</f>
        <v>433437.47576678818</v>
      </c>
      <c r="K4" s="93">
        <f t="shared" si="1"/>
        <v>101249.82285965052</v>
      </c>
      <c r="L4" s="93">
        <f t="shared" si="1"/>
        <v>13157.257532564396</v>
      </c>
      <c r="M4" s="93">
        <f t="shared" si="1"/>
        <v>1190853.9492920197</v>
      </c>
    </row>
    <row r="5" spans="2:13" ht="20.100000000000001" customHeight="1" x14ac:dyDescent="0.25">
      <c r="B5" s="94" t="s">
        <v>27</v>
      </c>
      <c r="C5" s="95">
        <v>115</v>
      </c>
      <c r="D5" s="120">
        <v>622.46575342465758</v>
      </c>
      <c r="E5" s="121">
        <v>180.34246575342459</v>
      </c>
      <c r="F5" s="122">
        <v>73.356164383561648</v>
      </c>
      <c r="G5" s="123">
        <f t="shared" si="0"/>
        <v>876.16438356164383</v>
      </c>
      <c r="J5" s="93">
        <f t="shared" si="1"/>
        <v>593291.03686798597</v>
      </c>
      <c r="K5" s="93">
        <f t="shared" si="1"/>
        <v>67217.58026710691</v>
      </c>
      <c r="L5" s="93">
        <f t="shared" si="1"/>
        <v>10484.77076454059</v>
      </c>
      <c r="M5" s="93">
        <f t="shared" si="1"/>
        <v>1281226.0937898636</v>
      </c>
    </row>
    <row r="6" spans="2:13" ht="20.100000000000001" customHeight="1" x14ac:dyDescent="0.25">
      <c r="B6" s="94" t="s">
        <v>28</v>
      </c>
      <c r="C6" s="95">
        <v>112</v>
      </c>
      <c r="D6" s="120">
        <v>683.83561643835617</v>
      </c>
      <c r="E6" s="121">
        <v>171.43835616438349</v>
      </c>
      <c r="F6" s="122">
        <v>67.123287671232873</v>
      </c>
      <c r="G6" s="123">
        <f t="shared" si="0"/>
        <v>922.39726027397251</v>
      </c>
      <c r="J6" s="93">
        <f t="shared" si="1"/>
        <v>12246.325018073823</v>
      </c>
      <c r="K6" s="93">
        <f t="shared" si="1"/>
        <v>122564.21773193829</v>
      </c>
      <c r="L6" s="93">
        <f t="shared" si="1"/>
        <v>27893.449570006305</v>
      </c>
      <c r="M6" s="93">
        <f t="shared" si="1"/>
        <v>394092.86787780788</v>
      </c>
    </row>
    <row r="7" spans="2:13" ht="20.100000000000001" customHeight="1" x14ac:dyDescent="0.25">
      <c r="B7" s="94" t="s">
        <v>29</v>
      </c>
      <c r="C7" s="95">
        <v>135</v>
      </c>
      <c r="D7" s="120">
        <v>767.1232876712329</v>
      </c>
      <c r="E7" s="121">
        <v>210.82191780821921</v>
      </c>
      <c r="F7" s="122">
        <v>85.342465753424662</v>
      </c>
      <c r="G7" s="123">
        <f t="shared" si="0"/>
        <v>1063.2876712328768</v>
      </c>
      <c r="J7" s="93">
        <f t="shared" si="1"/>
        <v>716087.66414980008</v>
      </c>
      <c r="K7" s="93">
        <f t="shared" si="1"/>
        <v>5363.2590010040049</v>
      </c>
      <c r="L7" s="93">
        <f t="shared" si="1"/>
        <v>802.35480527140237</v>
      </c>
      <c r="M7" s="93">
        <f t="shared" si="1"/>
        <v>898286.50010252174</v>
      </c>
    </row>
    <row r="8" spans="2:13" ht="20.100000000000001" customHeight="1" x14ac:dyDescent="0.25">
      <c r="B8" s="94" t="s">
        <v>30</v>
      </c>
      <c r="C8" s="95">
        <v>138</v>
      </c>
      <c r="D8" s="120">
        <v>703.56164383561645</v>
      </c>
      <c r="E8" s="121">
        <v>223.76712328767121</v>
      </c>
      <c r="F8" s="122">
        <v>90.136986301369859</v>
      </c>
      <c r="G8" s="123">
        <f t="shared" si="0"/>
        <v>1017.4657534246576</v>
      </c>
      <c r="J8" s="93">
        <f t="shared" si="1"/>
        <v>11857.066764601503</v>
      </c>
      <c r="K8" s="93">
        <f t="shared" si="1"/>
        <v>51128.106097096868</v>
      </c>
      <c r="L8" s="93">
        <f t="shared" si="1"/>
        <v>7218.4962883928238</v>
      </c>
      <c r="M8" s="93">
        <f t="shared" si="1"/>
        <v>176372.40121798016</v>
      </c>
    </row>
    <row r="9" spans="2:13" ht="20.100000000000001" customHeight="1" thickBot="1" x14ac:dyDescent="0.3">
      <c r="B9" s="99" t="s">
        <v>31</v>
      </c>
      <c r="C9" s="100">
        <v>146</v>
      </c>
      <c r="D9" s="124">
        <v>729.86301369863008</v>
      </c>
      <c r="E9" s="125">
        <v>247.67123287671231</v>
      </c>
      <c r="F9" s="126">
        <v>101.64383561643839</v>
      </c>
      <c r="G9" s="127">
        <f t="shared" si="0"/>
        <v>1079.1780821917807</v>
      </c>
      <c r="J9" s="93">
        <f t="shared" si="1"/>
        <v>184730.26984036283</v>
      </c>
      <c r="K9" s="93">
        <f t="shared" si="1"/>
        <v>271869.89061883208</v>
      </c>
      <c r="L9" s="93">
        <f t="shared" si="1"/>
        <v>51269.408358081026</v>
      </c>
      <c r="M9" s="93">
        <f t="shared" si="1"/>
        <v>1386839.5617459698</v>
      </c>
    </row>
    <row r="10" spans="2:13" ht="24.95" customHeight="1" thickBot="1" x14ac:dyDescent="0.3">
      <c r="B10" s="104" t="s">
        <v>32</v>
      </c>
      <c r="C10" s="105">
        <f>AVERAGE(C4:C9)</f>
        <v>125.83333333333333</v>
      </c>
      <c r="D10" s="128">
        <f>SUMPRODUCT(D4:D9,C4:C9) / SUM(C4:C9)</f>
        <v>694.29229792252568</v>
      </c>
      <c r="E10" s="129">
        <f>SUMPRODUCT(E4:E9,$C$4:$C$9) / SUM($C$4:$C$9)</f>
        <v>204.51891499591764</v>
      </c>
      <c r="F10" s="130">
        <f>SUMPRODUCT(F4:F9,$C$4:$C$9) / SUM($C$4:$C$9)</f>
        <v>82.904563186065516</v>
      </c>
      <c r="G10" s="131">
        <f>SUMPRODUCT(G4:G9,$C$4:$C$9) / SUM($C$4:$C$9)</f>
        <v>981.71577610450868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50.842567533392391</v>
      </c>
      <c r="E11" s="133">
        <f>SQRT(SUM(K4:K9)/SUM($C$4:$C$9))</f>
        <v>28.642414632747187</v>
      </c>
      <c r="F11" s="134">
        <f>SQRT(SUM(L4:L9)/SUM($C$4:$C$9))</f>
        <v>12.115653348105731</v>
      </c>
      <c r="G11" s="135">
        <f>SQRT(SUM(M4:M9)/SUM($C$4:$C$9))</f>
        <v>84.00308551591182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5E2F-52A7-4F33-8DF4-253F784568CE}">
  <sheetPr>
    <tabColor rgb="FF00B050"/>
  </sheetPr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48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47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109</v>
      </c>
      <c r="D4" s="116">
        <v>631.23287671232879</v>
      </c>
      <c r="E4" s="117">
        <v>159.9315068493151</v>
      </c>
      <c r="F4" s="118">
        <v>71.917808219178085</v>
      </c>
      <c r="G4" s="119">
        <f t="shared" ref="G4:G9" si="0">D4+E4+F4</f>
        <v>863.08219178082209</v>
      </c>
      <c r="J4" s="93">
        <f t="shared" ref="J4:M9" si="1">((D4-D$10)^2)*$C4</f>
        <v>541130.70844658779</v>
      </c>
      <c r="K4" s="93">
        <f t="shared" si="1"/>
        <v>94977.763758892062</v>
      </c>
      <c r="L4" s="93">
        <f t="shared" si="1"/>
        <v>17319.844372313553</v>
      </c>
      <c r="M4" s="93">
        <f t="shared" si="1"/>
        <v>1381577.7979415441</v>
      </c>
    </row>
    <row r="5" spans="2:13" ht="20.100000000000001" customHeight="1" x14ac:dyDescent="0.25">
      <c r="B5" s="94" t="s">
        <v>27</v>
      </c>
      <c r="C5" s="95">
        <v>115</v>
      </c>
      <c r="D5" s="120">
        <v>633.42465753424653</v>
      </c>
      <c r="E5" s="121">
        <v>168.08219178082189</v>
      </c>
      <c r="F5" s="122">
        <v>75.753424657534254</v>
      </c>
      <c r="G5" s="123">
        <f t="shared" si="0"/>
        <v>877.26027397260259</v>
      </c>
      <c r="J5" s="93">
        <f t="shared" si="1"/>
        <v>535950.99952661793</v>
      </c>
      <c r="K5" s="93">
        <f t="shared" si="1"/>
        <v>52508.25273759578</v>
      </c>
      <c r="L5" s="93">
        <f t="shared" si="1"/>
        <v>8844.6705896767216</v>
      </c>
      <c r="M5" s="93">
        <f t="shared" si="1"/>
        <v>1113615.1291726907</v>
      </c>
    </row>
    <row r="6" spans="2:13" ht="20.100000000000001" customHeight="1" x14ac:dyDescent="0.25">
      <c r="B6" s="94" t="s">
        <v>28</v>
      </c>
      <c r="C6" s="95">
        <v>112</v>
      </c>
      <c r="D6" s="120">
        <v>694.79452054794524</v>
      </c>
      <c r="E6" s="121">
        <v>160.13698630136989</v>
      </c>
      <c r="F6" s="122">
        <v>69.520547945205479</v>
      </c>
      <c r="G6" s="123">
        <f t="shared" si="0"/>
        <v>924.45205479452068</v>
      </c>
      <c r="J6" s="93">
        <f t="shared" si="1"/>
        <v>5328.5768922588886</v>
      </c>
      <c r="K6" s="93">
        <f t="shared" si="1"/>
        <v>96237.889017469759</v>
      </c>
      <c r="L6" s="93">
        <f t="shared" si="1"/>
        <v>25209.145345597073</v>
      </c>
      <c r="M6" s="93">
        <f t="shared" si="1"/>
        <v>293756.74271501706</v>
      </c>
    </row>
    <row r="7" spans="2:13" ht="20.100000000000001" customHeight="1" x14ac:dyDescent="0.25">
      <c r="B7" s="94" t="s">
        <v>29</v>
      </c>
      <c r="C7" s="95">
        <v>135</v>
      </c>
      <c r="D7" s="120">
        <v>771.50684931506851</v>
      </c>
      <c r="E7" s="121">
        <v>195.6849315068493</v>
      </c>
      <c r="F7" s="122">
        <v>86.301369863013704</v>
      </c>
      <c r="G7" s="123">
        <f t="shared" si="0"/>
        <v>1053.4931506849314</v>
      </c>
      <c r="J7" s="93">
        <f t="shared" si="1"/>
        <v>658003.42625407514</v>
      </c>
      <c r="K7" s="93">
        <f t="shared" si="1"/>
        <v>5247.6353708943379</v>
      </c>
      <c r="L7" s="93">
        <f t="shared" si="1"/>
        <v>426.82150849687707</v>
      </c>
      <c r="M7" s="93">
        <f t="shared" si="1"/>
        <v>817712.05830112053</v>
      </c>
    </row>
    <row r="8" spans="2:13" ht="20.100000000000001" customHeight="1" x14ac:dyDescent="0.25">
      <c r="B8" s="94" t="s">
        <v>30</v>
      </c>
      <c r="C8" s="95">
        <v>138</v>
      </c>
      <c r="D8" s="120">
        <v>710.13698630136992</v>
      </c>
      <c r="E8" s="121">
        <v>206.23287671232879</v>
      </c>
      <c r="F8" s="122">
        <v>91.575342465753423</v>
      </c>
      <c r="G8" s="123">
        <f t="shared" si="0"/>
        <v>1007.9452054794522</v>
      </c>
      <c r="J8" s="93">
        <f t="shared" si="1"/>
        <v>9841.6263102374414</v>
      </c>
      <c r="K8" s="93">
        <f t="shared" si="1"/>
        <v>38868.649629930747</v>
      </c>
      <c r="L8" s="93">
        <f t="shared" si="1"/>
        <v>6862.9791165378147</v>
      </c>
      <c r="M8" s="93">
        <f t="shared" si="1"/>
        <v>143792.19061645793</v>
      </c>
    </row>
    <row r="9" spans="2:13" ht="20.100000000000001" customHeight="1" thickBot="1" x14ac:dyDescent="0.3">
      <c r="B9" s="99" t="s">
        <v>31</v>
      </c>
      <c r="C9" s="100">
        <v>146</v>
      </c>
      <c r="D9" s="124">
        <v>740.82191780821915</v>
      </c>
      <c r="E9" s="125">
        <v>229.17808219178079</v>
      </c>
      <c r="F9" s="126">
        <v>104.041095890411</v>
      </c>
      <c r="G9" s="127">
        <f t="shared" si="0"/>
        <v>1074.041095890411</v>
      </c>
      <c r="J9" s="93">
        <f t="shared" si="1"/>
        <v>223546.84465773878</v>
      </c>
      <c r="K9" s="93">
        <f t="shared" si="1"/>
        <v>230432.0062866743</v>
      </c>
      <c r="L9" s="93">
        <f t="shared" si="1"/>
        <v>55618.049707024547</v>
      </c>
      <c r="M9" s="93">
        <f t="shared" si="1"/>
        <v>1412949.5383211421</v>
      </c>
    </row>
    <row r="10" spans="2:13" ht="24.95" customHeight="1" thickBot="1" x14ac:dyDescent="0.3">
      <c r="B10" s="104" t="s">
        <v>32</v>
      </c>
      <c r="C10" s="105">
        <f>AVERAGE(C4:C9)</f>
        <v>125.83333333333333</v>
      </c>
      <c r="D10" s="128">
        <f>SUMPRODUCT(D4:D9,C4:C9) / SUM(C4:C9)</f>
        <v>701.69209833983484</v>
      </c>
      <c r="E10" s="129">
        <f>SUMPRODUCT(E4:E9,$C$4:$C$9) / SUM($C$4:$C$9)</f>
        <v>189.45024040642292</v>
      </c>
      <c r="F10" s="130">
        <f>SUMPRODUCT(F4:F9,$C$4:$C$9) / SUM($C$4:$C$9)</f>
        <v>84.523269527351914</v>
      </c>
      <c r="G10" s="131">
        <f>SUMPRODUCT(G4:G9,$C$4:$C$9) / SUM($C$4:$C$9)</f>
        <v>975.66560827360968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51.130299490064886</v>
      </c>
      <c r="E11" s="133">
        <f>SQRT(SUM(K4:K9)/SUM($C$4:$C$9))</f>
        <v>26.200252685740111</v>
      </c>
      <c r="F11" s="134">
        <f>SQRT(SUM(L4:L9)/SUM($C$4:$C$9))</f>
        <v>12.303098766481964</v>
      </c>
      <c r="G11" s="135">
        <f>SQRT(SUM(M4:M9)/SUM($C$4:$C$9))</f>
        <v>82.697913977614746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C526-B19B-40B7-AD9C-7911D7EA8F68}"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49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102</v>
      </c>
      <c r="D4" s="116">
        <v>448.46715328467161</v>
      </c>
      <c r="E4" s="117">
        <v>300.58394160583941</v>
      </c>
      <c r="F4" s="118">
        <v>117.51824817518251</v>
      </c>
      <c r="G4" s="119">
        <f t="shared" ref="G4:G9" si="0">D4+E4+F4</f>
        <v>866.56934306569349</v>
      </c>
      <c r="J4" s="93">
        <f t="shared" ref="J4:M9" si="1">((D4-D$10)^2)*$C4</f>
        <v>414700.71534729301</v>
      </c>
      <c r="K4" s="93">
        <f t="shared" si="1"/>
        <v>360839.81592503277</v>
      </c>
      <c r="L4" s="93">
        <f t="shared" si="1"/>
        <v>69990.07551810288</v>
      </c>
      <c r="M4" s="93">
        <f t="shared" si="1"/>
        <v>2277770.4187841332</v>
      </c>
    </row>
    <row r="5" spans="2:13" ht="20.100000000000001" customHeight="1" x14ac:dyDescent="0.25">
      <c r="B5" s="94" t="s">
        <v>27</v>
      </c>
      <c r="C5" s="95">
        <v>108</v>
      </c>
      <c r="D5" s="120">
        <v>469.4890510948905</v>
      </c>
      <c r="E5" s="121">
        <v>317.44525547445261</v>
      </c>
      <c r="F5" s="122">
        <v>130.29197080291971</v>
      </c>
      <c r="G5" s="123">
        <f t="shared" si="0"/>
        <v>917.22627737226276</v>
      </c>
      <c r="J5" s="93">
        <f t="shared" si="1"/>
        <v>197292.65013725997</v>
      </c>
      <c r="K5" s="93">
        <f t="shared" si="1"/>
        <v>196148.63737430898</v>
      </c>
      <c r="L5" s="93">
        <f t="shared" si="1"/>
        <v>19454.069076029195</v>
      </c>
      <c r="M5" s="93">
        <f t="shared" si="1"/>
        <v>1053786.273954516</v>
      </c>
    </row>
    <row r="6" spans="2:13" ht="20.100000000000001" customHeight="1" x14ac:dyDescent="0.25">
      <c r="B6" s="94" t="s">
        <v>28</v>
      </c>
      <c r="C6" s="95">
        <v>105</v>
      </c>
      <c r="D6" s="120">
        <v>520.87591240875918</v>
      </c>
      <c r="E6" s="121">
        <v>300.43795620437959</v>
      </c>
      <c r="F6" s="122">
        <v>119.051094890511</v>
      </c>
      <c r="G6" s="123">
        <f t="shared" si="0"/>
        <v>940.36496350364973</v>
      </c>
      <c r="J6" s="93">
        <f t="shared" si="1"/>
        <v>7849.0435560205369</v>
      </c>
      <c r="K6" s="93">
        <f t="shared" si="1"/>
        <v>373278.40584973159</v>
      </c>
      <c r="L6" s="93">
        <f t="shared" si="1"/>
        <v>63863.209014499138</v>
      </c>
      <c r="M6" s="93">
        <f t="shared" si="1"/>
        <v>600752.14724308986</v>
      </c>
    </row>
    <row r="7" spans="2:13" ht="20.100000000000001" customHeight="1" x14ac:dyDescent="0.25">
      <c r="B7" s="94" t="s">
        <v>29</v>
      </c>
      <c r="C7" s="95">
        <v>126</v>
      </c>
      <c r="D7" s="120">
        <v>581.60583941605842</v>
      </c>
      <c r="E7" s="121">
        <v>376.42335766423349</v>
      </c>
      <c r="F7" s="122">
        <v>149.70802919708029</v>
      </c>
      <c r="G7" s="123">
        <f t="shared" si="0"/>
        <v>1107.7372262773722</v>
      </c>
      <c r="J7" s="93">
        <f t="shared" si="1"/>
        <v>606439.89929600456</v>
      </c>
      <c r="K7" s="93">
        <f t="shared" si="1"/>
        <v>33729.245246140374</v>
      </c>
      <c r="L7" s="93">
        <f t="shared" si="1"/>
        <v>4528.1358101906462</v>
      </c>
      <c r="M7" s="93">
        <f t="shared" si="1"/>
        <v>1060259.7884201275</v>
      </c>
    </row>
    <row r="8" spans="2:13" ht="20.100000000000001" customHeight="1" x14ac:dyDescent="0.25">
      <c r="B8" s="94" t="s">
        <v>30</v>
      </c>
      <c r="C8" s="95">
        <v>129</v>
      </c>
      <c r="D8" s="120">
        <v>504.52554744525548</v>
      </c>
      <c r="E8" s="121">
        <v>393.13868613138692</v>
      </c>
      <c r="F8" s="122">
        <v>155.83941605839419</v>
      </c>
      <c r="G8" s="123">
        <f t="shared" si="0"/>
        <v>1053.5036496350365</v>
      </c>
      <c r="J8" s="93">
        <f t="shared" si="1"/>
        <v>7657.1436951176966</v>
      </c>
      <c r="K8" s="93">
        <f t="shared" si="1"/>
        <v>141134.2465463042</v>
      </c>
      <c r="L8" s="93">
        <f t="shared" si="1"/>
        <v>18968.71784322508</v>
      </c>
      <c r="M8" s="93">
        <f t="shared" si="1"/>
        <v>181391.01748132266</v>
      </c>
    </row>
    <row r="9" spans="2:13" ht="20.100000000000001" customHeight="1" thickBot="1" x14ac:dyDescent="0.3">
      <c r="B9" s="99" t="s">
        <v>31</v>
      </c>
      <c r="C9" s="100">
        <v>137</v>
      </c>
      <c r="D9" s="124">
        <v>530.21897810218979</v>
      </c>
      <c r="E9" s="125">
        <v>437.44525547445261</v>
      </c>
      <c r="F9" s="126">
        <v>175.76642335766419</v>
      </c>
      <c r="G9" s="127">
        <f t="shared" si="0"/>
        <v>1143.4306569343066</v>
      </c>
      <c r="J9" s="93">
        <f t="shared" si="1"/>
        <v>44333.940090783362</v>
      </c>
      <c r="K9" s="93">
        <f t="shared" si="1"/>
        <v>820378.00916022726</v>
      </c>
      <c r="L9" s="93">
        <f t="shared" si="1"/>
        <v>140754.76384525019</v>
      </c>
      <c r="M9" s="93">
        <f t="shared" si="1"/>
        <v>2224502.008219623</v>
      </c>
    </row>
    <row r="10" spans="2:13" ht="24.95" customHeight="1" thickBot="1" x14ac:dyDescent="0.3">
      <c r="B10" s="104" t="s">
        <v>32</v>
      </c>
      <c r="C10" s="105">
        <f>AVERAGE(C4:C9)</f>
        <v>117.83333333333333</v>
      </c>
      <c r="D10" s="128">
        <f>SUMPRODUCT(D4:D9,C4:C9) / SUM(C4:C9)</f>
        <v>512.229942493728</v>
      </c>
      <c r="E10" s="129">
        <f>SUMPRODUCT(E4:E9,$C$4:$C$9) / SUM($C$4:$C$9)</f>
        <v>360.06204895776335</v>
      </c>
      <c r="F10" s="130">
        <f>SUMPRODUCT(F4:F9,$C$4:$C$9) / SUM($C$4:$C$9)</f>
        <v>143.71323263713234</v>
      </c>
      <c r="G10" s="131">
        <f>SUMPRODUCT(G4:G9,$C$4:$C$9) / SUM($C$4:$C$9)</f>
        <v>1016.0052240886237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42.520872520332325</v>
      </c>
      <c r="E11" s="133">
        <f>SQRT(SUM(K4:K9)/SUM($C$4:$C$9))</f>
        <v>52.187079967757988</v>
      </c>
      <c r="F11" s="134">
        <f>SQRT(SUM(L4:L9)/SUM($C$4:$C$9))</f>
        <v>21.193490337450047</v>
      </c>
      <c r="G11" s="135">
        <f>SQRT(SUM(M4:M9)/SUM($C$4:$C$9))</f>
        <v>102.2965546027657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ACFA-F000-4956-80BD-3AE74554BB87}"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50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47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102</v>
      </c>
      <c r="D4" s="116">
        <v>476.49635036496352</v>
      </c>
      <c r="E4" s="117">
        <v>248.7591240875912</v>
      </c>
      <c r="F4" s="118">
        <v>123.64963503649631</v>
      </c>
      <c r="G4" s="119">
        <f>D4+E4+F4</f>
        <v>848.90510948905103</v>
      </c>
      <c r="J4" s="93">
        <f t="shared" ref="J4:M9" si="0">((D4-D$10)^2)*$C4</f>
        <v>404748.17539573828</v>
      </c>
      <c r="K4" s="93">
        <f t="shared" si="0"/>
        <v>227353.5391442494</v>
      </c>
      <c r="L4" s="93">
        <f t="shared" si="0"/>
        <v>69093.13393679609</v>
      </c>
      <c r="M4" s="93">
        <f t="shared" si="0"/>
        <v>1893018.234537913</v>
      </c>
    </row>
    <row r="5" spans="2:13" ht="20.100000000000001" customHeight="1" x14ac:dyDescent="0.25">
      <c r="B5" s="94" t="s">
        <v>27</v>
      </c>
      <c r="C5" s="95">
        <v>108</v>
      </c>
      <c r="D5" s="120">
        <v>504.52554744525548</v>
      </c>
      <c r="E5" s="121">
        <v>265.03649635036498</v>
      </c>
      <c r="F5" s="122">
        <v>137.95620437956211</v>
      </c>
      <c r="G5" s="123">
        <f t="shared" ref="G5:G9" si="1">D5+E5+F5</f>
        <v>907.51824817518252</v>
      </c>
      <c r="J5" s="93">
        <f t="shared" si="0"/>
        <v>132026.57056219687</v>
      </c>
      <c r="K5" s="93">
        <f t="shared" si="0"/>
        <v>103349.54866713379</v>
      </c>
      <c r="L5" s="93">
        <f t="shared" si="0"/>
        <v>14834.773063135784</v>
      </c>
      <c r="M5" s="93">
        <f t="shared" si="0"/>
        <v>650656.69425508508</v>
      </c>
    </row>
    <row r="6" spans="2:13" ht="20.100000000000001" customHeight="1" x14ac:dyDescent="0.25">
      <c r="B6" s="94" t="s">
        <v>28</v>
      </c>
      <c r="C6" s="95">
        <v>105</v>
      </c>
      <c r="D6" s="120">
        <v>541.89781021897807</v>
      </c>
      <c r="E6" s="121">
        <v>247.66423357664229</v>
      </c>
      <c r="F6" s="122">
        <v>123.64963503649631</v>
      </c>
      <c r="G6" s="123">
        <f t="shared" si="1"/>
        <v>913.21167883211672</v>
      </c>
      <c r="J6" s="93">
        <f t="shared" si="0"/>
        <v>609.06599152842955</v>
      </c>
      <c r="K6" s="93">
        <f t="shared" si="0"/>
        <v>245021.55364895405</v>
      </c>
      <c r="L6" s="93">
        <f t="shared" si="0"/>
        <v>71125.284934937154</v>
      </c>
      <c r="M6" s="93">
        <f t="shared" si="0"/>
        <v>543184.4737334979</v>
      </c>
    </row>
    <row r="7" spans="2:13" ht="20.100000000000001" customHeight="1" x14ac:dyDescent="0.25">
      <c r="B7" s="94" t="s">
        <v>29</v>
      </c>
      <c r="C7" s="95">
        <v>126</v>
      </c>
      <c r="D7" s="120">
        <v>609.63503649635038</v>
      </c>
      <c r="E7" s="121">
        <v>308.02919708029202</v>
      </c>
      <c r="F7" s="122">
        <v>155.83941605839419</v>
      </c>
      <c r="G7" s="123">
        <f t="shared" si="1"/>
        <v>1073.5036496350365</v>
      </c>
      <c r="J7" s="93">
        <f t="shared" si="0"/>
        <v>619972.39276630757</v>
      </c>
      <c r="K7" s="93">
        <f t="shared" si="0"/>
        <v>18320.574372947201</v>
      </c>
      <c r="L7" s="93">
        <f t="shared" si="0"/>
        <v>4786.0920449678315</v>
      </c>
      <c r="M7" s="93">
        <f t="shared" si="0"/>
        <v>983902.03361741465</v>
      </c>
    </row>
    <row r="8" spans="2:13" ht="20.100000000000001" customHeight="1" x14ac:dyDescent="0.25">
      <c r="B8" s="94" t="s">
        <v>30</v>
      </c>
      <c r="C8" s="95">
        <v>129</v>
      </c>
      <c r="D8" s="120">
        <v>523.21167883211683</v>
      </c>
      <c r="E8" s="121">
        <v>320.29197080291971</v>
      </c>
      <c r="F8" s="122">
        <v>159.92700729927009</v>
      </c>
      <c r="G8" s="123">
        <f t="shared" si="1"/>
        <v>1003.4306569343066</v>
      </c>
      <c r="J8" s="93">
        <f t="shared" si="0"/>
        <v>34180.218100478662</v>
      </c>
      <c r="K8" s="93">
        <f t="shared" si="0"/>
        <v>76305.070763466108</v>
      </c>
      <c r="L8" s="93">
        <f t="shared" si="0"/>
        <v>13555.117096543287</v>
      </c>
      <c r="M8" s="93">
        <f t="shared" si="0"/>
        <v>43173.044388928189</v>
      </c>
    </row>
    <row r="9" spans="2:13" ht="20.100000000000001" customHeight="1" thickBot="1" x14ac:dyDescent="0.3">
      <c r="B9" s="99" t="s">
        <v>31</v>
      </c>
      <c r="C9" s="100">
        <v>137</v>
      </c>
      <c r="D9" s="124">
        <v>562.91970802919707</v>
      </c>
      <c r="E9" s="125">
        <v>358.54014598540152</v>
      </c>
      <c r="F9" s="126">
        <v>182.9197080291971</v>
      </c>
      <c r="G9" s="127">
        <f t="shared" si="1"/>
        <v>1104.3795620437957</v>
      </c>
      <c r="J9" s="93">
        <f t="shared" si="0"/>
        <v>75210.420314818053</v>
      </c>
      <c r="K9" s="93">
        <f t="shared" si="0"/>
        <v>536341.93076820276</v>
      </c>
      <c r="L9" s="93">
        <f t="shared" si="0"/>
        <v>151402.64629845219</v>
      </c>
      <c r="M9" s="93">
        <f t="shared" si="0"/>
        <v>1947989.1110706714</v>
      </c>
    </row>
    <row r="10" spans="2:13" ht="24.95" customHeight="1" thickBot="1" x14ac:dyDescent="0.3">
      <c r="B10" s="104" t="s">
        <v>32</v>
      </c>
      <c r="C10" s="105">
        <f>AVERAGE(C4:C9)</f>
        <v>117.83333333333333</v>
      </c>
      <c r="D10" s="128">
        <f>SUMPRODUCT(D4:D9,C4:C9) / SUM(C4:C9)</f>
        <v>539.48936082346506</v>
      </c>
      <c r="E10" s="129">
        <f>SUMPRODUCT(E4:E9,$C$4:$C$9) / SUM($C$4:$C$9)</f>
        <v>295.97094745970946</v>
      </c>
      <c r="F10" s="130">
        <f>SUMPRODUCT(F4:F9,$C$4:$C$9) / SUM($C$4:$C$9)</f>
        <v>149.67623039676232</v>
      </c>
      <c r="G10" s="131">
        <f>SUMPRODUCT(G4:G9,$C$4:$C$9) / SUM($C$4:$C$9)</f>
        <v>985.13653867993673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42.328727077132775</v>
      </c>
      <c r="E11" s="133">
        <f>SQRT(SUM(K4:K9)/SUM($C$4:$C$9))</f>
        <v>41.313172746513231</v>
      </c>
      <c r="F11" s="134">
        <f>SQRT(SUM(L4:L9)/SUM($C$4:$C$9))</f>
        <v>21.433659611014583</v>
      </c>
      <c r="G11" s="135">
        <f>SQRT(SUM(M4:M9)/SUM($C$4:$C$9))</f>
        <v>92.596702703884418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218F-3EAA-4A71-BFDA-37A9FDA12440}"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51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47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95</v>
      </c>
      <c r="D4" s="116">
        <v>350</v>
      </c>
      <c r="E4" s="117">
        <v>573.59375</v>
      </c>
      <c r="F4" s="118">
        <v>178.28125</v>
      </c>
      <c r="G4" s="119">
        <f t="shared" ref="G4:G9" si="0">D4+E4+F4</f>
        <v>1101.875</v>
      </c>
      <c r="J4" s="93">
        <f t="shared" ref="J4:M9" si="1">((D4-D$10)^2)*$C4</f>
        <v>30699.855565994669</v>
      </c>
      <c r="K4" s="93">
        <f t="shared" si="1"/>
        <v>918079.09896754811</v>
      </c>
      <c r="L4" s="93">
        <f t="shared" si="1"/>
        <v>103088.94200750113</v>
      </c>
      <c r="M4" s="93">
        <f t="shared" si="1"/>
        <v>2115433.0998687055</v>
      </c>
    </row>
    <row r="5" spans="2:13" ht="20.100000000000001" customHeight="1" x14ac:dyDescent="0.25">
      <c r="B5" s="94" t="s">
        <v>27</v>
      </c>
      <c r="C5" s="95">
        <v>101</v>
      </c>
      <c r="D5" s="120">
        <v>342.5</v>
      </c>
      <c r="E5" s="121">
        <v>598.828125</v>
      </c>
      <c r="F5" s="122">
        <v>193.046875</v>
      </c>
      <c r="G5" s="123">
        <f t="shared" si="0"/>
        <v>1134.375</v>
      </c>
      <c r="J5" s="93">
        <f t="shared" si="1"/>
        <v>65554.518093659804</v>
      </c>
      <c r="K5" s="93">
        <f t="shared" si="1"/>
        <v>539279.76049444068</v>
      </c>
      <c r="L5" s="93">
        <f t="shared" si="1"/>
        <v>33366.847254913657</v>
      </c>
      <c r="M5" s="93">
        <f t="shared" si="1"/>
        <v>1376066.9680461762</v>
      </c>
    </row>
    <row r="6" spans="2:13" ht="20.100000000000001" customHeight="1" x14ac:dyDescent="0.25">
      <c r="B6" s="94" t="s">
        <v>28</v>
      </c>
      <c r="C6" s="95">
        <v>98</v>
      </c>
      <c r="D6" s="120">
        <v>382.5</v>
      </c>
      <c r="E6" s="121">
        <v>541.40625</v>
      </c>
      <c r="F6" s="122">
        <v>173.359375</v>
      </c>
      <c r="G6" s="123">
        <f t="shared" si="0"/>
        <v>1097.265625</v>
      </c>
      <c r="J6" s="93">
        <f t="shared" si="1"/>
        <v>20671.19685252033</v>
      </c>
      <c r="K6" s="93">
        <f t="shared" si="1"/>
        <v>1668787.9545555899</v>
      </c>
      <c r="L6" s="93">
        <f t="shared" si="1"/>
        <v>140496.7346926895</v>
      </c>
      <c r="M6" s="93">
        <f t="shared" si="1"/>
        <v>2319132.6906839032</v>
      </c>
    </row>
    <row r="7" spans="2:13" ht="20.100000000000001" customHeight="1" x14ac:dyDescent="0.25">
      <c r="B7" s="94" t="s">
        <v>29</v>
      </c>
      <c r="C7" s="95">
        <v>118</v>
      </c>
      <c r="D7" s="120">
        <v>425</v>
      </c>
      <c r="E7" s="121">
        <v>712.109375</v>
      </c>
      <c r="F7" s="122">
        <v>219.84375</v>
      </c>
      <c r="G7" s="123">
        <f t="shared" si="0"/>
        <v>1356.953125</v>
      </c>
      <c r="J7" s="93">
        <f t="shared" si="1"/>
        <v>383697.50512678531</v>
      </c>
      <c r="K7" s="93">
        <f t="shared" si="1"/>
        <v>190787.86400927923</v>
      </c>
      <c r="L7" s="93">
        <f t="shared" si="1"/>
        <v>8769.8197456426387</v>
      </c>
      <c r="M7" s="93">
        <f t="shared" si="1"/>
        <v>1322208.4449840055</v>
      </c>
    </row>
    <row r="8" spans="2:13" ht="20.100000000000001" customHeight="1" x14ac:dyDescent="0.25">
      <c r="B8" s="94" t="s">
        <v>30</v>
      </c>
      <c r="C8" s="95">
        <v>121</v>
      </c>
      <c r="D8" s="120">
        <v>355</v>
      </c>
      <c r="E8" s="121">
        <v>736.328125</v>
      </c>
      <c r="F8" s="122">
        <v>232.421875</v>
      </c>
      <c r="G8" s="123">
        <f t="shared" si="0"/>
        <v>1323.75</v>
      </c>
      <c r="J8" s="93">
        <f t="shared" si="1"/>
        <v>20375.294976093988</v>
      </c>
      <c r="K8" s="93">
        <f t="shared" si="1"/>
        <v>502279.15054910746</v>
      </c>
      <c r="L8" s="93">
        <f t="shared" si="1"/>
        <v>54377.413378657984</v>
      </c>
      <c r="M8" s="93">
        <f t="shared" si="1"/>
        <v>638663.33102837775</v>
      </c>
    </row>
    <row r="9" spans="2:13" ht="20.100000000000001" customHeight="1" thickBot="1" x14ac:dyDescent="0.3">
      <c r="B9" s="99" t="s">
        <v>31</v>
      </c>
      <c r="C9" s="100">
        <v>128</v>
      </c>
      <c r="D9" s="124">
        <v>350</v>
      </c>
      <c r="E9" s="125">
        <v>804.453125</v>
      </c>
      <c r="F9" s="126">
        <v>251.015625</v>
      </c>
      <c r="G9" s="127">
        <f t="shared" si="0"/>
        <v>1405.46875</v>
      </c>
      <c r="J9" s="93">
        <f t="shared" si="1"/>
        <v>41364.015920498081</v>
      </c>
      <c r="K9" s="93">
        <f t="shared" si="1"/>
        <v>2249024.5002833032</v>
      </c>
      <c r="L9" s="93">
        <f t="shared" si="1"/>
        <v>202683.86089998236</v>
      </c>
      <c r="M9" s="93">
        <f t="shared" si="1"/>
        <v>3050253.8231239161</v>
      </c>
    </row>
    <row r="10" spans="2:13" ht="24.95" customHeight="1" thickBot="1" x14ac:dyDescent="0.3">
      <c r="B10" s="104" t="s">
        <v>32</v>
      </c>
      <c r="C10" s="105">
        <f>AVERAGE(C4:C9)</f>
        <v>110.16666666666667</v>
      </c>
      <c r="D10" s="128">
        <f>SUMPRODUCT(D4:D9,C4:C9) / SUM(C4:C9)</f>
        <v>367.97655068078666</v>
      </c>
      <c r="E10" s="129">
        <f>SUMPRODUCT(E4:E9,$C$4:$C$9) / SUM($C$4:$C$9)</f>
        <v>671.89934757942513</v>
      </c>
      <c r="F10" s="130">
        <f>SUMPRODUCT(F4:F9,$C$4:$C$9) / SUM($C$4:$C$9)</f>
        <v>211.22281580937974</v>
      </c>
      <c r="G10" s="131">
        <f>SUMPRODUCT(G4:G9,$C$4:$C$9) / SUM($C$4:$C$9)</f>
        <v>1251.0987140695916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29.168050478864679</v>
      </c>
      <c r="E11" s="133">
        <f>SQRT(SUM(K4:K9)/SUM($C$4:$C$9))</f>
        <v>95.814355997513545</v>
      </c>
      <c r="F11" s="134">
        <f>SQRT(SUM(L4:L9)/SUM($C$4:$C$9))</f>
        <v>28.655806506969618</v>
      </c>
      <c r="G11" s="135">
        <f>SQRT(SUM(M4:M9)/SUM($C$4:$C$9))</f>
        <v>127.95232634874641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2CAF-3554-4FDF-8ED0-F2AEE8E938E8}">
  <dimension ref="B1:M25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9" width="9.140625" style="72"/>
    <col min="10" max="13" width="12.7109375" style="72" customWidth="1"/>
    <col min="14" max="16384" width="9.140625" style="72"/>
  </cols>
  <sheetData>
    <row r="1" spans="2:13" ht="15.75" thickBot="1" x14ac:dyDescent="0.3"/>
    <row r="2" spans="2:13" ht="30" customHeight="1" thickBot="1" x14ac:dyDescent="0.3">
      <c r="B2" s="175" t="s">
        <v>52</v>
      </c>
      <c r="C2" s="176"/>
      <c r="D2" s="177"/>
      <c r="E2" s="177"/>
      <c r="F2" s="177"/>
      <c r="G2" s="178"/>
    </row>
    <row r="3" spans="2:13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47</v>
      </c>
      <c r="G3" s="86" t="s">
        <v>24</v>
      </c>
      <c r="J3" s="179" t="s">
        <v>25</v>
      </c>
      <c r="K3" s="179"/>
      <c r="L3" s="179"/>
      <c r="M3" s="179"/>
    </row>
    <row r="4" spans="2:13" ht="20.100000000000001" customHeight="1" x14ac:dyDescent="0.25">
      <c r="B4" s="87" t="s">
        <v>26</v>
      </c>
      <c r="C4" s="88">
        <v>95</v>
      </c>
      <c r="D4" s="116">
        <v>335</v>
      </c>
      <c r="E4" s="117">
        <v>602.8125</v>
      </c>
      <c r="F4" s="118">
        <v>175</v>
      </c>
      <c r="G4" s="119">
        <f t="shared" ref="G4:G9" si="0">D4+E4+F4</f>
        <v>1112.8125</v>
      </c>
      <c r="J4" s="93">
        <f t="shared" ref="J4:M9" si="1">((D4-D$10)^2)*$C4</f>
        <v>42860.269934381737</v>
      </c>
      <c r="K4" s="93">
        <f t="shared" si="1"/>
        <v>1028825.478690601</v>
      </c>
      <c r="L4" s="93">
        <f t="shared" si="1"/>
        <v>107606.21698039419</v>
      </c>
      <c r="M4" s="93">
        <f t="shared" si="1"/>
        <v>2400551.8349577729</v>
      </c>
    </row>
    <row r="5" spans="2:13" ht="20.100000000000001" customHeight="1" x14ac:dyDescent="0.25">
      <c r="B5" s="94" t="s">
        <v>27</v>
      </c>
      <c r="C5" s="95">
        <v>101</v>
      </c>
      <c r="D5" s="120">
        <v>335</v>
      </c>
      <c r="E5" s="121">
        <v>631.71875</v>
      </c>
      <c r="F5" s="122">
        <v>191.40625</v>
      </c>
      <c r="G5" s="123">
        <f t="shared" si="0"/>
        <v>1158.125</v>
      </c>
      <c r="J5" s="93">
        <f t="shared" si="1"/>
        <v>45567.234351290055</v>
      </c>
      <c r="K5" s="93">
        <f t="shared" si="1"/>
        <v>570548.48482781427</v>
      </c>
      <c r="L5" s="93">
        <f t="shared" si="1"/>
        <v>30051.423872633168</v>
      </c>
      <c r="M5" s="93">
        <f t="shared" si="1"/>
        <v>1304540.6494650356</v>
      </c>
    </row>
    <row r="6" spans="2:13" ht="20.100000000000001" customHeight="1" x14ac:dyDescent="0.25">
      <c r="B6" s="94" t="s">
        <v>28</v>
      </c>
      <c r="C6" s="95">
        <v>98</v>
      </c>
      <c r="D6" s="120">
        <v>375</v>
      </c>
      <c r="E6" s="121">
        <v>569.296875</v>
      </c>
      <c r="F6" s="122">
        <v>171.71875</v>
      </c>
      <c r="G6" s="123">
        <f t="shared" si="0"/>
        <v>1116.015625</v>
      </c>
      <c r="J6" s="93">
        <f t="shared" si="1"/>
        <v>34487.882248736038</v>
      </c>
      <c r="K6" s="93">
        <f t="shared" si="1"/>
        <v>1855014.1807607799</v>
      </c>
      <c r="L6" s="93">
        <f t="shared" si="1"/>
        <v>133704.16990587735</v>
      </c>
      <c r="M6" s="93">
        <f t="shared" si="1"/>
        <v>2377565.7881061481</v>
      </c>
    </row>
    <row r="7" spans="2:13" ht="20.100000000000001" customHeight="1" x14ac:dyDescent="0.25">
      <c r="B7" s="94" t="s">
        <v>29</v>
      </c>
      <c r="C7" s="95">
        <v>118</v>
      </c>
      <c r="D7" s="120">
        <v>407.5</v>
      </c>
      <c r="E7" s="121">
        <v>748.90625</v>
      </c>
      <c r="F7" s="122">
        <v>216.015625</v>
      </c>
      <c r="G7" s="123">
        <f t="shared" si="0"/>
        <v>1372.421875</v>
      </c>
      <c r="J7" s="93">
        <f t="shared" si="1"/>
        <v>310048.74825769418</v>
      </c>
      <c r="K7" s="93">
        <f t="shared" si="1"/>
        <v>208426.69495520522</v>
      </c>
      <c r="L7" s="93">
        <f t="shared" si="1"/>
        <v>6392.1179114759661</v>
      </c>
      <c r="M7" s="93">
        <f t="shared" si="1"/>
        <v>1195323.8243347171</v>
      </c>
    </row>
    <row r="8" spans="2:13" ht="20.100000000000001" customHeight="1" x14ac:dyDescent="0.25">
      <c r="B8" s="94" t="s">
        <v>30</v>
      </c>
      <c r="C8" s="95">
        <v>121</v>
      </c>
      <c r="D8" s="120">
        <v>340</v>
      </c>
      <c r="E8" s="121">
        <v>775.15625</v>
      </c>
      <c r="F8" s="122">
        <v>229.140625</v>
      </c>
      <c r="G8" s="123">
        <f t="shared" si="0"/>
        <v>1344.296875</v>
      </c>
      <c r="J8" s="93">
        <f t="shared" si="1"/>
        <v>31914.390072804927</v>
      </c>
      <c r="K8" s="93">
        <f t="shared" si="1"/>
        <v>564083.232384481</v>
      </c>
      <c r="L8" s="93">
        <f t="shared" si="1"/>
        <v>50776.162217576173</v>
      </c>
      <c r="M8" s="93">
        <f t="shared" si="1"/>
        <v>636396.16176523734</v>
      </c>
    </row>
    <row r="9" spans="2:13" ht="20.100000000000001" customHeight="1" thickBot="1" x14ac:dyDescent="0.3">
      <c r="B9" s="99" t="s">
        <v>31</v>
      </c>
      <c r="C9" s="100">
        <v>128</v>
      </c>
      <c r="D9" s="124">
        <v>342.5</v>
      </c>
      <c r="E9" s="125">
        <v>845.46875</v>
      </c>
      <c r="F9" s="126">
        <v>249.375</v>
      </c>
      <c r="G9" s="127">
        <f t="shared" si="0"/>
        <v>1437.34375</v>
      </c>
      <c r="J9" s="93">
        <f t="shared" si="1"/>
        <v>24166.72853902651</v>
      </c>
      <c r="K9" s="93">
        <f t="shared" si="1"/>
        <v>2458527.3229027656</v>
      </c>
      <c r="L9" s="93">
        <f t="shared" si="1"/>
        <v>212233.27086196633</v>
      </c>
      <c r="M9" s="93">
        <f t="shared" si="1"/>
        <v>3508880.0331771239</v>
      </c>
    </row>
    <row r="10" spans="2:13" ht="24.95" customHeight="1" thickBot="1" x14ac:dyDescent="0.3">
      <c r="B10" s="104" t="s">
        <v>32</v>
      </c>
      <c r="C10" s="105">
        <f>AVERAGE(C4:C9)</f>
        <v>110.16666666666667</v>
      </c>
      <c r="D10" s="128">
        <f>SUMPRODUCT(D4:D9,C4:C9) / SUM(C4:C9)</f>
        <v>356.24054462934947</v>
      </c>
      <c r="E10" s="129">
        <f>SUMPRODUCT(E4:E9,$C$4:$C$9) / SUM($C$4:$C$9)</f>
        <v>706.878545763994</v>
      </c>
      <c r="F10" s="130">
        <f>SUMPRODUCT(F4:F9,$C$4:$C$9) / SUM($C$4:$C$9)</f>
        <v>208.65556448562785</v>
      </c>
      <c r="G10" s="131">
        <f>SUMPRODUCT(G4:G9,$C$4:$C$9) / SUM($C$4:$C$9)</f>
        <v>1271.7746548789712</v>
      </c>
      <c r="H10" s="70" t="s">
        <v>33</v>
      </c>
    </row>
    <row r="11" spans="2:13" ht="24.95" customHeight="1" thickBot="1" x14ac:dyDescent="0.3">
      <c r="C11" s="110" t="s">
        <v>34</v>
      </c>
      <c r="D11" s="132">
        <f>SQRT(SUM(J4:J9)/SUM($C$4:$C$9))</f>
        <v>27.200306280088288</v>
      </c>
      <c r="E11" s="133">
        <f>SQRT(SUM(K4:K9)/SUM($C$4:$C$9))</f>
        <v>100.56892168988556</v>
      </c>
      <c r="F11" s="134">
        <f>SQRT(SUM(L4:L9)/SUM($C$4:$C$9))</f>
        <v>28.602427923718334</v>
      </c>
      <c r="G11" s="135">
        <f>SQRT(SUM(M4:M9)/SUM($C$4:$C$9))</f>
        <v>131.46019393611775</v>
      </c>
      <c r="H11" s="70" t="s">
        <v>33</v>
      </c>
    </row>
    <row r="14" spans="2:13" ht="15.75" thickBot="1" x14ac:dyDescent="0.3"/>
    <row r="15" spans="2:13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3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5">
    <mergeCell ref="B2:G2"/>
    <mergeCell ref="J3:M3"/>
    <mergeCell ref="B15:D15"/>
    <mergeCell ref="B16:D16"/>
    <mergeCell ref="B17:D17"/>
  </mergeCell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817-8388-49CF-9A4A-8C3BD4F33040}">
  <dimension ref="B1:Q25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1009.2307692307691</v>
      </c>
      <c r="E4" s="117">
        <v>66.307692307692307</v>
      </c>
      <c r="F4" s="118">
        <v>12.92307692307692</v>
      </c>
      <c r="G4" s="119">
        <f t="shared" ref="G4:G9" si="0">D4+E4+F4</f>
        <v>1088.4615384615383</v>
      </c>
      <c r="J4" s="93">
        <f t="shared" ref="J4:M9" si="1">((D4-D$10)^2)*$C4</f>
        <v>124830.75339565358</v>
      </c>
      <c r="K4" s="93">
        <f t="shared" si="1"/>
        <v>40804.820160328905</v>
      </c>
      <c r="L4" s="93">
        <f t="shared" si="1"/>
        <v>76.061476546879931</v>
      </c>
      <c r="M4" s="93">
        <f t="shared" si="1"/>
        <v>318138.08917277248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955.07692307692309</v>
      </c>
      <c r="E5" s="121">
        <v>76.92307692307692</v>
      </c>
      <c r="F5" s="122">
        <v>10.76923076923077</v>
      </c>
      <c r="G5" s="123">
        <f t="shared" si="0"/>
        <v>1042.7692307692307</v>
      </c>
      <c r="J5" s="93">
        <f t="shared" si="1"/>
        <v>569689.00572780881</v>
      </c>
      <c r="K5" s="93">
        <f t="shared" si="1"/>
        <v>18120.75492353586</v>
      </c>
      <c r="L5" s="93">
        <f t="shared" si="1"/>
        <v>598.60494153941625</v>
      </c>
      <c r="M5" s="93">
        <f t="shared" si="1"/>
        <v>835135.00432500802</v>
      </c>
      <c r="O5" s="139" t="s">
        <v>57</v>
      </c>
      <c r="P5" s="140" t="s">
        <v>58</v>
      </c>
      <c r="Q5" s="141">
        <v>0.75</v>
      </c>
    </row>
    <row r="6" spans="2:17" ht="20.100000000000001" customHeight="1" thickBot="1" x14ac:dyDescent="0.3">
      <c r="B6" s="94" t="s">
        <v>28</v>
      </c>
      <c r="C6" s="95">
        <v>49</v>
      </c>
      <c r="D6" s="120">
        <v>925.53846153846155</v>
      </c>
      <c r="E6" s="121">
        <v>119.5384615384615</v>
      </c>
      <c r="F6" s="122">
        <v>21.53846153846154</v>
      </c>
      <c r="G6" s="123">
        <f t="shared" si="0"/>
        <v>1066.6153846153845</v>
      </c>
      <c r="J6" s="93">
        <f t="shared" si="1"/>
        <v>896049.88810675335</v>
      </c>
      <c r="K6" s="93">
        <f t="shared" si="1"/>
        <v>27675.72073701987</v>
      </c>
      <c r="L6" s="93">
        <f t="shared" si="1"/>
        <v>2642.2419131672841</v>
      </c>
      <c r="M6" s="93">
        <f t="shared" si="1"/>
        <v>531202.14931597235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59</v>
      </c>
      <c r="D7" s="120">
        <v>1112.615384615385</v>
      </c>
      <c r="E7" s="121">
        <v>117.69230769230769</v>
      </c>
      <c r="F7" s="122">
        <v>17.23076923076923</v>
      </c>
      <c r="G7" s="123">
        <f t="shared" si="0"/>
        <v>1247.5384615384619</v>
      </c>
      <c r="J7" s="93">
        <f t="shared" si="1"/>
        <v>158607.61439827082</v>
      </c>
      <c r="K7" s="93">
        <f t="shared" si="1"/>
        <v>28347.639662949685</v>
      </c>
      <c r="L7" s="93">
        <f t="shared" si="1"/>
        <v>543.66162429089604</v>
      </c>
      <c r="M7" s="93">
        <f t="shared" si="1"/>
        <v>348029.01539781771</v>
      </c>
    </row>
    <row r="8" spans="2:17" ht="20.100000000000001" customHeight="1" x14ac:dyDescent="0.25">
      <c r="B8" s="94" t="s">
        <v>30</v>
      </c>
      <c r="C8" s="95">
        <v>60</v>
      </c>
      <c r="D8" s="120">
        <v>1092.9230769230769</v>
      </c>
      <c r="E8" s="121">
        <v>100</v>
      </c>
      <c r="F8" s="122">
        <v>14</v>
      </c>
      <c r="G8" s="123">
        <f t="shared" si="0"/>
        <v>1206.9230769230769</v>
      </c>
      <c r="J8" s="93">
        <f t="shared" si="1"/>
        <v>62041.156583543983</v>
      </c>
      <c r="K8" s="93">
        <f t="shared" si="1"/>
        <v>1072.1954412037915</v>
      </c>
      <c r="L8" s="93">
        <f t="shared" si="1"/>
        <v>2.2864785438216724</v>
      </c>
      <c r="M8" s="93">
        <f t="shared" si="1"/>
        <v>78575.326168032683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1206.153846153846</v>
      </c>
      <c r="E9" s="125">
        <v>90.15384615384616</v>
      </c>
      <c r="F9" s="126">
        <v>9.6923076923076916</v>
      </c>
      <c r="G9" s="127">
        <f t="shared" si="0"/>
        <v>1305.9999999999998</v>
      </c>
      <c r="J9" s="93">
        <f t="shared" si="1"/>
        <v>1373928.5385801885</v>
      </c>
      <c r="K9" s="93">
        <f t="shared" si="1"/>
        <v>2052.1609107114746</v>
      </c>
      <c r="L9" s="93">
        <f t="shared" si="1"/>
        <v>1317.9499442881493</v>
      </c>
      <c r="M9" s="93">
        <f t="shared" si="1"/>
        <v>1189283.1956486434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1060.766906809203</v>
      </c>
      <c r="E10" s="129">
        <f>SUMPRODUCT(E4:E9,$C$4:$C$9) / SUM($C$4:$C$9)</f>
        <v>95.772716709272586</v>
      </c>
      <c r="F10" s="130">
        <f>SUMPRODUCT(F4:F9,$C$4:$C$9) / SUM($C$4:$C$9)</f>
        <v>14.195212642342552</v>
      </c>
      <c r="G10" s="131">
        <f>SUMPRODUCT(G4:G9,$C$4:$C$9) / SUM($C$4:$C$9)</f>
        <v>1170.7348361608181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98.095873887195197</v>
      </c>
      <c r="E11" s="133">
        <f>SQRT(SUM(K4:K9)/SUM($C$4:$C$9))</f>
        <v>18.886950356359652</v>
      </c>
      <c r="F11" s="134">
        <f>SQRT(SUM(L4:L9)/SUM($C$4:$C$9))</f>
        <v>3.9562587145234884</v>
      </c>
      <c r="G11" s="135">
        <f>SQRT(SUM(M4:M9)/SUM($C$4:$C$9))</f>
        <v>99.854316540685375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755F-E7CE-4127-A482-11A5B4979EB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984.61538461538464</v>
      </c>
      <c r="E4" s="117">
        <v>69.07692307692308</v>
      </c>
      <c r="F4" s="118">
        <v>8.615384615384615</v>
      </c>
      <c r="G4" s="119">
        <f t="shared" ref="G4:G9" si="0">D4+E4+F4</f>
        <v>1062.3076923076922</v>
      </c>
      <c r="J4" s="93">
        <f t="shared" ref="J4:M9" si="1">((D4-D$10)^2)*$C4</f>
        <v>275866.02271129371</v>
      </c>
      <c r="K4" s="93">
        <f t="shared" si="1"/>
        <v>42119.314906089181</v>
      </c>
      <c r="L4" s="93">
        <f t="shared" si="1"/>
        <v>2152.4739642756103</v>
      </c>
      <c r="M4" s="93">
        <f t="shared" si="1"/>
        <v>603502.39362417324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974.76923076923072</v>
      </c>
      <c r="E5" s="121">
        <v>94.461538461538467</v>
      </c>
      <c r="F5" s="122">
        <v>17.23076923076923</v>
      </c>
      <c r="G5" s="123">
        <f t="shared" si="0"/>
        <v>1086.4615384615386</v>
      </c>
      <c r="J5" s="93">
        <f t="shared" si="1"/>
        <v>381230.8854678715</v>
      </c>
      <c r="K5" s="93">
        <f t="shared" si="1"/>
        <v>1056.4046030070856</v>
      </c>
      <c r="L5" s="93">
        <f t="shared" si="1"/>
        <v>174.17275712878603</v>
      </c>
      <c r="M5" s="93">
        <f t="shared" si="1"/>
        <v>405442.79268035031</v>
      </c>
      <c r="O5" s="139" t="s">
        <v>57</v>
      </c>
      <c r="P5" s="140" t="s">
        <v>58</v>
      </c>
      <c r="Q5" s="141">
        <v>0.75</v>
      </c>
    </row>
    <row r="6" spans="2:17" ht="20.100000000000001" customHeight="1" thickBot="1" x14ac:dyDescent="0.3">
      <c r="B6" s="94" t="s">
        <v>28</v>
      </c>
      <c r="C6" s="95">
        <v>49</v>
      </c>
      <c r="D6" s="120">
        <v>910.76923076923072</v>
      </c>
      <c r="E6" s="121">
        <v>110.30769230769231</v>
      </c>
      <c r="F6" s="122">
        <v>22.61538461538462</v>
      </c>
      <c r="G6" s="123">
        <f t="shared" si="0"/>
        <v>1043.6923076923076</v>
      </c>
      <c r="J6" s="93">
        <f t="shared" si="1"/>
        <v>1109253.9328432246</v>
      </c>
      <c r="K6" s="93">
        <f t="shared" si="1"/>
        <v>6251.1751874303636</v>
      </c>
      <c r="L6" s="93">
        <f t="shared" si="1"/>
        <v>2563.2347641952906</v>
      </c>
      <c r="M6" s="93">
        <f t="shared" si="1"/>
        <v>852886.37455700641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59</v>
      </c>
      <c r="D7" s="120">
        <v>1068.3076923076919</v>
      </c>
      <c r="E7" s="121">
        <v>112.1538461538462</v>
      </c>
      <c r="F7" s="122">
        <v>14</v>
      </c>
      <c r="G7" s="123">
        <f t="shared" si="0"/>
        <v>1194.4615384615381</v>
      </c>
      <c r="J7" s="93">
        <f t="shared" si="1"/>
        <v>2957.2168552827666</v>
      </c>
      <c r="K7" s="93">
        <f t="shared" si="1"/>
        <v>10188.566799538772</v>
      </c>
      <c r="L7" s="93">
        <f t="shared" si="1"/>
        <v>112.80887051708113</v>
      </c>
      <c r="M7" s="93">
        <f t="shared" si="1"/>
        <v>20937.388822707664</v>
      </c>
    </row>
    <row r="8" spans="2:17" ht="20.100000000000001" customHeight="1" x14ac:dyDescent="0.25">
      <c r="B8" s="94" t="s">
        <v>30</v>
      </c>
      <c r="C8" s="95">
        <v>60</v>
      </c>
      <c r="D8" s="120">
        <v>1132.3076923076919</v>
      </c>
      <c r="E8" s="121">
        <v>112.6153846153846</v>
      </c>
      <c r="F8" s="122">
        <v>17.23076923076923</v>
      </c>
      <c r="G8" s="123">
        <f t="shared" si="0"/>
        <v>1262.1538461538457</v>
      </c>
      <c r="J8" s="93">
        <f t="shared" si="1"/>
        <v>303139.52602124825</v>
      </c>
      <c r="K8" s="93">
        <f t="shared" si="1"/>
        <v>11101.848233582408</v>
      </c>
      <c r="L8" s="93">
        <f t="shared" si="1"/>
        <v>204.9091260338659</v>
      </c>
      <c r="M8" s="93">
        <f t="shared" si="1"/>
        <v>449249.85648749885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1225.846153846154</v>
      </c>
      <c r="E9" s="125">
        <v>91.230769230769226</v>
      </c>
      <c r="F9" s="126">
        <v>12.92307692307692</v>
      </c>
      <c r="G9" s="127">
        <f t="shared" si="0"/>
        <v>1330.0000000000002</v>
      </c>
      <c r="J9" s="93">
        <f t="shared" si="1"/>
        <v>1761444.2951836528</v>
      </c>
      <c r="K9" s="93">
        <f t="shared" si="1"/>
        <v>3936.3817557202192</v>
      </c>
      <c r="L9" s="93">
        <f t="shared" si="1"/>
        <v>393.2514447518891</v>
      </c>
      <c r="M9" s="93">
        <f t="shared" si="1"/>
        <v>1549086.3731128422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1061.2279804787356</v>
      </c>
      <c r="E10" s="129">
        <f>SUMPRODUCT(E4:E9,$C$4:$C$9) / SUM($C$4:$C$9)</f>
        <v>99.012781780153389</v>
      </c>
      <c r="F10" s="130">
        <f>SUMPRODUCT(F4:F9,$C$4:$C$9) / SUM($C$4:$C$9)</f>
        <v>15.382756216593076</v>
      </c>
      <c r="G10" s="131">
        <f>SUMPRODUCT(G4:G9,$C$4:$C$9) / SUM($C$4:$C$9)</f>
        <v>1175.6235184754821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107.62320809983142</v>
      </c>
      <c r="E11" s="133">
        <f>SQRT(SUM(K4:K9)/SUM($C$4:$C$9))</f>
        <v>15.017984333129226</v>
      </c>
      <c r="F11" s="134">
        <f>SQRT(SUM(L4:L9)/SUM($C$4:$C$9))</f>
        <v>4.1135142857612275</v>
      </c>
      <c r="G11" s="135">
        <f>SQRT(SUM(M4:M9)/SUM($C$4:$C$9))</f>
        <v>108.28385517190441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E767-00CA-4F1D-A28D-4937C1A67C15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974.76923076923072</v>
      </c>
      <c r="E4" s="117">
        <v>72.769230769230774</v>
      </c>
      <c r="F4" s="118">
        <v>8.615384615384615</v>
      </c>
      <c r="G4" s="119">
        <f t="shared" ref="G4:G9" si="0">D4+E4+F4</f>
        <v>1056.153846153846</v>
      </c>
      <c r="J4" s="93">
        <f t="shared" ref="J4:M9" si="1">((D4-D$10)^2)*$C4</f>
        <v>186651.73952313059</v>
      </c>
      <c r="K4" s="93">
        <f t="shared" si="1"/>
        <v>38603.101425381952</v>
      </c>
      <c r="L4" s="93">
        <f t="shared" si="1"/>
        <v>2092.8714706443552</v>
      </c>
      <c r="M4" s="93">
        <f t="shared" si="1"/>
        <v>454622.1470413775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915.69230769230774</v>
      </c>
      <c r="E5" s="121">
        <v>102.7692307692308</v>
      </c>
      <c r="F5" s="122">
        <v>19.38461538461538</v>
      </c>
      <c r="G5" s="123">
        <f t="shared" si="0"/>
        <v>1037.846153846154</v>
      </c>
      <c r="J5" s="93">
        <f t="shared" si="1"/>
        <v>760270.15671721695</v>
      </c>
      <c r="K5" s="93">
        <f t="shared" si="1"/>
        <v>91.702063895780711</v>
      </c>
      <c r="L5" s="93">
        <f t="shared" si="1"/>
        <v>855.72656728096365</v>
      </c>
      <c r="M5" s="93">
        <f t="shared" si="1"/>
        <v>694065.26824725792</v>
      </c>
      <c r="O5" s="139" t="s">
        <v>57</v>
      </c>
      <c r="P5" s="140" t="s">
        <v>58</v>
      </c>
      <c r="Q5" s="141">
        <v>0.75</v>
      </c>
    </row>
    <row r="6" spans="2:17" ht="20.100000000000001" customHeight="1" thickBot="1" x14ac:dyDescent="0.3">
      <c r="B6" s="94" t="s">
        <v>28</v>
      </c>
      <c r="C6" s="95">
        <v>49</v>
      </c>
      <c r="D6" s="120">
        <v>915.69230769230774</v>
      </c>
      <c r="E6" s="121">
        <v>110</v>
      </c>
      <c r="F6" s="122">
        <v>19.38461538461538</v>
      </c>
      <c r="G6" s="123">
        <f t="shared" si="0"/>
        <v>1045.0769230769231</v>
      </c>
      <c r="J6" s="93">
        <f t="shared" si="1"/>
        <v>730455.64076752216</v>
      </c>
      <c r="K6" s="93">
        <f t="shared" si="1"/>
        <v>3600.2231036191793</v>
      </c>
      <c r="L6" s="93">
        <f t="shared" si="1"/>
        <v>822.1686626817102</v>
      </c>
      <c r="M6" s="93">
        <f t="shared" si="1"/>
        <v>586743.18296564999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59</v>
      </c>
      <c r="D7" s="120">
        <v>1112.615384615385</v>
      </c>
      <c r="E7" s="121">
        <v>104</v>
      </c>
      <c r="F7" s="122">
        <v>12.92307692307692</v>
      </c>
      <c r="G7" s="123">
        <f t="shared" si="0"/>
        <v>1229.5384615384619</v>
      </c>
      <c r="J7" s="93">
        <f t="shared" si="1"/>
        <v>330352.73150117358</v>
      </c>
      <c r="K7" s="93">
        <f t="shared" si="1"/>
        <v>390.20304238394198</v>
      </c>
      <c r="L7" s="93">
        <f t="shared" si="1"/>
        <v>330.09140221742456</v>
      </c>
      <c r="M7" s="93">
        <f t="shared" si="1"/>
        <v>332177.40443617833</v>
      </c>
    </row>
    <row r="8" spans="2:17" ht="20.100000000000001" customHeight="1" x14ac:dyDescent="0.25">
      <c r="B8" s="94" t="s">
        <v>30</v>
      </c>
      <c r="C8" s="95">
        <v>60</v>
      </c>
      <c r="D8" s="120">
        <v>1088</v>
      </c>
      <c r="E8" s="121">
        <v>96.92307692307692</v>
      </c>
      <c r="F8" s="122">
        <v>15.07692307692308</v>
      </c>
      <c r="G8" s="123">
        <f t="shared" si="0"/>
        <v>1200</v>
      </c>
      <c r="J8" s="93">
        <f t="shared" si="1"/>
        <v>151277.16675841535</v>
      </c>
      <c r="K8" s="93">
        <f t="shared" si="1"/>
        <v>1217.8252519239143</v>
      </c>
      <c r="L8" s="93">
        <f t="shared" si="1"/>
        <v>2.6834366243461365</v>
      </c>
      <c r="M8" s="93">
        <f t="shared" si="1"/>
        <v>124191.52678880973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1156.9230769230769</v>
      </c>
      <c r="E9" s="125">
        <v>116.4615384615385</v>
      </c>
      <c r="F9" s="126">
        <v>16.15384615384615</v>
      </c>
      <c r="G9" s="127">
        <f t="shared" si="0"/>
        <v>1289.5384615384617</v>
      </c>
      <c r="J9" s="93">
        <f t="shared" si="1"/>
        <v>922562.17505807674</v>
      </c>
      <c r="K9" s="93">
        <f t="shared" si="1"/>
        <v>14689.875411871071</v>
      </c>
      <c r="L9" s="93">
        <f t="shared" si="1"/>
        <v>48.68442097236985</v>
      </c>
      <c r="M9" s="93">
        <f t="shared" si="1"/>
        <v>1185224.6226864832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1037.7875900534514</v>
      </c>
      <c r="E10" s="129">
        <f>SUMPRODUCT(E4:E9,$C$4:$C$9) / SUM($C$4:$C$9)</f>
        <v>101.42830583313967</v>
      </c>
      <c r="F10" s="130">
        <f>SUMPRODUCT(F4:F9,$C$4:$C$9) / SUM($C$4:$C$9)</f>
        <v>15.28840343946084</v>
      </c>
      <c r="G10" s="131">
        <f>SUMPRODUCT(G4:G9,$C$4:$C$9) / SUM($C$4:$C$9)</f>
        <v>1154.5042993260518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96.487708941679756</v>
      </c>
      <c r="E11" s="133">
        <f>SQRT(SUM(K4:K9)/SUM($C$4:$C$9))</f>
        <v>13.304808014827099</v>
      </c>
      <c r="F11" s="134">
        <f>SQRT(SUM(L4:L9)/SUM($C$4:$C$9))</f>
        <v>3.5418200556223023</v>
      </c>
      <c r="G11" s="135">
        <f>SQRT(SUM(M4:M9)/SUM($C$4:$C$9))</f>
        <v>101.00737540247816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2CB-F226-42ED-A1C9-1BB4EA11D0F1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850</v>
      </c>
      <c r="E4" s="117">
        <v>112.34375</v>
      </c>
      <c r="F4" s="118">
        <v>15.3125</v>
      </c>
      <c r="G4" s="119">
        <f t="shared" ref="G4:G9" si="0">D4+E4+F4</f>
        <v>977.65625</v>
      </c>
      <c r="J4" s="93">
        <f t="shared" ref="J4:M9" si="1">((D4-D$10)^2)*$C4</f>
        <v>79269.719588992477</v>
      </c>
      <c r="K4" s="93">
        <f t="shared" si="1"/>
        <v>40231.923032162274</v>
      </c>
      <c r="L4" s="93">
        <f t="shared" si="1"/>
        <v>2858.359312612848</v>
      </c>
      <c r="M4" s="93">
        <f t="shared" si="1"/>
        <v>286858.12939770892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740</v>
      </c>
      <c r="E5" s="121">
        <v>140</v>
      </c>
      <c r="F5" s="122">
        <v>19.6875</v>
      </c>
      <c r="G5" s="123">
        <f t="shared" si="0"/>
        <v>899.6875</v>
      </c>
      <c r="J5" s="93">
        <f t="shared" si="1"/>
        <v>1118257.1406320389</v>
      </c>
      <c r="K5" s="93">
        <f t="shared" si="1"/>
        <v>125.62818197870286</v>
      </c>
      <c r="L5" s="93">
        <f t="shared" si="1"/>
        <v>574.28765223213611</v>
      </c>
      <c r="M5" s="93">
        <f t="shared" si="1"/>
        <v>1193882.8807994211</v>
      </c>
      <c r="O5" s="139" t="s">
        <v>57</v>
      </c>
      <c r="P5" s="140" t="s">
        <v>58</v>
      </c>
      <c r="Q5" s="141">
        <v>0.8</v>
      </c>
    </row>
    <row r="6" spans="2:17" ht="20.100000000000001" customHeight="1" thickBot="1" x14ac:dyDescent="0.3">
      <c r="B6" s="94" t="s">
        <v>28</v>
      </c>
      <c r="C6" s="95">
        <v>47</v>
      </c>
      <c r="D6" s="120">
        <v>770</v>
      </c>
      <c r="E6" s="121">
        <v>138.59375</v>
      </c>
      <c r="F6" s="122">
        <v>19.6875</v>
      </c>
      <c r="G6" s="123">
        <f t="shared" si="0"/>
        <v>928.28125</v>
      </c>
      <c r="J6" s="93">
        <f t="shared" si="1"/>
        <v>688901.91773140733</v>
      </c>
      <c r="K6" s="93">
        <f t="shared" si="1"/>
        <v>425.10342109418906</v>
      </c>
      <c r="L6" s="93">
        <f t="shared" si="1"/>
        <v>550.84733989613051</v>
      </c>
      <c r="M6" s="93">
        <f t="shared" si="1"/>
        <v>764032.15464925673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57</v>
      </c>
      <c r="D7" s="120">
        <v>875</v>
      </c>
      <c r="E7" s="121">
        <v>176.40625</v>
      </c>
      <c r="F7" s="122">
        <v>28.4375</v>
      </c>
      <c r="G7" s="123">
        <f t="shared" si="0"/>
        <v>1079.84375</v>
      </c>
      <c r="J7" s="93">
        <f t="shared" si="1"/>
        <v>14716.499726825699</v>
      </c>
      <c r="K7" s="93">
        <f t="shared" si="1"/>
        <v>69049.317042056078</v>
      </c>
      <c r="L7" s="93">
        <f t="shared" si="1"/>
        <v>1617.19871775263</v>
      </c>
      <c r="M7" s="93">
        <f t="shared" si="1"/>
        <v>33005.876661810311</v>
      </c>
    </row>
    <row r="8" spans="2:17" ht="20.100000000000001" customHeight="1" x14ac:dyDescent="0.25">
      <c r="B8" s="94" t="s">
        <v>30</v>
      </c>
      <c r="C8" s="95">
        <v>59</v>
      </c>
      <c r="D8" s="120">
        <v>940</v>
      </c>
      <c r="E8" s="121">
        <v>146.40625</v>
      </c>
      <c r="F8" s="122">
        <v>25.15625</v>
      </c>
      <c r="G8" s="123">
        <f t="shared" si="0"/>
        <v>1111.5625</v>
      </c>
      <c r="J8" s="93">
        <f t="shared" si="1"/>
        <v>141265.45327761222</v>
      </c>
      <c r="K8" s="93">
        <f t="shared" si="1"/>
        <v>1362.2220001880376</v>
      </c>
      <c r="L8" s="93">
        <f t="shared" si="1"/>
        <v>246.80671766119704</v>
      </c>
      <c r="M8" s="93">
        <f t="shared" si="1"/>
        <v>183587.69151287462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1095</v>
      </c>
      <c r="E9" s="125">
        <v>131.09375</v>
      </c>
      <c r="F9" s="126">
        <v>27.34375</v>
      </c>
      <c r="G9" s="127">
        <f t="shared" si="0"/>
        <v>1253.4375</v>
      </c>
      <c r="J9" s="93">
        <f t="shared" si="1"/>
        <v>2661645.7705911109</v>
      </c>
      <c r="K9" s="93">
        <f t="shared" si="1"/>
        <v>7066.0159357656894</v>
      </c>
      <c r="L9" s="93">
        <f t="shared" si="1"/>
        <v>1146.6505597676587</v>
      </c>
      <c r="M9" s="93">
        <f t="shared" si="1"/>
        <v>2500376.0401140871</v>
      </c>
    </row>
    <row r="10" spans="2:17" ht="24.95" customHeight="1" thickBot="1" x14ac:dyDescent="0.3">
      <c r="B10" s="104" t="s">
        <v>32</v>
      </c>
      <c r="C10" s="105">
        <f>AVERAGE(C4:C9)</f>
        <v>53.833333333333336</v>
      </c>
      <c r="D10" s="128">
        <f>SUMPRODUCT(D4:D9,C4:C9) / SUM(C4:C9)</f>
        <v>891.06811145510835</v>
      </c>
      <c r="E10" s="129">
        <f>SUMPRODUCT(E4:E9,$C$4:$C$9) / SUM($C$4:$C$9)</f>
        <v>141.60119969040247</v>
      </c>
      <c r="F10" s="130">
        <f>SUMPRODUCT(F4:F9,$C$4:$C$9) / SUM($C$4:$C$9)</f>
        <v>23.110971362229101</v>
      </c>
      <c r="G10" s="131">
        <f>SUMPRODUCT(G4:G9,$C$4:$C$9) / SUM($C$4:$C$9)</f>
        <v>1055.7802825077399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120.67991721762661</v>
      </c>
      <c r="E11" s="133">
        <f>SQRT(SUM(K4:K9)/SUM($C$4:$C$9))</f>
        <v>19.13454153924695</v>
      </c>
      <c r="F11" s="134">
        <f>SQRT(SUM(L4:L9)/SUM($C$4:$C$9))</f>
        <v>4.6533553591824015</v>
      </c>
      <c r="G11" s="135">
        <f>SQRT(SUM(M4:M9)/SUM($C$4:$C$9))</f>
        <v>123.94124710589521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CB0E-CD88-4D56-8FED-813DEA12549D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865</v>
      </c>
      <c r="E4" s="117">
        <v>113.28125</v>
      </c>
      <c r="F4" s="118">
        <v>18.59375</v>
      </c>
      <c r="G4" s="119">
        <f t="shared" ref="G4:G9" si="0">D4+E4+F4</f>
        <v>996.875</v>
      </c>
      <c r="J4" s="93">
        <f t="shared" ref="J4:M9" si="1">((D4-D$10)^2)*$C4</f>
        <v>23744.665433388487</v>
      </c>
      <c r="K4" s="93">
        <f t="shared" si="1"/>
        <v>59279.218775226313</v>
      </c>
      <c r="L4" s="93">
        <f t="shared" si="1"/>
        <v>2841.0096755216673</v>
      </c>
      <c r="M4" s="93">
        <f t="shared" si="1"/>
        <v>203281.41643913713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755</v>
      </c>
      <c r="E5" s="121">
        <v>149.0625</v>
      </c>
      <c r="F5" s="122">
        <v>24.0625</v>
      </c>
      <c r="G5" s="123">
        <f t="shared" si="0"/>
        <v>928.125</v>
      </c>
      <c r="J5" s="93">
        <f t="shared" si="1"/>
        <v>859954.7671309025</v>
      </c>
      <c r="K5" s="93">
        <f t="shared" si="1"/>
        <v>3.4938901216343923</v>
      </c>
      <c r="L5" s="93">
        <f t="shared" si="1"/>
        <v>260.56818702172041</v>
      </c>
      <c r="M5" s="93">
        <f t="shared" si="1"/>
        <v>886630.12818846595</v>
      </c>
      <c r="O5" s="139" t="s">
        <v>57</v>
      </c>
      <c r="P5" s="140" t="s">
        <v>58</v>
      </c>
      <c r="Q5" s="141">
        <v>0.8</v>
      </c>
    </row>
    <row r="6" spans="2:17" ht="20.100000000000001" customHeight="1" thickBot="1" x14ac:dyDescent="0.3">
      <c r="B6" s="94" t="s">
        <v>28</v>
      </c>
      <c r="C6" s="95">
        <v>47</v>
      </c>
      <c r="D6" s="120">
        <v>760</v>
      </c>
      <c r="E6" s="121">
        <v>160.15625</v>
      </c>
      <c r="F6" s="122">
        <v>31.71875</v>
      </c>
      <c r="G6" s="123">
        <f t="shared" si="0"/>
        <v>951.875</v>
      </c>
      <c r="J6" s="93">
        <f t="shared" si="1"/>
        <v>763765.48586682451</v>
      </c>
      <c r="K6" s="93">
        <f t="shared" si="1"/>
        <v>6066.1618624941129</v>
      </c>
      <c r="L6" s="93">
        <f t="shared" si="1"/>
        <v>1345.3742749798712</v>
      </c>
      <c r="M6" s="93">
        <f t="shared" si="1"/>
        <v>576645.62406297622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57</v>
      </c>
      <c r="D7" s="120">
        <v>895</v>
      </c>
      <c r="E7" s="121">
        <v>171.25</v>
      </c>
      <c r="F7" s="122">
        <v>28.4375</v>
      </c>
      <c r="G7" s="123">
        <f t="shared" si="0"/>
        <v>1094.6875</v>
      </c>
      <c r="J7" s="93">
        <f t="shared" si="1"/>
        <v>3226.1336732836035</v>
      </c>
      <c r="K7" s="93">
        <f t="shared" si="1"/>
        <v>28739.731830353074</v>
      </c>
      <c r="L7" s="93">
        <f t="shared" si="1"/>
        <v>243.9991781651224</v>
      </c>
      <c r="M7" s="93">
        <f t="shared" si="1"/>
        <v>58538.595058070736</v>
      </c>
    </row>
    <row r="8" spans="2:17" ht="20.100000000000001" customHeight="1" x14ac:dyDescent="0.25">
      <c r="B8" s="94" t="s">
        <v>30</v>
      </c>
      <c r="C8" s="95">
        <v>59</v>
      </c>
      <c r="D8" s="120">
        <v>890</v>
      </c>
      <c r="E8" s="121">
        <v>167.1875</v>
      </c>
      <c r="F8" s="122">
        <v>29.53125</v>
      </c>
      <c r="G8" s="123">
        <f t="shared" si="0"/>
        <v>1086.71875</v>
      </c>
      <c r="J8" s="93">
        <f t="shared" si="1"/>
        <v>375.6316556278864</v>
      </c>
      <c r="K8" s="93">
        <f t="shared" si="1"/>
        <v>19957.734647575217</v>
      </c>
      <c r="L8" s="93">
        <f t="shared" si="1"/>
        <v>590.16962247283823</v>
      </c>
      <c r="M8" s="93">
        <f t="shared" si="1"/>
        <v>34205.197780091898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1090</v>
      </c>
      <c r="E9" s="125">
        <v>129.375</v>
      </c>
      <c r="F9" s="126">
        <v>25.15625</v>
      </c>
      <c r="G9" s="127">
        <f t="shared" si="0"/>
        <v>1244.53125</v>
      </c>
      <c r="J9" s="93">
        <f t="shared" si="1"/>
        <v>2625001.8920913665</v>
      </c>
      <c r="K9" s="93">
        <f t="shared" si="1"/>
        <v>24137.903231603872</v>
      </c>
      <c r="L9" s="93">
        <f t="shared" si="1"/>
        <v>94.053966298919804</v>
      </c>
      <c r="M9" s="93">
        <f t="shared" si="1"/>
        <v>2117385.3868531273</v>
      </c>
    </row>
    <row r="10" spans="2:17" ht="24.95" customHeight="1" thickBot="1" x14ac:dyDescent="0.3">
      <c r="B10" s="104" t="s">
        <v>32</v>
      </c>
      <c r="C10" s="105">
        <f>AVERAGE(C4:C9)</f>
        <v>53.833333333333336</v>
      </c>
      <c r="D10" s="128">
        <f>SUMPRODUCT(D4:D9,C4:C9) / SUM(C4:C9)</f>
        <v>887.47678018575846</v>
      </c>
      <c r="E10" s="129">
        <f>SUMPRODUCT(E4:E9,$C$4:$C$9) / SUM($C$4:$C$9)</f>
        <v>148.79547213622291</v>
      </c>
      <c r="F10" s="130">
        <f>SUMPRODUCT(F4:F9,$C$4:$C$9) / SUM($C$4:$C$9)</f>
        <v>26.368517801857585</v>
      </c>
      <c r="G10" s="131">
        <f>SUMPRODUCT(G4:G9,$C$4:$C$9) / SUM($C$4:$C$9)</f>
        <v>1062.640770123839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115.05912567900339</v>
      </c>
      <c r="E11" s="133">
        <f>SQRT(SUM(K4:K9)/SUM($C$4:$C$9))</f>
        <v>20.683689168978766</v>
      </c>
      <c r="F11" s="134">
        <f>SQRT(SUM(L4:L9)/SUM($C$4:$C$9))</f>
        <v>4.0793882351330097</v>
      </c>
      <c r="G11" s="135">
        <f>SQRT(SUM(M4:M9)/SUM($C$4:$C$9))</f>
        <v>109.55420994918875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5D79-3E98-46F8-90DF-6F282551FCF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770</v>
      </c>
      <c r="E4" s="117">
        <v>121.09375</v>
      </c>
      <c r="F4" s="118">
        <v>16.40625</v>
      </c>
      <c r="G4" s="119">
        <f t="shared" ref="G4:G9" si="0">D4+E4+F4</f>
        <v>907.5</v>
      </c>
      <c r="J4" s="93">
        <f t="shared" ref="J4:M9" si="1">((D4-D$10)^2)*$C4</f>
        <v>344480.13531499542</v>
      </c>
      <c r="K4" s="93">
        <f t="shared" si="1"/>
        <v>59112.745147948757</v>
      </c>
      <c r="L4" s="93">
        <f t="shared" si="1"/>
        <v>5047.9025135869579</v>
      </c>
      <c r="M4" s="93">
        <f t="shared" si="1"/>
        <v>811988.45716339466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740</v>
      </c>
      <c r="E5" s="121">
        <v>150</v>
      </c>
      <c r="F5" s="122">
        <v>28.4375</v>
      </c>
      <c r="G5" s="123">
        <f t="shared" si="0"/>
        <v>918.4375</v>
      </c>
      <c r="J5" s="93">
        <f t="shared" si="1"/>
        <v>665465.79631379945</v>
      </c>
      <c r="K5" s="93">
        <f t="shared" si="1"/>
        <v>2361.0224300160917</v>
      </c>
      <c r="L5" s="93">
        <f t="shared" si="1"/>
        <v>118.5909163073013</v>
      </c>
      <c r="M5" s="93">
        <f t="shared" si="1"/>
        <v>728396.15163532796</v>
      </c>
      <c r="O5" s="139" t="s">
        <v>57</v>
      </c>
      <c r="P5" s="140" t="s">
        <v>58</v>
      </c>
      <c r="Q5" s="141">
        <v>0.8</v>
      </c>
    </row>
    <row r="6" spans="2:17" ht="20.100000000000001" customHeight="1" thickBot="1" x14ac:dyDescent="0.3">
      <c r="B6" s="94" t="s">
        <v>28</v>
      </c>
      <c r="C6" s="95">
        <v>47</v>
      </c>
      <c r="D6" s="120">
        <v>730</v>
      </c>
      <c r="E6" s="121">
        <v>140.9375</v>
      </c>
      <c r="F6" s="122">
        <v>28.4375</v>
      </c>
      <c r="G6" s="123">
        <f t="shared" si="0"/>
        <v>899.375</v>
      </c>
      <c r="J6" s="93">
        <f t="shared" si="1"/>
        <v>752548.95813240216</v>
      </c>
      <c r="K6" s="93">
        <f t="shared" si="1"/>
        <v>12037.985216188343</v>
      </c>
      <c r="L6" s="93">
        <f t="shared" si="1"/>
        <v>113.75047074373799</v>
      </c>
      <c r="M6" s="93">
        <f t="shared" si="1"/>
        <v>934215.35163686133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57</v>
      </c>
      <c r="D7" s="120">
        <v>860</v>
      </c>
      <c r="E7" s="121">
        <v>180.46875</v>
      </c>
      <c r="F7" s="122">
        <v>26.25</v>
      </c>
      <c r="G7" s="123">
        <f t="shared" si="0"/>
        <v>1066.71875</v>
      </c>
      <c r="J7" s="93">
        <f t="shared" si="1"/>
        <v>683.45959839513091</v>
      </c>
      <c r="K7" s="93">
        <f t="shared" si="1"/>
        <v>31551.351300369788</v>
      </c>
      <c r="L7" s="93">
        <f t="shared" si="1"/>
        <v>22.752290952859266</v>
      </c>
      <c r="M7" s="93">
        <f t="shared" si="1"/>
        <v>39601.049574165954</v>
      </c>
    </row>
    <row r="8" spans="2:17" ht="20.100000000000001" customHeight="1" x14ac:dyDescent="0.25">
      <c r="B8" s="94" t="s">
        <v>30</v>
      </c>
      <c r="C8" s="95">
        <v>59</v>
      </c>
      <c r="D8" s="120">
        <v>865</v>
      </c>
      <c r="E8" s="121">
        <v>207.1875</v>
      </c>
      <c r="F8" s="122">
        <v>35</v>
      </c>
      <c r="G8" s="123">
        <f t="shared" si="0"/>
        <v>1107.1875</v>
      </c>
      <c r="J8" s="93">
        <f t="shared" si="1"/>
        <v>4225.4530592955707</v>
      </c>
      <c r="K8" s="93">
        <f t="shared" si="1"/>
        <v>148955.09473265643</v>
      </c>
      <c r="L8" s="93">
        <f t="shared" si="1"/>
        <v>3888.4113506468557</v>
      </c>
      <c r="M8" s="93">
        <f t="shared" si="1"/>
        <v>263484.71557127347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1090</v>
      </c>
      <c r="E9" s="125">
        <v>132.5</v>
      </c>
      <c r="F9" s="126">
        <v>25.15625</v>
      </c>
      <c r="G9" s="127">
        <f t="shared" si="0"/>
        <v>1247.65625</v>
      </c>
      <c r="J9" s="93">
        <f t="shared" si="1"/>
        <v>3488310.2503761435</v>
      </c>
      <c r="K9" s="93">
        <f t="shared" si="1"/>
        <v>38232.697441866607</v>
      </c>
      <c r="L9" s="93">
        <f t="shared" si="1"/>
        <v>190.56001890359198</v>
      </c>
      <c r="M9" s="93">
        <f t="shared" si="1"/>
        <v>2750176.7393142842</v>
      </c>
    </row>
    <row r="10" spans="2:17" ht="24.95" customHeight="1" thickBot="1" x14ac:dyDescent="0.3">
      <c r="B10" s="104" t="s">
        <v>32</v>
      </c>
      <c r="C10" s="105">
        <f>AVERAGE(C4:C9)</f>
        <v>53.666666666666664</v>
      </c>
      <c r="D10" s="128">
        <f>SUMPRODUCT(D4:D9,C4:C9) / SUM(C4:C9)</f>
        <v>856.53726708074532</v>
      </c>
      <c r="E10" s="129">
        <f>SUMPRODUCT(E4:E9,$C$4:$C$9) / SUM($C$4:$C$9)</f>
        <v>156.94147903726707</v>
      </c>
      <c r="F10" s="130">
        <f>SUMPRODUCT(F4:F9,$C$4:$C$9) / SUM($C$4:$C$9)</f>
        <v>26.881793478260871</v>
      </c>
      <c r="G10" s="131">
        <f>SUMPRODUCT(G4:G9,$C$4:$C$9) / SUM($C$4:$C$9)</f>
        <v>1040.3605395962734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127.75794821325829</v>
      </c>
      <c r="E11" s="133">
        <f>SQRT(SUM(K4:K9)/SUM($C$4:$C$9))</f>
        <v>30.126590897352063</v>
      </c>
      <c r="F11" s="134">
        <f>SQRT(SUM(L4:L9)/SUM($C$4:$C$9))</f>
        <v>5.397827824313751</v>
      </c>
      <c r="G11" s="135">
        <f>SQRT(SUM(M4:M9)/SUM($C$4:$C$9))</f>
        <v>131.02394718409192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6A05-2977-4559-AD09-20A32D70BB2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69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711.11111111111109</v>
      </c>
      <c r="E4" s="117">
        <v>156.031746031746</v>
      </c>
      <c r="F4" s="118">
        <v>27.777777777777779</v>
      </c>
      <c r="G4" s="119">
        <f t="shared" ref="G4:G9" si="0">D4+E4+F4</f>
        <v>894.92063492063494</v>
      </c>
      <c r="J4" s="93">
        <f t="shared" ref="J4:M9" si="1">((D4-D$10)^2)*$C4</f>
        <v>10457.729684709062</v>
      </c>
      <c r="K4" s="93">
        <f t="shared" si="1"/>
        <v>177612.60109668702</v>
      </c>
      <c r="L4" s="93">
        <f t="shared" si="1"/>
        <v>6061.4551632639832</v>
      </c>
      <c r="M4" s="93">
        <f t="shared" si="1"/>
        <v>361873.81966081064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609.52380952380952</v>
      </c>
      <c r="E5" s="121">
        <v>216.50793650793651</v>
      </c>
      <c r="F5" s="122">
        <v>36.666666666666657</v>
      </c>
      <c r="G5" s="123">
        <f t="shared" si="0"/>
        <v>862.69841269841265</v>
      </c>
      <c r="J5" s="93">
        <f t="shared" si="1"/>
        <v>666927.26965140493</v>
      </c>
      <c r="K5" s="93">
        <f t="shared" si="1"/>
        <v>135.33525996151147</v>
      </c>
      <c r="L5" s="93">
        <f t="shared" si="1"/>
        <v>328.76184838854289</v>
      </c>
      <c r="M5" s="93">
        <f t="shared" si="1"/>
        <v>716429.03554704005</v>
      </c>
      <c r="O5" s="139" t="s">
        <v>57</v>
      </c>
      <c r="P5" s="140" t="s">
        <v>58</v>
      </c>
      <c r="Q5" s="141">
        <v>0.85</v>
      </c>
    </row>
    <row r="6" spans="2:17" ht="20.100000000000001" customHeight="1" thickBot="1" x14ac:dyDescent="0.3">
      <c r="B6" s="94" t="s">
        <v>28</v>
      </c>
      <c r="C6" s="95">
        <v>47</v>
      </c>
      <c r="D6" s="120">
        <v>680.6349206349206</v>
      </c>
      <c r="E6" s="121">
        <v>234.44444444444451</v>
      </c>
      <c r="F6" s="122">
        <v>45.555555555555557</v>
      </c>
      <c r="G6" s="123">
        <f t="shared" si="0"/>
        <v>960.6349206349206</v>
      </c>
      <c r="J6" s="93">
        <f t="shared" si="1"/>
        <v>97533.073618205759</v>
      </c>
      <c r="K6" s="93">
        <f t="shared" si="1"/>
        <v>12448.539638898257</v>
      </c>
      <c r="L6" s="93">
        <f t="shared" si="1"/>
        <v>1864.620561012207</v>
      </c>
      <c r="M6" s="93">
        <f t="shared" si="1"/>
        <v>24821.554865541097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55</v>
      </c>
      <c r="D7" s="120">
        <v>716.19047619047615</v>
      </c>
      <c r="E7" s="121">
        <v>234.60317460317461</v>
      </c>
      <c r="F7" s="122">
        <v>42.222222222222221</v>
      </c>
      <c r="G7" s="123">
        <f t="shared" si="0"/>
        <v>993.0158730158729</v>
      </c>
      <c r="J7" s="93">
        <f t="shared" si="1"/>
        <v>5498.347728135569</v>
      </c>
      <c r="K7" s="93">
        <f t="shared" si="1"/>
        <v>14852.985392987808</v>
      </c>
      <c r="L7" s="93">
        <f t="shared" si="1"/>
        <v>483.61512205315989</v>
      </c>
      <c r="M7" s="93">
        <f t="shared" si="1"/>
        <v>4859.9346161240765</v>
      </c>
    </row>
    <row r="8" spans="2:17" ht="20.100000000000001" customHeight="1" x14ac:dyDescent="0.25">
      <c r="B8" s="94" t="s">
        <v>30</v>
      </c>
      <c r="C8" s="95">
        <v>57</v>
      </c>
      <c r="D8" s="120">
        <v>706.03174603174602</v>
      </c>
      <c r="E8" s="121">
        <v>268.09523809523807</v>
      </c>
      <c r="F8" s="122">
        <v>45.555555555555557</v>
      </c>
      <c r="G8" s="123">
        <f t="shared" si="0"/>
        <v>1019.6825396825396</v>
      </c>
      <c r="J8" s="93">
        <f t="shared" si="1"/>
        <v>23159.8888720627</v>
      </c>
      <c r="K8" s="93">
        <f t="shared" si="1"/>
        <v>142075.05064708219</v>
      </c>
      <c r="L8" s="93">
        <f t="shared" si="1"/>
        <v>2261.3483399509742</v>
      </c>
      <c r="M8" s="93">
        <f t="shared" si="1"/>
        <v>74146.388618461177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888.88888888888891</v>
      </c>
      <c r="E9" s="125">
        <v>193.17460317460319</v>
      </c>
      <c r="F9" s="126">
        <v>36.666666666666657</v>
      </c>
      <c r="G9" s="127">
        <f t="shared" si="0"/>
        <v>1118.7301587301588</v>
      </c>
      <c r="J9" s="93">
        <f t="shared" si="1"/>
        <v>1667689.5249531381</v>
      </c>
      <c r="K9" s="93">
        <f t="shared" si="1"/>
        <v>39360.017198439389</v>
      </c>
      <c r="L9" s="93">
        <f t="shared" si="1"/>
        <v>422.69380507098373</v>
      </c>
      <c r="M9" s="93">
        <f t="shared" si="1"/>
        <v>1150122.0392439705</v>
      </c>
    </row>
    <row r="10" spans="2:17" ht="24.95" customHeight="1" thickBot="1" x14ac:dyDescent="0.3">
      <c r="B10" s="104" t="s">
        <v>32</v>
      </c>
      <c r="C10" s="105">
        <f>AVERAGE(C4:C9)</f>
        <v>52.833333333333336</v>
      </c>
      <c r="D10" s="128">
        <f>SUMPRODUCT(D4:D9,C4:C9) / SUM(C4:C9)</f>
        <v>726.18897401231789</v>
      </c>
      <c r="E10" s="129">
        <f>SUMPRODUCT(E4:E9,$C$4:$C$9) / SUM($C$4:$C$9)</f>
        <v>218.16984627710184</v>
      </c>
      <c r="F10" s="130">
        <f>SUMPRODUCT(F4:F9,$C$4:$C$9) / SUM($C$4:$C$9)</f>
        <v>39.256922537679635</v>
      </c>
      <c r="G10" s="131">
        <f>SUMPRODUCT(G4:G9,$C$4:$C$9) / SUM($C$4:$C$9)</f>
        <v>983.61574282709933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88.293778240878268</v>
      </c>
      <c r="E11" s="133">
        <f>SQRT(SUM(K4:K9)/SUM($C$4:$C$9))</f>
        <v>34.916960041363076</v>
      </c>
      <c r="F11" s="134">
        <f>SQRT(SUM(L4:L9)/SUM($C$4:$C$9))</f>
        <v>6.0027582618299711</v>
      </c>
      <c r="G11" s="135">
        <f>SQRT(SUM(M4:M9)/SUM($C$4:$C$9))</f>
        <v>85.774496598495901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DCE-0258-4FC9-AB08-9D06141DCDA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685.71428571428567</v>
      </c>
      <c r="E4" s="117">
        <v>156.98412698412699</v>
      </c>
      <c r="F4" s="118">
        <v>30</v>
      </c>
      <c r="G4" s="119">
        <f t="shared" ref="G4:G9" si="0">D4+E4+F4</f>
        <v>872.69841269841265</v>
      </c>
      <c r="J4" s="93">
        <f t="shared" ref="J4:M9" si="1">((D4-D$10)^2)*$C4</f>
        <v>59.359300267354968</v>
      </c>
      <c r="K4" s="93">
        <f t="shared" si="1"/>
        <v>168236.32398650315</v>
      </c>
      <c r="L4" s="93">
        <f t="shared" si="1"/>
        <v>6229.4757281115744</v>
      </c>
      <c r="M4" s="93">
        <f t="shared" si="1"/>
        <v>231735.12307813045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553.65079365079362</v>
      </c>
      <c r="E5" s="121">
        <v>212.5396825396825</v>
      </c>
      <c r="F5" s="122">
        <v>36.666666666666657</v>
      </c>
      <c r="G5" s="123">
        <f t="shared" si="0"/>
        <v>802.85714285714278</v>
      </c>
      <c r="J5" s="93">
        <f t="shared" si="1"/>
        <v>822659.05008204933</v>
      </c>
      <c r="K5" s="93">
        <f t="shared" si="1"/>
        <v>1499.0576538133237</v>
      </c>
      <c r="L5" s="93">
        <f t="shared" si="1"/>
        <v>1248.0295947698319</v>
      </c>
      <c r="M5" s="93">
        <f t="shared" si="1"/>
        <v>962460.41419565538</v>
      </c>
      <c r="O5" s="139" t="s">
        <v>57</v>
      </c>
      <c r="P5" s="140" t="s">
        <v>58</v>
      </c>
      <c r="Q5" s="141">
        <v>0.85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614.60317460317458</v>
      </c>
      <c r="E6" s="121">
        <v>267.30158730158729</v>
      </c>
      <c r="F6" s="122">
        <v>56.666666666666657</v>
      </c>
      <c r="G6" s="123">
        <f t="shared" si="0"/>
        <v>938.57142857142856</v>
      </c>
      <c r="J6" s="93">
        <f t="shared" si="1"/>
        <v>225159.15849558322</v>
      </c>
      <c r="K6" s="93">
        <f t="shared" si="1"/>
        <v>111229.48222522651</v>
      </c>
      <c r="L6" s="93">
        <f t="shared" si="1"/>
        <v>10213.721213742163</v>
      </c>
      <c r="M6" s="93">
        <f t="shared" si="1"/>
        <v>1594.8511671772869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55</v>
      </c>
      <c r="D7" s="120">
        <v>624.76190476190482</v>
      </c>
      <c r="E7" s="121">
        <v>213.968253968254</v>
      </c>
      <c r="F7" s="122">
        <v>34.444444444444443</v>
      </c>
      <c r="G7" s="123">
        <f t="shared" si="0"/>
        <v>873.17460317460325</v>
      </c>
      <c r="J7" s="93">
        <f t="shared" si="1"/>
        <v>196707.60569348541</v>
      </c>
      <c r="K7" s="93">
        <f t="shared" si="1"/>
        <v>951.73582909031848</v>
      </c>
      <c r="L7" s="93">
        <f t="shared" si="1"/>
        <v>2948.0806198032728</v>
      </c>
      <c r="M7" s="93">
        <f t="shared" si="1"/>
        <v>279485.3689054586</v>
      </c>
    </row>
    <row r="8" spans="2:17" ht="20.100000000000001" customHeight="1" x14ac:dyDescent="0.25">
      <c r="B8" s="94" t="s">
        <v>30</v>
      </c>
      <c r="C8" s="95">
        <v>57</v>
      </c>
      <c r="D8" s="120">
        <v>665.39682539682542</v>
      </c>
      <c r="E8" s="121">
        <v>246.34920634920641</v>
      </c>
      <c r="F8" s="122">
        <v>51.111111111111107</v>
      </c>
      <c r="G8" s="123">
        <f t="shared" si="0"/>
        <v>962.85714285714289</v>
      </c>
      <c r="J8" s="93">
        <f t="shared" si="1"/>
        <v>20944.554055952402</v>
      </c>
      <c r="K8" s="93">
        <f t="shared" si="1"/>
        <v>45396.570151043154</v>
      </c>
      <c r="L8" s="93">
        <f t="shared" si="1"/>
        <v>4978.1427163298613</v>
      </c>
      <c r="M8" s="93">
        <f t="shared" si="1"/>
        <v>19292.745800318531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904.1269841269841</v>
      </c>
      <c r="E9" s="125">
        <v>208.25396825396831</v>
      </c>
      <c r="F9" s="126">
        <v>41.111111111111107</v>
      </c>
      <c r="G9" s="127">
        <f t="shared" si="0"/>
        <v>1153.4920634920634</v>
      </c>
      <c r="J9" s="93">
        <f t="shared" si="1"/>
        <v>3037049.0720831566</v>
      </c>
      <c r="K9" s="93">
        <f t="shared" si="1"/>
        <v>6142.3994308664942</v>
      </c>
      <c r="L9" s="93">
        <f t="shared" si="1"/>
        <v>26.998503432638941</v>
      </c>
      <c r="M9" s="93">
        <f t="shared" si="1"/>
        <v>2752757.7032971466</v>
      </c>
    </row>
    <row r="10" spans="2:17" ht="24.95" customHeight="1" thickBot="1" x14ac:dyDescent="0.3">
      <c r="B10" s="104" t="s">
        <v>32</v>
      </c>
      <c r="C10" s="105">
        <f>AVERAGE(C4:C9)</f>
        <v>52.333333333333336</v>
      </c>
      <c r="D10" s="128">
        <f>SUMPRODUCT(D4:D9,C4:C9) / SUM(C4:C9)</f>
        <v>684.56576685876053</v>
      </c>
      <c r="E10" s="129">
        <f>SUMPRODUCT(E4:E9,$C$4:$C$9) / SUM($C$4:$C$9)</f>
        <v>218.1280962491154</v>
      </c>
      <c r="F10" s="130">
        <f>SUMPRODUCT(F4:F9,$C$4:$C$9) / SUM($C$4:$C$9)</f>
        <v>41.765746638358102</v>
      </c>
      <c r="G10" s="131">
        <f>SUMPRODUCT(G4:G9,$C$4:$C$9) / SUM($C$4:$C$9)</f>
        <v>944.45960974623392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117.05759374707425</v>
      </c>
      <c r="E11" s="133">
        <f>SQRT(SUM(K4:K9)/SUM($C$4:$C$9))</f>
        <v>32.587734068338278</v>
      </c>
      <c r="F11" s="134">
        <f>SQRT(SUM(L4:L9)/SUM($C$4:$C$9))</f>
        <v>9.0371576150117452</v>
      </c>
      <c r="G11" s="135">
        <f>SQRT(SUM(M4:M9)/SUM($C$4:$C$9))</f>
        <v>116.30355360448574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6DE9-1CAB-4E83-843A-44A99A4B942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624.76190476190482</v>
      </c>
      <c r="E4" s="117">
        <v>151.11111111111109</v>
      </c>
      <c r="F4" s="118">
        <v>24.444444444444439</v>
      </c>
      <c r="G4" s="119">
        <f t="shared" ref="G4:G9" si="0">D4+E4+F4</f>
        <v>800.31746031746036</v>
      </c>
      <c r="J4" s="93">
        <f t="shared" ref="J4:M9" si="1">((D4-D$10)^2)*$C4</f>
        <v>45108.380505110712</v>
      </c>
      <c r="K4" s="93">
        <f t="shared" si="1"/>
        <v>361213.05761975836</v>
      </c>
      <c r="L4" s="93">
        <f t="shared" si="1"/>
        <v>16744.72764060288</v>
      </c>
      <c r="M4" s="93">
        <f t="shared" si="1"/>
        <v>888869.55426387966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507.93650793650801</v>
      </c>
      <c r="E5" s="121">
        <v>219.20634920634919</v>
      </c>
      <c r="F5" s="122">
        <v>35.555555555555557</v>
      </c>
      <c r="G5" s="123">
        <f t="shared" si="0"/>
        <v>762.69841269841277</v>
      </c>
      <c r="J5" s="93">
        <f t="shared" si="1"/>
        <v>1036263.5651626469</v>
      </c>
      <c r="K5" s="93">
        <f t="shared" si="1"/>
        <v>21721.804314768731</v>
      </c>
      <c r="L5" s="93">
        <f t="shared" si="1"/>
        <v>3144.0476068960588</v>
      </c>
      <c r="M5" s="93">
        <f t="shared" si="1"/>
        <v>1491879.7946278844</v>
      </c>
      <c r="O5" s="139" t="s">
        <v>57</v>
      </c>
      <c r="P5" s="140" t="s">
        <v>58</v>
      </c>
      <c r="Q5" s="141">
        <v>0.85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563.80952380952385</v>
      </c>
      <c r="E6" s="121">
        <v>287.30158730158729</v>
      </c>
      <c r="F6" s="122">
        <v>54.444444444444443</v>
      </c>
      <c r="G6" s="123">
        <f t="shared" si="0"/>
        <v>905.55555555555554</v>
      </c>
      <c r="J6" s="93">
        <f t="shared" si="1"/>
        <v>394551.55505777564</v>
      </c>
      <c r="K6" s="93">
        <f t="shared" si="1"/>
        <v>99879.71559002297</v>
      </c>
      <c r="L6" s="93">
        <f t="shared" si="1"/>
        <v>5276.3641156833537</v>
      </c>
      <c r="M6" s="93">
        <f t="shared" si="1"/>
        <v>57339.789671951345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55</v>
      </c>
      <c r="D7" s="120">
        <v>650.15873015873012</v>
      </c>
      <c r="E7" s="121">
        <v>262.38095238095241</v>
      </c>
      <c r="F7" s="122">
        <v>43.333333333333343</v>
      </c>
      <c r="G7" s="123">
        <f t="shared" si="0"/>
        <v>955.8730158730159</v>
      </c>
      <c r="J7" s="93">
        <f t="shared" si="1"/>
        <v>2158.0797095073031</v>
      </c>
      <c r="K7" s="93">
        <f t="shared" si="1"/>
        <v>25843.018462339871</v>
      </c>
      <c r="L7" s="93">
        <f t="shared" si="1"/>
        <v>8.8500532229327167</v>
      </c>
      <c r="M7" s="93">
        <f t="shared" si="1"/>
        <v>12393.834180366457</v>
      </c>
    </row>
    <row r="8" spans="2:17" ht="20.100000000000001" customHeight="1" x14ac:dyDescent="0.25">
      <c r="B8" s="94" t="s">
        <v>30</v>
      </c>
      <c r="C8" s="95">
        <v>57</v>
      </c>
      <c r="D8" s="120">
        <v>650.15873015873012</v>
      </c>
      <c r="E8" s="121">
        <v>289.84126984126982</v>
      </c>
      <c r="F8" s="122">
        <v>56.666666666666657</v>
      </c>
      <c r="G8" s="123">
        <f t="shared" si="0"/>
        <v>996.66666666666663</v>
      </c>
      <c r="J8" s="93">
        <f t="shared" si="1"/>
        <v>2236.5553353075684</v>
      </c>
      <c r="K8" s="93">
        <f t="shared" si="1"/>
        <v>137622.64080141913</v>
      </c>
      <c r="L8" s="93">
        <f t="shared" si="1"/>
        <v>9532.7785471065326</v>
      </c>
      <c r="M8" s="93">
        <f t="shared" si="1"/>
        <v>177509.6761839145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868.57142857142856</v>
      </c>
      <c r="E9" s="125">
        <v>223.33333333333329</v>
      </c>
      <c r="F9" s="126">
        <v>44.444444444444443</v>
      </c>
      <c r="G9" s="127">
        <f t="shared" si="0"/>
        <v>1136.3492063492063</v>
      </c>
      <c r="J9" s="93">
        <f t="shared" si="1"/>
        <v>2835445.1755795125</v>
      </c>
      <c r="K9" s="93">
        <f t="shared" si="1"/>
        <v>19010.492240256794</v>
      </c>
      <c r="L9" s="93">
        <f t="shared" si="1"/>
        <v>31.756077035706056</v>
      </c>
      <c r="M9" s="93">
        <f t="shared" si="1"/>
        <v>2407570.3299731808</v>
      </c>
    </row>
    <row r="10" spans="2:17" ht="24.95" customHeight="1" thickBot="1" x14ac:dyDescent="0.3">
      <c r="B10" s="104" t="s">
        <v>32</v>
      </c>
      <c r="C10" s="105">
        <f>AVERAGE(C4:C9)</f>
        <v>52.166666666666664</v>
      </c>
      <c r="D10" s="128">
        <f>SUMPRODUCT(D4:D9,C4:C9) / SUM(C4:C9)</f>
        <v>656.42273948983211</v>
      </c>
      <c r="E10" s="129">
        <f>SUMPRODUCT(E4:E9,$C$4:$C$9) / SUM($C$4:$C$9)</f>
        <v>240.70439677468428</v>
      </c>
      <c r="F10" s="130">
        <f>SUMPRODUCT(F4:F9,$C$4:$C$9) / SUM($C$4:$C$9)</f>
        <v>43.734469293574726</v>
      </c>
      <c r="G10" s="131">
        <f>SUMPRODUCT(G4:G9,$C$4:$C$9) / SUM($C$4:$C$9)</f>
        <v>940.86160555809124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117.42393787648786</v>
      </c>
      <c r="E11" s="133">
        <f>SQRT(SUM(K4:K9)/SUM($C$4:$C$9))</f>
        <v>46.103465007678842</v>
      </c>
      <c r="F11" s="134">
        <f>SQRT(SUM(L4:L9)/SUM($C$4:$C$9))</f>
        <v>10.534975074012079</v>
      </c>
      <c r="G11" s="135">
        <f>SQRT(SUM(M4:M9)/SUM($C$4:$C$9))</f>
        <v>126.83871899174565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AE44-27B5-466F-B7F3-70286274E46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629.84126984126988</v>
      </c>
      <c r="E4" s="117">
        <v>207.30158730158729</v>
      </c>
      <c r="F4" s="118">
        <v>40</v>
      </c>
      <c r="G4" s="119">
        <f t="shared" ref="G4:G9" si="0">D4+E4+F4</f>
        <v>877.14285714285711</v>
      </c>
      <c r="J4" s="93">
        <f t="shared" ref="J4:M9" si="1">((D4-D$10)^2)*$C4</f>
        <v>17729.173878624351</v>
      </c>
      <c r="K4" s="93">
        <f t="shared" si="1"/>
        <v>185396.9016897307</v>
      </c>
      <c r="L4" s="93">
        <f t="shared" si="1"/>
        <v>8566.1827014391056</v>
      </c>
      <c r="M4" s="93">
        <f t="shared" si="1"/>
        <v>430706.09458158445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502.85714285714278</v>
      </c>
      <c r="E5" s="121">
        <v>266.98412698412699</v>
      </c>
      <c r="F5" s="122">
        <v>47.777777777777779</v>
      </c>
      <c r="G5" s="123">
        <f t="shared" si="0"/>
        <v>817.61904761904759</v>
      </c>
      <c r="J5" s="93">
        <f t="shared" si="1"/>
        <v>1016416.1291428701</v>
      </c>
      <c r="K5" s="93">
        <f t="shared" si="1"/>
        <v>1285.3141926255528</v>
      </c>
      <c r="L5" s="93">
        <f t="shared" si="1"/>
        <v>1792.2634049236581</v>
      </c>
      <c r="M5" s="93">
        <f t="shared" si="1"/>
        <v>1180180.3591117528</v>
      </c>
      <c r="O5" s="139" t="s">
        <v>57</v>
      </c>
      <c r="P5" s="140" t="s">
        <v>58</v>
      </c>
      <c r="Q5" s="141">
        <v>0.85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543.49206349206349</v>
      </c>
      <c r="E6" s="121">
        <v>308.88888888888891</v>
      </c>
      <c r="F6" s="122">
        <v>65.555555555555557</v>
      </c>
      <c r="G6" s="123">
        <f t="shared" si="0"/>
        <v>917.93650793650795</v>
      </c>
      <c r="J6" s="93">
        <f t="shared" si="1"/>
        <v>520984.10253428563</v>
      </c>
      <c r="K6" s="93">
        <f t="shared" si="1"/>
        <v>61873.623031133669</v>
      </c>
      <c r="L6" s="93">
        <f t="shared" si="1"/>
        <v>6192.4967126890278</v>
      </c>
      <c r="M6" s="93">
        <f t="shared" si="1"/>
        <v>155516.47731653875</v>
      </c>
      <c r="O6" s="142" t="s">
        <v>59</v>
      </c>
      <c r="P6" s="143" t="s">
        <v>60</v>
      </c>
      <c r="Q6" s="144">
        <v>0.25</v>
      </c>
    </row>
    <row r="7" spans="2:17" ht="20.100000000000001" customHeight="1" x14ac:dyDescent="0.25">
      <c r="B7" s="94" t="s">
        <v>29</v>
      </c>
      <c r="C7" s="95">
        <v>55</v>
      </c>
      <c r="D7" s="120">
        <v>604.44444444444446</v>
      </c>
      <c r="E7" s="121">
        <v>340.3174603174603</v>
      </c>
      <c r="F7" s="122">
        <v>62.222222222222221</v>
      </c>
      <c r="G7" s="123">
        <f t="shared" si="0"/>
        <v>1006.984126984127</v>
      </c>
      <c r="J7" s="93">
        <f t="shared" si="1"/>
        <v>113714.07699612819</v>
      </c>
      <c r="K7" s="93">
        <f t="shared" si="1"/>
        <v>255097.6672533864</v>
      </c>
      <c r="L7" s="93">
        <f t="shared" si="1"/>
        <v>3760.9097633136139</v>
      </c>
      <c r="M7" s="93">
        <f t="shared" si="1"/>
        <v>52524.85679382419</v>
      </c>
    </row>
    <row r="8" spans="2:17" ht="20.100000000000001" customHeight="1" x14ac:dyDescent="0.25">
      <c r="B8" s="94" t="s">
        <v>30</v>
      </c>
      <c r="C8" s="95">
        <v>57</v>
      </c>
      <c r="D8" s="120">
        <v>629.84126984126988</v>
      </c>
      <c r="E8" s="121">
        <v>315.87301587301579</v>
      </c>
      <c r="F8" s="122">
        <v>66.666666666666671</v>
      </c>
      <c r="G8" s="123">
        <f t="shared" si="0"/>
        <v>1012.3809523809523</v>
      </c>
      <c r="J8" s="93">
        <f t="shared" si="1"/>
        <v>22967.33888821791</v>
      </c>
      <c r="K8" s="93">
        <f t="shared" si="1"/>
        <v>108650.37395569462</v>
      </c>
      <c r="L8" s="93">
        <f t="shared" si="1"/>
        <v>9213.3396340127256</v>
      </c>
      <c r="M8" s="93">
        <f t="shared" si="1"/>
        <v>75107.740513977449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909.20634920634916</v>
      </c>
      <c r="E9" s="125">
        <v>195.71428571428569</v>
      </c>
      <c r="F9" s="126">
        <v>41.111111111111107</v>
      </c>
      <c r="G9" s="127">
        <f t="shared" si="0"/>
        <v>1146.031746031746</v>
      </c>
      <c r="J9" s="93">
        <f t="shared" si="1"/>
        <v>4235631.5957546718</v>
      </c>
      <c r="K9" s="93">
        <f t="shared" si="1"/>
        <v>368684.88464734441</v>
      </c>
      <c r="L9" s="93">
        <f t="shared" si="1"/>
        <v>10389.575115055883</v>
      </c>
      <c r="M9" s="93">
        <f t="shared" si="1"/>
        <v>1819643.1021421037</v>
      </c>
    </row>
    <row r="10" spans="2:17" ht="24.95" customHeight="1" thickBot="1" x14ac:dyDescent="0.3">
      <c r="B10" s="104" t="s">
        <v>32</v>
      </c>
      <c r="C10" s="105">
        <f>AVERAGE(C4:C9)</f>
        <v>52</v>
      </c>
      <c r="D10" s="128">
        <f>SUMPRODUCT(D4:D9,C4:C9) / SUM(C4:C9)</f>
        <v>649.91452991452991</v>
      </c>
      <c r="E10" s="129">
        <f>SUMPRODUCT(E4:E9,$C$4:$C$9) / SUM($C$4:$C$9)</f>
        <v>272.21357346357343</v>
      </c>
      <c r="F10" s="130">
        <f>SUMPRODUCT(F4:F9,$C$4:$C$9) / SUM($C$4:$C$9)</f>
        <v>53.952991452991448</v>
      </c>
      <c r="G10" s="131">
        <f>SUMPRODUCT(G4:G9,$C$4:$C$9) / SUM($C$4:$C$9)</f>
        <v>976.08109483109467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137.83400478700585</v>
      </c>
      <c r="E11" s="133">
        <f>SQRT(SUM(K4:K9)/SUM($C$4:$C$9))</f>
        <v>56.073119753389264</v>
      </c>
      <c r="F11" s="134">
        <f>SQRT(SUM(L4:L9)/SUM($C$4:$C$9))</f>
        <v>11.310700534233458</v>
      </c>
      <c r="G11" s="135">
        <f>SQRT(SUM(M4:M9)/SUM($C$4:$C$9))</f>
        <v>109.1000280626386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4772-A95B-491E-941F-5670A2374A2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614.19354838709683</v>
      </c>
      <c r="E4" s="117">
        <v>215.48387096774189</v>
      </c>
      <c r="F4" s="118">
        <v>46.29032258064516</v>
      </c>
      <c r="G4" s="119">
        <f t="shared" ref="G4:G9" si="0">D4+E4+F4</f>
        <v>875.9677419354839</v>
      </c>
      <c r="J4" s="93">
        <f t="shared" ref="J4:M9" si="1">((D4-D$10)^2)*$C4</f>
        <v>1179.7111467202847</v>
      </c>
      <c r="K4" s="93">
        <f t="shared" si="1"/>
        <v>118993.67598792564</v>
      </c>
      <c r="L4" s="93">
        <f t="shared" si="1"/>
        <v>4641.6256336652496</v>
      </c>
      <c r="M4" s="93">
        <f t="shared" si="1"/>
        <v>200194.50000245759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500.64516129032262</v>
      </c>
      <c r="E5" s="121">
        <v>240.48387096774189</v>
      </c>
      <c r="F5" s="122">
        <v>47.41935483870968</v>
      </c>
      <c r="G5" s="123">
        <f t="shared" si="0"/>
        <v>788.54838709677415</v>
      </c>
      <c r="J5" s="93">
        <f t="shared" si="1"/>
        <v>662509.81243867171</v>
      </c>
      <c r="K5" s="93">
        <f t="shared" si="1"/>
        <v>34272.804020992779</v>
      </c>
      <c r="L5" s="93">
        <f t="shared" si="1"/>
        <v>3927.9704399568827</v>
      </c>
      <c r="M5" s="93">
        <f t="shared" si="1"/>
        <v>1127312.5000434581</v>
      </c>
      <c r="O5" s="139" t="s">
        <v>57</v>
      </c>
      <c r="P5" s="140" t="s">
        <v>58</v>
      </c>
      <c r="Q5" s="141">
        <v>0.85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547.09677419354841</v>
      </c>
      <c r="E6" s="121">
        <v>303.54838709677421</v>
      </c>
      <c r="F6" s="122">
        <v>68.870967741935488</v>
      </c>
      <c r="G6" s="123">
        <f t="shared" si="0"/>
        <v>919.51612903225816</v>
      </c>
      <c r="J6" s="93">
        <f t="shared" si="1"/>
        <v>240287.53426010278</v>
      </c>
      <c r="K6" s="93">
        <f t="shared" si="1"/>
        <v>59817.053661737853</v>
      </c>
      <c r="L6" s="93">
        <f t="shared" si="1"/>
        <v>6970.3662117521653</v>
      </c>
      <c r="M6" s="93">
        <f t="shared" si="1"/>
        <v>26285.278765083905</v>
      </c>
      <c r="O6" s="142" t="s">
        <v>59</v>
      </c>
      <c r="P6" s="143" t="s">
        <v>60</v>
      </c>
      <c r="Q6" s="144">
        <v>0.3</v>
      </c>
    </row>
    <row r="7" spans="2:17" ht="20.100000000000001" customHeight="1" x14ac:dyDescent="0.25">
      <c r="B7" s="94" t="s">
        <v>29</v>
      </c>
      <c r="C7" s="95">
        <v>54</v>
      </c>
      <c r="D7" s="120">
        <v>572.90322580645159</v>
      </c>
      <c r="E7" s="121">
        <v>305.80645161290317</v>
      </c>
      <c r="F7" s="122">
        <v>66.612903225806448</v>
      </c>
      <c r="G7" s="123">
        <f t="shared" si="0"/>
        <v>945.32258064516122</v>
      </c>
      <c r="J7" s="93">
        <f t="shared" si="1"/>
        <v>116602.4377040721</v>
      </c>
      <c r="K7" s="93">
        <f t="shared" si="1"/>
        <v>79289.504174934715</v>
      </c>
      <c r="L7" s="93">
        <f t="shared" si="1"/>
        <v>5455.9537829826404</v>
      </c>
      <c r="M7" s="93">
        <f t="shared" si="1"/>
        <v>195.36652807594947</v>
      </c>
    </row>
    <row r="8" spans="2:17" ht="20.100000000000001" customHeight="1" x14ac:dyDescent="0.25">
      <c r="B8" s="94" t="s">
        <v>30</v>
      </c>
      <c r="C8" s="95">
        <v>56</v>
      </c>
      <c r="D8" s="120">
        <v>598.70967741935488</v>
      </c>
      <c r="E8" s="121">
        <v>289.51612903225799</v>
      </c>
      <c r="F8" s="122">
        <v>68.870967741935488</v>
      </c>
      <c r="G8" s="123">
        <f t="shared" si="0"/>
        <v>957.09677419354841</v>
      </c>
      <c r="J8" s="93">
        <f t="shared" si="1"/>
        <v>23907.108087524128</v>
      </c>
      <c r="K8" s="93">
        <f t="shared" si="1"/>
        <v>27174.011537683335</v>
      </c>
      <c r="L8" s="93">
        <f t="shared" si="1"/>
        <v>8485.6632143069837</v>
      </c>
      <c r="M8" s="93">
        <f t="shared" si="1"/>
        <v>10474.261768616159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825.80645161290317</v>
      </c>
      <c r="E9" s="125">
        <v>244.83870967741939</v>
      </c>
      <c r="F9" s="126">
        <v>41.774193548387103</v>
      </c>
      <c r="G9" s="127">
        <f t="shared" si="0"/>
        <v>1112.4193548387095</v>
      </c>
      <c r="J9" s="93">
        <f t="shared" si="1"/>
        <v>2642153.0604129629</v>
      </c>
      <c r="K9" s="93">
        <f t="shared" si="1"/>
        <v>31804.653602760183</v>
      </c>
      <c r="L9" s="93">
        <f t="shared" si="1"/>
        <v>13556.6954715868</v>
      </c>
      <c r="M9" s="93">
        <f t="shared" si="1"/>
        <v>1770757.9353568363</v>
      </c>
    </row>
    <row r="10" spans="2:17" ht="24.95" customHeight="1" thickBot="1" x14ac:dyDescent="0.3">
      <c r="B10" s="104" t="s">
        <v>32</v>
      </c>
      <c r="C10" s="105">
        <f>AVERAGE(C4:C9)</f>
        <v>51.5</v>
      </c>
      <c r="D10" s="128">
        <f>SUMPRODUCT(D4:D9,C4:C9) / SUM(C4:C9)</f>
        <v>619.3715419146049</v>
      </c>
      <c r="E10" s="129">
        <f>SUMPRODUCT(E4:E9,$C$4:$C$9) / SUM($C$4:$C$9)</f>
        <v>267.48773358388138</v>
      </c>
      <c r="F10" s="130">
        <f>SUMPRODUCT(F4:F9,$C$4:$C$9) / SUM($C$4:$C$9)</f>
        <v>56.561227685562166</v>
      </c>
      <c r="G10" s="131">
        <f>SUMPRODUCT(G4:G9,$C$4:$C$9) / SUM($C$4:$C$9)</f>
        <v>943.42050318404847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109.22853427191593</v>
      </c>
      <c r="E11" s="133">
        <f>SQRT(SUM(K4:K9)/SUM($C$4:$C$9))</f>
        <v>33.72032810431854</v>
      </c>
      <c r="F11" s="134">
        <f>SQRT(SUM(L4:L9)/SUM($C$4:$C$9))</f>
        <v>11.801798276974178</v>
      </c>
      <c r="G11" s="135">
        <f>SQRT(SUM(M4:M9)/SUM($C$4:$C$9))</f>
        <v>100.72905505487313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14C9-C7D7-461B-AE10-C8555666D95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562.58064516129036</v>
      </c>
      <c r="E4" s="117">
        <v>215.16129032258061</v>
      </c>
      <c r="F4" s="118">
        <v>36.12903225806452</v>
      </c>
      <c r="G4" s="119">
        <f t="shared" ref="G4:G9" si="0">D4+E4+F4</f>
        <v>813.87096774193549</v>
      </c>
      <c r="J4" s="93">
        <f t="shared" ref="J4:M9" si="1">((D4-D$10)^2)*$C4</f>
        <v>15163.365424283713</v>
      </c>
      <c r="K4" s="93">
        <f t="shared" si="1"/>
        <v>249571.53821515705</v>
      </c>
      <c r="L4" s="93">
        <f t="shared" si="1"/>
        <v>22031.517100315003</v>
      </c>
      <c r="M4" s="93">
        <f t="shared" si="1"/>
        <v>594658.67002483027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443.87096774193549</v>
      </c>
      <c r="E5" s="121">
        <v>304.67741935483872</v>
      </c>
      <c r="F5" s="122">
        <v>59.838709677419352</v>
      </c>
      <c r="G5" s="123">
        <f t="shared" si="0"/>
        <v>808.38709677419354</v>
      </c>
      <c r="J5" s="93">
        <f t="shared" si="1"/>
        <v>885670.88436537969</v>
      </c>
      <c r="K5" s="93">
        <f t="shared" si="1"/>
        <v>9480.9695144994439</v>
      </c>
      <c r="L5" s="93">
        <f t="shared" si="1"/>
        <v>83.512087976340979</v>
      </c>
      <c r="M5" s="93">
        <f t="shared" si="1"/>
        <v>696544.01437541936</v>
      </c>
      <c r="O5" s="139" t="s">
        <v>57</v>
      </c>
      <c r="P5" s="140" t="s">
        <v>58</v>
      </c>
      <c r="Q5" s="141">
        <v>0.9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531.61290322580646</v>
      </c>
      <c r="E6" s="121">
        <v>334.67741935483872</v>
      </c>
      <c r="F6" s="122">
        <v>68.870967741935488</v>
      </c>
      <c r="G6" s="123">
        <f t="shared" si="0"/>
        <v>935.16129032258061</v>
      </c>
      <c r="J6" s="93">
        <f t="shared" si="1"/>
        <v>112856.08015410574</v>
      </c>
      <c r="K6" s="93">
        <f t="shared" si="1"/>
        <v>89879.288382180937</v>
      </c>
      <c r="L6" s="93">
        <f t="shared" si="1"/>
        <v>4942.1615382866157</v>
      </c>
      <c r="M6" s="93">
        <f t="shared" si="1"/>
        <v>1166.8143983731009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55</v>
      </c>
      <c r="D7" s="120">
        <v>541.93548387096769</v>
      </c>
      <c r="E7" s="121">
        <v>311.77419354838707</v>
      </c>
      <c r="F7" s="122">
        <v>57.58064516129032</v>
      </c>
      <c r="G7" s="123">
        <f t="shared" si="0"/>
        <v>911.29032258064512</v>
      </c>
      <c r="J7" s="93">
        <f t="shared" si="1"/>
        <v>84554.690147814894</v>
      </c>
      <c r="K7" s="93">
        <f t="shared" si="1"/>
        <v>24952.218579761593</v>
      </c>
      <c r="L7" s="93">
        <f t="shared" si="1"/>
        <v>47.06731628192675</v>
      </c>
      <c r="M7" s="93">
        <f t="shared" si="1"/>
        <v>19510.709556144739</v>
      </c>
    </row>
    <row r="8" spans="2:17" ht="20.100000000000001" customHeight="1" x14ac:dyDescent="0.25">
      <c r="B8" s="94" t="s">
        <v>30</v>
      </c>
      <c r="C8" s="95">
        <v>56</v>
      </c>
      <c r="D8" s="120">
        <v>593.54838709677415</v>
      </c>
      <c r="E8" s="121">
        <v>317.09677419354841</v>
      </c>
      <c r="F8" s="122">
        <v>73.387096774193552</v>
      </c>
      <c r="G8" s="123">
        <f t="shared" si="0"/>
        <v>984.0322580645161</v>
      </c>
      <c r="J8" s="93">
        <f t="shared" si="1"/>
        <v>8615.7633665070553</v>
      </c>
      <c r="K8" s="93">
        <f t="shared" si="1"/>
        <v>39689.729996394388</v>
      </c>
      <c r="L8" s="93">
        <f t="shared" si="1"/>
        <v>12401.495641138628</v>
      </c>
      <c r="M8" s="93">
        <f t="shared" si="1"/>
        <v>162736.36376433133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758.70967741935488</v>
      </c>
      <c r="E9" s="125">
        <v>257.41935483870969</v>
      </c>
      <c r="F9" s="126">
        <v>53.064516129032263</v>
      </c>
      <c r="G9" s="127">
        <f t="shared" si="0"/>
        <v>1069.1935483870968</v>
      </c>
      <c r="J9" s="93">
        <f t="shared" si="1"/>
        <v>1954819.213856535</v>
      </c>
      <c r="K9" s="93">
        <f t="shared" si="1"/>
        <v>67743.865999798421</v>
      </c>
      <c r="L9" s="93">
        <f t="shared" si="1"/>
        <v>1835.617535497302</v>
      </c>
      <c r="M9" s="93">
        <f t="shared" si="1"/>
        <v>1199086.0343727956</v>
      </c>
    </row>
    <row r="10" spans="2:17" ht="24.95" customHeight="1" thickBot="1" x14ac:dyDescent="0.3">
      <c r="B10" s="104" t="s">
        <v>32</v>
      </c>
      <c r="C10" s="105">
        <f>AVERAGE(C4:C9)</f>
        <v>51.666666666666664</v>
      </c>
      <c r="D10" s="128">
        <f>SUMPRODUCT(D4:D9,C4:C9) / SUM(C4:C9)</f>
        <v>581.1446409989594</v>
      </c>
      <c r="E10" s="129">
        <f>SUMPRODUCT(E4:E9,$C$4:$C$9) / SUM($C$4:$C$9)</f>
        <v>290.47450572320497</v>
      </c>
      <c r="F10" s="130">
        <f>SUMPRODUCT(F4:F9,$C$4:$C$9) / SUM($C$4:$C$9)</f>
        <v>58.505723204994808</v>
      </c>
      <c r="G10" s="131">
        <f>SUMPRODUCT(G4:G9,$C$4:$C$9) / SUM($C$4:$C$9)</f>
        <v>930.12486992715935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99.380013524408909</v>
      </c>
      <c r="E11" s="133">
        <f>SQRT(SUM(K4:K9)/SUM($C$4:$C$9))</f>
        <v>39.40352083039771</v>
      </c>
      <c r="F11" s="134">
        <f>SQRT(SUM(L4:L9)/SUM($C$4:$C$9))</f>
        <v>11.54812807334477</v>
      </c>
      <c r="G11" s="135">
        <f>SQRT(SUM(M4:M9)/SUM($C$4:$C$9))</f>
        <v>92.870055010836452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13FB-2592-4425-8F5A-82D0EB30CE80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526.45161290322585</v>
      </c>
      <c r="E4" s="117">
        <v>250</v>
      </c>
      <c r="F4" s="118">
        <v>46.29032258064516</v>
      </c>
      <c r="G4" s="119">
        <f t="shared" ref="G4:G9" si="0">D4+E4+F4</f>
        <v>822.74193548387098</v>
      </c>
      <c r="J4" s="93">
        <f t="shared" ref="J4:M9" si="1">((D4-D$10)^2)*$C4</f>
        <v>50737.264970728465</v>
      </c>
      <c r="K4" s="93">
        <f t="shared" si="1"/>
        <v>128700.67819388793</v>
      </c>
      <c r="L4" s="93">
        <f t="shared" si="1"/>
        <v>14265.592593395439</v>
      </c>
      <c r="M4" s="93">
        <f t="shared" si="1"/>
        <v>494823.27991422487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469.67741935483872</v>
      </c>
      <c r="E5" s="121">
        <v>281.77419354838707</v>
      </c>
      <c r="F5" s="122">
        <v>62.096774193548377</v>
      </c>
      <c r="G5" s="123">
        <f t="shared" si="0"/>
        <v>813.54838709677426</v>
      </c>
      <c r="J5" s="93">
        <f t="shared" si="1"/>
        <v>386916.27614217391</v>
      </c>
      <c r="K5" s="93">
        <f t="shared" si="1"/>
        <v>23391.956935584109</v>
      </c>
      <c r="L5" s="93">
        <f t="shared" si="1"/>
        <v>227.39796960547454</v>
      </c>
      <c r="M5" s="93">
        <f t="shared" si="1"/>
        <v>624178.93764591205</v>
      </c>
      <c r="O5" s="139" t="s">
        <v>57</v>
      </c>
      <c r="P5" s="140" t="s">
        <v>58</v>
      </c>
      <c r="Q5" s="141">
        <v>0.9</v>
      </c>
    </row>
    <row r="6" spans="2:17" ht="20.100000000000001" customHeight="1" thickBot="1" x14ac:dyDescent="0.3">
      <c r="B6" s="94" t="s">
        <v>28</v>
      </c>
      <c r="C6" s="95">
        <v>46</v>
      </c>
      <c r="D6" s="120">
        <v>505.80645161290317</v>
      </c>
      <c r="E6" s="121">
        <v>329.51612903225799</v>
      </c>
      <c r="F6" s="122">
        <v>71.129032258064512</v>
      </c>
      <c r="G6" s="123">
        <f t="shared" si="0"/>
        <v>906.45161290322574</v>
      </c>
      <c r="J6" s="93">
        <f t="shared" si="1"/>
        <v>137147.30931807362</v>
      </c>
      <c r="K6" s="93">
        <f t="shared" si="1"/>
        <v>29753.863266224136</v>
      </c>
      <c r="L6" s="93">
        <f t="shared" si="1"/>
        <v>2147.5178727311531</v>
      </c>
      <c r="M6" s="93">
        <f t="shared" si="1"/>
        <v>22952.143922897729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54</v>
      </c>
      <c r="D7" s="120">
        <v>516.12903225806451</v>
      </c>
      <c r="E7" s="121">
        <v>315</v>
      </c>
      <c r="F7" s="122">
        <v>64.354838709677423</v>
      </c>
      <c r="G7" s="123">
        <f t="shared" si="0"/>
        <v>895.48387096774195</v>
      </c>
      <c r="J7" s="93">
        <f t="shared" si="1"/>
        <v>105879.7321772132</v>
      </c>
      <c r="K7" s="93">
        <f t="shared" si="1"/>
        <v>6435.2826890250044</v>
      </c>
      <c r="L7" s="93">
        <f t="shared" si="1"/>
        <v>0.18455655178213007</v>
      </c>
      <c r="M7" s="93">
        <f t="shared" si="1"/>
        <v>59898.570932401875</v>
      </c>
    </row>
    <row r="8" spans="2:17" ht="20.100000000000001" customHeight="1" x14ac:dyDescent="0.25">
      <c r="B8" s="94" t="s">
        <v>30</v>
      </c>
      <c r="C8" s="95">
        <v>56</v>
      </c>
      <c r="D8" s="120">
        <v>588.38709677419354</v>
      </c>
      <c r="E8" s="121">
        <v>363.22580645161293</v>
      </c>
      <c r="F8" s="122">
        <v>85.806451612903231</v>
      </c>
      <c r="G8" s="123">
        <f t="shared" si="0"/>
        <v>1037.4193548387098</v>
      </c>
      <c r="J8" s="93">
        <f t="shared" si="1"/>
        <v>43834.622272480869</v>
      </c>
      <c r="K8" s="93">
        <f t="shared" si="1"/>
        <v>195878.08045579735</v>
      </c>
      <c r="L8" s="93">
        <f t="shared" si="1"/>
        <v>25910.264165418848</v>
      </c>
      <c r="M8" s="93">
        <f t="shared" si="1"/>
        <v>660830.8089211192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707.09677419354841</v>
      </c>
      <c r="E9" s="125">
        <v>277.58064516129031</v>
      </c>
      <c r="F9" s="126">
        <v>54.193548387096783</v>
      </c>
      <c r="G9" s="127">
        <f t="shared" si="0"/>
        <v>1038.8709677419356</v>
      </c>
      <c r="J9" s="93">
        <f t="shared" si="1"/>
        <v>1334068.6354420795</v>
      </c>
      <c r="K9" s="93">
        <f t="shared" si="1"/>
        <v>43548.591089394438</v>
      </c>
      <c r="L9" s="93">
        <f t="shared" si="1"/>
        <v>6328.1636677589195</v>
      </c>
      <c r="M9" s="93">
        <f t="shared" si="1"/>
        <v>751318.21573351533</v>
      </c>
    </row>
    <row r="10" spans="2:17" ht="24.95" customHeight="1" thickBot="1" x14ac:dyDescent="0.3">
      <c r="B10" s="104" t="s">
        <v>32</v>
      </c>
      <c r="C10" s="105">
        <f>AVERAGE(C4:C9)</f>
        <v>51.5</v>
      </c>
      <c r="D10" s="128">
        <f>SUMPRODUCT(D4:D9,C4:C9) / SUM(C4:C9)</f>
        <v>560.40922852072242</v>
      </c>
      <c r="E10" s="129">
        <f>SUMPRODUCT(E4:E9,$C$4:$C$9) / SUM($C$4:$C$9)</f>
        <v>304.08341162960647</v>
      </c>
      <c r="F10" s="130">
        <f>SUMPRODUCT(F4:F9,$C$4:$C$9) / SUM($C$4:$C$9)</f>
        <v>64.296377492431361</v>
      </c>
      <c r="G10" s="131">
        <f>SUMPRODUCT(G4:G9,$C$4:$C$9) / SUM($C$4:$C$9)</f>
        <v>928.7890176427602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81.621587987737456</v>
      </c>
      <c r="E11" s="133">
        <f>SQRT(SUM(K4:K9)/SUM($C$4:$C$9))</f>
        <v>37.204431854435953</v>
      </c>
      <c r="F11" s="134">
        <f>SQRT(SUM(L4:L9)/SUM($C$4:$C$9))</f>
        <v>12.57715615870014</v>
      </c>
      <c r="G11" s="135">
        <f>SQRT(SUM(M4:M9)/SUM($C$4:$C$9))</f>
        <v>91.975829755030986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EE3F-BC66-463D-99A3-753297DA849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500.64516129032262</v>
      </c>
      <c r="E4" s="117">
        <v>260.64516129032262</v>
      </c>
      <c r="F4" s="118">
        <v>48.548387096774192</v>
      </c>
      <c r="G4" s="119">
        <f t="shared" ref="G4:G9" si="0">D4+E4+F4</f>
        <v>809.83870967741939</v>
      </c>
      <c r="J4" s="93">
        <f t="shared" ref="J4:M9" si="1">((D4-D$10)^2)*$C4</f>
        <v>14026.24874978317</v>
      </c>
      <c r="K4" s="93">
        <f t="shared" si="1"/>
        <v>223717.23745065718</v>
      </c>
      <c r="L4" s="93">
        <f t="shared" si="1"/>
        <v>15508.868707417687</v>
      </c>
      <c r="M4" s="93">
        <f t="shared" si="1"/>
        <v>512591.04547257716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418.06451612903231</v>
      </c>
      <c r="E5" s="121">
        <v>310.16129032258073</v>
      </c>
      <c r="F5" s="122">
        <v>70</v>
      </c>
      <c r="G5" s="123">
        <f t="shared" si="0"/>
        <v>798.22580645161304</v>
      </c>
      <c r="J5" s="93">
        <f t="shared" si="1"/>
        <v>474097.99773529236</v>
      </c>
      <c r="K5" s="93">
        <f t="shared" si="1"/>
        <v>22314.624064275624</v>
      </c>
      <c r="L5" s="93">
        <f t="shared" si="1"/>
        <v>336.89655235993746</v>
      </c>
      <c r="M5" s="93">
        <f t="shared" si="1"/>
        <v>671701.22293229017</v>
      </c>
      <c r="O5" s="139" t="s">
        <v>57</v>
      </c>
      <c r="P5" s="140" t="s">
        <v>58</v>
      </c>
      <c r="Q5" s="141">
        <v>0.9</v>
      </c>
    </row>
    <row r="6" spans="2:17" ht="20.100000000000001" customHeight="1" thickBot="1" x14ac:dyDescent="0.3">
      <c r="B6" s="94" t="s">
        <v>28</v>
      </c>
      <c r="C6" s="95">
        <v>45</v>
      </c>
      <c r="D6" s="120">
        <v>402.58064516129031</v>
      </c>
      <c r="E6" s="121">
        <v>347.25806451612902</v>
      </c>
      <c r="F6" s="122">
        <v>64.354838709677423</v>
      </c>
      <c r="G6" s="123">
        <f t="shared" si="0"/>
        <v>814.19354838709671</v>
      </c>
      <c r="J6" s="93">
        <f t="shared" si="1"/>
        <v>604673.4241924244</v>
      </c>
      <c r="K6" s="93">
        <f t="shared" si="1"/>
        <v>10544.166150353612</v>
      </c>
      <c r="L6" s="93">
        <f t="shared" si="1"/>
        <v>396.36521452808933</v>
      </c>
      <c r="M6" s="93">
        <f t="shared" si="1"/>
        <v>482790.99796326214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54</v>
      </c>
      <c r="D7" s="120">
        <v>485.16129032258073</v>
      </c>
      <c r="E7" s="121">
        <v>360.32258064516128</v>
      </c>
      <c r="F7" s="122">
        <v>73.387096774193552</v>
      </c>
      <c r="G7" s="123">
        <f t="shared" si="0"/>
        <v>918.87096774193549</v>
      </c>
      <c r="J7" s="93">
        <f t="shared" si="1"/>
        <v>60017.653920020348</v>
      </c>
      <c r="K7" s="93">
        <f t="shared" si="1"/>
        <v>43467.97445050261</v>
      </c>
      <c r="L7" s="93">
        <f t="shared" si="1"/>
        <v>1985.9623972582121</v>
      </c>
      <c r="M7" s="93">
        <f t="shared" si="1"/>
        <v>65.106777783031262</v>
      </c>
    </row>
    <row r="8" spans="2:17" ht="20.100000000000001" customHeight="1" x14ac:dyDescent="0.25">
      <c r="B8" s="94" t="s">
        <v>30</v>
      </c>
      <c r="C8" s="95">
        <v>55</v>
      </c>
      <c r="D8" s="120">
        <v>516.12903225806451</v>
      </c>
      <c r="E8" s="121">
        <v>390.16129032258073</v>
      </c>
      <c r="F8" s="122">
        <v>82.41935483870968</v>
      </c>
      <c r="G8" s="123">
        <f t="shared" si="0"/>
        <v>988.70967741935488</v>
      </c>
      <c r="J8" s="93">
        <f t="shared" si="1"/>
        <v>309.05853490647718</v>
      </c>
      <c r="K8" s="93">
        <f t="shared" si="1"/>
        <v>186365.87885750763</v>
      </c>
      <c r="L8" s="93">
        <f t="shared" si="1"/>
        <v>12535.018015907559</v>
      </c>
      <c r="M8" s="93">
        <f t="shared" si="1"/>
        <v>276761.19674063189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722.58064516129036</v>
      </c>
      <c r="E9" s="125">
        <v>311.61290322580652</v>
      </c>
      <c r="F9" s="126">
        <v>62.096774193548377</v>
      </c>
      <c r="G9" s="127">
        <f t="shared" si="0"/>
        <v>1096.2903225806451</v>
      </c>
      <c r="J9" s="93">
        <f t="shared" si="1"/>
        <v>2582244.3688801015</v>
      </c>
      <c r="K9" s="93">
        <f t="shared" si="1"/>
        <v>25644.860457148592</v>
      </c>
      <c r="L9" s="93">
        <f t="shared" si="1"/>
        <v>1693.2293796905171</v>
      </c>
      <c r="M9" s="93">
        <f t="shared" si="1"/>
        <v>1975844.4275441973</v>
      </c>
    </row>
    <row r="10" spans="2:17" ht="24.95" customHeight="1" thickBot="1" x14ac:dyDescent="0.3">
      <c r="B10" s="104" t="s">
        <v>32</v>
      </c>
      <c r="C10" s="105">
        <f>AVERAGE(C4:C9)</f>
        <v>51.166666666666664</v>
      </c>
      <c r="D10" s="128">
        <f>SUMPRODUCT(D4:D9,C4:C9) / SUM(C4:C9)</f>
        <v>518.49952716192081</v>
      </c>
      <c r="E10" s="129">
        <f>SUMPRODUCT(E4:E9,$C$4:$C$9) / SUM($C$4:$C$9)</f>
        <v>331.95071976463174</v>
      </c>
      <c r="F10" s="130">
        <f>SUMPRODUCT(F4:F9,$C$4:$C$9) / SUM($C$4:$C$9)</f>
        <v>67.322685720289996</v>
      </c>
      <c r="G10" s="131">
        <f>SUMPRODUCT(G4:G9,$C$4:$C$9) / SUM($C$4:$C$9)</f>
        <v>917.77293264684238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110.30559788660884</v>
      </c>
      <c r="E11" s="133">
        <f>SQRT(SUM(K4:K9)/SUM($C$4:$C$9))</f>
        <v>40.840307954826919</v>
      </c>
      <c r="F11" s="134">
        <f>SQRT(SUM(L4:L9)/SUM($C$4:$C$9))</f>
        <v>10.282070709197228</v>
      </c>
      <c r="G11" s="135">
        <f>SQRT(SUM(M4:M9)/SUM($C$4:$C$9))</f>
        <v>112.9952579995873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4079-6436-431D-825B-994866E673D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531.61290322580646</v>
      </c>
      <c r="E4" s="117">
        <v>285.48387096774201</v>
      </c>
      <c r="F4" s="118">
        <v>63.225806451612897</v>
      </c>
      <c r="G4" s="119">
        <f t="shared" ref="G4:G9" si="0">D4+E4+F4</f>
        <v>880.32258064516145</v>
      </c>
      <c r="J4" s="93">
        <f t="shared" ref="J4:M9" si="1">((D4-D$10)^2)*$C4</f>
        <v>13906.172839506075</v>
      </c>
      <c r="K4" s="93">
        <f t="shared" si="1"/>
        <v>318858.78635288269</v>
      </c>
      <c r="L4" s="93">
        <f t="shared" si="1"/>
        <v>10415.848022912847</v>
      </c>
      <c r="M4" s="93">
        <f t="shared" si="1"/>
        <v>301191.8114809845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340.64516129032262</v>
      </c>
      <c r="E5" s="121">
        <v>400.32258064516128</v>
      </c>
      <c r="F5" s="122">
        <v>76.774193548387103</v>
      </c>
      <c r="G5" s="123">
        <f t="shared" si="0"/>
        <v>817.74193548387098</v>
      </c>
      <c r="J5" s="93">
        <f t="shared" si="1"/>
        <v>1409753.8931925341</v>
      </c>
      <c r="K5" s="93">
        <f t="shared" si="1"/>
        <v>41487.901493002268</v>
      </c>
      <c r="L5" s="93">
        <f t="shared" si="1"/>
        <v>158.68153447745524</v>
      </c>
      <c r="M5" s="93">
        <f t="shared" si="1"/>
        <v>992497.46371435164</v>
      </c>
      <c r="O5" s="139" t="s">
        <v>57</v>
      </c>
      <c r="P5" s="140" t="s">
        <v>58</v>
      </c>
      <c r="Q5" s="141">
        <v>0.9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443.87096774193549</v>
      </c>
      <c r="E6" s="121">
        <v>371.29032258064518</v>
      </c>
      <c r="F6" s="122">
        <v>81.290322580645167</v>
      </c>
      <c r="G6" s="123">
        <f t="shared" si="0"/>
        <v>896.45161290322585</v>
      </c>
      <c r="J6" s="93">
        <f t="shared" si="1"/>
        <v>215379.26799501592</v>
      </c>
      <c r="K6" s="93">
        <f t="shared" si="1"/>
        <v>20.248065560316281</v>
      </c>
      <c r="L6" s="93">
        <f t="shared" si="1"/>
        <v>315.71539962417256</v>
      </c>
      <c r="M6" s="93">
        <f t="shared" si="1"/>
        <v>195206.28442243379</v>
      </c>
      <c r="O6" s="142" t="s">
        <v>59</v>
      </c>
      <c r="P6" s="143" t="s">
        <v>60</v>
      </c>
      <c r="Q6" s="144">
        <v>0.25</v>
      </c>
    </row>
    <row r="7" spans="2:17" ht="20.100000000000001" customHeight="1" x14ac:dyDescent="0.25">
      <c r="B7" s="94" t="s">
        <v>29</v>
      </c>
      <c r="C7" s="95">
        <v>54</v>
      </c>
      <c r="D7" s="120">
        <v>407.74193548387098</v>
      </c>
      <c r="E7" s="121">
        <v>371.29032258064518</v>
      </c>
      <c r="F7" s="122">
        <v>79.032258064516128</v>
      </c>
      <c r="G7" s="123">
        <f t="shared" si="0"/>
        <v>858.0645161290322</v>
      </c>
      <c r="J7" s="93">
        <f t="shared" si="1"/>
        <v>607811.30766562675</v>
      </c>
      <c r="K7" s="93">
        <f t="shared" si="1"/>
        <v>24.849898642206345</v>
      </c>
      <c r="L7" s="93">
        <f t="shared" si="1"/>
        <v>9.5537376363283464</v>
      </c>
      <c r="M7" s="93">
        <f t="shared" si="1"/>
        <v>595284.25228970381</v>
      </c>
    </row>
    <row r="8" spans="2:17" ht="20.100000000000001" customHeight="1" x14ac:dyDescent="0.25">
      <c r="B8" s="94" t="s">
        <v>30</v>
      </c>
      <c r="C8" s="95">
        <v>55</v>
      </c>
      <c r="D8" s="120">
        <v>485.16129032258073</v>
      </c>
      <c r="E8" s="121">
        <v>440.80645161290317</v>
      </c>
      <c r="F8" s="122">
        <v>97.096774193548384</v>
      </c>
      <c r="G8" s="123">
        <f t="shared" si="0"/>
        <v>1023.0645161290323</v>
      </c>
      <c r="J8" s="93">
        <f t="shared" si="1"/>
        <v>45220.385144075721</v>
      </c>
      <c r="K8" s="93">
        <f t="shared" si="1"/>
        <v>270999.70868634526</v>
      </c>
      <c r="L8" s="93">
        <f t="shared" si="1"/>
        <v>18793.513891039234</v>
      </c>
      <c r="M8" s="93">
        <f t="shared" si="1"/>
        <v>198038.26876860659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800</v>
      </c>
      <c r="E9" s="125">
        <v>345.16129032258073</v>
      </c>
      <c r="F9" s="126">
        <v>72.258064516129039</v>
      </c>
      <c r="G9" s="127">
        <f t="shared" si="0"/>
        <v>1217.4193548387098</v>
      </c>
      <c r="J9" s="93">
        <f t="shared" si="1"/>
        <v>5077200.7964954181</v>
      </c>
      <c r="K9" s="93">
        <f t="shared" si="1"/>
        <v>40159.650909699347</v>
      </c>
      <c r="L9" s="93">
        <f t="shared" si="1"/>
        <v>2502.8097133856745</v>
      </c>
      <c r="M9" s="93">
        <f t="shared" si="1"/>
        <v>4011358.67802775</v>
      </c>
    </row>
    <row r="10" spans="2:17" ht="24.95" customHeight="1" thickBot="1" x14ac:dyDescent="0.3">
      <c r="B10" s="104" t="s">
        <v>32</v>
      </c>
      <c r="C10" s="105">
        <f>AVERAGE(C4:C9)</f>
        <v>51</v>
      </c>
      <c r="D10" s="128">
        <f>SUMPRODUCT(D4:D9,C4:C9) / SUM(C4:C9)</f>
        <v>513.83512544802875</v>
      </c>
      <c r="E10" s="129">
        <f>SUMPRODUCT(E4:E9,$C$4:$C$9) / SUM($C$4:$C$9)</f>
        <v>370.61195445920299</v>
      </c>
      <c r="F10" s="130">
        <f>SUMPRODUCT(F4:F9,$C$4:$C$9) / SUM($C$4:$C$9)</f>
        <v>78.611638203668576</v>
      </c>
      <c r="G10" s="131">
        <f>SUMPRODUCT(G4:G9,$C$4:$C$9) / SUM($C$4:$C$9)</f>
        <v>963.05871811090037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155.185655451618</v>
      </c>
      <c r="E11" s="133">
        <f>SQRT(SUM(K4:K9)/SUM($C$4:$C$9))</f>
        <v>46.846681699929924</v>
      </c>
      <c r="F11" s="134">
        <f>SQRT(SUM(L4:L9)/SUM($C$4:$C$9))</f>
        <v>10.2574892612516</v>
      </c>
      <c r="G11" s="135">
        <f>SQRT(SUM(M4:M9)/SUM($C$4:$C$9))</f>
        <v>143.41284569204268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E5EF-8FF6-4BA8-9DA9-AAD5B20AD34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435.40983606557381</v>
      </c>
      <c r="E4" s="117">
        <v>312.13114754098359</v>
      </c>
      <c r="F4" s="118">
        <v>61.967213114754102</v>
      </c>
      <c r="G4" s="119">
        <f t="shared" ref="G4:G9" si="0">D4+E4+F4</f>
        <v>809.50819672131149</v>
      </c>
      <c r="J4" s="93">
        <f t="shared" ref="J4:M9" si="1">((D4-D$10)^2)*$C4</f>
        <v>19058.999380746667</v>
      </c>
      <c r="K4" s="93">
        <f t="shared" si="1"/>
        <v>349708.92385051813</v>
      </c>
      <c r="L4" s="93">
        <f t="shared" si="1"/>
        <v>21758.772585270082</v>
      </c>
      <c r="M4" s="93">
        <f t="shared" si="1"/>
        <v>768997.12006052956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293.77049180327867</v>
      </c>
      <c r="E5" s="121">
        <v>412.29508196721309</v>
      </c>
      <c r="F5" s="122">
        <v>81.47540983606558</v>
      </c>
      <c r="G5" s="123">
        <f t="shared" si="0"/>
        <v>787.54098360655735</v>
      </c>
      <c r="J5" s="93">
        <f t="shared" si="1"/>
        <v>1217566.0761612677</v>
      </c>
      <c r="K5" s="93">
        <f t="shared" si="1"/>
        <v>4583.5344655777199</v>
      </c>
      <c r="L5" s="93">
        <f t="shared" si="1"/>
        <v>410.3226093434929</v>
      </c>
      <c r="M5" s="93">
        <f t="shared" si="1"/>
        <v>1115111.4630215908</v>
      </c>
      <c r="O5" s="139" t="s">
        <v>57</v>
      </c>
      <c r="P5" s="140" t="s">
        <v>58</v>
      </c>
      <c r="Q5" s="141">
        <v>0.9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414.42622950819668</v>
      </c>
      <c r="E6" s="121">
        <v>466.39344262295077</v>
      </c>
      <c r="F6" s="122">
        <v>95.245901639344268</v>
      </c>
      <c r="G6" s="123">
        <f t="shared" si="0"/>
        <v>976.06557377049171</v>
      </c>
      <c r="J6" s="93">
        <f t="shared" si="1"/>
        <v>77751.684912804485</v>
      </c>
      <c r="K6" s="93">
        <f t="shared" si="1"/>
        <v>180677.36390223479</v>
      </c>
      <c r="L6" s="93">
        <f t="shared" si="1"/>
        <v>5116.8181530107959</v>
      </c>
      <c r="M6" s="93">
        <f t="shared" si="1"/>
        <v>47416.650755815885</v>
      </c>
      <c r="O6" s="142" t="s">
        <v>59</v>
      </c>
      <c r="P6" s="143" t="s">
        <v>60</v>
      </c>
      <c r="Q6" s="144">
        <v>0.3</v>
      </c>
    </row>
    <row r="7" spans="2:17" ht="20.100000000000001" customHeight="1" x14ac:dyDescent="0.25">
      <c r="B7" s="94" t="s">
        <v>29</v>
      </c>
      <c r="C7" s="95">
        <v>53</v>
      </c>
      <c r="D7" s="120">
        <v>382.95081967213122</v>
      </c>
      <c r="E7" s="121">
        <v>375.40983606557381</v>
      </c>
      <c r="F7" s="122">
        <v>89.508196721311478</v>
      </c>
      <c r="G7" s="123">
        <f t="shared" si="0"/>
        <v>847.86885245901647</v>
      </c>
      <c r="J7" s="93">
        <f t="shared" si="1"/>
        <v>286413.56853599299</v>
      </c>
      <c r="K7" s="93">
        <f t="shared" si="1"/>
        <v>38360.338860333723</v>
      </c>
      <c r="L7" s="93">
        <f t="shared" si="1"/>
        <v>1349.5672906749157</v>
      </c>
      <c r="M7" s="93">
        <f t="shared" si="1"/>
        <v>482049.29878645332</v>
      </c>
    </row>
    <row r="8" spans="2:17" ht="20.100000000000001" customHeight="1" x14ac:dyDescent="0.25">
      <c r="B8" s="94" t="s">
        <v>30</v>
      </c>
      <c r="C8" s="95">
        <v>55</v>
      </c>
      <c r="D8" s="120">
        <v>445.90163934426232</v>
      </c>
      <c r="E8" s="121">
        <v>472.78688524590171</v>
      </c>
      <c r="F8" s="122">
        <v>103.27868852459019</v>
      </c>
      <c r="G8" s="123">
        <f t="shared" si="0"/>
        <v>1021.9672131147541</v>
      </c>
      <c r="J8" s="93">
        <f t="shared" si="1"/>
        <v>6134.7412342920916</v>
      </c>
      <c r="K8" s="93">
        <f t="shared" si="1"/>
        <v>273161.30378038948</v>
      </c>
      <c r="L8" s="93">
        <f t="shared" si="1"/>
        <v>19473.610785327834</v>
      </c>
      <c r="M8" s="93">
        <f t="shared" si="1"/>
        <v>340906.09983613086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697.70491803278685</v>
      </c>
      <c r="E9" s="125">
        <v>371.96721311475409</v>
      </c>
      <c r="F9" s="126">
        <v>73.442622950819668</v>
      </c>
      <c r="G9" s="127">
        <f t="shared" si="0"/>
        <v>1143.1147540983607</v>
      </c>
      <c r="J9" s="93">
        <f t="shared" si="1"/>
        <v>3550059.65829799</v>
      </c>
      <c r="K9" s="93">
        <f t="shared" si="1"/>
        <v>56172.856399740769</v>
      </c>
      <c r="L9" s="93">
        <f t="shared" si="1"/>
        <v>7407.1025070082678</v>
      </c>
      <c r="M9" s="93">
        <f t="shared" si="1"/>
        <v>2436994.303690304</v>
      </c>
    </row>
    <row r="10" spans="2:17" ht="24.95" customHeight="1" thickBot="1" x14ac:dyDescent="0.3">
      <c r="B10" s="104" t="s">
        <v>32</v>
      </c>
      <c r="C10" s="105">
        <f>AVERAGE(C4:C9)</f>
        <v>50.333333333333336</v>
      </c>
      <c r="D10" s="128">
        <f>SUMPRODUCT(D4:D9,C4:C9) / SUM(C4:C9)</f>
        <v>456.46292476386924</v>
      </c>
      <c r="E10" s="129">
        <f>SUMPRODUCT(E4:E9,$C$4:$C$9) / SUM($C$4:$C$9)</f>
        <v>402.31299533166862</v>
      </c>
      <c r="F10" s="130">
        <f>SUMPRODUCT(F4:F9,$C$4:$C$9) / SUM($C$4:$C$9)</f>
        <v>84.462056237107817</v>
      </c>
      <c r="G10" s="131">
        <f>SUMPRODUCT(G4:G9,$C$4:$C$9) / SUM($C$4:$C$9)</f>
        <v>943.23797633264576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130.67558445475967</v>
      </c>
      <c r="E11" s="133">
        <f>SQRT(SUM(K4:K9)/SUM($C$4:$C$9))</f>
        <v>54.671333495305838</v>
      </c>
      <c r="F11" s="134">
        <f>SQRT(SUM(L4:L9)/SUM($C$4:$C$9))</f>
        <v>13.558335322743654</v>
      </c>
      <c r="G11" s="135">
        <f>SQRT(SUM(M4:M9)/SUM($C$4:$C$9))</f>
        <v>131.11183912261819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7490-19C4-4136-8B5D-23A70B29565F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79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469.33333333333331</v>
      </c>
      <c r="E4" s="117">
        <v>313.33333333333331</v>
      </c>
      <c r="F4" s="118">
        <v>61.833333333333343</v>
      </c>
      <c r="G4" s="119">
        <f t="shared" ref="G4:G9" si="0">D4+E4+F4</f>
        <v>844.5</v>
      </c>
      <c r="J4" s="93">
        <f t="shared" ref="J4:M9" si="1">((D4-D$10)^2)*$C4</f>
        <v>2868.2474460868189</v>
      </c>
      <c r="K4" s="93">
        <f t="shared" si="1"/>
        <v>397078.5721116669</v>
      </c>
      <c r="L4" s="93">
        <f t="shared" si="1"/>
        <v>21526.75304980994</v>
      </c>
      <c r="M4" s="93">
        <f t="shared" si="1"/>
        <v>689593.57523257646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389.33333333333331</v>
      </c>
      <c r="E5" s="121">
        <v>385.83333333333331</v>
      </c>
      <c r="F5" s="122">
        <v>81.666666666666671</v>
      </c>
      <c r="G5" s="123">
        <f t="shared" si="0"/>
        <v>856.83333333333326</v>
      </c>
      <c r="J5" s="93">
        <f t="shared" si="1"/>
        <v>365352.53090897738</v>
      </c>
      <c r="K5" s="93">
        <f t="shared" si="1"/>
        <v>26167.602977377017</v>
      </c>
      <c r="L5" s="93">
        <f t="shared" si="1"/>
        <v>303.52470890653632</v>
      </c>
      <c r="M5" s="93">
        <f t="shared" si="1"/>
        <v>614075.94606889086</v>
      </c>
      <c r="O5" s="139" t="s">
        <v>57</v>
      </c>
      <c r="P5" s="140" t="s">
        <v>58</v>
      </c>
      <c r="Q5" s="141">
        <v>0.95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432</v>
      </c>
      <c r="E6" s="121">
        <v>427.66666666666669</v>
      </c>
      <c r="F6" s="122">
        <v>86.333333333333329</v>
      </c>
      <c r="G6" s="123">
        <f t="shared" si="0"/>
        <v>946.00000000000011</v>
      </c>
      <c r="J6" s="93">
        <f t="shared" si="1"/>
        <v>91093.202433555038</v>
      </c>
      <c r="K6" s="93">
        <f t="shared" si="1"/>
        <v>14634.88050191159</v>
      </c>
      <c r="L6" s="93">
        <f t="shared" si="1"/>
        <v>198.76465270289066</v>
      </c>
      <c r="M6" s="93">
        <f t="shared" si="1"/>
        <v>27803.362294424634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54</v>
      </c>
      <c r="D7" s="120">
        <v>458.66666666666669</v>
      </c>
      <c r="E7" s="121">
        <v>437</v>
      </c>
      <c r="F7" s="122">
        <v>93.333333333333329</v>
      </c>
      <c r="G7" s="123">
        <f t="shared" si="0"/>
        <v>989.00000000000011</v>
      </c>
      <c r="J7" s="93">
        <f t="shared" si="1"/>
        <v>19154.618828219602</v>
      </c>
      <c r="K7" s="93">
        <f t="shared" si="1"/>
        <v>41048.514459366692</v>
      </c>
      <c r="L7" s="93">
        <f t="shared" si="1"/>
        <v>4496.7503185961978</v>
      </c>
      <c r="M7" s="93">
        <f t="shared" si="1"/>
        <v>17229.694409045413</v>
      </c>
    </row>
    <row r="8" spans="2:17" ht="20.100000000000001" customHeight="1" x14ac:dyDescent="0.25">
      <c r="B8" s="94" t="s">
        <v>30</v>
      </c>
      <c r="C8" s="95">
        <v>55</v>
      </c>
      <c r="D8" s="120">
        <v>506.66666666666669</v>
      </c>
      <c r="E8" s="121">
        <v>505.16666666666669</v>
      </c>
      <c r="F8" s="122">
        <v>106.1666666666667</v>
      </c>
      <c r="G8" s="123">
        <f t="shared" si="0"/>
        <v>1118</v>
      </c>
      <c r="J8" s="93">
        <f t="shared" si="1"/>
        <v>46786.429701275731</v>
      </c>
      <c r="K8" s="93">
        <f t="shared" si="1"/>
        <v>504113.09320164693</v>
      </c>
      <c r="L8" s="93">
        <f t="shared" si="1"/>
        <v>26520.258621159192</v>
      </c>
      <c r="M8" s="93">
        <f t="shared" si="1"/>
        <v>1186272.4426920167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576</v>
      </c>
      <c r="E9" s="125">
        <v>370.83333333333331</v>
      </c>
      <c r="F9" s="126">
        <v>72.333333333333329</v>
      </c>
      <c r="G9" s="127">
        <f t="shared" si="0"/>
        <v>1019.1666666666666</v>
      </c>
      <c r="J9" s="93">
        <f t="shared" si="1"/>
        <v>582128.49836798757</v>
      </c>
      <c r="K9" s="93">
        <f t="shared" si="1"/>
        <v>89377.727837140294</v>
      </c>
      <c r="L9" s="93">
        <f t="shared" si="1"/>
        <v>8460.3496389243137</v>
      </c>
      <c r="M9" s="93">
        <f t="shared" si="1"/>
        <v>138407.97178562815</v>
      </c>
    </row>
    <row r="10" spans="2:17" ht="24.95" customHeight="1" thickBot="1" x14ac:dyDescent="0.3">
      <c r="B10" s="104" t="s">
        <v>32</v>
      </c>
      <c r="C10" s="105">
        <f>AVERAGE(C4:C9)</f>
        <v>50.5</v>
      </c>
      <c r="D10" s="128">
        <f>SUMPRODUCT(D4:D9,C4:C9) / SUM(C4:C9)</f>
        <v>477.50055005500559</v>
      </c>
      <c r="E10" s="129">
        <f>SUMPRODUCT(E4:E9,$C$4:$C$9) / SUM($C$4:$C$9)</f>
        <v>409.42904290429044</v>
      </c>
      <c r="F10" s="130">
        <f>SUMPRODUCT(F4:F9,$C$4:$C$9) / SUM($C$4:$C$9)</f>
        <v>84.207920792079221</v>
      </c>
      <c r="G10" s="131">
        <f>SUMPRODUCT(G4:G9,$C$4:$C$9) / SUM($C$4:$C$9)</f>
        <v>971.13751375137497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60.454372170055535</v>
      </c>
      <c r="E11" s="133">
        <f>SQRT(SUM(K4:K9)/SUM($C$4:$C$9))</f>
        <v>59.492362742763312</v>
      </c>
      <c r="F11" s="134">
        <f>SQRT(SUM(L4:L9)/SUM($C$4:$C$9))</f>
        <v>14.247505831182098</v>
      </c>
      <c r="G11" s="135">
        <f>SQRT(SUM(M4:M9)/SUM($C$4:$C$9))</f>
        <v>93.931071429056431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52D0-1168-434A-B286-EB13C8B66CA8}">
  <dimension ref="B1:Q25"/>
  <sheetViews>
    <sheetView workbookViewId="0">
      <selection activeCell="E31" sqref="E31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437.33333333333331</v>
      </c>
      <c r="E4" s="117">
        <v>320.83333333333331</v>
      </c>
      <c r="F4" s="118">
        <v>65.333333333333329</v>
      </c>
      <c r="G4" s="119">
        <f t="shared" ref="G4:G9" si="0">D4+E4+F4</f>
        <v>823.5</v>
      </c>
      <c r="J4" s="93">
        <f t="shared" ref="J4:M9" si="1">((D4-D$10)^2)*$C4</f>
        <v>2869.0278964299032</v>
      </c>
      <c r="K4" s="93">
        <f t="shared" si="1"/>
        <v>593724.70369930926</v>
      </c>
      <c r="L4" s="93">
        <f t="shared" si="1"/>
        <v>33348.982558139549</v>
      </c>
      <c r="M4" s="93">
        <f t="shared" si="1"/>
        <v>1013476.4626377698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346.66666666666669</v>
      </c>
      <c r="E5" s="121">
        <v>416</v>
      </c>
      <c r="F5" s="122">
        <v>95.666666666666671</v>
      </c>
      <c r="G5" s="123">
        <f t="shared" si="0"/>
        <v>858.33333333333337</v>
      </c>
      <c r="J5" s="93">
        <f t="shared" si="1"/>
        <v>449344.38200216071</v>
      </c>
      <c r="K5" s="93">
        <f t="shared" si="1"/>
        <v>22955.156079954926</v>
      </c>
      <c r="L5" s="93">
        <f t="shared" si="1"/>
        <v>283.94516555495545</v>
      </c>
      <c r="M5" s="93">
        <f t="shared" si="1"/>
        <v>648009.64792331285</v>
      </c>
      <c r="O5" s="139" t="s">
        <v>57</v>
      </c>
      <c r="P5" s="140" t="s">
        <v>58</v>
      </c>
      <c r="Q5" s="141">
        <v>0.95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432</v>
      </c>
      <c r="E6" s="121">
        <v>417</v>
      </c>
      <c r="F6" s="122">
        <v>91</v>
      </c>
      <c r="G6" s="123">
        <f t="shared" si="0"/>
        <v>940</v>
      </c>
      <c r="J6" s="93">
        <f t="shared" si="1"/>
        <v>8020.9735433383739</v>
      </c>
      <c r="K6" s="93">
        <f t="shared" si="1"/>
        <v>20035.285217602417</v>
      </c>
      <c r="L6" s="93">
        <f t="shared" si="1"/>
        <v>209.52220419445968</v>
      </c>
      <c r="M6" s="93">
        <f t="shared" si="1"/>
        <v>60309.940727904999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53</v>
      </c>
      <c r="D7" s="120">
        <v>432</v>
      </c>
      <c r="E7" s="121">
        <v>486.16666666666669</v>
      </c>
      <c r="F7" s="122">
        <v>108.5</v>
      </c>
      <c r="G7" s="123">
        <f t="shared" si="0"/>
        <v>1026.6666666666667</v>
      </c>
      <c r="J7" s="93">
        <f t="shared" si="1"/>
        <v>9661.6272226575857</v>
      </c>
      <c r="K7" s="93">
        <f t="shared" si="1"/>
        <v>121237.39891177331</v>
      </c>
      <c r="L7" s="93">
        <f t="shared" si="1"/>
        <v>12435.702662099631</v>
      </c>
      <c r="M7" s="93">
        <f t="shared" si="1"/>
        <v>130619.73052695011</v>
      </c>
    </row>
    <row r="8" spans="2:17" ht="20.100000000000001" customHeight="1" x14ac:dyDescent="0.25">
      <c r="B8" s="94" t="s">
        <v>30</v>
      </c>
      <c r="C8" s="95">
        <v>55</v>
      </c>
      <c r="D8" s="120">
        <v>416</v>
      </c>
      <c r="E8" s="121">
        <v>535.33333333333337</v>
      </c>
      <c r="F8" s="122">
        <v>107.3333333333333</v>
      </c>
      <c r="G8" s="123">
        <f t="shared" si="0"/>
        <v>1058.6666666666667</v>
      </c>
      <c r="J8" s="93">
        <f t="shared" si="1"/>
        <v>47869.140517212836</v>
      </c>
      <c r="K8" s="93">
        <f t="shared" si="1"/>
        <v>517435.92084463191</v>
      </c>
      <c r="L8" s="93">
        <f t="shared" si="1"/>
        <v>11014.047458085397</v>
      </c>
      <c r="M8" s="93">
        <f t="shared" si="1"/>
        <v>366615.53222217289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576</v>
      </c>
      <c r="E9" s="125">
        <v>424.16666666666669</v>
      </c>
      <c r="F9" s="126">
        <v>86.333333333333329</v>
      </c>
      <c r="G9" s="127">
        <f t="shared" si="0"/>
        <v>1086.5</v>
      </c>
      <c r="J9" s="93">
        <f t="shared" si="1"/>
        <v>1021788.9868765246</v>
      </c>
      <c r="K9" s="93">
        <f t="shared" si="1"/>
        <v>12051.081573786831</v>
      </c>
      <c r="L9" s="93">
        <f t="shared" si="1"/>
        <v>2814.394267171449</v>
      </c>
      <c r="M9" s="93">
        <f t="shared" si="1"/>
        <v>719116.72527528985</v>
      </c>
    </row>
    <row r="10" spans="2:17" ht="24.95" customHeight="1" thickBot="1" x14ac:dyDescent="0.3">
      <c r="B10" s="104" t="s">
        <v>32</v>
      </c>
      <c r="C10" s="105">
        <f>AVERAGE(C4:C9)</f>
        <v>50.166666666666664</v>
      </c>
      <c r="D10" s="128">
        <f>SUMPRODUCT(D4:D9,C4:C9) / SUM(C4:C9)</f>
        <v>445.50166112956811</v>
      </c>
      <c r="E10" s="129">
        <f>SUMPRODUCT(E4:E9,$C$4:$C$9) / SUM($C$4:$C$9)</f>
        <v>438.33887043189367</v>
      </c>
      <c r="F10" s="130">
        <f>SUMPRODUCT(F4:F9,$C$4:$C$9) / SUM($C$4:$C$9)</f>
        <v>93.18217054263566</v>
      </c>
      <c r="G10" s="131">
        <f>SUMPRODUCT(G4:G9,$C$4:$C$9) / SUM($C$4:$C$9)</f>
        <v>977.02270210409756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71.517814569925307</v>
      </c>
      <c r="E11" s="133">
        <f>SQRT(SUM(K4:K9)/SUM($C$4:$C$9))</f>
        <v>65.400365404992257</v>
      </c>
      <c r="F11" s="134">
        <f>SQRT(SUM(L4:L9)/SUM($C$4:$C$9))</f>
        <v>14.131159970450055</v>
      </c>
      <c r="G11" s="135">
        <f>SQRT(SUM(M4:M9)/SUM($C$4:$C$9))</f>
        <v>98.799236672932608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0CF5-090F-4492-BD6F-47B6C666D8CF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442.66666666666669</v>
      </c>
      <c r="E4" s="117">
        <v>366.33333333333331</v>
      </c>
      <c r="F4" s="118">
        <v>77</v>
      </c>
      <c r="G4" s="119">
        <f t="shared" ref="G4:G9" si="0">D4+E4+F4</f>
        <v>886</v>
      </c>
      <c r="J4" s="93">
        <f t="shared" ref="J4:M9" si="1">((D4-D$10)^2)*$C4</f>
        <v>5937.8103308642148</v>
      </c>
      <c r="K4" s="93">
        <f t="shared" si="1"/>
        <v>464854.49153919762</v>
      </c>
      <c r="L4" s="93">
        <f t="shared" si="1"/>
        <v>16729.309471604938</v>
      </c>
      <c r="M4" s="93">
        <f t="shared" si="1"/>
        <v>538883.76422067767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357.33333333333331</v>
      </c>
      <c r="E5" s="121">
        <v>415.33333333333331</v>
      </c>
      <c r="F5" s="122">
        <v>95.666666666666671</v>
      </c>
      <c r="G5" s="123">
        <f t="shared" si="0"/>
        <v>868.33333333333326</v>
      </c>
      <c r="J5" s="93">
        <f t="shared" si="1"/>
        <v>249059.79764938285</v>
      </c>
      <c r="K5" s="93">
        <f t="shared" si="1"/>
        <v>139017.90914012349</v>
      </c>
      <c r="L5" s="93">
        <f t="shared" si="1"/>
        <v>51.469116049382215</v>
      </c>
      <c r="M5" s="93">
        <f t="shared" si="1"/>
        <v>772788.96887345589</v>
      </c>
      <c r="O5" s="139" t="s">
        <v>57</v>
      </c>
      <c r="P5" s="140" t="s">
        <v>58</v>
      </c>
      <c r="Q5" s="141">
        <v>0.95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336</v>
      </c>
      <c r="E6" s="121">
        <v>496.83333333333331</v>
      </c>
      <c r="F6" s="122">
        <v>100.3333333333333</v>
      </c>
      <c r="G6" s="123">
        <f t="shared" si="0"/>
        <v>933.16666666666652</v>
      </c>
      <c r="J6" s="93">
        <f t="shared" si="1"/>
        <v>396394.35820246913</v>
      </c>
      <c r="K6" s="93">
        <f t="shared" si="1"/>
        <v>30959.92110987653</v>
      </c>
      <c r="L6" s="93">
        <f t="shared" si="1"/>
        <v>573.05947654319948</v>
      </c>
      <c r="M6" s="93">
        <f t="shared" si="1"/>
        <v>184646.89663580252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52</v>
      </c>
      <c r="D7" s="120">
        <v>336</v>
      </c>
      <c r="E7" s="121">
        <v>490.66666666666669</v>
      </c>
      <c r="F7" s="122">
        <v>86.333333333333329</v>
      </c>
      <c r="G7" s="123">
        <f t="shared" si="0"/>
        <v>913.00000000000011</v>
      </c>
      <c r="J7" s="93">
        <f t="shared" si="1"/>
        <v>468466.05969382712</v>
      </c>
      <c r="K7" s="93">
        <f t="shared" si="1"/>
        <v>21554.362860493897</v>
      </c>
      <c r="L7" s="93">
        <f t="shared" si="1"/>
        <v>5614.7098864197578</v>
      </c>
      <c r="M7" s="93">
        <f t="shared" si="1"/>
        <v>375233.58929012122</v>
      </c>
    </row>
    <row r="8" spans="2:17" ht="20.100000000000001" customHeight="1" x14ac:dyDescent="0.25">
      <c r="B8" s="94" t="s">
        <v>30</v>
      </c>
      <c r="C8" s="95">
        <v>55</v>
      </c>
      <c r="D8" s="120">
        <v>426.66666666666669</v>
      </c>
      <c r="E8" s="121">
        <v>626.16666666666663</v>
      </c>
      <c r="F8" s="122">
        <v>123.6666666666667</v>
      </c>
      <c r="G8" s="123">
        <f t="shared" si="0"/>
        <v>1176.5</v>
      </c>
      <c r="J8" s="93">
        <f t="shared" si="1"/>
        <v>992.9181234567817</v>
      </c>
      <c r="K8" s="93">
        <f t="shared" si="1"/>
        <v>1336069.1532391971</v>
      </c>
      <c r="L8" s="93">
        <f t="shared" si="1"/>
        <v>39923.583604938365</v>
      </c>
      <c r="M8" s="93">
        <f t="shared" si="1"/>
        <v>1753460.19486883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634.66666666666663</v>
      </c>
      <c r="E9" s="125">
        <v>407</v>
      </c>
      <c r="F9" s="126">
        <v>93.333333333333329</v>
      </c>
      <c r="G9" s="127">
        <f t="shared" si="0"/>
        <v>1134.9999999999998</v>
      </c>
      <c r="J9" s="93">
        <f t="shared" si="1"/>
        <v>2490870.9167407397</v>
      </c>
      <c r="K9" s="93">
        <f t="shared" si="1"/>
        <v>240468.26312962954</v>
      </c>
      <c r="L9" s="93">
        <f t="shared" si="1"/>
        <v>689.97807407407583</v>
      </c>
      <c r="M9" s="93">
        <f t="shared" si="1"/>
        <v>1127007.8337962949</v>
      </c>
    </row>
    <row r="10" spans="2:17" ht="24.95" customHeight="1" thickBot="1" x14ac:dyDescent="0.3">
      <c r="B10" s="104" t="s">
        <v>32</v>
      </c>
      <c r="C10" s="105">
        <f>AVERAGE(C4:C9)</f>
        <v>50</v>
      </c>
      <c r="D10" s="128">
        <f>SUMPRODUCT(D4:D9,C4:C9) / SUM(C4:C9)</f>
        <v>430.91555555555556</v>
      </c>
      <c r="E10" s="129">
        <f>SUMPRODUCT(E4:E9,$C$4:$C$9) / SUM($C$4:$C$9)</f>
        <v>470.30722222222221</v>
      </c>
      <c r="F10" s="130">
        <f>SUMPRODUCT(F4:F9,$C$4:$C$9) / SUM($C$4:$C$9)</f>
        <v>96.724444444444444</v>
      </c>
      <c r="G10" s="131">
        <f>SUMPRODUCT(G4:G9,$C$4:$C$9) / SUM($C$4:$C$9)</f>
        <v>997.94722222222208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109.72270899470082</v>
      </c>
      <c r="E11" s="133">
        <f>SQRT(SUM(K4:K9)/SUM($C$4:$C$9))</f>
        <v>86.273288662994617</v>
      </c>
      <c r="F11" s="134">
        <f>SQRT(SUM(L4:L9)/SUM($C$4:$C$9))</f>
        <v>14.558171775058126</v>
      </c>
      <c r="G11" s="135">
        <f>SQRT(SUM(M4:M9)/SUM($C$4:$C$9))</f>
        <v>125.85734315333879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E0DC-E67B-4838-A604-04DA5782DDD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378.66666666666669</v>
      </c>
      <c r="E4" s="117">
        <v>383</v>
      </c>
      <c r="F4" s="118">
        <v>80.5</v>
      </c>
      <c r="G4" s="119">
        <f t="shared" ref="G4:G9" si="0">D4+E4+F4</f>
        <v>842.16666666666674</v>
      </c>
      <c r="J4" s="93">
        <f t="shared" ref="J4:M9" si="1">((D4-D$10)^2)*$C4</f>
        <v>210.36181300482116</v>
      </c>
      <c r="K4" s="93">
        <f t="shared" si="1"/>
        <v>296545.39097002428</v>
      </c>
      <c r="L4" s="93">
        <f t="shared" si="1"/>
        <v>20898.569211878057</v>
      </c>
      <c r="M4" s="93">
        <f t="shared" si="1"/>
        <v>495091.01625758549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330.66666666666669</v>
      </c>
      <c r="E5" s="121">
        <v>469.66666666666669</v>
      </c>
      <c r="F5" s="122">
        <v>106.1666666666667</v>
      </c>
      <c r="G5" s="123">
        <f t="shared" si="0"/>
        <v>906.50000000000011</v>
      </c>
      <c r="J5" s="93">
        <f t="shared" si="1"/>
        <v>115976.4228339478</v>
      </c>
      <c r="K5" s="93">
        <f t="shared" si="1"/>
        <v>603.49318240287255</v>
      </c>
      <c r="L5" s="93">
        <f t="shared" si="1"/>
        <v>603.1217448475104</v>
      </c>
      <c r="M5" s="93">
        <f t="shared" si="1"/>
        <v>84930.55764228302</v>
      </c>
      <c r="O5" s="139" t="s">
        <v>57</v>
      </c>
      <c r="P5" s="140" t="s">
        <v>58</v>
      </c>
      <c r="Q5" s="141">
        <v>0.95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325.33333333333331</v>
      </c>
      <c r="E6" s="121">
        <v>522</v>
      </c>
      <c r="F6" s="122">
        <v>107.3333333333333</v>
      </c>
      <c r="G6" s="123">
        <f t="shared" si="0"/>
        <v>954.66666666666652</v>
      </c>
      <c r="J6" s="93">
        <f t="shared" si="1"/>
        <v>135751.60474715056</v>
      </c>
      <c r="K6" s="93">
        <f t="shared" si="1"/>
        <v>137764.33275789832</v>
      </c>
      <c r="L6" s="93">
        <f t="shared" si="1"/>
        <v>1008.5397143208575</v>
      </c>
      <c r="M6" s="93">
        <f t="shared" si="1"/>
        <v>1188.7909220502593</v>
      </c>
      <c r="O6" s="142" t="s">
        <v>59</v>
      </c>
      <c r="P6" s="143" t="s">
        <v>60</v>
      </c>
      <c r="Q6" s="144">
        <v>0.25</v>
      </c>
    </row>
    <row r="7" spans="2:17" ht="20.100000000000001" customHeight="1" x14ac:dyDescent="0.25">
      <c r="B7" s="94" t="s">
        <v>29</v>
      </c>
      <c r="C7" s="95">
        <v>52</v>
      </c>
      <c r="D7" s="120">
        <v>330.66666666666669</v>
      </c>
      <c r="E7" s="121">
        <v>511.66666666666669</v>
      </c>
      <c r="F7" s="122">
        <v>107.3333333333333</v>
      </c>
      <c r="G7" s="123">
        <f t="shared" si="0"/>
        <v>949.66666666666663</v>
      </c>
      <c r="J7" s="93">
        <f t="shared" si="1"/>
        <v>131103.78233402796</v>
      </c>
      <c r="K7" s="93">
        <f t="shared" si="1"/>
        <v>108231.42707575967</v>
      </c>
      <c r="L7" s="93">
        <f t="shared" si="1"/>
        <v>1191.9105714701043</v>
      </c>
      <c r="M7" s="93">
        <f t="shared" si="1"/>
        <v>2.0361753348509071</v>
      </c>
    </row>
    <row r="8" spans="2:17" ht="20.100000000000001" customHeight="1" x14ac:dyDescent="0.25">
      <c r="B8" s="94" t="s">
        <v>30</v>
      </c>
      <c r="C8" s="95">
        <v>54</v>
      </c>
      <c r="D8" s="120">
        <v>320</v>
      </c>
      <c r="E8" s="121">
        <v>516.83333333333337</v>
      </c>
      <c r="F8" s="122">
        <v>121.3333333333333</v>
      </c>
      <c r="G8" s="123">
        <f t="shared" si="0"/>
        <v>958.16666666666663</v>
      </c>
      <c r="J8" s="93">
        <f t="shared" si="1"/>
        <v>200134.24887864786</v>
      </c>
      <c r="K8" s="93">
        <f t="shared" si="1"/>
        <v>139292.79132783745</v>
      </c>
      <c r="L8" s="93">
        <f t="shared" si="1"/>
        <v>19060.642917864396</v>
      </c>
      <c r="M8" s="93">
        <f t="shared" si="1"/>
        <v>4085.2700081654029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560</v>
      </c>
      <c r="E9" s="125">
        <v>396.5</v>
      </c>
      <c r="F9" s="126">
        <v>91</v>
      </c>
      <c r="G9" s="127">
        <f t="shared" si="0"/>
        <v>1047.5</v>
      </c>
      <c r="J9" s="93">
        <f t="shared" si="1"/>
        <v>1925071.0531947818</v>
      </c>
      <c r="K9" s="93">
        <f t="shared" si="1"/>
        <v>290187.02566712565</v>
      </c>
      <c r="L9" s="93">
        <f t="shared" si="1"/>
        <v>7998.2022758880312</v>
      </c>
      <c r="M9" s="93">
        <f t="shared" si="1"/>
        <v>576607.14876418211</v>
      </c>
    </row>
    <row r="10" spans="2:17" ht="24.95" customHeight="1" thickBot="1" x14ac:dyDescent="0.3">
      <c r="B10" s="104" t="s">
        <v>32</v>
      </c>
      <c r="C10" s="105">
        <f>AVERAGE(C4:C9)</f>
        <v>49.833333333333336</v>
      </c>
      <c r="D10" s="128">
        <f>SUMPRODUCT(D4:D9,C4:C9) / SUM(C4:C9)</f>
        <v>380.87848383500557</v>
      </c>
      <c r="E10" s="129">
        <f>SUMPRODUCT(E4:E9,$C$4:$C$9) / SUM($C$4:$C$9)</f>
        <v>466.04459308807139</v>
      </c>
      <c r="F10" s="130">
        <f>SUMPRODUCT(F4:F9,$C$4:$C$9) / SUM($C$4:$C$9)</f>
        <v>102.54570791527313</v>
      </c>
      <c r="G10" s="131">
        <f>SUMPRODUCT(G4:G9,$C$4:$C$9) / SUM($C$4:$C$9)</f>
        <v>949.46878483835008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91.590324476976619</v>
      </c>
      <c r="E11" s="133">
        <f>SQRT(SUM(K4:K9)/SUM($C$4:$C$9))</f>
        <v>57.034416089460521</v>
      </c>
      <c r="F11" s="134">
        <f>SQRT(SUM(L4:L9)/SUM($C$4:$C$9))</f>
        <v>13.029550468284844</v>
      </c>
      <c r="G11" s="135">
        <f>SQRT(SUM(M4:M9)/SUM($C$4:$C$9))</f>
        <v>62.337543237508953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A4AE-D31F-459A-801B-5F06CEE753A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357.33333333333331</v>
      </c>
      <c r="E4" s="117">
        <v>430.16666666666669</v>
      </c>
      <c r="F4" s="118">
        <v>95.666666666666671</v>
      </c>
      <c r="G4" s="119">
        <f t="shared" ref="G4:G9" si="0">D4+E4+F4</f>
        <v>883.16666666666663</v>
      </c>
      <c r="J4" s="93">
        <f t="shared" ref="J4:M9" si="1">((D4-D$10)^2)*$C4</f>
        <v>11057.307889034049</v>
      </c>
      <c r="K4" s="93">
        <f t="shared" si="1"/>
        <v>346009.4828999195</v>
      </c>
      <c r="L4" s="93">
        <f t="shared" si="1"/>
        <v>16655.101247629009</v>
      </c>
      <c r="M4" s="93">
        <f t="shared" si="1"/>
        <v>676397.82650024665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261.33333333333331</v>
      </c>
      <c r="E5" s="121">
        <v>472.33333333333331</v>
      </c>
      <c r="F5" s="122">
        <v>99.166666666666671</v>
      </c>
      <c r="G5" s="123">
        <f t="shared" si="0"/>
        <v>832.83333333333326</v>
      </c>
      <c r="J5" s="93">
        <f t="shared" si="1"/>
        <v>577392.88220250362</v>
      </c>
      <c r="K5" s="93">
        <f t="shared" si="1"/>
        <v>103948.87140218932</v>
      </c>
      <c r="L5" s="93">
        <f t="shared" si="1"/>
        <v>12043.416151799989</v>
      </c>
      <c r="M5" s="93">
        <f t="shared" si="1"/>
        <v>1420905.1339072592</v>
      </c>
      <c r="O5" s="139" t="s">
        <v>57</v>
      </c>
      <c r="P5" s="140" t="s">
        <v>58</v>
      </c>
      <c r="Q5" s="141">
        <v>0.95</v>
      </c>
    </row>
    <row r="6" spans="2:17" ht="20.100000000000001" customHeight="1" thickBot="1" x14ac:dyDescent="0.3">
      <c r="B6" s="94" t="s">
        <v>28</v>
      </c>
      <c r="C6" s="95">
        <v>43</v>
      </c>
      <c r="D6" s="120">
        <v>304</v>
      </c>
      <c r="E6" s="121">
        <v>578.5</v>
      </c>
      <c r="F6" s="122">
        <v>122.5</v>
      </c>
      <c r="G6" s="123">
        <f t="shared" si="0"/>
        <v>1005</v>
      </c>
      <c r="J6" s="93">
        <f t="shared" si="1"/>
        <v>206919.26165488036</v>
      </c>
      <c r="K6" s="93">
        <f t="shared" si="1"/>
        <v>147810.26589768214</v>
      </c>
      <c r="L6" s="93">
        <f t="shared" si="1"/>
        <v>2199.9185481509726</v>
      </c>
      <c r="M6" s="93">
        <f t="shared" si="1"/>
        <v>553.16654498799096</v>
      </c>
      <c r="O6" s="142" t="s">
        <v>59</v>
      </c>
      <c r="P6" s="143" t="s">
        <v>60</v>
      </c>
      <c r="Q6" s="144">
        <v>0.3</v>
      </c>
    </row>
    <row r="7" spans="2:17" ht="20.100000000000001" customHeight="1" x14ac:dyDescent="0.25">
      <c r="B7" s="94" t="s">
        <v>29</v>
      </c>
      <c r="C7" s="95">
        <v>52</v>
      </c>
      <c r="D7" s="120">
        <v>325.33333333333331</v>
      </c>
      <c r="E7" s="121">
        <v>544.83333333333337</v>
      </c>
      <c r="F7" s="122">
        <v>123.6666666666667</v>
      </c>
      <c r="G7" s="123">
        <f t="shared" si="0"/>
        <v>993.83333333333348</v>
      </c>
      <c r="J7" s="93">
        <f t="shared" si="1"/>
        <v>119986.75118738403</v>
      </c>
      <c r="K7" s="93">
        <f t="shared" si="1"/>
        <v>32404.097698301892</v>
      </c>
      <c r="L7" s="93">
        <f t="shared" si="1"/>
        <v>3599.0034545491067</v>
      </c>
      <c r="M7" s="93">
        <f t="shared" si="1"/>
        <v>11318.398236565823</v>
      </c>
    </row>
    <row r="8" spans="2:17" ht="20.100000000000001" customHeight="1" x14ac:dyDescent="0.25">
      <c r="B8" s="94" t="s">
        <v>30</v>
      </c>
      <c r="C8" s="95">
        <v>54</v>
      </c>
      <c r="D8" s="120">
        <v>352</v>
      </c>
      <c r="E8" s="121">
        <v>668.33333333333337</v>
      </c>
      <c r="F8" s="122">
        <v>151.66666666666671</v>
      </c>
      <c r="G8" s="123">
        <f t="shared" si="0"/>
        <v>1172</v>
      </c>
      <c r="J8" s="93">
        <f t="shared" si="1"/>
        <v>24658.538984730407</v>
      </c>
      <c r="K8" s="93">
        <f t="shared" si="1"/>
        <v>1190229.5668663573</v>
      </c>
      <c r="L8" s="93">
        <f t="shared" si="1"/>
        <v>71231.144785144919</v>
      </c>
      <c r="M8" s="93">
        <f t="shared" si="1"/>
        <v>1442011.1507758643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581.33333333333337</v>
      </c>
      <c r="E9" s="125">
        <v>423.33333333333331</v>
      </c>
      <c r="F9" s="126">
        <v>96.833333333333329</v>
      </c>
      <c r="G9" s="127">
        <f t="shared" si="0"/>
        <v>1101.5</v>
      </c>
      <c r="J9" s="93">
        <f t="shared" si="1"/>
        <v>2594946.6540546236</v>
      </c>
      <c r="K9" s="93">
        <f t="shared" si="1"/>
        <v>559162.5314175043</v>
      </c>
      <c r="L9" s="93">
        <f t="shared" si="1"/>
        <v>20566.051998408533</v>
      </c>
      <c r="M9" s="93">
        <f t="shared" si="1"/>
        <v>517973.00123492838</v>
      </c>
    </row>
    <row r="10" spans="2:17" ht="24.95" customHeight="1" thickBot="1" x14ac:dyDescent="0.3">
      <c r="B10" s="104" t="s">
        <v>32</v>
      </c>
      <c r="C10" s="105">
        <f>AVERAGE(C4:C9)</f>
        <v>49.666666666666664</v>
      </c>
      <c r="D10" s="128">
        <f>SUMPRODUCT(D4:D9,C4:C9) / SUM(C4:C9)</f>
        <v>373.36912751677852</v>
      </c>
      <c r="E10" s="129">
        <f>SUMPRODUCT(E4:E9,$C$4:$C$9) / SUM($C$4:$C$9)</f>
        <v>519.87024608501122</v>
      </c>
      <c r="F10" s="130">
        <f>SUMPRODUCT(F4:F9,$C$4:$C$9) / SUM($C$4:$C$9)</f>
        <v>115.34731543624163</v>
      </c>
      <c r="G10" s="131">
        <f>SUMPRODUCT(G4:G9,$C$4:$C$9) / SUM($C$4:$C$9)</f>
        <v>1008.5866890380314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108.91412472066379</v>
      </c>
      <c r="E11" s="133">
        <f>SQRT(SUM(K4:K9)/SUM($C$4:$C$9))</f>
        <v>89.35948093417592</v>
      </c>
      <c r="F11" s="134">
        <f>SQRT(SUM(L4:L9)/SUM($C$4:$C$9))</f>
        <v>20.586585534731114</v>
      </c>
      <c r="G11" s="135">
        <f>SQRT(SUM(M4:M9)/SUM($C$4:$C$9))</f>
        <v>116.85416077287273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BC96-632E-49B2-8314-49985EFF415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433.89830508474569</v>
      </c>
      <c r="E4" s="117">
        <v>426.61016949152543</v>
      </c>
      <c r="F4" s="118">
        <v>90.169491525423723</v>
      </c>
      <c r="G4" s="119">
        <f t="shared" ref="G4:G9" si="0">D4+E4+F4</f>
        <v>950.67796610169478</v>
      </c>
      <c r="J4" s="93">
        <f t="shared" ref="J4:M9" si="1">((D4-D$10)^2)*$C4</f>
        <v>68440.466392028815</v>
      </c>
      <c r="K4" s="93">
        <f t="shared" si="1"/>
        <v>391894.7274332064</v>
      </c>
      <c r="L4" s="93">
        <f t="shared" si="1"/>
        <v>24734.202414670592</v>
      </c>
      <c r="M4" s="93">
        <f t="shared" si="1"/>
        <v>272144.57639288361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309.15254237288133</v>
      </c>
      <c r="E5" s="121">
        <v>488.81355932203388</v>
      </c>
      <c r="F5" s="122">
        <v>103.22033898305089</v>
      </c>
      <c r="G5" s="123">
        <f t="shared" si="0"/>
        <v>901.18644067796606</v>
      </c>
      <c r="J5" s="93">
        <f t="shared" si="1"/>
        <v>331181.27612156869</v>
      </c>
      <c r="K5" s="93">
        <f t="shared" si="1"/>
        <v>50895.638286517147</v>
      </c>
      <c r="L5" s="93">
        <f t="shared" si="1"/>
        <v>5498.1733200135368</v>
      </c>
      <c r="M5" s="93">
        <f t="shared" si="1"/>
        <v>766034.20504207001</v>
      </c>
      <c r="O5" s="139" t="s">
        <v>57</v>
      </c>
      <c r="P5" s="140" t="s">
        <v>58</v>
      </c>
      <c r="Q5" s="141">
        <v>1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395.93220338983048</v>
      </c>
      <c r="E6" s="121">
        <v>523.89830508474574</v>
      </c>
      <c r="F6" s="122">
        <v>117.4576271186441</v>
      </c>
      <c r="G6" s="123">
        <f t="shared" si="0"/>
        <v>1037.2881355932202</v>
      </c>
      <c r="J6" s="93">
        <f t="shared" si="1"/>
        <v>163.76753502554141</v>
      </c>
      <c r="K6" s="93">
        <f t="shared" si="1"/>
        <v>146.02593724636642</v>
      </c>
      <c r="L6" s="93">
        <f t="shared" si="1"/>
        <v>480.47233858694761</v>
      </c>
      <c r="M6" s="93">
        <f t="shared" si="1"/>
        <v>2190.330558415304</v>
      </c>
      <c r="O6" s="142" t="s">
        <v>59</v>
      </c>
      <c r="P6" s="143" t="s">
        <v>60</v>
      </c>
      <c r="Q6" s="144">
        <v>0.1</v>
      </c>
    </row>
    <row r="7" spans="2:17" ht="20.100000000000001" customHeight="1" x14ac:dyDescent="0.25">
      <c r="B7" s="94" t="s">
        <v>29</v>
      </c>
      <c r="C7" s="95">
        <v>52</v>
      </c>
      <c r="D7" s="120">
        <v>347.11864406779659</v>
      </c>
      <c r="E7" s="121">
        <v>534.57627118644064</v>
      </c>
      <c r="F7" s="122">
        <v>123.3898305084746</v>
      </c>
      <c r="G7" s="123">
        <f t="shared" si="0"/>
        <v>1005.0847457627118</v>
      </c>
      <c r="J7" s="93">
        <f t="shared" si="1"/>
        <v>114303.2203349716</v>
      </c>
      <c r="K7" s="93">
        <f t="shared" si="1"/>
        <v>8124.6303079250474</v>
      </c>
      <c r="L7" s="93">
        <f t="shared" si="1"/>
        <v>4436.4832074499172</v>
      </c>
      <c r="M7" s="93">
        <f t="shared" si="1"/>
        <v>32885.621270323696</v>
      </c>
    </row>
    <row r="8" spans="2:17" ht="20.100000000000001" customHeight="1" x14ac:dyDescent="0.25">
      <c r="B8" s="94" t="s">
        <v>30</v>
      </c>
      <c r="C8" s="95">
        <v>54</v>
      </c>
      <c r="D8" s="120">
        <v>363.38983050847457</v>
      </c>
      <c r="E8" s="121">
        <v>604.06779661016947</v>
      </c>
      <c r="F8" s="122">
        <v>136.4406779661017</v>
      </c>
      <c r="G8" s="123">
        <f t="shared" si="0"/>
        <v>1103.8983050847457</v>
      </c>
      <c r="J8" s="93">
        <f t="shared" si="1"/>
        <v>50606.83161899633</v>
      </c>
      <c r="K8" s="93">
        <f t="shared" si="1"/>
        <v>363018.43481057277</v>
      </c>
      <c r="L8" s="93">
        <f t="shared" si="1"/>
        <v>26823.724300199938</v>
      </c>
      <c r="M8" s="93">
        <f t="shared" si="1"/>
        <v>293038.15657620225</v>
      </c>
    </row>
    <row r="9" spans="2:17" ht="20.100000000000001" customHeight="1" thickBot="1" x14ac:dyDescent="0.3">
      <c r="B9" s="99" t="s">
        <v>31</v>
      </c>
      <c r="C9" s="100">
        <v>59</v>
      </c>
      <c r="D9" s="124">
        <v>498.9830508474576</v>
      </c>
      <c r="E9" s="125">
        <v>530.16949152542372</v>
      </c>
      <c r="F9" s="126">
        <v>109.1525423728814</v>
      </c>
      <c r="G9" s="127">
        <f t="shared" si="0"/>
        <v>1138.3050847457628</v>
      </c>
      <c r="J9" s="93">
        <f t="shared" si="1"/>
        <v>650228.37908507732</v>
      </c>
      <c r="K9" s="93">
        <f t="shared" si="1"/>
        <v>3864.2411320607689</v>
      </c>
      <c r="L9" s="93">
        <f t="shared" si="1"/>
        <v>1475.335589555802</v>
      </c>
      <c r="M9" s="93">
        <f t="shared" si="1"/>
        <v>689099.7460222852</v>
      </c>
    </row>
    <row r="10" spans="2:17" ht="24.95" customHeight="1" thickBot="1" x14ac:dyDescent="0.3">
      <c r="B10" s="104" t="s">
        <v>32</v>
      </c>
      <c r="C10" s="105">
        <f>AVERAGE(C4:C9)</f>
        <v>49.666666666666664</v>
      </c>
      <c r="D10" s="128">
        <f>SUMPRODUCT(D4:D9,C4:C9) / SUM(C4:C9)</f>
        <v>394.00295757024224</v>
      </c>
      <c r="E10" s="129">
        <f>SUMPRODUCT(E4:E9,$C$4:$C$9) / SUM($C$4:$C$9)</f>
        <v>522.07655556819475</v>
      </c>
      <c r="F10" s="130">
        <f>SUMPRODUCT(F4:F9,$C$4:$C$9) / SUM($C$4:$C$9)</f>
        <v>114.1531111363895</v>
      </c>
      <c r="G10" s="131">
        <f>SUMPRODUCT(G4:G9,$C$4:$C$9) / SUM($C$4:$C$9)</f>
        <v>1030.2326242748263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63.850810306559588</v>
      </c>
      <c r="E11" s="133">
        <f>SQRT(SUM(K4:K9)/SUM($C$4:$C$9))</f>
        <v>52.390624254314886</v>
      </c>
      <c r="F11" s="134">
        <f>SQRT(SUM(L4:L9)/SUM($C$4:$C$9))</f>
        <v>14.591575114786576</v>
      </c>
      <c r="G11" s="135">
        <f>SQRT(SUM(M4:M9)/SUM($C$4:$C$9))</f>
        <v>83.049929105145736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46C4-728F-4D62-90D7-583E65FAF642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325.42372881355931</v>
      </c>
      <c r="E4" s="117">
        <v>439.66101694915261</v>
      </c>
      <c r="F4" s="118">
        <v>91.355932203389827</v>
      </c>
      <c r="G4" s="119">
        <f t="shared" ref="G4:G9" si="0">D4+E4+F4</f>
        <v>856.4406779661017</v>
      </c>
      <c r="J4" s="93">
        <f t="shared" ref="J4:M9" si="1">((D4-D$10)^2)*$C4</f>
        <v>25902.997744749948</v>
      </c>
      <c r="K4" s="93">
        <f t="shared" si="1"/>
        <v>544479.66339111223</v>
      </c>
      <c r="L4" s="93">
        <f t="shared" si="1"/>
        <v>30464.021992256672</v>
      </c>
      <c r="M4" s="93">
        <f t="shared" si="1"/>
        <v>1152127.8624167035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45</v>
      </c>
      <c r="D5" s="120">
        <v>287.45762711864398</v>
      </c>
      <c r="E5" s="121">
        <v>523.38983050847457</v>
      </c>
      <c r="F5" s="122">
        <v>115.0847457627119</v>
      </c>
      <c r="G5" s="123">
        <f t="shared" si="0"/>
        <v>925.93220338983042</v>
      </c>
      <c r="J5" s="93">
        <f t="shared" si="1"/>
        <v>175836.6280126489</v>
      </c>
      <c r="K5" s="93">
        <f t="shared" si="1"/>
        <v>37320.007549839735</v>
      </c>
      <c r="L5" s="93">
        <f t="shared" si="1"/>
        <v>375.37752495574603</v>
      </c>
      <c r="M5" s="93">
        <f t="shared" si="1"/>
        <v>399281.57815389906</v>
      </c>
      <c r="O5" s="139" t="s">
        <v>57</v>
      </c>
      <c r="P5" s="140" t="s">
        <v>58</v>
      </c>
      <c r="Q5" s="141">
        <v>1</v>
      </c>
    </row>
    <row r="6" spans="2:17" ht="20.100000000000001" customHeight="1" thickBot="1" x14ac:dyDescent="0.3">
      <c r="B6" s="94" t="s">
        <v>28</v>
      </c>
      <c r="C6" s="95">
        <v>44</v>
      </c>
      <c r="D6" s="120">
        <v>325.42372881355931</v>
      </c>
      <c r="E6" s="121">
        <v>585.59322033898309</v>
      </c>
      <c r="F6" s="122">
        <v>115.0847457627119</v>
      </c>
      <c r="G6" s="123">
        <f t="shared" si="0"/>
        <v>1026.1016949152543</v>
      </c>
      <c r="J6" s="93">
        <f t="shared" si="1"/>
        <v>26505.393041139479</v>
      </c>
      <c r="K6" s="93">
        <f t="shared" si="1"/>
        <v>49100.039173696168</v>
      </c>
      <c r="L6" s="93">
        <f t="shared" si="1"/>
        <v>367.03580217895166</v>
      </c>
      <c r="M6" s="93">
        <f t="shared" si="1"/>
        <v>1569.9296904697576</v>
      </c>
      <c r="O6" s="142" t="s">
        <v>59</v>
      </c>
      <c r="P6" s="143" t="s">
        <v>60</v>
      </c>
      <c r="Q6" s="144">
        <v>0.15</v>
      </c>
    </row>
    <row r="7" spans="2:17" ht="20.100000000000001" customHeight="1" x14ac:dyDescent="0.25">
      <c r="B7" s="94" t="s">
        <v>29</v>
      </c>
      <c r="C7" s="95">
        <v>52</v>
      </c>
      <c r="D7" s="120">
        <v>320</v>
      </c>
      <c r="E7" s="121">
        <v>592.03389830508479</v>
      </c>
      <c r="F7" s="122">
        <v>122.2033898305085</v>
      </c>
      <c r="G7" s="123">
        <f t="shared" si="0"/>
        <v>1034.2372881355932</v>
      </c>
      <c r="J7" s="93">
        <f t="shared" si="1"/>
        <v>46698.565550988627</v>
      </c>
      <c r="K7" s="93">
        <f t="shared" si="1"/>
        <v>82560.24843245864</v>
      </c>
      <c r="L7" s="93">
        <f t="shared" si="1"/>
        <v>930.62437185425983</v>
      </c>
      <c r="M7" s="93">
        <f t="shared" si="1"/>
        <v>10351.153751085754</v>
      </c>
    </row>
    <row r="8" spans="2:17" ht="20.100000000000001" customHeight="1" x14ac:dyDescent="0.25">
      <c r="B8" s="94" t="s">
        <v>30</v>
      </c>
      <c r="C8" s="95">
        <v>54</v>
      </c>
      <c r="D8" s="120">
        <v>325.42372881355931</v>
      </c>
      <c r="E8" s="121">
        <v>680</v>
      </c>
      <c r="F8" s="122">
        <v>149.4915254237288</v>
      </c>
      <c r="G8" s="123">
        <f t="shared" si="0"/>
        <v>1154.9152542372881</v>
      </c>
      <c r="J8" s="93">
        <f t="shared" si="1"/>
        <v>32529.346005034819</v>
      </c>
      <c r="K8" s="93">
        <f t="shared" si="1"/>
        <v>882139.25180614425</v>
      </c>
      <c r="L8" s="93">
        <f t="shared" si="1"/>
        <v>53644.712777668246</v>
      </c>
      <c r="M8" s="93">
        <f t="shared" si="1"/>
        <v>981044.74918150587</v>
      </c>
    </row>
    <row r="9" spans="2:17" ht="20.100000000000001" customHeight="1" thickBot="1" x14ac:dyDescent="0.3">
      <c r="B9" s="99" t="s">
        <v>31</v>
      </c>
      <c r="C9" s="100">
        <v>59</v>
      </c>
      <c r="D9" s="124">
        <v>482.71186440677968</v>
      </c>
      <c r="E9" s="125">
        <v>479.15254237288133</v>
      </c>
      <c r="F9" s="126">
        <v>109.1525423728814</v>
      </c>
      <c r="G9" s="127">
        <f t="shared" si="0"/>
        <v>1071.0169491525426</v>
      </c>
      <c r="J9" s="93">
        <f t="shared" si="1"/>
        <v>1039643.3598093592</v>
      </c>
      <c r="K9" s="93">
        <f t="shared" si="1"/>
        <v>314716.34682728729</v>
      </c>
      <c r="L9" s="93">
        <f t="shared" si="1"/>
        <v>4590.1756825228449</v>
      </c>
      <c r="M9" s="93">
        <f t="shared" si="1"/>
        <v>152789.00561859054</v>
      </c>
    </row>
    <row r="10" spans="2:17" ht="24.95" customHeight="1" thickBot="1" x14ac:dyDescent="0.3">
      <c r="B10" s="104" t="s">
        <v>32</v>
      </c>
      <c r="C10" s="105">
        <f>AVERAGE(C4:C9)</f>
        <v>49.5</v>
      </c>
      <c r="D10" s="128">
        <f>SUMPRODUCT(D4:D9,C4:C9) / SUM(C4:C9)</f>
        <v>349.96747132340352</v>
      </c>
      <c r="E10" s="129">
        <f>SUMPRODUCT(E4:E9,$C$4:$C$9) / SUM($C$4:$C$9)</f>
        <v>552.18798151001545</v>
      </c>
      <c r="F10" s="130">
        <f>SUMPRODUCT(F4:F9,$C$4:$C$9) / SUM($C$4:$C$9)</f>
        <v>117.97294983735662</v>
      </c>
      <c r="G10" s="131">
        <f>SUMPRODUCT(G4:G9,$C$4:$C$9) / SUM($C$4:$C$9)</f>
        <v>1020.1284026707756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67.347940463885067</v>
      </c>
      <c r="E11" s="133">
        <f>SQRT(SUM(K4:K9)/SUM($C$4:$C$9))</f>
        <v>80.199993223601865</v>
      </c>
      <c r="F11" s="134">
        <f>SQRT(SUM(L4:L9)/SUM($C$4:$C$9))</f>
        <v>17.443699541913155</v>
      </c>
      <c r="G11" s="135">
        <f>SQRT(SUM(M4:M9)/SUM($C$4:$C$9))</f>
        <v>95.296176251316979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7DC8-0942-4C6C-B9E7-91FA50952B7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368.81355932203388</v>
      </c>
      <c r="E4" s="117">
        <v>475.93220338983048</v>
      </c>
      <c r="F4" s="118">
        <v>103.22033898305089</v>
      </c>
      <c r="G4" s="119">
        <f t="shared" ref="G4:G9" si="0">D4+E4+F4</f>
        <v>947.96610169491521</v>
      </c>
      <c r="J4" s="93">
        <f t="shared" ref="J4:M9" si="1">((D4-D$10)^2)*$C4</f>
        <v>48623.673656995015</v>
      </c>
      <c r="K4" s="93">
        <f t="shared" si="1"/>
        <v>766246.26461157762</v>
      </c>
      <c r="L4" s="93">
        <f t="shared" si="1"/>
        <v>32569.385179825833</v>
      </c>
      <c r="M4" s="93">
        <f t="shared" si="1"/>
        <v>697754.61434779805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45</v>
      </c>
      <c r="D5" s="120">
        <v>249.4915254237288</v>
      </c>
      <c r="E5" s="121">
        <v>595.59322033898309</v>
      </c>
      <c r="F5" s="122">
        <v>125.7627118644068</v>
      </c>
      <c r="G5" s="123">
        <f t="shared" si="0"/>
        <v>970.84745762711873</v>
      </c>
      <c r="J5" s="93">
        <f t="shared" si="1"/>
        <v>330462.8325193912</v>
      </c>
      <c r="K5" s="93">
        <f t="shared" si="1"/>
        <v>8606.3031381173005</v>
      </c>
      <c r="L5" s="93">
        <f t="shared" si="1"/>
        <v>1115.5828467931321</v>
      </c>
      <c r="M5" s="93">
        <f t="shared" si="1"/>
        <v>491442.32130412117</v>
      </c>
      <c r="O5" s="139" t="s">
        <v>57</v>
      </c>
      <c r="P5" s="140" t="s">
        <v>58</v>
      </c>
      <c r="Q5" s="141">
        <v>1</v>
      </c>
    </row>
    <row r="6" spans="2:17" ht="20.100000000000001" customHeight="1" thickBot="1" x14ac:dyDescent="0.3">
      <c r="B6" s="94" t="s">
        <v>28</v>
      </c>
      <c r="C6" s="95">
        <v>43</v>
      </c>
      <c r="D6" s="120">
        <v>336.27118644067798</v>
      </c>
      <c r="E6" s="121">
        <v>682.71186440677968</v>
      </c>
      <c r="F6" s="122">
        <v>142.37288135593221</v>
      </c>
      <c r="G6" s="123">
        <f t="shared" si="0"/>
        <v>1161.3559322033898</v>
      </c>
      <c r="J6" s="93">
        <f t="shared" si="1"/>
        <v>50.596954898017536</v>
      </c>
      <c r="K6" s="93">
        <f t="shared" si="1"/>
        <v>230966.72775532544</v>
      </c>
      <c r="L6" s="93">
        <f t="shared" si="1"/>
        <v>5817.1874380898362</v>
      </c>
      <c r="M6" s="93">
        <f t="shared" si="1"/>
        <v>318066.2453324587</v>
      </c>
      <c r="O6" s="142" t="s">
        <v>59</v>
      </c>
      <c r="P6" s="143" t="s">
        <v>60</v>
      </c>
      <c r="Q6" s="144">
        <v>0.2</v>
      </c>
    </row>
    <row r="7" spans="2:17" ht="20.100000000000001" customHeight="1" x14ac:dyDescent="0.25">
      <c r="B7" s="94" t="s">
        <v>29</v>
      </c>
      <c r="C7" s="95">
        <v>51</v>
      </c>
      <c r="D7" s="120">
        <v>303.72881355932202</v>
      </c>
      <c r="E7" s="121">
        <v>596.61016949152543</v>
      </c>
      <c r="F7" s="122">
        <v>135.25423728813561</v>
      </c>
      <c r="G7" s="123">
        <f t="shared" si="0"/>
        <v>1035.593220338983</v>
      </c>
      <c r="J7" s="93">
        <f t="shared" si="1"/>
        <v>50468.697500718285</v>
      </c>
      <c r="K7" s="93">
        <f t="shared" si="1"/>
        <v>8372.0506470014989</v>
      </c>
      <c r="L7" s="93">
        <f t="shared" si="1"/>
        <v>1038.4938159389606</v>
      </c>
      <c r="M7" s="93">
        <f t="shared" si="1"/>
        <v>80613.76512724343</v>
      </c>
    </row>
    <row r="8" spans="2:17" ht="20.100000000000001" customHeight="1" x14ac:dyDescent="0.25">
      <c r="B8" s="94" t="s">
        <v>30</v>
      </c>
      <c r="C8" s="95">
        <v>54</v>
      </c>
      <c r="D8" s="120">
        <v>271.18644067796612</v>
      </c>
      <c r="E8" s="121">
        <v>710.16949152542372</v>
      </c>
      <c r="F8" s="122">
        <v>157.79661016949149</v>
      </c>
      <c r="G8" s="123">
        <f t="shared" si="0"/>
        <v>1139.1525423728813</v>
      </c>
      <c r="J8" s="93">
        <f t="shared" si="1"/>
        <v>221184</v>
      </c>
      <c r="K8" s="93">
        <f t="shared" si="1"/>
        <v>548096.77288643899</v>
      </c>
      <c r="L8" s="93">
        <f t="shared" si="1"/>
        <v>39526.16142541248</v>
      </c>
      <c r="M8" s="93">
        <f t="shared" si="1"/>
        <v>219816.03264472901</v>
      </c>
    </row>
    <row r="9" spans="2:17" ht="20.100000000000001" customHeight="1" thickBot="1" x14ac:dyDescent="0.3">
      <c r="B9" s="99" t="s">
        <v>31</v>
      </c>
      <c r="C9" s="100">
        <v>59</v>
      </c>
      <c r="D9" s="124">
        <v>461.0169491525424</v>
      </c>
      <c r="E9" s="125">
        <v>582.71186440677968</v>
      </c>
      <c r="F9" s="126">
        <v>117.4576271186441</v>
      </c>
      <c r="G9" s="127">
        <f t="shared" si="0"/>
        <v>1161.1864406779662</v>
      </c>
      <c r="J9" s="93">
        <f t="shared" si="1"/>
        <v>934165.69491525437</v>
      </c>
      <c r="K9" s="93">
        <f t="shared" si="1"/>
        <v>42094.276435273408</v>
      </c>
      <c r="L9" s="93">
        <f t="shared" si="1"/>
        <v>10411.593025577105</v>
      </c>
      <c r="M9" s="93">
        <f t="shared" si="1"/>
        <v>434698.06765053625</v>
      </c>
    </row>
    <row r="10" spans="2:17" ht="24.95" customHeight="1" thickBot="1" x14ac:dyDescent="0.3">
      <c r="B10" s="104" t="s">
        <v>32</v>
      </c>
      <c r="C10" s="105">
        <f>AVERAGE(C4:C9)</f>
        <v>49.166666666666664</v>
      </c>
      <c r="D10" s="128">
        <f>SUMPRODUCT(D4:D9,C4:C9) / SUM(C4:C9)</f>
        <v>335.18644067796612</v>
      </c>
      <c r="E10" s="129">
        <f>SUMPRODUCT(E4:E9,$C$4:$C$9) / SUM($C$4:$C$9)</f>
        <v>609.42257971847175</v>
      </c>
      <c r="F10" s="130">
        <f>SUMPRODUCT(F4:F9,$C$4:$C$9) / SUM($C$4:$C$9)</f>
        <v>130.74174087905777</v>
      </c>
      <c r="G10" s="131">
        <f>SUMPRODUCT(G4:G9,$C$4:$C$9) / SUM($C$4:$C$9)</f>
        <v>1075.3507612754959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73.298911952228408</v>
      </c>
      <c r="E11" s="133">
        <f>SQRT(SUM(K4:K9)/SUM($C$4:$C$9))</f>
        <v>73.746758514773973</v>
      </c>
      <c r="F11" s="134">
        <f>SQRT(SUM(L4:L9)/SUM($C$4:$C$9))</f>
        <v>17.513036667796488</v>
      </c>
      <c r="G11" s="135">
        <f>SQRT(SUM(M4:M9)/SUM($C$4:$C$9))</f>
        <v>87.185581268007226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50BC-C7FA-4799-9D08-F8DC8260996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979.69230769230774</v>
      </c>
      <c r="E4" s="117">
        <v>79.692307692307693</v>
      </c>
      <c r="F4" s="118">
        <v>10.76923076923077</v>
      </c>
      <c r="G4" s="119">
        <f t="shared" ref="G4:G9" si="0">D4+E4+F4</f>
        <v>1070.1538461538462</v>
      </c>
      <c r="J4" s="93">
        <f t="shared" ref="J4:M9" si="1">((D4-D$10)^2)*$C4</f>
        <v>194215.83611107792</v>
      </c>
      <c r="K4" s="93">
        <f t="shared" si="1"/>
        <v>10485.080414255715</v>
      </c>
      <c r="L4" s="93">
        <f t="shared" si="1"/>
        <v>230.730741065648</v>
      </c>
      <c r="M4" s="93">
        <f t="shared" si="1"/>
        <v>311682.99359579844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935.38461538461536</v>
      </c>
      <c r="E5" s="121">
        <v>75.384615384615387</v>
      </c>
      <c r="F5" s="122">
        <v>7.5384615384615383</v>
      </c>
      <c r="G5" s="123">
        <f t="shared" si="0"/>
        <v>1018.3076923076923</v>
      </c>
      <c r="J5" s="93">
        <f t="shared" si="1"/>
        <v>601384.35919791856</v>
      </c>
      <c r="K5" s="93">
        <f t="shared" si="1"/>
        <v>18886.483190445502</v>
      </c>
      <c r="L5" s="93">
        <f t="shared" si="1"/>
        <v>1512.845098801786</v>
      </c>
      <c r="M5" s="93">
        <f t="shared" si="1"/>
        <v>905948.30254708661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49</v>
      </c>
      <c r="D6" s="120">
        <v>935.38461538461536</v>
      </c>
      <c r="E6" s="121">
        <v>91.07692307692308</v>
      </c>
      <c r="F6" s="122">
        <v>18.30769230769231</v>
      </c>
      <c r="G6" s="123">
        <f t="shared" si="0"/>
        <v>1044.7692307692307</v>
      </c>
      <c r="J6" s="93">
        <f t="shared" si="1"/>
        <v>577800.65883721586</v>
      </c>
      <c r="K6" s="93">
        <f t="shared" si="1"/>
        <v>618.03600782444403</v>
      </c>
      <c r="L6" s="93">
        <f t="shared" si="1"/>
        <v>1388.2767738638925</v>
      </c>
      <c r="M6" s="93">
        <f t="shared" si="1"/>
        <v>559104.25734225567</v>
      </c>
      <c r="O6" s="145" t="s">
        <v>59</v>
      </c>
      <c r="P6" s="146" t="s">
        <v>61</v>
      </c>
      <c r="Q6" s="147">
        <v>0.2</v>
      </c>
    </row>
    <row r="7" spans="2:17" ht="20.100000000000001" customHeight="1" thickBot="1" x14ac:dyDescent="0.3">
      <c r="B7" s="94" t="s">
        <v>29</v>
      </c>
      <c r="C7" s="95">
        <v>59</v>
      </c>
      <c r="D7" s="120">
        <v>1117.538461538461</v>
      </c>
      <c r="E7" s="121">
        <v>107.8461538461538</v>
      </c>
      <c r="F7" s="122">
        <v>15.07692307692308</v>
      </c>
      <c r="G7" s="123">
        <f t="shared" si="0"/>
        <v>1240.4615384615379</v>
      </c>
      <c r="J7" s="93">
        <f t="shared" si="1"/>
        <v>319284.24689538934</v>
      </c>
      <c r="K7" s="93">
        <f t="shared" si="1"/>
        <v>10307.833872341136</v>
      </c>
      <c r="L7" s="93">
        <f t="shared" si="1"/>
        <v>258.2184897241064</v>
      </c>
      <c r="M7" s="93">
        <f t="shared" si="1"/>
        <v>466009.80702252028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60</v>
      </c>
      <c r="D8" s="120">
        <v>1048.615384615385</v>
      </c>
      <c r="E8" s="121">
        <v>114.7692307692308</v>
      </c>
      <c r="F8" s="122">
        <v>11.84615384615385</v>
      </c>
      <c r="G8" s="123">
        <f t="shared" si="0"/>
        <v>1175.2307692307695</v>
      </c>
      <c r="J8" s="93">
        <f t="shared" si="1"/>
        <v>1292.0451620559145</v>
      </c>
      <c r="K8" s="93">
        <f t="shared" si="1"/>
        <v>24339.186765212471</v>
      </c>
      <c r="L8" s="93">
        <f t="shared" si="1"/>
        <v>77.803783782819778</v>
      </c>
      <c r="M8" s="93">
        <f t="shared" si="1"/>
        <v>33538.281009487779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1186.461538461539</v>
      </c>
      <c r="E9" s="125">
        <v>92.615384615384613</v>
      </c>
      <c r="F9" s="126">
        <v>14</v>
      </c>
      <c r="G9" s="127">
        <f t="shared" si="0"/>
        <v>1293.0769230769235</v>
      </c>
      <c r="J9" s="93">
        <f t="shared" si="1"/>
        <v>1319658.7162894213</v>
      </c>
      <c r="K9" s="93">
        <f t="shared" si="1"/>
        <v>263.39469477136862</v>
      </c>
      <c r="L9" s="93">
        <f t="shared" si="1"/>
        <v>66.978578143682569</v>
      </c>
      <c r="M9" s="93">
        <f t="shared" si="1"/>
        <v>1301238.9244207523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1043.9749012316991</v>
      </c>
      <c r="E10" s="129">
        <f>SUMPRODUCT(E4:E9,$C$4:$C$9) / SUM($C$4:$C$9)</f>
        <v>94.628398791540775</v>
      </c>
      <c r="F10" s="130">
        <f>SUMPRODUCT(F4:F9,$C$4:$C$9) / SUM($C$4:$C$9)</f>
        <v>12.984894259818731</v>
      </c>
      <c r="G10" s="131">
        <f>SUMPRODUCT(G4:G9,$C$4:$C$9) / SUM($C$4:$C$9)</f>
        <v>1151.5881942830586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95.418237606628026</v>
      </c>
      <c r="E11" s="133">
        <f>SQRT(SUM(K4:K9)/SUM($C$4:$C$9))</f>
        <v>14.00259092823454</v>
      </c>
      <c r="F11" s="134">
        <f>SQRT(SUM(L4:L9)/SUM($C$4:$C$9))</f>
        <v>3.2679222153202314</v>
      </c>
      <c r="G11" s="135">
        <f>SQRT(SUM(M4:M9)/SUM($C$4:$C$9))</f>
        <v>103.96261479366927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E318-3196-48DF-9CE6-BE536390B72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960</v>
      </c>
      <c r="E4" s="117">
        <v>102.4615384615385</v>
      </c>
      <c r="F4" s="118">
        <v>15.07692307692308</v>
      </c>
      <c r="G4" s="119">
        <f t="shared" ref="G4:G9" si="0">D4+E4+F4</f>
        <v>1077.5384615384617</v>
      </c>
      <c r="J4" s="93">
        <f t="shared" ref="J4:M9" si="1">((D4-D$10)^2)*$C4</f>
        <v>67979.281460939033</v>
      </c>
      <c r="K4" s="93">
        <f t="shared" si="1"/>
        <v>377.81119906777565</v>
      </c>
      <c r="L4" s="93">
        <f t="shared" si="1"/>
        <v>39.005630269787588</v>
      </c>
      <c r="M4" s="93">
        <f t="shared" si="1"/>
        <v>75032.322252189013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896</v>
      </c>
      <c r="E5" s="121">
        <v>93.384615384615387</v>
      </c>
      <c r="F5" s="122">
        <v>15.07692307692308</v>
      </c>
      <c r="G5" s="123">
        <f t="shared" si="0"/>
        <v>1004.4615384615385</v>
      </c>
      <c r="J5" s="93">
        <f t="shared" si="1"/>
        <v>530928.04109180241</v>
      </c>
      <c r="K5" s="93">
        <f t="shared" si="1"/>
        <v>7236.8704367170949</v>
      </c>
      <c r="L5" s="93">
        <f t="shared" si="1"/>
        <v>42.325258377854617</v>
      </c>
      <c r="M5" s="93">
        <f t="shared" si="1"/>
        <v>651591.37810743088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49</v>
      </c>
      <c r="D6" s="120">
        <v>905.84615384615381</v>
      </c>
      <c r="E6" s="121">
        <v>94.461538461538467</v>
      </c>
      <c r="F6" s="122">
        <v>14</v>
      </c>
      <c r="G6" s="123">
        <f t="shared" si="0"/>
        <v>1014.3076923076923</v>
      </c>
      <c r="J6" s="93">
        <f t="shared" si="1"/>
        <v>416405.52155274322</v>
      </c>
      <c r="K6" s="93">
        <f t="shared" si="1"/>
        <v>5752.7095588424036</v>
      </c>
      <c r="L6" s="93">
        <f t="shared" si="1"/>
        <v>1.3491176107941025</v>
      </c>
      <c r="M6" s="93">
        <f t="shared" si="1"/>
        <v>521721.68793164706</v>
      </c>
      <c r="O6" s="145" t="s">
        <v>59</v>
      </c>
      <c r="P6" s="146" t="s">
        <v>61</v>
      </c>
      <c r="Q6" s="147">
        <v>0.25</v>
      </c>
    </row>
    <row r="7" spans="2:17" ht="20.100000000000001" customHeight="1" thickBot="1" x14ac:dyDescent="0.3">
      <c r="B7" s="94" t="s">
        <v>29</v>
      </c>
      <c r="C7" s="95">
        <v>59</v>
      </c>
      <c r="D7" s="120">
        <v>1014.153846153846</v>
      </c>
      <c r="E7" s="121">
        <v>115.2307692307692</v>
      </c>
      <c r="F7" s="122">
        <v>10.76923076923077</v>
      </c>
      <c r="G7" s="123">
        <f t="shared" si="0"/>
        <v>1140.153846153846</v>
      </c>
      <c r="J7" s="93">
        <f t="shared" si="1"/>
        <v>15336.555544723944</v>
      </c>
      <c r="K7" s="93">
        <f t="shared" si="1"/>
        <v>5822.3764591651889</v>
      </c>
      <c r="L7" s="93">
        <f t="shared" si="1"/>
        <v>680.7166731953215</v>
      </c>
      <c r="M7" s="93">
        <f t="shared" si="1"/>
        <v>30295.072827981614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60</v>
      </c>
      <c r="D8" s="120">
        <v>1033.846153846154</v>
      </c>
      <c r="E8" s="121">
        <v>102.4615384615385</v>
      </c>
      <c r="F8" s="122">
        <v>14</v>
      </c>
      <c r="G8" s="123">
        <f t="shared" si="0"/>
        <v>1150.3076923076926</v>
      </c>
      <c r="J8" s="93">
        <f t="shared" si="1"/>
        <v>76962.908433546138</v>
      </c>
      <c r="K8" s="93">
        <f t="shared" si="1"/>
        <v>482.31216902269227</v>
      </c>
      <c r="L8" s="93">
        <f t="shared" si="1"/>
        <v>1.6519807479111459</v>
      </c>
      <c r="M8" s="93">
        <f t="shared" si="1"/>
        <v>64604.928266436094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1127.384615384615</v>
      </c>
      <c r="E9" s="125">
        <v>118.4615384615385</v>
      </c>
      <c r="F9" s="126">
        <v>16.15384615384615</v>
      </c>
      <c r="G9" s="127">
        <f t="shared" si="0"/>
        <v>1261.9999999999998</v>
      </c>
      <c r="J9" s="93">
        <f t="shared" si="1"/>
        <v>1087600.8857166297</v>
      </c>
      <c r="K9" s="93">
        <f t="shared" si="1"/>
        <v>11265.223883007249</v>
      </c>
      <c r="L9" s="93">
        <f t="shared" si="1"/>
        <v>256.86749847117028</v>
      </c>
      <c r="M9" s="93">
        <f t="shared" si="1"/>
        <v>1357331.9397764348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998.03114106437351</v>
      </c>
      <c r="E10" s="129">
        <f>SUMPRODUCT(E4:E9,$C$4:$C$9) / SUM($C$4:$C$9)</f>
        <v>105.29676969556125</v>
      </c>
      <c r="F10" s="130">
        <f>SUMPRODUCT(F4:F9,$C$4:$C$9) / SUM($C$4:$C$9)</f>
        <v>14.165930745991169</v>
      </c>
      <c r="G10" s="131">
        <f>SUMPRODUCT(G4:G9,$C$4:$C$9) / SUM($C$4:$C$9)</f>
        <v>1117.493841505926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81.43748540818541</v>
      </c>
      <c r="E11" s="133">
        <f>SQRT(SUM(K4:K9)/SUM($C$4:$C$9))</f>
        <v>9.6677905613346855</v>
      </c>
      <c r="F11" s="134">
        <f>SQRT(SUM(L4:L9)/SUM($C$4:$C$9))</f>
        <v>1.7570884997604561</v>
      </c>
      <c r="G11" s="135">
        <f>SQRT(SUM(M4:M9)/SUM($C$4:$C$9))</f>
        <v>90.326318948297711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C07D-9A83-474A-AAFB-BF4C640E5D1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89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895</v>
      </c>
      <c r="E4" s="117">
        <v>99.0625</v>
      </c>
      <c r="F4" s="118">
        <v>12.03125</v>
      </c>
      <c r="G4" s="119">
        <f t="shared" ref="G4:G9" si="0">D4+E4+F4</f>
        <v>1006.09375</v>
      </c>
      <c r="J4" s="93">
        <f t="shared" ref="J4:M9" si="1">((D4-D$10)^2)*$C4</f>
        <v>227309.76986539265</v>
      </c>
      <c r="K4" s="93">
        <f t="shared" si="1"/>
        <v>32828.0612244898</v>
      </c>
      <c r="L4" s="93">
        <f t="shared" si="1"/>
        <v>2144.8138297872338</v>
      </c>
      <c r="M4" s="93">
        <f t="shared" si="1"/>
        <v>495992.621037776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860</v>
      </c>
      <c r="E5" s="121">
        <v>107.8125</v>
      </c>
      <c r="F5" s="122">
        <v>17.5</v>
      </c>
      <c r="G5" s="123">
        <f t="shared" si="0"/>
        <v>985.3125</v>
      </c>
      <c r="J5" s="93">
        <f t="shared" si="1"/>
        <v>557402.62261989398</v>
      </c>
      <c r="K5" s="93">
        <f t="shared" si="1"/>
        <v>15939.126275510207</v>
      </c>
      <c r="L5" s="93">
        <f t="shared" si="1"/>
        <v>84.418268924711398</v>
      </c>
      <c r="M5" s="93">
        <f t="shared" si="1"/>
        <v>777980.81711429532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49</v>
      </c>
      <c r="D6" s="120">
        <v>900</v>
      </c>
      <c r="E6" s="121">
        <v>118.125</v>
      </c>
      <c r="F6" s="122">
        <v>21.875</v>
      </c>
      <c r="G6" s="123">
        <f t="shared" si="0"/>
        <v>1040</v>
      </c>
      <c r="J6" s="93">
        <f t="shared" si="1"/>
        <v>204130.93028519663</v>
      </c>
      <c r="K6" s="93">
        <f t="shared" si="1"/>
        <v>2658.6914062500014</v>
      </c>
      <c r="L6" s="93">
        <f t="shared" si="1"/>
        <v>467.38185096833979</v>
      </c>
      <c r="M6" s="93">
        <f t="shared" si="1"/>
        <v>232084.98437897814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58</v>
      </c>
      <c r="D7" s="120">
        <v>975</v>
      </c>
      <c r="E7" s="121">
        <v>161.40625</v>
      </c>
      <c r="F7" s="122">
        <v>18.59375</v>
      </c>
      <c r="G7" s="123">
        <f t="shared" si="0"/>
        <v>1155</v>
      </c>
      <c r="J7" s="93">
        <f t="shared" si="1"/>
        <v>6340.9318095731387</v>
      </c>
      <c r="K7" s="93">
        <f t="shared" si="1"/>
        <v>74814.203005420917</v>
      </c>
      <c r="L7" s="93">
        <f t="shared" si="1"/>
        <v>2.1563950033952</v>
      </c>
      <c r="M7" s="93">
        <f t="shared" si="1"/>
        <v>123681.18021801874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60</v>
      </c>
      <c r="D8" s="120">
        <v>990</v>
      </c>
      <c r="E8" s="121">
        <v>141.875</v>
      </c>
      <c r="F8" s="122">
        <v>21.875</v>
      </c>
      <c r="G8" s="123">
        <f t="shared" si="0"/>
        <v>1153.75</v>
      </c>
      <c r="J8" s="93">
        <f t="shared" si="1"/>
        <v>38880.253323602105</v>
      </c>
      <c r="K8" s="93">
        <f t="shared" si="1"/>
        <v>16105.986926020403</v>
      </c>
      <c r="L8" s="93">
        <f t="shared" si="1"/>
        <v>572.30430730817125</v>
      </c>
      <c r="M8" s="93">
        <f t="shared" si="1"/>
        <v>121113.05553027407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1115</v>
      </c>
      <c r="E9" s="125">
        <v>116.71875</v>
      </c>
      <c r="F9" s="126">
        <v>19.6875</v>
      </c>
      <c r="G9" s="127">
        <f t="shared" si="0"/>
        <v>1251.40625</v>
      </c>
      <c r="J9" s="93">
        <f t="shared" si="1"/>
        <v>1448767.1030385906</v>
      </c>
      <c r="K9" s="93">
        <f t="shared" si="1"/>
        <v>4925.0318877551044</v>
      </c>
      <c r="L9" s="93">
        <f t="shared" si="1"/>
        <v>51.947289497510191</v>
      </c>
      <c r="M9" s="93">
        <f t="shared" si="1"/>
        <v>1301142.4026593452</v>
      </c>
    </row>
    <row r="10" spans="2:17" ht="24.95" customHeight="1" thickBot="1" x14ac:dyDescent="0.3">
      <c r="B10" s="104" t="s">
        <v>32</v>
      </c>
      <c r="C10" s="105">
        <f>AVERAGE(C4:C9)</f>
        <v>54.833333333333336</v>
      </c>
      <c r="D10" s="128">
        <f>SUMPRODUCT(D4:D9,C4:C9) / SUM(C4:C9)</f>
        <v>964.54407294832822</v>
      </c>
      <c r="E10" s="129">
        <f>SUMPRODUCT(E4:E9,$C$4:$C$9) / SUM($C$4:$C$9)</f>
        <v>125.49107142857143</v>
      </c>
      <c r="F10" s="130">
        <f>SUMPRODUCT(F4:F9,$C$4:$C$9) / SUM($C$4:$C$9)</f>
        <v>18.78656914893617</v>
      </c>
      <c r="G10" s="131">
        <f>SUMPRODUCT(G4:G9,$C$4:$C$9) / SUM($C$4:$C$9)</f>
        <v>1108.8217135258358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86.871172670580734</v>
      </c>
      <c r="E11" s="133">
        <f>SQRT(SUM(K4:K9)/SUM($C$4:$C$9))</f>
        <v>21.157327926781232</v>
      </c>
      <c r="F11" s="134">
        <f>SQRT(SUM(L4:L9)/SUM($C$4:$C$9))</f>
        <v>3.1781080288160135</v>
      </c>
      <c r="G11" s="135">
        <f>SQRT(SUM(M4:M9)/SUM($C$4:$C$9))</f>
        <v>96.3150078250344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D1-FBC1-48CD-A2D9-22166DFC3362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900</v>
      </c>
      <c r="E4" s="117">
        <v>90.46875</v>
      </c>
      <c r="F4" s="118">
        <v>15.3125</v>
      </c>
      <c r="G4" s="119">
        <f t="shared" ref="G4:G9" si="0">D4+E4+F4</f>
        <v>1005.78125</v>
      </c>
      <c r="J4" s="93">
        <f t="shared" ref="J4:M9" si="1">((D4-D$10)^2)*$C4</f>
        <v>527.06880620331162</v>
      </c>
      <c r="K4" s="93">
        <f t="shared" si="1"/>
        <v>96232.565752519848</v>
      </c>
      <c r="L4" s="93">
        <f t="shared" si="1"/>
        <v>688.763427734375</v>
      </c>
      <c r="M4" s="93">
        <f t="shared" si="1"/>
        <v>129179.87827253956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50</v>
      </c>
      <c r="D5" s="120">
        <v>770</v>
      </c>
      <c r="E5" s="121">
        <v>136.5625</v>
      </c>
      <c r="F5" s="122">
        <v>16.40625</v>
      </c>
      <c r="G5" s="123">
        <f t="shared" si="0"/>
        <v>922.96875</v>
      </c>
      <c r="J5" s="93">
        <f t="shared" si="1"/>
        <v>889094.66211324453</v>
      </c>
      <c r="K5" s="93">
        <f t="shared" si="1"/>
        <v>35.65269206250116</v>
      </c>
      <c r="L5" s="93">
        <f t="shared" si="1"/>
        <v>373.84033203125</v>
      </c>
      <c r="M5" s="93">
        <f t="shared" si="1"/>
        <v>914475.50549919286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47</v>
      </c>
      <c r="D6" s="120">
        <v>780</v>
      </c>
      <c r="E6" s="121">
        <v>129.6875</v>
      </c>
      <c r="F6" s="122">
        <v>17.5</v>
      </c>
      <c r="G6" s="123">
        <f t="shared" si="0"/>
        <v>927.1875</v>
      </c>
      <c r="J6" s="93">
        <f t="shared" si="1"/>
        <v>715101.14288027701</v>
      </c>
      <c r="K6" s="93">
        <f t="shared" si="1"/>
        <v>1709.2881495588131</v>
      </c>
      <c r="L6" s="93">
        <f t="shared" si="1"/>
        <v>126.507568359375</v>
      </c>
      <c r="M6" s="93">
        <f t="shared" si="1"/>
        <v>806812.87116533506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920</v>
      </c>
      <c r="E7" s="121">
        <v>175.9375</v>
      </c>
      <c r="F7" s="122">
        <v>25.15625</v>
      </c>
      <c r="G7" s="123">
        <f t="shared" si="0"/>
        <v>1121.09375</v>
      </c>
      <c r="J7" s="93">
        <f t="shared" si="1"/>
        <v>15804.025920210401</v>
      </c>
      <c r="K7" s="93">
        <f t="shared" si="1"/>
        <v>92203.323105409581</v>
      </c>
      <c r="L7" s="93">
        <f t="shared" si="1"/>
        <v>2062.701416015625</v>
      </c>
      <c r="M7" s="93">
        <f t="shared" si="1"/>
        <v>225417.03395137042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915</v>
      </c>
      <c r="E8" s="121">
        <v>156.25</v>
      </c>
      <c r="F8" s="122">
        <v>22.96875</v>
      </c>
      <c r="G8" s="123">
        <f t="shared" si="0"/>
        <v>1094.21875</v>
      </c>
      <c r="J8" s="93">
        <f t="shared" si="1"/>
        <v>8009.3247504191922</v>
      </c>
      <c r="K8" s="93">
        <f t="shared" si="1"/>
        <v>24872.037082015693</v>
      </c>
      <c r="L8" s="93">
        <f t="shared" si="1"/>
        <v>864.617919921875</v>
      </c>
      <c r="M8" s="93">
        <f t="shared" si="1"/>
        <v>76511.945013352175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1075</v>
      </c>
      <c r="E9" s="125">
        <v>117.96875</v>
      </c>
      <c r="F9" s="126">
        <v>16.40625</v>
      </c>
      <c r="G9" s="127">
        <f t="shared" si="0"/>
        <v>1209.375</v>
      </c>
      <c r="J9" s="93">
        <f t="shared" si="1"/>
        <v>1885705.3650358184</v>
      </c>
      <c r="K9" s="93">
        <f t="shared" si="1"/>
        <v>20162.466078556052</v>
      </c>
      <c r="L9" s="93">
        <f t="shared" si="1"/>
        <v>478.515625</v>
      </c>
      <c r="M9" s="93">
        <f t="shared" si="1"/>
        <v>1462503.9074556318</v>
      </c>
    </row>
    <row r="10" spans="2:17" ht="24.95" customHeight="1" thickBot="1" x14ac:dyDescent="0.3">
      <c r="B10" s="104" t="s">
        <v>32</v>
      </c>
      <c r="C10" s="105">
        <f>AVERAGE(C4:C9)</f>
        <v>54</v>
      </c>
      <c r="D10" s="128">
        <f>SUMPRODUCT(D4:D9,C4:C9) / SUM(C4:C9)</f>
        <v>903.34876543209873</v>
      </c>
      <c r="E10" s="129">
        <f>SUMPRODUCT(E4:E9,$C$4:$C$9) / SUM($C$4:$C$9)</f>
        <v>135.71807484567901</v>
      </c>
      <c r="F10" s="130">
        <f>SUMPRODUCT(F4:F9,$C$4:$C$9) / SUM($C$4:$C$9)</f>
        <v>19.140625</v>
      </c>
      <c r="G10" s="131">
        <f>SUMPRODUCT(G4:G9,$C$4:$C$9) / SUM($C$4:$C$9)</f>
        <v>1058.2074652777778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104.14616967978068</v>
      </c>
      <c r="E11" s="133">
        <f>SQRT(SUM(K4:K9)/SUM($C$4:$C$9))</f>
        <v>26.943890765223184</v>
      </c>
      <c r="F11" s="134">
        <f>SQRT(SUM(L4:L9)/SUM($C$4:$C$9))</f>
        <v>3.7658907300841382</v>
      </c>
      <c r="G11" s="135">
        <f>SQRT(SUM(M4:M9)/SUM($C$4:$C$9))</f>
        <v>105.62718536503844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138-4CBC-45CA-A513-B660F1AD0CD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950.15384615384619</v>
      </c>
      <c r="E4" s="117">
        <v>92.15384615384616</v>
      </c>
      <c r="F4" s="118">
        <v>14</v>
      </c>
      <c r="G4" s="119">
        <f t="shared" ref="G4:G9" si="0">D4+E4+F4</f>
        <v>1056.3076923076924</v>
      </c>
      <c r="J4" s="93">
        <f t="shared" ref="J4:M9" si="1">((D4-D$10)^2)*$C4</f>
        <v>193587.23365530453</v>
      </c>
      <c r="K4" s="93">
        <f t="shared" si="1"/>
        <v>14016.826199708565</v>
      </c>
      <c r="L4" s="93">
        <f t="shared" si="1"/>
        <v>8.0245128905790235</v>
      </c>
      <c r="M4" s="93">
        <f t="shared" si="1"/>
        <v>314957.70531484607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925.53846153846155</v>
      </c>
      <c r="E5" s="121">
        <v>111.3846153846154</v>
      </c>
      <c r="F5" s="122">
        <v>15.07692307692308</v>
      </c>
      <c r="G5" s="123">
        <f t="shared" si="0"/>
        <v>1052</v>
      </c>
      <c r="J5" s="93">
        <f t="shared" si="1"/>
        <v>402101.87123878795</v>
      </c>
      <c r="K5" s="93">
        <f t="shared" si="1"/>
        <v>196.20604209084664</v>
      </c>
      <c r="L5" s="93">
        <f t="shared" si="1"/>
        <v>22.466938171591941</v>
      </c>
      <c r="M5" s="93">
        <f t="shared" si="1"/>
        <v>378677.45921639085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49</v>
      </c>
      <c r="D6" s="120">
        <v>871.38461538461536</v>
      </c>
      <c r="E6" s="121">
        <v>103.3846153846154</v>
      </c>
      <c r="F6" s="122">
        <v>14</v>
      </c>
      <c r="G6" s="123">
        <f t="shared" si="0"/>
        <v>988.76923076923072</v>
      </c>
      <c r="J6" s="93">
        <f t="shared" si="1"/>
        <v>1001268.3545171585</v>
      </c>
      <c r="K6" s="93">
        <f t="shared" si="1"/>
        <v>1786.7566328859716</v>
      </c>
      <c r="L6" s="93">
        <f t="shared" si="1"/>
        <v>8.3659815242206843</v>
      </c>
      <c r="M6" s="93">
        <f t="shared" si="1"/>
        <v>1093690.1543888245</v>
      </c>
      <c r="O6" s="145" t="s">
        <v>59</v>
      </c>
      <c r="P6" s="146" t="s">
        <v>61</v>
      </c>
      <c r="Q6" s="147">
        <v>0.25</v>
      </c>
    </row>
    <row r="7" spans="2:17" ht="20.100000000000001" customHeight="1" thickBot="1" x14ac:dyDescent="0.3">
      <c r="B7" s="94" t="s">
        <v>29</v>
      </c>
      <c r="C7" s="95">
        <v>59</v>
      </c>
      <c r="D7" s="120">
        <v>1053.538461538461</v>
      </c>
      <c r="E7" s="121">
        <v>131.69230769230771</v>
      </c>
      <c r="F7" s="122">
        <v>12.92307692307692</v>
      </c>
      <c r="G7" s="123">
        <f t="shared" si="0"/>
        <v>1198.1538461538455</v>
      </c>
      <c r="J7" s="93">
        <f t="shared" si="1"/>
        <v>90690.141453930322</v>
      </c>
      <c r="K7" s="93">
        <f t="shared" si="1"/>
        <v>29258.89436340594</v>
      </c>
      <c r="L7" s="93">
        <f t="shared" si="1"/>
        <v>131.0075566236402</v>
      </c>
      <c r="M7" s="93">
        <f t="shared" si="1"/>
        <v>212294.7097749782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60</v>
      </c>
      <c r="D8" s="120">
        <v>1058.461538461539</v>
      </c>
      <c r="E8" s="121">
        <v>103.69230769230769</v>
      </c>
      <c r="F8" s="122">
        <v>12.92307692307692</v>
      </c>
      <c r="G8" s="123">
        <f t="shared" si="0"/>
        <v>1175.0769230769235</v>
      </c>
      <c r="J8" s="93">
        <f t="shared" si="1"/>
        <v>116843.24204467975</v>
      </c>
      <c r="K8" s="93">
        <f t="shared" si="1"/>
        <v>1970.5828678617247</v>
      </c>
      <c r="L8" s="93">
        <f t="shared" si="1"/>
        <v>133.22802368505782</v>
      </c>
      <c r="M8" s="93">
        <f t="shared" si="1"/>
        <v>81732.929485287255</v>
      </c>
    </row>
    <row r="9" spans="2:17" ht="20.100000000000001" customHeight="1" thickBot="1" x14ac:dyDescent="0.3">
      <c r="B9" s="99" t="s">
        <v>31</v>
      </c>
      <c r="C9" s="100">
        <v>65</v>
      </c>
      <c r="D9" s="124">
        <v>1161.846153846154</v>
      </c>
      <c r="E9" s="125">
        <v>110</v>
      </c>
      <c r="F9" s="126">
        <v>17.23076923076923</v>
      </c>
      <c r="G9" s="127">
        <f t="shared" si="0"/>
        <v>1289.0769230769233</v>
      </c>
      <c r="J9" s="93">
        <f t="shared" si="1"/>
        <v>1414421.4059326323</v>
      </c>
      <c r="K9" s="93">
        <f t="shared" si="1"/>
        <v>21.625901412139545</v>
      </c>
      <c r="L9" s="93">
        <f t="shared" si="1"/>
        <v>516.01523001236421</v>
      </c>
      <c r="M9" s="93">
        <f t="shared" si="1"/>
        <v>1480263.5839816735</v>
      </c>
    </row>
    <row r="10" spans="2:17" ht="24.95" customHeight="1" thickBot="1" x14ac:dyDescent="0.3">
      <c r="B10" s="104" t="s">
        <v>32</v>
      </c>
      <c r="C10" s="105">
        <f>AVERAGE(C4:C9)</f>
        <v>55.166666666666664</v>
      </c>
      <c r="D10" s="128">
        <f>SUMPRODUCT(D4:D9,C4:C9) / SUM(C4:C9)</f>
        <v>1014.3323262839879</v>
      </c>
      <c r="E10" s="129">
        <f>SUMPRODUCT(E4:E9,$C$4:$C$9) / SUM($C$4:$C$9)</f>
        <v>109.42319312107831</v>
      </c>
      <c r="F10" s="130">
        <f>SUMPRODUCT(F4:F9,$C$4:$C$9) / SUM($C$4:$C$9)</f>
        <v>14.4132000929584</v>
      </c>
      <c r="G10" s="131">
        <f>SUMPRODUCT(G4:G9,$C$4:$C$9) / SUM($C$4:$C$9)</f>
        <v>1138.1687194980245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98.614453400420601</v>
      </c>
      <c r="E11" s="133">
        <f>SQRT(SUM(K4:K9)/SUM($C$4:$C$9))</f>
        <v>11.947884314776847</v>
      </c>
      <c r="F11" s="134">
        <f>SQRT(SUM(L4:L9)/SUM($C$4:$C$9))</f>
        <v>1.5731011599827698</v>
      </c>
      <c r="G11" s="135">
        <f>SQRT(SUM(M4:M9)/SUM($C$4:$C$9))</f>
        <v>103.73124323096535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F951-42C9-4996-B8E0-B7193DEB6C3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890</v>
      </c>
      <c r="E4" s="117">
        <v>87.65625</v>
      </c>
      <c r="F4" s="118">
        <v>9.84375</v>
      </c>
      <c r="G4" s="119">
        <f t="shared" ref="G4:G9" si="0">D4+E4+F4</f>
        <v>987.5</v>
      </c>
      <c r="J4" s="93">
        <f t="shared" ref="J4:M9" si="1">((D4-D$10)^2)*$C4</f>
        <v>360342.40748392977</v>
      </c>
      <c r="K4" s="93">
        <f t="shared" si="1"/>
        <v>50492.097437442622</v>
      </c>
      <c r="L4" s="93">
        <f t="shared" si="1"/>
        <v>2446.9380163047372</v>
      </c>
      <c r="M4" s="93">
        <f t="shared" si="1"/>
        <v>764673.77329020784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51</v>
      </c>
      <c r="D5" s="120">
        <v>860</v>
      </c>
      <c r="E5" s="121">
        <v>105</v>
      </c>
      <c r="F5" s="122">
        <v>18.59375</v>
      </c>
      <c r="G5" s="123">
        <f t="shared" si="0"/>
        <v>983.59375</v>
      </c>
      <c r="J5" s="93">
        <f t="shared" si="1"/>
        <v>704845.30096418667</v>
      </c>
      <c r="K5" s="93">
        <f t="shared" si="1"/>
        <v>12146.682251312852</v>
      </c>
      <c r="L5" s="93">
        <f t="shared" si="1"/>
        <v>120.09928183647563</v>
      </c>
      <c r="M5" s="93">
        <f t="shared" si="1"/>
        <v>881352.31239306158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49</v>
      </c>
      <c r="D6" s="120">
        <v>875</v>
      </c>
      <c r="E6" s="121">
        <v>126.875</v>
      </c>
      <c r="F6" s="122">
        <v>22.96875</v>
      </c>
      <c r="G6" s="123">
        <f t="shared" si="0"/>
        <v>1024.84375</v>
      </c>
      <c r="J6" s="93">
        <f t="shared" si="1"/>
        <v>515415.21786042192</v>
      </c>
      <c r="K6" s="93">
        <f t="shared" si="1"/>
        <v>2033.6171023085947</v>
      </c>
      <c r="L6" s="93">
        <f t="shared" si="1"/>
        <v>1711.2246149796979</v>
      </c>
      <c r="M6" s="93">
        <f t="shared" si="1"/>
        <v>398743.81255044171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59</v>
      </c>
      <c r="D7" s="120">
        <v>1030</v>
      </c>
      <c r="E7" s="121">
        <v>131.40625</v>
      </c>
      <c r="F7" s="122">
        <v>13.125</v>
      </c>
      <c r="G7" s="123">
        <f t="shared" si="0"/>
        <v>1174.53125</v>
      </c>
      <c r="J7" s="93">
        <f t="shared" si="1"/>
        <v>162243.51216712614</v>
      </c>
      <c r="K7" s="93">
        <f t="shared" si="1"/>
        <v>7104.6248134756597</v>
      </c>
      <c r="L7" s="93">
        <f t="shared" si="1"/>
        <v>913.19116659313283</v>
      </c>
      <c r="M7" s="93">
        <f t="shared" si="1"/>
        <v>208725.18161439546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60</v>
      </c>
      <c r="D8" s="120">
        <v>1005</v>
      </c>
      <c r="E8" s="121">
        <v>145.46875</v>
      </c>
      <c r="F8" s="122">
        <v>15.3125</v>
      </c>
      <c r="G8" s="123">
        <f t="shared" si="0"/>
        <v>1165.78125</v>
      </c>
      <c r="J8" s="93">
        <f t="shared" si="1"/>
        <v>45175.220385675115</v>
      </c>
      <c r="K8" s="93">
        <f t="shared" si="1"/>
        <v>37608.032240013767</v>
      </c>
      <c r="L8" s="93">
        <f t="shared" si="1"/>
        <v>183.05463638515829</v>
      </c>
      <c r="M8" s="93">
        <f t="shared" si="1"/>
        <v>154404.01871610316</v>
      </c>
    </row>
    <row r="9" spans="2:17" ht="20.100000000000001" customHeight="1" thickBot="1" x14ac:dyDescent="0.3">
      <c r="B9" s="99" t="s">
        <v>31</v>
      </c>
      <c r="C9" s="100">
        <v>64</v>
      </c>
      <c r="D9" s="124">
        <v>1140</v>
      </c>
      <c r="E9" s="125">
        <v>118.28125</v>
      </c>
      <c r="F9" s="126">
        <v>21.875</v>
      </c>
      <c r="G9" s="127">
        <f t="shared" si="0"/>
        <v>1280.15625</v>
      </c>
      <c r="J9" s="93">
        <f t="shared" si="1"/>
        <v>1688739.6290174483</v>
      </c>
      <c r="K9" s="93">
        <f t="shared" si="1"/>
        <v>296.25711662075418</v>
      </c>
      <c r="L9" s="93">
        <f t="shared" si="1"/>
        <v>1484.2923697199269</v>
      </c>
      <c r="M9" s="93">
        <f t="shared" si="1"/>
        <v>1744590.6881456624</v>
      </c>
    </row>
    <row r="10" spans="2:17" ht="24.95" customHeight="1" thickBot="1" x14ac:dyDescent="0.3">
      <c r="B10" s="104" t="s">
        <v>32</v>
      </c>
      <c r="C10" s="105">
        <f>AVERAGE(C4:C9)</f>
        <v>55</v>
      </c>
      <c r="D10" s="128">
        <f>SUMPRODUCT(D4:D9,C4:C9) / SUM(C4:C9)</f>
        <v>977.56060606060601</v>
      </c>
      <c r="E10" s="129">
        <f>SUMPRODUCT(E4:E9,$C$4:$C$9) / SUM($C$4:$C$9)</f>
        <v>120.43276515151516</v>
      </c>
      <c r="F10" s="130">
        <f>SUMPRODUCT(F4:F9,$C$4:$C$9) / SUM($C$4:$C$9)</f>
        <v>17.059185606060606</v>
      </c>
      <c r="G10" s="131">
        <f>SUMPRODUCT(G4:G9,$C$4:$C$9) / SUM($C$4:$C$9)</f>
        <v>1115.0525568181818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102.64326702857504</v>
      </c>
      <c r="E11" s="133">
        <f>SQRT(SUM(K4:K9)/SUM($C$4:$C$9))</f>
        <v>18.2309519491785</v>
      </c>
      <c r="F11" s="134">
        <f>SQRT(SUM(L4:L9)/SUM($C$4:$C$9))</f>
        <v>4.5589738630859014</v>
      </c>
      <c r="G11" s="135">
        <f>SQRT(SUM(M4:M9)/SUM($C$4:$C$9))</f>
        <v>112.17531985231561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144F-C316-4984-907C-AD63B03C019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914.28571428571433</v>
      </c>
      <c r="E4" s="117">
        <v>107.7777777777778</v>
      </c>
      <c r="F4" s="118">
        <v>17.777777777777779</v>
      </c>
      <c r="G4" s="119">
        <f t="shared" ref="G4:G9" si="0">D4+E4+F4</f>
        <v>1039.8412698412699</v>
      </c>
      <c r="J4" s="93">
        <f t="shared" ref="J4:M9" si="1">((D4-D$10)^2)*$C4</f>
        <v>166.33712368247566</v>
      </c>
      <c r="K4" s="93">
        <f t="shared" si="1"/>
        <v>35018.874794508381</v>
      </c>
      <c r="L4" s="93">
        <f t="shared" si="1"/>
        <v>91.111854373298144</v>
      </c>
      <c r="M4" s="93">
        <f t="shared" si="1"/>
        <v>43921.988932506974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50</v>
      </c>
      <c r="D5" s="120">
        <v>802.53968253968253</v>
      </c>
      <c r="E5" s="121">
        <v>145.8730158730159</v>
      </c>
      <c r="F5" s="122">
        <v>20</v>
      </c>
      <c r="G5" s="123">
        <f t="shared" si="0"/>
        <v>968.41269841269843</v>
      </c>
      <c r="J5" s="93">
        <f t="shared" si="1"/>
        <v>645557.9160994282</v>
      </c>
      <c r="K5" s="93">
        <f t="shared" si="1"/>
        <v>5830.963009064074</v>
      </c>
      <c r="L5" s="93">
        <f t="shared" si="1"/>
        <v>34.437030639337202</v>
      </c>
      <c r="M5" s="93">
        <f t="shared" si="1"/>
        <v>520183.01013284572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48</v>
      </c>
      <c r="D6" s="120">
        <v>792.38095238095241</v>
      </c>
      <c r="E6" s="121">
        <v>143.01587301587301</v>
      </c>
      <c r="F6" s="122">
        <v>18.888888888888889</v>
      </c>
      <c r="G6" s="123">
        <f t="shared" si="0"/>
        <v>954.28571428571433</v>
      </c>
      <c r="J6" s="93">
        <f t="shared" si="1"/>
        <v>735502.84001422569</v>
      </c>
      <c r="K6" s="93">
        <f t="shared" si="1"/>
        <v>3027.5388835952363</v>
      </c>
      <c r="L6" s="93">
        <f t="shared" si="1"/>
        <v>3.7957176807961632</v>
      </c>
      <c r="M6" s="93">
        <f t="shared" si="1"/>
        <v>647284.29997547157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899.04761904761904</v>
      </c>
      <c r="E7" s="121">
        <v>140.47619047619051</v>
      </c>
      <c r="F7" s="122">
        <v>14.444444444444439</v>
      </c>
      <c r="G7" s="123">
        <f t="shared" si="0"/>
        <v>1053.968253968254</v>
      </c>
      <c r="J7" s="93">
        <f t="shared" si="1"/>
        <v>16705.095767921666</v>
      </c>
      <c r="K7" s="93">
        <f t="shared" si="1"/>
        <v>1663.4834541024236</v>
      </c>
      <c r="L7" s="93">
        <f t="shared" si="1"/>
        <v>1272.9116214217597</v>
      </c>
      <c r="M7" s="93">
        <f t="shared" si="1"/>
        <v>15410.803476456555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59</v>
      </c>
      <c r="D8" s="120">
        <v>965.07936507936506</v>
      </c>
      <c r="E8" s="121">
        <v>144.28571428571431</v>
      </c>
      <c r="F8" s="122">
        <v>21.111111111111111</v>
      </c>
      <c r="G8" s="123">
        <f t="shared" si="0"/>
        <v>1130.4761904761904</v>
      </c>
      <c r="J8" s="93">
        <f t="shared" si="1"/>
        <v>141152.97533940128</v>
      </c>
      <c r="K8" s="93">
        <f t="shared" si="1"/>
        <v>5006.5111118849327</v>
      </c>
      <c r="L8" s="93">
        <f t="shared" si="1"/>
        <v>222.28483500520275</v>
      </c>
      <c r="M8" s="93">
        <f t="shared" si="1"/>
        <v>212861.56735884113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1071.746031746032</v>
      </c>
      <c r="E9" s="125">
        <v>127.3015873015873</v>
      </c>
      <c r="F9" s="126">
        <v>22.222222222222221</v>
      </c>
      <c r="G9" s="127">
        <f t="shared" si="0"/>
        <v>1221.2698412698414</v>
      </c>
      <c r="J9" s="93">
        <f t="shared" si="1"/>
        <v>1524905.3846321383</v>
      </c>
      <c r="K9" s="93">
        <f t="shared" si="1"/>
        <v>3805.8317335723509</v>
      </c>
      <c r="L9" s="93">
        <f t="shared" si="1"/>
        <v>586.87488357127108</v>
      </c>
      <c r="M9" s="93">
        <f t="shared" si="1"/>
        <v>1433777.9472647461</v>
      </c>
    </row>
    <row r="10" spans="2:17" ht="24.95" customHeight="1" thickBot="1" x14ac:dyDescent="0.3">
      <c r="B10" s="104" t="s">
        <v>32</v>
      </c>
      <c r="C10" s="105">
        <f>AVERAGE(C4:C9)</f>
        <v>54</v>
      </c>
      <c r="D10" s="128">
        <f>SUMPRODUCT(D4:D9,C4:C9) / SUM(C4:C9)</f>
        <v>916.1669606114051</v>
      </c>
      <c r="E10" s="129">
        <f>SUMPRODUCT(E4:E9,$C$4:$C$9) / SUM($C$4:$C$9)</f>
        <v>135.0739760924946</v>
      </c>
      <c r="F10" s="130">
        <f>SUMPRODUCT(F4:F9,$C$4:$C$9) / SUM($C$4:$C$9)</f>
        <v>19.170096021947874</v>
      </c>
      <c r="G10" s="131">
        <f>SUMPRODUCT(G4:G9,$C$4:$C$9) / SUM($C$4:$C$9)</f>
        <v>1070.4110327258475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97.245878851661828</v>
      </c>
      <c r="E11" s="133">
        <f>SQRT(SUM(K4:K9)/SUM($C$4:$C$9))</f>
        <v>12.952096330005858</v>
      </c>
      <c r="F11" s="134">
        <f>SQRT(SUM(L4:L9)/SUM($C$4:$C$9))</f>
        <v>2.6125385830287331</v>
      </c>
      <c r="G11" s="135">
        <f>SQRT(SUM(M4:M9)/SUM($C$4:$C$9))</f>
        <v>94.173461196053822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2509-F9FD-48DF-9005-E569B6CC45F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853.33333333333337</v>
      </c>
      <c r="E4" s="117">
        <v>123.8095238095238</v>
      </c>
      <c r="F4" s="118">
        <v>18.888888888888889</v>
      </c>
      <c r="G4" s="119">
        <f t="shared" ref="G4:G9" si="0">D4+E4+F4</f>
        <v>996.03174603174602</v>
      </c>
      <c r="J4" s="93">
        <f t="shared" ref="J4:M9" si="1">((D4-D$10)^2)*$C4</f>
        <v>23548.853244215279</v>
      </c>
      <c r="K4" s="93">
        <f t="shared" si="1"/>
        <v>38013.355338291738</v>
      </c>
      <c r="L4" s="93">
        <f t="shared" si="1"/>
        <v>1638.3289848880822</v>
      </c>
      <c r="M4" s="93">
        <f t="shared" si="1"/>
        <v>151245.36651832543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777.14285714285711</v>
      </c>
      <c r="E5" s="121">
        <v>143.968253968254</v>
      </c>
      <c r="F5" s="122">
        <v>26.666666666666671</v>
      </c>
      <c r="G5" s="123">
        <f t="shared" si="0"/>
        <v>947.77777777777771</v>
      </c>
      <c r="J5" s="93">
        <f t="shared" si="1"/>
        <v>476128.57185722387</v>
      </c>
      <c r="K5" s="93">
        <f t="shared" si="1"/>
        <v>3359.8384169182245</v>
      </c>
      <c r="L5" s="93">
        <f t="shared" si="1"/>
        <v>172.02793530770896</v>
      </c>
      <c r="M5" s="93">
        <f t="shared" si="1"/>
        <v>540032.26357055304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47</v>
      </c>
      <c r="D6" s="120">
        <v>792.38095238095241</v>
      </c>
      <c r="E6" s="121">
        <v>147.7777777777778</v>
      </c>
      <c r="F6" s="122">
        <v>26.666666666666671</v>
      </c>
      <c r="G6" s="123">
        <f t="shared" si="0"/>
        <v>966.82539682539687</v>
      </c>
      <c r="J6" s="93">
        <f t="shared" si="1"/>
        <v>326412.05798780988</v>
      </c>
      <c r="K6" s="93">
        <f t="shared" si="1"/>
        <v>939.54933555935963</v>
      </c>
      <c r="L6" s="93">
        <f t="shared" si="1"/>
        <v>165.00638692780245</v>
      </c>
      <c r="M6" s="93">
        <f t="shared" si="1"/>
        <v>347075.82399231941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858.41269841269843</v>
      </c>
      <c r="E7" s="121">
        <v>146.34920634920641</v>
      </c>
      <c r="F7" s="122">
        <v>18.888888888888889</v>
      </c>
      <c r="G7" s="123">
        <f t="shared" si="0"/>
        <v>1023.6507936507937</v>
      </c>
      <c r="J7" s="93">
        <f t="shared" si="1"/>
        <v>17068.494839092116</v>
      </c>
      <c r="K7" s="93">
        <f t="shared" si="1"/>
        <v>1983.9246541390473</v>
      </c>
      <c r="L7" s="93">
        <f t="shared" si="1"/>
        <v>1986.9096199706528</v>
      </c>
      <c r="M7" s="93">
        <f t="shared" si="1"/>
        <v>48295.549054465155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59</v>
      </c>
      <c r="D8" s="120">
        <v>914.28571428571433</v>
      </c>
      <c r="E8" s="121">
        <v>189.20634920634919</v>
      </c>
      <c r="F8" s="122">
        <v>27.777777777777779</v>
      </c>
      <c r="G8" s="123">
        <f t="shared" si="0"/>
        <v>1131.2698412698414</v>
      </c>
      <c r="J8" s="93">
        <f t="shared" si="1"/>
        <v>87764.089754313376</v>
      </c>
      <c r="K8" s="93">
        <f t="shared" si="1"/>
        <v>80585.584889894846</v>
      </c>
      <c r="L8" s="93">
        <f t="shared" si="1"/>
        <v>525.63885947853862</v>
      </c>
      <c r="M8" s="93">
        <f t="shared" si="1"/>
        <v>363672.75672830082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1010.793650793651</v>
      </c>
      <c r="E9" s="125">
        <v>153.968253968254</v>
      </c>
      <c r="F9" s="126">
        <v>28.888888888888889</v>
      </c>
      <c r="G9" s="127">
        <f t="shared" si="0"/>
        <v>1193.650793650794</v>
      </c>
      <c r="J9" s="93">
        <f t="shared" si="1"/>
        <v>1149475.0572404717</v>
      </c>
      <c r="K9" s="93">
        <f t="shared" si="1"/>
        <v>186.25187765268242</v>
      </c>
      <c r="L9" s="93">
        <f t="shared" si="1"/>
        <v>1056.9275662375842</v>
      </c>
      <c r="M9" s="93">
        <f t="shared" si="1"/>
        <v>1250580.5332962335</v>
      </c>
    </row>
    <row r="10" spans="2:17" ht="24.95" customHeight="1" thickBot="1" x14ac:dyDescent="0.3">
      <c r="B10" s="104" t="s">
        <v>32</v>
      </c>
      <c r="C10" s="105">
        <f>AVERAGE(C4:C9)</f>
        <v>53.666666666666664</v>
      </c>
      <c r="D10" s="128">
        <f>SUMPRODUCT(D4:D9,C4:C9) / SUM(C4:C9)</f>
        <v>875.71724341910669</v>
      </c>
      <c r="E10" s="129">
        <f>SUMPRODUCT(E4:E9,$C$4:$C$9) / SUM($C$4:$C$9)</f>
        <v>152.24884156561174</v>
      </c>
      <c r="F10" s="130">
        <f>SUMPRODUCT(F4:F9,$C$4:$C$9) / SUM($C$4:$C$9)</f>
        <v>24.792960662525882</v>
      </c>
      <c r="G10" s="131">
        <f>SUMPRODUCT(G4:G9,$C$4:$C$9) / SUM($C$4:$C$9)</f>
        <v>1052.7590456472442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80.379478950831881</v>
      </c>
      <c r="E11" s="133">
        <f>SQRT(SUM(K4:K9)/SUM($C$4:$C$9))</f>
        <v>19.708158328394564</v>
      </c>
      <c r="F11" s="134">
        <f>SQRT(SUM(L4:L9)/SUM($C$4:$C$9))</f>
        <v>4.1496985420743897</v>
      </c>
      <c r="G11" s="135">
        <f>SQRT(SUM(M4:M9)/SUM($C$4:$C$9))</f>
        <v>91.585453650529473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43E4-8010-48D6-B485-7FC90810921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802.53968253968253</v>
      </c>
      <c r="E4" s="117">
        <v>128.25396825396831</v>
      </c>
      <c r="F4" s="118">
        <v>23.333333333333329</v>
      </c>
      <c r="G4" s="119">
        <f t="shared" ref="G4:G9" si="0">D4+E4+F4</f>
        <v>954.12698412698421</v>
      </c>
      <c r="J4" s="93">
        <f t="shared" ref="J4:M9" si="1">((D4-D$10)^2)*$C4</f>
        <v>28173.45583638547</v>
      </c>
      <c r="K4" s="93">
        <f t="shared" si="1"/>
        <v>106238.76677532753</v>
      </c>
      <c r="L4" s="93">
        <f t="shared" si="1"/>
        <v>1353.3207505438643</v>
      </c>
      <c r="M4" s="93">
        <f t="shared" si="1"/>
        <v>281515.03074595443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665.39682539682542</v>
      </c>
      <c r="E5" s="121">
        <v>148.25396825396831</v>
      </c>
      <c r="F5" s="122">
        <v>23.333333333333329</v>
      </c>
      <c r="G5" s="123">
        <f t="shared" si="0"/>
        <v>836.9841269841271</v>
      </c>
      <c r="J5" s="93">
        <f t="shared" si="1"/>
        <v>1284224.7699794916</v>
      </c>
      <c r="K5" s="93">
        <f t="shared" si="1"/>
        <v>38574.37403857326</v>
      </c>
      <c r="L5" s="93">
        <f t="shared" si="1"/>
        <v>1441.5807994923771</v>
      </c>
      <c r="M5" s="93">
        <f t="shared" si="1"/>
        <v>1870352.1036873581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47</v>
      </c>
      <c r="D6" s="120">
        <v>761.90476190476193</v>
      </c>
      <c r="E6" s="121">
        <v>192.38095238095241</v>
      </c>
      <c r="F6" s="122">
        <v>37.777777777777779</v>
      </c>
      <c r="G6" s="123">
        <f t="shared" si="0"/>
        <v>992.06349206349216</v>
      </c>
      <c r="J6" s="93">
        <f t="shared" si="1"/>
        <v>200921.90008322112</v>
      </c>
      <c r="K6" s="93">
        <f t="shared" si="1"/>
        <v>12136.493706848447</v>
      </c>
      <c r="L6" s="93">
        <f t="shared" si="1"/>
        <v>3824.2968608564197</v>
      </c>
      <c r="M6" s="93">
        <f t="shared" si="1"/>
        <v>76306.587858730723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822.85714285714289</v>
      </c>
      <c r="E7" s="121">
        <v>192.06349206349211</v>
      </c>
      <c r="F7" s="122">
        <v>25.555555555555561</v>
      </c>
      <c r="G7" s="123">
        <f t="shared" si="0"/>
        <v>1040.4761904761906</v>
      </c>
      <c r="J7" s="93">
        <f t="shared" si="1"/>
        <v>1118.9217380927448</v>
      </c>
      <c r="K7" s="93">
        <f t="shared" si="1"/>
        <v>14142.91433413163</v>
      </c>
      <c r="L7" s="93">
        <f t="shared" si="1"/>
        <v>584.33679941137916</v>
      </c>
      <c r="M7" s="93">
        <f t="shared" si="1"/>
        <v>3757.7682919413764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59</v>
      </c>
      <c r="D8" s="120">
        <v>868.57142857142856</v>
      </c>
      <c r="E8" s="121">
        <v>211.9047619047619</v>
      </c>
      <c r="F8" s="122">
        <v>34.444444444444443</v>
      </c>
      <c r="G8" s="123">
        <f t="shared" si="0"/>
        <v>1114.9206349206347</v>
      </c>
      <c r="J8" s="93">
        <f t="shared" si="1"/>
        <v>100556.2253963298</v>
      </c>
      <c r="K8" s="93">
        <f t="shared" si="1"/>
        <v>74745.410704957045</v>
      </c>
      <c r="L8" s="93">
        <f t="shared" si="1"/>
        <v>1908.2358682346385</v>
      </c>
      <c r="M8" s="93">
        <f t="shared" si="1"/>
        <v>402191.1779927832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985.39682539682542</v>
      </c>
      <c r="E9" s="125">
        <v>173.65079365079359</v>
      </c>
      <c r="F9" s="126">
        <v>27.777777777777779</v>
      </c>
      <c r="G9" s="127">
        <f t="shared" si="0"/>
        <v>1186.8253968253969</v>
      </c>
      <c r="J9" s="93">
        <f t="shared" si="1"/>
        <v>1574904.3882824881</v>
      </c>
      <c r="K9" s="93">
        <f t="shared" si="1"/>
        <v>446.04160495215825</v>
      </c>
      <c r="L9" s="93">
        <f t="shared" si="1"/>
        <v>60.45306668650754</v>
      </c>
      <c r="M9" s="93">
        <f t="shared" si="1"/>
        <v>1503215.9940649315</v>
      </c>
    </row>
    <row r="10" spans="2:17" ht="24.95" customHeight="1" thickBot="1" x14ac:dyDescent="0.3">
      <c r="B10" s="104" t="s">
        <v>32</v>
      </c>
      <c r="C10" s="105">
        <f>AVERAGE(C4:C9)</f>
        <v>53.5</v>
      </c>
      <c r="D10" s="128">
        <f>SUMPRODUCT(D4:D9,C4:C9) / SUM(C4:C9)</f>
        <v>827.28774168026507</v>
      </c>
      <c r="E10" s="129">
        <f>SUMPRODUCT(E4:E9,$C$4:$C$9) / SUM($C$4:$C$9)</f>
        <v>176.31162537704594</v>
      </c>
      <c r="F10" s="130">
        <f>SUMPRODUCT(F4:F9,$C$4:$C$9) / SUM($C$4:$C$9)</f>
        <v>28.757355486327448</v>
      </c>
      <c r="G10" s="131">
        <f>SUMPRODUCT(G4:G9,$C$4:$C$9) / SUM($C$4:$C$9)</f>
        <v>1032.3567225436384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99.686418947014928</v>
      </c>
      <c r="E11" s="133">
        <f>SQRT(SUM(K4:K9)/SUM($C$4:$C$9))</f>
        <v>27.699095274359372</v>
      </c>
      <c r="F11" s="134">
        <f>SQRT(SUM(L4:L9)/SUM($C$4:$C$9))</f>
        <v>5.3454566684681843</v>
      </c>
      <c r="G11" s="135">
        <f>SQRT(SUM(M4:M9)/SUM($C$4:$C$9))</f>
        <v>113.52931555812198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E955-5BE6-4457-850B-398994452CA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746.66666666666663</v>
      </c>
      <c r="E4" s="117">
        <v>155.8730158730159</v>
      </c>
      <c r="F4" s="118">
        <v>28.888888888888889</v>
      </c>
      <c r="G4" s="119">
        <f t="shared" ref="G4:G9" si="0">D4+E4+F4</f>
        <v>931.42857142857144</v>
      </c>
      <c r="J4" s="93">
        <f t="shared" ref="J4:M9" si="1">((D4-D$10)^2)*$C4</f>
        <v>5999.7690459113874</v>
      </c>
      <c r="K4" s="93">
        <f t="shared" si="1"/>
        <v>104658.5648163719</v>
      </c>
      <c r="L4" s="93">
        <f t="shared" si="1"/>
        <v>2362.3807416978852</v>
      </c>
      <c r="M4" s="93">
        <f t="shared" si="1"/>
        <v>86822.106664950799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675.55555555555554</v>
      </c>
      <c r="E5" s="121">
        <v>241.74603174603169</v>
      </c>
      <c r="F5" s="122">
        <v>44.444444444444443</v>
      </c>
      <c r="G5" s="123">
        <f t="shared" si="0"/>
        <v>961.74603174603169</v>
      </c>
      <c r="J5" s="93">
        <f t="shared" si="1"/>
        <v>174584.98643152174</v>
      </c>
      <c r="K5" s="93">
        <f t="shared" si="1"/>
        <v>71405.848680583105</v>
      </c>
      <c r="L5" s="93">
        <f t="shared" si="1"/>
        <v>3448.586639261121</v>
      </c>
      <c r="M5" s="93">
        <f t="shared" si="1"/>
        <v>8443.8247554280624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47</v>
      </c>
      <c r="D6" s="120">
        <v>680.6349206349206</v>
      </c>
      <c r="E6" s="121">
        <v>216.031746031746</v>
      </c>
      <c r="F6" s="122">
        <v>48.888888888888893</v>
      </c>
      <c r="G6" s="123">
        <f t="shared" si="0"/>
        <v>945.55555555555554</v>
      </c>
      <c r="J6" s="93">
        <f t="shared" si="1"/>
        <v>140171.80870587268</v>
      </c>
      <c r="K6" s="93">
        <f t="shared" si="1"/>
        <v>7296.6123976381541</v>
      </c>
      <c r="L6" s="93">
        <f t="shared" si="1"/>
        <v>7741.0603947433328</v>
      </c>
      <c r="M6" s="93">
        <f t="shared" si="1"/>
        <v>40397.683769627183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660.31746031746036</v>
      </c>
      <c r="E7" s="121">
        <v>197.4603174603175</v>
      </c>
      <c r="F7" s="122">
        <v>30</v>
      </c>
      <c r="G7" s="123">
        <f t="shared" si="0"/>
        <v>887.77777777777783</v>
      </c>
      <c r="J7" s="93">
        <f t="shared" si="1"/>
        <v>308786.40630584501</v>
      </c>
      <c r="K7" s="93">
        <f t="shared" si="1"/>
        <v>2054.3479000742936</v>
      </c>
      <c r="L7" s="93">
        <f t="shared" si="1"/>
        <v>2016.6036832423333</v>
      </c>
      <c r="M7" s="93">
        <f t="shared" si="1"/>
        <v>417208.84028323804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58</v>
      </c>
      <c r="D8" s="120">
        <v>741.58730158730157</v>
      </c>
      <c r="E8" s="121">
        <v>218.73015873015871</v>
      </c>
      <c r="F8" s="122">
        <v>37.777777777777779</v>
      </c>
      <c r="G8" s="123">
        <f t="shared" si="0"/>
        <v>998.09523809523807</v>
      </c>
      <c r="J8" s="93">
        <f t="shared" si="1"/>
        <v>2332.2420687865801</v>
      </c>
      <c r="K8" s="93">
        <f t="shared" si="1"/>
        <v>13326.774101677094</v>
      </c>
      <c r="L8" s="93">
        <f t="shared" si="1"/>
        <v>172.10067483461165</v>
      </c>
      <c r="M8" s="93">
        <f t="shared" si="1"/>
        <v>31277.215247506374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873.65079365079362</v>
      </c>
      <c r="E9" s="125">
        <v>190.79365079365081</v>
      </c>
      <c r="F9" s="126">
        <v>28.888888888888889</v>
      </c>
      <c r="G9" s="127">
        <f t="shared" si="0"/>
        <v>1093.3333333333333</v>
      </c>
      <c r="J9" s="93">
        <f t="shared" si="1"/>
        <v>1206819.4509585283</v>
      </c>
      <c r="K9" s="93">
        <f t="shared" si="1"/>
        <v>10286.914760630176</v>
      </c>
      <c r="L9" s="93">
        <f t="shared" si="1"/>
        <v>3235.4344940644951</v>
      </c>
      <c r="M9" s="93">
        <f t="shared" si="1"/>
        <v>884066.36907508713</v>
      </c>
    </row>
    <row r="10" spans="2:17" ht="24.95" customHeight="1" thickBot="1" x14ac:dyDescent="0.3">
      <c r="B10" s="104" t="s">
        <v>32</v>
      </c>
      <c r="C10" s="105">
        <f>AVERAGE(C4:C9)</f>
        <v>53</v>
      </c>
      <c r="D10" s="128">
        <f>SUMPRODUCT(D4:D9,C4:C9) / SUM(C4:C9)</f>
        <v>735.24608166117594</v>
      </c>
      <c r="E10" s="129">
        <f>SUMPRODUCT(E4:E9,$C$4:$C$9) / SUM($C$4:$C$9)</f>
        <v>203.57192772287112</v>
      </c>
      <c r="F10" s="130">
        <f>SUMPRODUCT(F4:F9,$C$4:$C$9) / SUM($C$4:$C$9)</f>
        <v>36.055206149545775</v>
      </c>
      <c r="G10" s="131">
        <f>SUMPRODUCT(G4:G9,$C$4:$C$9) / SUM($C$4:$C$9)</f>
        <v>974.87321553359288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76.039849357447778</v>
      </c>
      <c r="E11" s="133">
        <f>SQRT(SUM(K4:K9)/SUM($C$4:$C$9))</f>
        <v>25.638332558994176</v>
      </c>
      <c r="F11" s="134">
        <f>SQRT(SUM(L4:L9)/SUM($C$4:$C$9))</f>
        <v>7.7248611613266487</v>
      </c>
      <c r="G11" s="135">
        <f>SQRT(SUM(M4:M9)/SUM($C$4:$C$9))</f>
        <v>67.94874223769726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4E90-1834-4E9C-818A-CEDA0487CBA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670.47619047619048</v>
      </c>
      <c r="E4" s="117">
        <v>172.5396825396825</v>
      </c>
      <c r="F4" s="118">
        <v>36.666666666666657</v>
      </c>
      <c r="G4" s="119">
        <f t="shared" ref="G4:G9" si="0">D4+E4+F4</f>
        <v>879.68253968253964</v>
      </c>
      <c r="J4" s="93">
        <f t="shared" ref="J4:M9" si="1">((D4-D$10)^2)*$C4</f>
        <v>584.04814017594447</v>
      </c>
      <c r="K4" s="93">
        <f t="shared" si="1"/>
        <v>210061.0690655561</v>
      </c>
      <c r="L4" s="93">
        <f t="shared" si="1"/>
        <v>6938.7051005930498</v>
      </c>
      <c r="M4" s="93">
        <f t="shared" si="1"/>
        <v>267760.71055287047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507.93650793650801</v>
      </c>
      <c r="E5" s="121">
        <v>223.968253968254</v>
      </c>
      <c r="F5" s="122">
        <v>38.888888888888893</v>
      </c>
      <c r="G5" s="123">
        <f t="shared" si="0"/>
        <v>770.79365079365095</v>
      </c>
      <c r="J5" s="93">
        <f t="shared" si="1"/>
        <v>1187266.5712137828</v>
      </c>
      <c r="K5" s="93">
        <f t="shared" si="1"/>
        <v>13414.72106546436</v>
      </c>
      <c r="L5" s="93">
        <f t="shared" si="1"/>
        <v>4885.3202115206668</v>
      </c>
      <c r="M5" s="93">
        <f t="shared" si="1"/>
        <v>1626478.4153077663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46</v>
      </c>
      <c r="D6" s="120">
        <v>599.3650793650794</v>
      </c>
      <c r="E6" s="121">
        <v>271.90476190476193</v>
      </c>
      <c r="F6" s="122">
        <v>57.777777777777779</v>
      </c>
      <c r="G6" s="123">
        <f t="shared" si="0"/>
        <v>929.04761904761915</v>
      </c>
      <c r="J6" s="93">
        <f t="shared" si="1"/>
        <v>209640.25320497656</v>
      </c>
      <c r="K6" s="93">
        <f t="shared" si="1"/>
        <v>44326.270953079802</v>
      </c>
      <c r="L6" s="93">
        <f t="shared" si="1"/>
        <v>3476.6558935435537</v>
      </c>
      <c r="M6" s="93">
        <f t="shared" si="1"/>
        <v>35480.868479637291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579.04761904761904</v>
      </c>
      <c r="E7" s="121">
        <v>259.6825396825397</v>
      </c>
      <c r="F7" s="122">
        <v>51.111111111111107</v>
      </c>
      <c r="G7" s="123">
        <f t="shared" si="0"/>
        <v>889.84126984126988</v>
      </c>
      <c r="J7" s="93">
        <f t="shared" si="1"/>
        <v>424236.90718585212</v>
      </c>
      <c r="K7" s="93">
        <f t="shared" si="1"/>
        <v>19480.41612399025</v>
      </c>
      <c r="L7" s="93">
        <f t="shared" si="1"/>
        <v>225.97542508092479</v>
      </c>
      <c r="M7" s="93">
        <f t="shared" si="1"/>
        <v>246740.66487900028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57</v>
      </c>
      <c r="D8" s="120">
        <v>655.23809523809518</v>
      </c>
      <c r="E8" s="121">
        <v>290.15873015873018</v>
      </c>
      <c r="F8" s="122">
        <v>62.222222222222221</v>
      </c>
      <c r="G8" s="123">
        <f t="shared" si="0"/>
        <v>1007.6190476190475</v>
      </c>
      <c r="J8" s="93">
        <f t="shared" si="1"/>
        <v>7716.9084792407011</v>
      </c>
      <c r="K8" s="93">
        <f t="shared" si="1"/>
        <v>138516.07025382432</v>
      </c>
      <c r="L8" s="93">
        <f t="shared" si="1"/>
        <v>9838.7365542312582</v>
      </c>
      <c r="M8" s="93">
        <f t="shared" si="1"/>
        <v>147089.07919852165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919.3650793650794</v>
      </c>
      <c r="E9" s="125">
        <v>218.57142857142861</v>
      </c>
      <c r="F9" s="126">
        <v>45.555555555555557</v>
      </c>
      <c r="G9" s="127">
        <f t="shared" si="0"/>
        <v>1183.4920634920636</v>
      </c>
      <c r="J9" s="93">
        <f t="shared" si="1"/>
        <v>4016373.5069418624</v>
      </c>
      <c r="K9" s="93">
        <f t="shared" si="1"/>
        <v>31304.524025821451</v>
      </c>
      <c r="L9" s="93">
        <f t="shared" si="1"/>
        <v>784.40368325127474</v>
      </c>
      <c r="M9" s="93">
        <f t="shared" si="1"/>
        <v>3236944.8365509911</v>
      </c>
    </row>
    <row r="10" spans="2:17" ht="24.95" customHeight="1" thickBot="1" x14ac:dyDescent="0.3">
      <c r="B10" s="104" t="s">
        <v>32</v>
      </c>
      <c r="C10" s="105">
        <f>AVERAGE(C4:C9)</f>
        <v>52.166666666666664</v>
      </c>
      <c r="D10" s="128">
        <f>SUMPRODUCT(D4:D9,C4:C9) / SUM(C4:C9)</f>
        <v>666.87357371063445</v>
      </c>
      <c r="E10" s="129">
        <f>SUMPRODUCT(E4:E9,$C$4:$C$9) / SUM($C$4:$C$9)</f>
        <v>240.8626198083067</v>
      </c>
      <c r="F10" s="130">
        <f>SUMPRODUCT(F4:F9,$C$4:$C$9) / SUM($C$4:$C$9)</f>
        <v>49.084132055378056</v>
      </c>
      <c r="G10" s="131">
        <f>SUMPRODUCT(G4:G9,$C$4:$C$9) / SUM($C$4:$C$9)</f>
        <v>956.8203255743191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136.66285321115737</v>
      </c>
      <c r="E11" s="133">
        <f>SQRT(SUM(K4:K9)/SUM($C$4:$C$9))</f>
        <v>38.215091255174706</v>
      </c>
      <c r="F11" s="134">
        <f>SQRT(SUM(L4:L9)/SUM($C$4:$C$9))</f>
        <v>9.1403324280506286</v>
      </c>
      <c r="G11" s="135">
        <f>SQRT(SUM(M4:M9)/SUM($C$4:$C$9))</f>
        <v>133.28600221509291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05A0-2996-4912-BCCF-D9B168949B8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536.77419354838707</v>
      </c>
      <c r="E4" s="117">
        <v>235.8064516129032</v>
      </c>
      <c r="F4" s="118">
        <v>44.032258064516128</v>
      </c>
      <c r="G4" s="119">
        <f t="shared" ref="G4:G9" si="0">D4+E4+F4</f>
        <v>816.61290322580635</v>
      </c>
      <c r="J4" s="93">
        <f t="shared" ref="J4:M9" si="1">((D4-D$10)^2)*$C4</f>
        <v>112151.00444900495</v>
      </c>
      <c r="K4" s="93">
        <f t="shared" si="1"/>
        <v>303038.49061283382</v>
      </c>
      <c r="L4" s="93">
        <f t="shared" si="1"/>
        <v>33823.310555720265</v>
      </c>
      <c r="M4" s="93">
        <f t="shared" si="1"/>
        <v>1143381.1221882431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459.35483870967738</v>
      </c>
      <c r="E5" s="121">
        <v>304.67741935483872</v>
      </c>
      <c r="F5" s="122">
        <v>59.838709677419352</v>
      </c>
      <c r="G5" s="123">
        <f t="shared" si="0"/>
        <v>823.87096774193549</v>
      </c>
      <c r="J5" s="93">
        <f t="shared" si="1"/>
        <v>768915.6360966427</v>
      </c>
      <c r="K5" s="93">
        <f t="shared" si="1"/>
        <v>9368.4993770624096</v>
      </c>
      <c r="L5" s="93">
        <f t="shared" si="1"/>
        <v>6677.1613380960607</v>
      </c>
      <c r="M5" s="93">
        <f t="shared" si="1"/>
        <v>1113833.8158482895</v>
      </c>
      <c r="O5" s="139" t="s">
        <v>57</v>
      </c>
      <c r="P5" s="140" t="s">
        <v>58</v>
      </c>
      <c r="Q5" s="141">
        <v>0.85</v>
      </c>
    </row>
    <row r="6" spans="2:17" ht="20.100000000000001" customHeight="1" x14ac:dyDescent="0.25">
      <c r="B6" s="94" t="s">
        <v>28</v>
      </c>
      <c r="C6" s="95">
        <v>45</v>
      </c>
      <c r="D6" s="120">
        <v>485.16129032258073</v>
      </c>
      <c r="E6" s="121">
        <v>360</v>
      </c>
      <c r="F6" s="122">
        <v>82.41935483870968</v>
      </c>
      <c r="G6" s="123">
        <f t="shared" si="0"/>
        <v>927.58064516129036</v>
      </c>
      <c r="J6" s="93">
        <f t="shared" si="1"/>
        <v>469092.94646460214</v>
      </c>
      <c r="K6" s="93">
        <f t="shared" si="1"/>
        <v>76400.229674777671</v>
      </c>
      <c r="L6" s="93">
        <f t="shared" si="1"/>
        <v>5114.9912434448461</v>
      </c>
      <c r="M6" s="93">
        <f t="shared" si="1"/>
        <v>113554.52437114163</v>
      </c>
      <c r="O6" s="145" t="s">
        <v>59</v>
      </c>
      <c r="P6" s="146" t="s">
        <v>61</v>
      </c>
      <c r="Q6" s="147">
        <v>0.6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557.41935483870964</v>
      </c>
      <c r="E7" s="121">
        <v>329.51612903225799</v>
      </c>
      <c r="F7" s="122">
        <v>82.41935483870968</v>
      </c>
      <c r="G7" s="123">
        <f t="shared" si="0"/>
        <v>969.35483870967721</v>
      </c>
      <c r="J7" s="93">
        <f t="shared" si="1"/>
        <v>48087.289841048099</v>
      </c>
      <c r="K7" s="93">
        <f t="shared" si="1"/>
        <v>6205.9293634572232</v>
      </c>
      <c r="L7" s="93">
        <f t="shared" si="1"/>
        <v>6137.9894921338146</v>
      </c>
      <c r="M7" s="93">
        <f t="shared" si="1"/>
        <v>3864.4996694335714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55</v>
      </c>
      <c r="D8" s="120">
        <v>464.51612903225799</v>
      </c>
      <c r="E8" s="121">
        <v>389.83870967741927</v>
      </c>
      <c r="F8" s="122">
        <v>97.096774193548384</v>
      </c>
      <c r="G8" s="123">
        <f t="shared" si="0"/>
        <v>951.45161290322574</v>
      </c>
      <c r="J8" s="93">
        <f t="shared" si="1"/>
        <v>828642.51742034114</v>
      </c>
      <c r="K8" s="93">
        <f t="shared" si="1"/>
        <v>277589.92088026059</v>
      </c>
      <c r="L8" s="93">
        <f t="shared" si="1"/>
        <v>35313.200755026097</v>
      </c>
      <c r="M8" s="93">
        <f t="shared" si="1"/>
        <v>38224.91812541995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929.0322580645161</v>
      </c>
      <c r="E9" s="125">
        <v>286.12903225806451</v>
      </c>
      <c r="F9" s="126">
        <v>60.967741935483872</v>
      </c>
      <c r="G9" s="127">
        <f t="shared" si="0"/>
        <v>1276.1290322580644</v>
      </c>
      <c r="J9" s="93">
        <f t="shared" si="1"/>
        <v>7242083.8346192762</v>
      </c>
      <c r="K9" s="93">
        <f t="shared" si="1"/>
        <v>66161.456389200845</v>
      </c>
      <c r="L9" s="93">
        <f t="shared" si="1"/>
        <v>7218.5149222084783</v>
      </c>
      <c r="M9" s="93">
        <f t="shared" si="1"/>
        <v>5517479.0481904643</v>
      </c>
    </row>
    <row r="10" spans="2:17" ht="24.95" customHeight="1" thickBot="1" x14ac:dyDescent="0.3">
      <c r="B10" s="104" t="s">
        <v>32</v>
      </c>
      <c r="C10" s="105">
        <f>AVERAGE(C4:C9)</f>
        <v>51.166666666666664</v>
      </c>
      <c r="D10" s="128">
        <f>SUMPRODUCT(D4:D9,C4:C9) / SUM(C4:C9)</f>
        <v>587.26069139434696</v>
      </c>
      <c r="E10" s="129">
        <f>SUMPRODUCT(E4:E9,$C$4:$C$9) / SUM($C$4:$C$9)</f>
        <v>318.79583902490276</v>
      </c>
      <c r="F10" s="130">
        <f>SUMPRODUCT(F4:F9,$C$4:$C$9) / SUM($C$4:$C$9)</f>
        <v>71.757906903435966</v>
      </c>
      <c r="G10" s="131">
        <f>SUMPRODUCT(G4:G9,$C$4:$C$9) / SUM($C$4:$C$9)</f>
        <v>977.81443732268565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175.62334983184704</v>
      </c>
      <c r="E11" s="133">
        <f>SQRT(SUM(K4:K9)/SUM($C$4:$C$9))</f>
        <v>49.05506200649647</v>
      </c>
      <c r="F11" s="134">
        <f>SQRT(SUM(L4:L9)/SUM($C$4:$C$9))</f>
        <v>17.524777090557013</v>
      </c>
      <c r="G11" s="135">
        <f>SQRT(SUM(M4:M9)/SUM($C$4:$C$9))</f>
        <v>160.72249262769432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1353-78F4-405C-9ACD-FC8332570FD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99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868.57142857142856</v>
      </c>
      <c r="E4" s="117">
        <v>106.50793650793651</v>
      </c>
      <c r="F4" s="118">
        <v>10</v>
      </c>
      <c r="G4" s="119">
        <f t="shared" ref="G4:G9" si="0">D4+E4+F4</f>
        <v>985.07936507936506</v>
      </c>
      <c r="J4" s="93">
        <f t="shared" ref="J4:M9" si="1">((D4-D$10)^2)*$C4</f>
        <v>139063.38452387118</v>
      </c>
      <c r="K4" s="93">
        <f t="shared" si="1"/>
        <v>51916.25206609843</v>
      </c>
      <c r="L4" s="93">
        <f t="shared" si="1"/>
        <v>5424.400693958537</v>
      </c>
      <c r="M4" s="93">
        <f t="shared" si="1"/>
        <v>454834.17002429528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50</v>
      </c>
      <c r="D5" s="120">
        <v>812.69841269841265</v>
      </c>
      <c r="E5" s="121">
        <v>131.5873015873016</v>
      </c>
      <c r="F5" s="122">
        <v>17.777777777777779</v>
      </c>
      <c r="G5" s="123">
        <f t="shared" si="0"/>
        <v>962.06349206349205</v>
      </c>
      <c r="J5" s="93">
        <f t="shared" si="1"/>
        <v>607949.67726678809</v>
      </c>
      <c r="K5" s="93">
        <f t="shared" si="1"/>
        <v>3326.1593281178725</v>
      </c>
      <c r="L5" s="93">
        <f t="shared" si="1"/>
        <v>439.6372396960283</v>
      </c>
      <c r="M5" s="93">
        <f t="shared" si="1"/>
        <v>736767.591302571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848.25396825396831</v>
      </c>
      <c r="E6" s="121">
        <v>168.57142857142861</v>
      </c>
      <c r="F6" s="122">
        <v>33.333333333333343</v>
      </c>
      <c r="G6" s="123">
        <f t="shared" si="0"/>
        <v>1050.1587301587301</v>
      </c>
      <c r="J6" s="93">
        <f t="shared" si="1"/>
        <v>262350.40069486154</v>
      </c>
      <c r="K6" s="93">
        <f t="shared" si="1"/>
        <v>39059.389008984821</v>
      </c>
      <c r="L6" s="93">
        <f t="shared" si="1"/>
        <v>7450.234887284998</v>
      </c>
      <c r="M6" s="93">
        <f t="shared" si="1"/>
        <v>52099.11108843964</v>
      </c>
      <c r="O6" s="145" t="s">
        <v>59</v>
      </c>
      <c r="P6" s="146" t="s">
        <v>61</v>
      </c>
      <c r="Q6" s="147">
        <v>0.25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934.60317460317458</v>
      </c>
      <c r="E7" s="121">
        <v>136.50793650793651</v>
      </c>
      <c r="F7" s="122">
        <v>21.111111111111111</v>
      </c>
      <c r="G7" s="123">
        <f t="shared" si="0"/>
        <v>1092.2222222222222</v>
      </c>
      <c r="J7" s="93">
        <f t="shared" si="1"/>
        <v>7718.841234464131</v>
      </c>
      <c r="K7" s="93">
        <f t="shared" si="1"/>
        <v>596.71692550429418</v>
      </c>
      <c r="L7" s="93">
        <f t="shared" si="1"/>
        <v>7.7224009658902339</v>
      </c>
      <c r="M7" s="93">
        <f t="shared" si="1"/>
        <v>4383.5081332153104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960</v>
      </c>
      <c r="E8" s="121">
        <v>160.47619047619051</v>
      </c>
      <c r="F8" s="122">
        <v>22.222222222222221</v>
      </c>
      <c r="G8" s="123">
        <f t="shared" si="0"/>
        <v>1142.6984126984128</v>
      </c>
      <c r="J8" s="93">
        <f t="shared" si="1"/>
        <v>80918.467218509672</v>
      </c>
      <c r="K8" s="93">
        <f t="shared" si="1"/>
        <v>25360.880696855424</v>
      </c>
      <c r="L8" s="93">
        <f t="shared" si="1"/>
        <v>129.09186028197323</v>
      </c>
      <c r="M8" s="93">
        <f t="shared" si="1"/>
        <v>207092.86771552646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1061.5873015873019</v>
      </c>
      <c r="E9" s="125">
        <v>133.01587301587301</v>
      </c>
      <c r="F9" s="126">
        <v>20</v>
      </c>
      <c r="G9" s="127">
        <f t="shared" si="0"/>
        <v>1214.6031746031749</v>
      </c>
      <c r="J9" s="93">
        <f t="shared" si="1"/>
        <v>1210595.3343262291</v>
      </c>
      <c r="K9" s="93">
        <f t="shared" si="1"/>
        <v>2851.4207268915998</v>
      </c>
      <c r="L9" s="93">
        <f t="shared" si="1"/>
        <v>34.782275302169239</v>
      </c>
      <c r="M9" s="93">
        <f t="shared" si="1"/>
        <v>1083627.3419541121</v>
      </c>
    </row>
    <row r="10" spans="2:17" ht="24.95" customHeight="1" thickBot="1" x14ac:dyDescent="0.3">
      <c r="B10" s="104" t="s">
        <v>32</v>
      </c>
      <c r="C10" s="105">
        <f>AVERAGE(C4:C9)</f>
        <v>53.833333333333336</v>
      </c>
      <c r="D10" s="128">
        <f>SUMPRODUCT(D4:D9,C4:C9) / SUM(C4:C9)</f>
        <v>922.96623912722987</v>
      </c>
      <c r="E10" s="129">
        <f>SUMPRODUCT(E4:E9,$C$4:$C$9) / SUM($C$4:$C$9)</f>
        <v>139.74347633790359</v>
      </c>
      <c r="F10" s="130">
        <f>SUMPRODUCT(F4:F9,$C$4:$C$9) / SUM($C$4:$C$9)</f>
        <v>20.743034055727556</v>
      </c>
      <c r="G10" s="131">
        <f>SUMPRODUCT(G4:G9,$C$4:$C$9) / SUM($C$4:$C$9)</f>
        <v>1083.4527495208611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84.542039028217673</v>
      </c>
      <c r="E11" s="133">
        <f>SQRT(SUM(K4:K9)/SUM($C$4:$C$9))</f>
        <v>19.523013232419512</v>
      </c>
      <c r="F11" s="134">
        <f>SQRT(SUM(L4:L9)/SUM($C$4:$C$9))</f>
        <v>6.4615723717565574</v>
      </c>
      <c r="G11" s="135">
        <f>SQRT(SUM(M4:M9)/SUM($C$4:$C$9))</f>
        <v>88.65707039320877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447A-710E-4CB5-A261-345FCDAC9F0F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47</v>
      </c>
      <c r="D4" s="116">
        <v>833.01587301587301</v>
      </c>
      <c r="E4" s="117">
        <v>120.7936507936508</v>
      </c>
      <c r="F4" s="118">
        <v>15.555555555555561</v>
      </c>
      <c r="G4" s="119">
        <f t="shared" ref="G4:G9" si="0">D4+E4+F4</f>
        <v>969.3650793650794</v>
      </c>
      <c r="J4" s="93">
        <f t="shared" ref="J4:M9" si="1">((D4-D$10)^2)*$C4</f>
        <v>126495.85711399066</v>
      </c>
      <c r="K4" s="93">
        <f t="shared" si="1"/>
        <v>86387.913437181152</v>
      </c>
      <c r="L4" s="93">
        <f t="shared" si="1"/>
        <v>3227.6125419479581</v>
      </c>
      <c r="M4" s="93">
        <f t="shared" si="1"/>
        <v>498990.8591631155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50</v>
      </c>
      <c r="D5" s="120">
        <v>827.93650793650795</v>
      </c>
      <c r="E5" s="121">
        <v>160.79365079365081</v>
      </c>
      <c r="F5" s="122">
        <v>22.222222222222221</v>
      </c>
      <c r="G5" s="123">
        <f t="shared" si="0"/>
        <v>1010.952380952381</v>
      </c>
      <c r="J5" s="93">
        <f t="shared" si="1"/>
        <v>162211.15228389343</v>
      </c>
      <c r="K5" s="93">
        <f t="shared" si="1"/>
        <v>412.52748753380627</v>
      </c>
      <c r="L5" s="93">
        <f t="shared" si="1"/>
        <v>131.25678276307559</v>
      </c>
      <c r="M5" s="93">
        <f t="shared" si="1"/>
        <v>188809.33765065466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797.46031746031747</v>
      </c>
      <c r="E6" s="121">
        <v>177.93650793650789</v>
      </c>
      <c r="F6" s="122">
        <v>34.444444444444443</v>
      </c>
      <c r="G6" s="123">
        <f t="shared" si="0"/>
        <v>1009.8412698412698</v>
      </c>
      <c r="J6" s="93">
        <f t="shared" si="1"/>
        <v>359303.33987317601</v>
      </c>
      <c r="K6" s="93">
        <f t="shared" si="1"/>
        <v>9571.3903367125986</v>
      </c>
      <c r="L6" s="93">
        <f t="shared" si="1"/>
        <v>5282.9081884716761</v>
      </c>
      <c r="M6" s="93">
        <f t="shared" si="1"/>
        <v>183956.98479465509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878.73015873015868</v>
      </c>
      <c r="E7" s="121">
        <v>192.06349206349211</v>
      </c>
      <c r="F7" s="122">
        <v>26.666666666666671</v>
      </c>
      <c r="G7" s="123">
        <f t="shared" si="0"/>
        <v>1097.4603174603176</v>
      </c>
      <c r="J7" s="93">
        <f t="shared" si="1"/>
        <v>2166.0117228866147</v>
      </c>
      <c r="K7" s="93">
        <f t="shared" si="1"/>
        <v>45965.710618612749</v>
      </c>
      <c r="L7" s="93">
        <f t="shared" si="1"/>
        <v>454.64362559609452</v>
      </c>
      <c r="M7" s="93">
        <f t="shared" si="1"/>
        <v>35788.352093503483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893.96825396825398</v>
      </c>
      <c r="E8" s="121">
        <v>175.8730158730159</v>
      </c>
      <c r="F8" s="122">
        <v>20</v>
      </c>
      <c r="G8" s="123">
        <f t="shared" si="0"/>
        <v>1089.8412698412699</v>
      </c>
      <c r="J8" s="93">
        <f t="shared" si="1"/>
        <v>4857.5519173807461</v>
      </c>
      <c r="K8" s="93">
        <f t="shared" si="1"/>
        <v>8791.6228899902508</v>
      </c>
      <c r="L8" s="93">
        <f t="shared" si="1"/>
        <v>871.10056280884498</v>
      </c>
      <c r="M8" s="93">
        <f t="shared" si="1"/>
        <v>17941.365231600597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1031.1111111111111</v>
      </c>
      <c r="E9" s="125">
        <v>150.15873015873021</v>
      </c>
      <c r="F9" s="126">
        <v>24.444444444444439</v>
      </c>
      <c r="G9" s="127">
        <f t="shared" si="0"/>
        <v>1205.7142857142856</v>
      </c>
      <c r="J9" s="93">
        <f t="shared" si="1"/>
        <v>1346894.086670571</v>
      </c>
      <c r="K9" s="93">
        <f t="shared" si="1"/>
        <v>11494.166667807744</v>
      </c>
      <c r="L9" s="93">
        <f t="shared" si="1"/>
        <v>22.831086701151147</v>
      </c>
      <c r="M9" s="93">
        <f t="shared" si="1"/>
        <v>1119628.5137812621</v>
      </c>
    </row>
    <row r="10" spans="2:17" ht="24.95" customHeight="1" thickBot="1" x14ac:dyDescent="0.3">
      <c r="B10" s="104" t="s">
        <v>32</v>
      </c>
      <c r="C10" s="105">
        <f>AVERAGE(C4:C9)</f>
        <v>53.833333333333336</v>
      </c>
      <c r="D10" s="128">
        <f>SUMPRODUCT(D4:D9,C4:C9) / SUM(C4:C9)</f>
        <v>884.89458941471321</v>
      </c>
      <c r="E10" s="129">
        <f>SUMPRODUCT(E4:E9,$C$4:$C$9) / SUM($C$4:$C$9)</f>
        <v>163.66602781463467</v>
      </c>
      <c r="F10" s="130">
        <f>SUMPRODUCT(F4:F9,$C$4:$C$9) / SUM($C$4:$C$9)</f>
        <v>23.842449260405917</v>
      </c>
      <c r="G10" s="131">
        <f>SUMPRODUCT(G4:G9,$C$4:$C$9) / SUM($C$4:$C$9)</f>
        <v>1072.4030664897539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78.726866464692534</v>
      </c>
      <c r="E11" s="133">
        <f>SQRT(SUM(K4:K9)/SUM($C$4:$C$9))</f>
        <v>22.438311128716816</v>
      </c>
      <c r="F11" s="134">
        <f>SQRT(SUM(L4:L9)/SUM($C$4:$C$9))</f>
        <v>5.5614642670311003</v>
      </c>
      <c r="G11" s="135">
        <f>SQRT(SUM(M4:M9)/SUM($C$4:$C$9))</f>
        <v>79.571519180870723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E307-6A68-4071-A189-75EF3F79B4C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792.38095238095241</v>
      </c>
      <c r="E4" s="117">
        <v>156.34920634920641</v>
      </c>
      <c r="F4" s="118">
        <v>22.222222222222221</v>
      </c>
      <c r="G4" s="119">
        <f t="shared" ref="G4:G9" si="0">D4+E4+F4</f>
        <v>970.95238095238096</v>
      </c>
      <c r="J4" s="93">
        <f t="shared" ref="J4:M9" si="1">((D4-D$10)^2)*$C4</f>
        <v>72852.188627388197</v>
      </c>
      <c r="K4" s="93">
        <f t="shared" si="1"/>
        <v>14559.30697110338</v>
      </c>
      <c r="L4" s="93">
        <f t="shared" si="1"/>
        <v>1707.2144721009408</v>
      </c>
      <c r="M4" s="93">
        <f t="shared" si="1"/>
        <v>186530.57108390515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731.42857142857144</v>
      </c>
      <c r="E5" s="121">
        <v>154.60317460317461</v>
      </c>
      <c r="F5" s="122">
        <v>23.333333333333329</v>
      </c>
      <c r="G5" s="123">
        <f t="shared" si="0"/>
        <v>909.3650793650794</v>
      </c>
      <c r="J5" s="93">
        <f t="shared" si="1"/>
        <v>497364.25828817178</v>
      </c>
      <c r="K5" s="93">
        <f t="shared" si="1"/>
        <v>18702.384931037279</v>
      </c>
      <c r="L5" s="93">
        <f t="shared" si="1"/>
        <v>1215.6892719558728</v>
      </c>
      <c r="M5" s="93">
        <f t="shared" si="1"/>
        <v>768890.41622051143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761.90476190476193</v>
      </c>
      <c r="E6" s="121">
        <v>187.61904761904759</v>
      </c>
      <c r="F6" s="122">
        <v>35.555555555555557</v>
      </c>
      <c r="G6" s="123">
        <f t="shared" si="0"/>
        <v>985.07936507936506</v>
      </c>
      <c r="J6" s="93">
        <f t="shared" si="1"/>
        <v>232096.28934859316</v>
      </c>
      <c r="K6" s="93">
        <f t="shared" si="1"/>
        <v>8539.3838053475683</v>
      </c>
      <c r="L6" s="93">
        <f t="shared" si="1"/>
        <v>2464.4847472317465</v>
      </c>
      <c r="M6" s="93">
        <f t="shared" si="1"/>
        <v>115403.81097667987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833.01587301587301</v>
      </c>
      <c r="E7" s="121">
        <v>192.06349206349211</v>
      </c>
      <c r="F7" s="122">
        <v>30</v>
      </c>
      <c r="G7" s="123">
        <f t="shared" si="0"/>
        <v>1055.0793650793651</v>
      </c>
      <c r="J7" s="93">
        <f t="shared" si="1"/>
        <v>40.089938294682604</v>
      </c>
      <c r="K7" s="93">
        <f t="shared" si="1"/>
        <v>18311.664703428531</v>
      </c>
      <c r="L7" s="93">
        <f t="shared" si="1"/>
        <v>161.97116070661585</v>
      </c>
      <c r="M7" s="93">
        <f t="shared" si="1"/>
        <v>23832.891193763644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833.01587301587301</v>
      </c>
      <c r="E8" s="121">
        <v>191.11111111111109</v>
      </c>
      <c r="F8" s="122">
        <v>24.444444444444439</v>
      </c>
      <c r="G8" s="123">
        <f t="shared" si="0"/>
        <v>1048.5714285714284</v>
      </c>
      <c r="J8" s="93">
        <f t="shared" si="1"/>
        <v>41.496602796250414</v>
      </c>
      <c r="K8" s="93">
        <f t="shared" si="1"/>
        <v>16993.416991749957</v>
      </c>
      <c r="L8" s="93">
        <f t="shared" si="1"/>
        <v>883.56913183665154</v>
      </c>
      <c r="M8" s="93">
        <f t="shared" si="1"/>
        <v>11465.204648190302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990.47619047619048</v>
      </c>
      <c r="E9" s="125">
        <v>160.15873015873021</v>
      </c>
      <c r="F9" s="126">
        <v>33.333333333333343</v>
      </c>
      <c r="G9" s="127">
        <f t="shared" si="0"/>
        <v>1183.968253968254</v>
      </c>
      <c r="J9" s="93">
        <f t="shared" si="1"/>
        <v>1578689.4565470412</v>
      </c>
      <c r="K9" s="93">
        <f t="shared" si="1"/>
        <v>12314.701606680448</v>
      </c>
      <c r="L9" s="93">
        <f t="shared" si="1"/>
        <v>1587.0166028840802</v>
      </c>
      <c r="M9" s="93">
        <f t="shared" si="1"/>
        <v>1404994.9914527787</v>
      </c>
    </row>
    <row r="10" spans="2:17" ht="24.95" customHeight="1" thickBot="1" x14ac:dyDescent="0.3">
      <c r="B10" s="104" t="s">
        <v>32</v>
      </c>
      <c r="C10" s="105">
        <f>AVERAGE(C4:C9)</f>
        <v>53.5</v>
      </c>
      <c r="D10" s="128">
        <f>SUMPRODUCT(D4:D9,C4:C9) / SUM(C4:C9)</f>
        <v>832.17722395292481</v>
      </c>
      <c r="E10" s="129">
        <f>SUMPRODUCT(E4:E9,$C$4:$C$9) / SUM($C$4:$C$9)</f>
        <v>174.1398407753548</v>
      </c>
      <c r="F10" s="130">
        <f>SUMPRODUCT(F4:F9,$C$4:$C$9) / SUM($C$4:$C$9)</f>
        <v>28.314295604015228</v>
      </c>
      <c r="G10" s="131">
        <f>SUMPRODUCT(G4:G9,$C$4:$C$9) / SUM($C$4:$C$9)</f>
        <v>1034.6313603322949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86.126107991322684</v>
      </c>
      <c r="E11" s="133">
        <f>SQRT(SUM(K4:K9)/SUM($C$4:$C$9))</f>
        <v>16.690406053620336</v>
      </c>
      <c r="F11" s="134">
        <f>SQRT(SUM(L4:L9)/SUM($C$4:$C$9))</f>
        <v>4.998425106088022</v>
      </c>
      <c r="G11" s="135">
        <f>SQRT(SUM(M4:M9)/SUM($C$4:$C$9))</f>
        <v>88.446577951476286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6D8B-9C56-40FE-9FC6-A3BB9AFF5560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761.90476190476193</v>
      </c>
      <c r="E4" s="117">
        <v>143.8095238095238</v>
      </c>
      <c r="F4" s="118">
        <v>20</v>
      </c>
      <c r="G4" s="119">
        <f t="shared" ref="G4:G9" si="0">D4+E4+F4</f>
        <v>925.71428571428578</v>
      </c>
      <c r="J4" s="93">
        <f t="shared" ref="J4:M9" si="1">((D4-D$10)^2)*$C4</f>
        <v>1691.2330561854926</v>
      </c>
      <c r="K4" s="93">
        <f t="shared" si="1"/>
        <v>125375.51572686367</v>
      </c>
      <c r="L4" s="93">
        <f t="shared" si="1"/>
        <v>6205.3331163194434</v>
      </c>
      <c r="M4" s="93">
        <f t="shared" si="1"/>
        <v>153455.04456412196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650.15873015873012</v>
      </c>
      <c r="E5" s="121">
        <v>216.1904761904762</v>
      </c>
      <c r="F5" s="122">
        <v>37.777777777777779</v>
      </c>
      <c r="G5" s="123">
        <f t="shared" si="0"/>
        <v>904.1269841269841</v>
      </c>
      <c r="J5" s="93">
        <f t="shared" si="1"/>
        <v>547271.16049382673</v>
      </c>
      <c r="K5" s="93">
        <f t="shared" si="1"/>
        <v>19942.735351562551</v>
      </c>
      <c r="L5" s="93">
        <f t="shared" si="1"/>
        <v>1861.2633222415136</v>
      </c>
      <c r="M5" s="93">
        <f t="shared" si="1"/>
        <v>308487.67361111182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695.8730158730159</v>
      </c>
      <c r="E6" s="121">
        <v>207.30158730158729</v>
      </c>
      <c r="F6" s="122">
        <v>32.222222222222221</v>
      </c>
      <c r="G6" s="123">
        <f t="shared" si="0"/>
        <v>935.39682539682531</v>
      </c>
      <c r="J6" s="93">
        <f t="shared" si="1"/>
        <v>169020.99974804677</v>
      </c>
      <c r="K6" s="93">
        <f t="shared" si="1"/>
        <v>5985.7390988658181</v>
      </c>
      <c r="L6" s="93">
        <f t="shared" si="1"/>
        <v>17.353575906635825</v>
      </c>
      <c r="M6" s="93">
        <f t="shared" si="1"/>
        <v>108628.45765621132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56</v>
      </c>
      <c r="D7" s="120">
        <v>716.19047619047615</v>
      </c>
      <c r="E7" s="121">
        <v>205.71428571428569</v>
      </c>
      <c r="F7" s="122">
        <v>26.666666666666671</v>
      </c>
      <c r="G7" s="123">
        <f t="shared" si="0"/>
        <v>948.57142857142844</v>
      </c>
      <c r="J7" s="93">
        <f t="shared" si="1"/>
        <v>88042.384479717657</v>
      </c>
      <c r="K7" s="93">
        <f t="shared" si="1"/>
        <v>5266.7769097222117</v>
      </c>
      <c r="L7" s="93">
        <f t="shared" si="1"/>
        <v>1370.9852430555522</v>
      </c>
      <c r="M7" s="93">
        <f t="shared" si="1"/>
        <v>68211.662257496355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782.22222222222217</v>
      </c>
      <c r="E8" s="121">
        <v>204.1269841269841</v>
      </c>
      <c r="F8" s="122">
        <v>35.555555555555557</v>
      </c>
      <c r="G8" s="123">
        <f t="shared" si="0"/>
        <v>1021.9047619047618</v>
      </c>
      <c r="J8" s="93">
        <f t="shared" si="1"/>
        <v>41061.32426303863</v>
      </c>
      <c r="K8" s="93">
        <f t="shared" si="1"/>
        <v>3881.1425409718108</v>
      </c>
      <c r="L8" s="93">
        <f t="shared" si="1"/>
        <v>916.34446132330379</v>
      </c>
      <c r="M8" s="93">
        <f t="shared" si="1"/>
        <v>87146.546280548544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888.88888888888891</v>
      </c>
      <c r="E9" s="125">
        <v>193.8095238095238</v>
      </c>
      <c r="F9" s="126">
        <v>35.555555555555557</v>
      </c>
      <c r="G9" s="127">
        <f t="shared" si="0"/>
        <v>1118.2539682539684</v>
      </c>
      <c r="J9" s="93">
        <f t="shared" si="1"/>
        <v>1115205.1428571446</v>
      </c>
      <c r="K9" s="93">
        <f t="shared" si="1"/>
        <v>306.82045200892935</v>
      </c>
      <c r="L9" s="93">
        <f t="shared" si="1"/>
        <v>978.46950954861256</v>
      </c>
      <c r="M9" s="93">
        <f t="shared" si="1"/>
        <v>1144465.5009920653</v>
      </c>
    </row>
    <row r="10" spans="2:17" ht="24.95" customHeight="1" thickBot="1" x14ac:dyDescent="0.3">
      <c r="B10" s="104" t="s">
        <v>32</v>
      </c>
      <c r="C10" s="105">
        <f>AVERAGE(C4:C9)</f>
        <v>53.333333333333336</v>
      </c>
      <c r="D10" s="128">
        <f>SUMPRODUCT(D4:D9,C4:C9) / SUM(C4:C9)</f>
        <v>755.84126984126976</v>
      </c>
      <c r="E10" s="129">
        <f>SUMPRODUCT(E4:E9,$C$4:$C$9) / SUM($C$4:$C$9)</f>
        <v>196.01636904761904</v>
      </c>
      <c r="F10" s="130">
        <f>SUMPRODUCT(F4:F9,$C$4:$C$9) / SUM($C$4:$C$9)</f>
        <v>31.614583333333332</v>
      </c>
      <c r="G10" s="131">
        <f>SUMPRODUCT(G4:G9,$C$4:$C$9) / SUM($C$4:$C$9)</f>
        <v>983.47222222222229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78.308130263122266</v>
      </c>
      <c r="E11" s="133">
        <f>SQRT(SUM(K4:K9)/SUM($C$4:$C$9))</f>
        <v>22.413634946165789</v>
      </c>
      <c r="F11" s="134">
        <f>SQRT(SUM(L4:L9)/SUM($C$4:$C$9))</f>
        <v>5.9554988320655866</v>
      </c>
      <c r="G11" s="135">
        <f>SQRT(SUM(M4:M9)/SUM($C$4:$C$9))</f>
        <v>76.452495163695346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AC1F-B701-414F-A97A-CD36090DBEC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712.25806451612902</v>
      </c>
      <c r="E4" s="117">
        <v>182.58064516129031</v>
      </c>
      <c r="F4" s="118">
        <v>28.2258064516129</v>
      </c>
      <c r="G4" s="119">
        <f t="shared" ref="G4:G9" si="0">D4+E4+F4</f>
        <v>923.0645161290322</v>
      </c>
      <c r="J4" s="93">
        <f t="shared" ref="J4:M9" si="1">((D4-D$10)^2)*$C4</f>
        <v>16723.650838205464</v>
      </c>
      <c r="K4" s="93">
        <f t="shared" si="1"/>
        <v>128815.07148238504</v>
      </c>
      <c r="L4" s="93">
        <f t="shared" si="1"/>
        <v>9171.3451779741026</v>
      </c>
      <c r="M4" s="93">
        <f t="shared" si="1"/>
        <v>105856.10435657107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567.74193548387098</v>
      </c>
      <c r="E5" s="121">
        <v>235.64516129032259</v>
      </c>
      <c r="F5" s="122">
        <v>38.387096774193552</v>
      </c>
      <c r="G5" s="123">
        <f t="shared" si="0"/>
        <v>841.77419354838707</v>
      </c>
      <c r="J5" s="93">
        <f t="shared" si="1"/>
        <v>755396.97658137919</v>
      </c>
      <c r="K5" s="93">
        <f t="shared" si="1"/>
        <v>1.028698916132806</v>
      </c>
      <c r="L5" s="93">
        <f t="shared" si="1"/>
        <v>752.26227007624095</v>
      </c>
      <c r="M5" s="93">
        <f t="shared" si="1"/>
        <v>802007.8613325255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650.32258064516134</v>
      </c>
      <c r="E6" s="121">
        <v>288.70967741935482</v>
      </c>
      <c r="F6" s="122">
        <v>59.838709677419352</v>
      </c>
      <c r="G6" s="123">
        <f t="shared" si="0"/>
        <v>998.87096774193549</v>
      </c>
      <c r="J6" s="93">
        <f t="shared" si="1"/>
        <v>84533.779618602479</v>
      </c>
      <c r="K6" s="93">
        <f t="shared" si="1"/>
        <v>130244.44441530338</v>
      </c>
      <c r="L6" s="93">
        <f t="shared" si="1"/>
        <v>14075.924404761468</v>
      </c>
      <c r="M6" s="93">
        <f t="shared" si="1"/>
        <v>35641.293616696988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645.16129032258061</v>
      </c>
      <c r="E7" s="121">
        <v>232.741935483871</v>
      </c>
      <c r="F7" s="122">
        <v>36.12903225806452</v>
      </c>
      <c r="G7" s="123">
        <f t="shared" si="0"/>
        <v>914.0322580645161</v>
      </c>
      <c r="J7" s="93">
        <f t="shared" si="1"/>
        <v>126876.26758355372</v>
      </c>
      <c r="K7" s="93">
        <f t="shared" si="1"/>
        <v>418.00666345079128</v>
      </c>
      <c r="L7" s="93">
        <f t="shared" si="1"/>
        <v>2125.7201090300537</v>
      </c>
      <c r="M7" s="93">
        <f t="shared" si="1"/>
        <v>178715.61288123112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686.45161290322585</v>
      </c>
      <c r="E8" s="121">
        <v>272.90322580645159</v>
      </c>
      <c r="F8" s="122">
        <v>50.806451612903217</v>
      </c>
      <c r="G8" s="123">
        <f t="shared" si="0"/>
        <v>1010.1612903225806</v>
      </c>
      <c r="J8" s="93">
        <f t="shared" si="1"/>
        <v>2588.8080513045797</v>
      </c>
      <c r="K8" s="93">
        <f t="shared" si="1"/>
        <v>79748.330814637244</v>
      </c>
      <c r="L8" s="93">
        <f t="shared" si="1"/>
        <v>4080.112283484038</v>
      </c>
      <c r="M8" s="93">
        <f t="shared" si="1"/>
        <v>87256.962704339894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856.77419354838707</v>
      </c>
      <c r="E9" s="125">
        <v>203.2258064516129</v>
      </c>
      <c r="F9" s="126">
        <v>40.645161290322577</v>
      </c>
      <c r="G9" s="127">
        <f t="shared" si="0"/>
        <v>1100.6451612903227</v>
      </c>
      <c r="J9" s="93">
        <f t="shared" si="1"/>
        <v>1659089.0832448872</v>
      </c>
      <c r="K9" s="93">
        <f t="shared" si="1"/>
        <v>64575.727749866361</v>
      </c>
      <c r="L9" s="93">
        <f t="shared" si="1"/>
        <v>179.33595748829856</v>
      </c>
      <c r="M9" s="93">
        <f t="shared" si="1"/>
        <v>1041516.4551594737</v>
      </c>
    </row>
    <row r="10" spans="2:17" ht="24.95" customHeight="1" thickBot="1" x14ac:dyDescent="0.3">
      <c r="B10" s="104" t="s">
        <v>32</v>
      </c>
      <c r="C10" s="105">
        <f>AVERAGE(C4:C9)</f>
        <v>52.333333333333336</v>
      </c>
      <c r="D10" s="128">
        <f>SUMPRODUCT(D4:D9,C4:C9) / SUM(C4:C9)</f>
        <v>693.19087733716867</v>
      </c>
      <c r="E10" s="129">
        <f>SUMPRODUCT(E4:E9,$C$4:$C$9) / SUM($C$4:$C$9)</f>
        <v>235.49876720772554</v>
      </c>
      <c r="F10" s="130">
        <f>SUMPRODUCT(F4:F9,$C$4:$C$9) / SUM($C$4:$C$9)</f>
        <v>42.345900965687285</v>
      </c>
      <c r="G10" s="131">
        <f>SUMPRODUCT(G4:G9,$C$4:$C$9) / SUM($C$4:$C$9)</f>
        <v>971.03554551058141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91.783610201655648</v>
      </c>
      <c r="E11" s="133">
        <f>SQRT(SUM(K4:K9)/SUM($C$4:$C$9))</f>
        <v>35.860780424994637</v>
      </c>
      <c r="F11" s="134">
        <f>SQRT(SUM(L4:L9)/SUM($C$4:$C$9))</f>
        <v>9.8369996012737158</v>
      </c>
      <c r="G11" s="135">
        <f>SQRT(SUM(M4:M9)/SUM($C$4:$C$9))</f>
        <v>84.668598809509817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9823-2F0D-478F-947F-0BB14E8532C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660.64516129032256</v>
      </c>
      <c r="E4" s="117">
        <v>214.67741935483869</v>
      </c>
      <c r="F4" s="118">
        <v>47.41935483870968</v>
      </c>
      <c r="G4" s="119">
        <f t="shared" ref="G4:G9" si="0">D4+E4+F4</f>
        <v>922.74193548387086</v>
      </c>
      <c r="J4" s="93">
        <f t="shared" ref="J4:M9" si="1">((D4-D$10)^2)*$C4</f>
        <v>71971.331011505346</v>
      </c>
      <c r="K4" s="93">
        <f t="shared" si="1"/>
        <v>205395.26655624813</v>
      </c>
      <c r="L4" s="93">
        <f t="shared" si="1"/>
        <v>4118.4995815065231</v>
      </c>
      <c r="M4" s="93">
        <f t="shared" si="1"/>
        <v>62053.974790724613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521.29032258064512</v>
      </c>
      <c r="E5" s="121">
        <v>237.258064516129</v>
      </c>
      <c r="F5" s="122">
        <v>50.806451612903217</v>
      </c>
      <c r="G5" s="123">
        <f t="shared" si="0"/>
        <v>809.35483870967732</v>
      </c>
      <c r="J5" s="93">
        <f t="shared" si="1"/>
        <v>459818.22115749796</v>
      </c>
      <c r="K5" s="93">
        <f t="shared" si="1"/>
        <v>98342.381025275579</v>
      </c>
      <c r="L5" s="93">
        <f t="shared" si="1"/>
        <v>1858.1704797500504</v>
      </c>
      <c r="M5" s="93">
        <f t="shared" si="1"/>
        <v>1070813.866273175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583.22580645161293</v>
      </c>
      <c r="E6" s="121">
        <v>270</v>
      </c>
      <c r="F6" s="122">
        <v>57.58064516129032</v>
      </c>
      <c r="G6" s="123">
        <f t="shared" si="0"/>
        <v>910.80645161290329</v>
      </c>
      <c r="J6" s="93">
        <f t="shared" si="1"/>
        <v>62890.348926308943</v>
      </c>
      <c r="K6" s="93">
        <f t="shared" si="1"/>
        <v>7774.8683988997736</v>
      </c>
      <c r="L6" s="93">
        <f t="shared" si="1"/>
        <v>10.885774945477836</v>
      </c>
      <c r="M6" s="93">
        <f t="shared" si="1"/>
        <v>112664.50531448587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572.90322580645159</v>
      </c>
      <c r="E7" s="121">
        <v>301.45161290322579</v>
      </c>
      <c r="F7" s="122">
        <v>59.838709677419352</v>
      </c>
      <c r="G7" s="123">
        <f t="shared" si="0"/>
        <v>934.19354838709671</v>
      </c>
      <c r="J7" s="93">
        <f t="shared" si="1"/>
        <v>123040.53450627311</v>
      </c>
      <c r="K7" s="93">
        <f t="shared" si="1"/>
        <v>18723.937379891697</v>
      </c>
      <c r="L7" s="93">
        <f t="shared" si="1"/>
        <v>414.2840407083545</v>
      </c>
      <c r="M7" s="93">
        <f t="shared" si="1"/>
        <v>37473.965354946471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572.90322580645159</v>
      </c>
      <c r="E8" s="121">
        <v>338.70967741935482</v>
      </c>
      <c r="F8" s="122">
        <v>57.58064516129032</v>
      </c>
      <c r="G8" s="123">
        <f t="shared" si="0"/>
        <v>969.19354838709671</v>
      </c>
      <c r="J8" s="93">
        <f t="shared" si="1"/>
        <v>127514.73576104667</v>
      </c>
      <c r="K8" s="93">
        <f t="shared" si="1"/>
        <v>176898.77387227517</v>
      </c>
      <c r="L8" s="93">
        <f t="shared" si="1"/>
        <v>13.48889504113558</v>
      </c>
      <c r="M8" s="93">
        <f t="shared" si="1"/>
        <v>4512.3499528733973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779.35483870967744</v>
      </c>
      <c r="E9" s="125">
        <v>308.22580645161293</v>
      </c>
      <c r="F9" s="126">
        <v>65.483870967741936</v>
      </c>
      <c r="G9" s="127">
        <f t="shared" si="0"/>
        <v>1153.0645161290322</v>
      </c>
      <c r="J9" s="93">
        <f t="shared" si="1"/>
        <v>1570452.1318551449</v>
      </c>
      <c r="K9" s="93">
        <f t="shared" si="1"/>
        <v>39450.890189307589</v>
      </c>
      <c r="L9" s="93">
        <f t="shared" si="1"/>
        <v>4363.9875551594896</v>
      </c>
      <c r="M9" s="93">
        <f t="shared" si="1"/>
        <v>2303898.3163745636</v>
      </c>
    </row>
    <row r="10" spans="2:17" ht="24.95" customHeight="1" thickBot="1" x14ac:dyDescent="0.3">
      <c r="B10" s="104" t="s">
        <v>32</v>
      </c>
      <c r="C10" s="105">
        <f>AVERAGE(C4:C9)</f>
        <v>51.833333333333336</v>
      </c>
      <c r="D10" s="128">
        <f>SUMPRODUCT(D4:D9,C4:C9) / SUM(C4:C9)</f>
        <v>620.20122393942529</v>
      </c>
      <c r="E10" s="129">
        <f>SUMPRODUCT(E4:E9,$C$4:$C$9) / SUM($C$4:$C$9)</f>
        <v>283.00072606576077</v>
      </c>
      <c r="F10" s="130">
        <f>SUMPRODUCT(F4:F9,$C$4:$C$9) / SUM($C$4:$C$9)</f>
        <v>57.09418110154548</v>
      </c>
      <c r="G10" s="131">
        <f>SUMPRODUCT(G4:G9,$C$4:$C$9) / SUM($C$4:$C$9)</f>
        <v>960.29613110673176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88.133326784419722</v>
      </c>
      <c r="E11" s="133">
        <f>SQRT(SUM(K4:K9)/SUM($C$4:$C$9))</f>
        <v>41.922686359317019</v>
      </c>
      <c r="F11" s="134">
        <f>SQRT(SUM(L4:L9)/SUM($C$4:$C$9))</f>
        <v>5.8872897937941389</v>
      </c>
      <c r="G11" s="135">
        <f>SQRT(SUM(M4:M9)/SUM($C$4:$C$9))</f>
        <v>107.46145615838699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6F30-14A0-4B7B-A561-C3A94D1ECD3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500.64516129032262</v>
      </c>
      <c r="E4" s="117">
        <v>260.64516129032262</v>
      </c>
      <c r="F4" s="118">
        <v>48.548387096774192</v>
      </c>
      <c r="G4" s="119">
        <f t="shared" ref="G4:G9" si="0">D4+E4+F4</f>
        <v>809.83870967741939</v>
      </c>
      <c r="J4" s="93">
        <f t="shared" ref="J4:M9" si="1">((D4-D$10)^2)*$C4</f>
        <v>14026.24874978317</v>
      </c>
      <c r="K4" s="93">
        <f t="shared" si="1"/>
        <v>223717.23745065718</v>
      </c>
      <c r="L4" s="93">
        <f t="shared" si="1"/>
        <v>15508.868707417687</v>
      </c>
      <c r="M4" s="93">
        <f t="shared" si="1"/>
        <v>512591.04547257716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418.06451612903231</v>
      </c>
      <c r="E5" s="121">
        <v>310.16129032258073</v>
      </c>
      <c r="F5" s="122">
        <v>70</v>
      </c>
      <c r="G5" s="123">
        <f t="shared" si="0"/>
        <v>798.22580645161304</v>
      </c>
      <c r="J5" s="93">
        <f t="shared" si="1"/>
        <v>474097.99773529236</v>
      </c>
      <c r="K5" s="93">
        <f t="shared" si="1"/>
        <v>22314.624064275624</v>
      </c>
      <c r="L5" s="93">
        <f t="shared" si="1"/>
        <v>336.89655235993746</v>
      </c>
      <c r="M5" s="93">
        <f t="shared" si="1"/>
        <v>671701.22293229017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45</v>
      </c>
      <c r="D6" s="120">
        <v>402.58064516129031</v>
      </c>
      <c r="E6" s="121">
        <v>347.25806451612902</v>
      </c>
      <c r="F6" s="122">
        <v>64.354838709677423</v>
      </c>
      <c r="G6" s="123">
        <f t="shared" si="0"/>
        <v>814.19354838709671</v>
      </c>
      <c r="J6" s="93">
        <f t="shared" si="1"/>
        <v>604673.4241924244</v>
      </c>
      <c r="K6" s="93">
        <f t="shared" si="1"/>
        <v>10544.166150353612</v>
      </c>
      <c r="L6" s="93">
        <f t="shared" si="1"/>
        <v>396.36521452808933</v>
      </c>
      <c r="M6" s="93">
        <f t="shared" si="1"/>
        <v>482790.99796326214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485.16129032258073</v>
      </c>
      <c r="E7" s="121">
        <v>360.32258064516128</v>
      </c>
      <c r="F7" s="122">
        <v>73.387096774193552</v>
      </c>
      <c r="G7" s="123">
        <f t="shared" si="0"/>
        <v>918.87096774193549</v>
      </c>
      <c r="J7" s="93">
        <f t="shared" si="1"/>
        <v>60017.653920020348</v>
      </c>
      <c r="K7" s="93">
        <f t="shared" si="1"/>
        <v>43467.97445050261</v>
      </c>
      <c r="L7" s="93">
        <f t="shared" si="1"/>
        <v>1985.9623972582121</v>
      </c>
      <c r="M7" s="93">
        <f t="shared" si="1"/>
        <v>65.106777783031262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516.12903225806451</v>
      </c>
      <c r="E8" s="121">
        <v>390.16129032258073</v>
      </c>
      <c r="F8" s="122">
        <v>82.41935483870968</v>
      </c>
      <c r="G8" s="123">
        <f t="shared" si="0"/>
        <v>988.70967741935488</v>
      </c>
      <c r="J8" s="93">
        <f t="shared" si="1"/>
        <v>309.05853490647718</v>
      </c>
      <c r="K8" s="93">
        <f t="shared" si="1"/>
        <v>186365.87885750763</v>
      </c>
      <c r="L8" s="93">
        <f t="shared" si="1"/>
        <v>12535.018015907559</v>
      </c>
      <c r="M8" s="93">
        <f t="shared" si="1"/>
        <v>276761.19674063189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722.58064516129036</v>
      </c>
      <c r="E9" s="125">
        <v>311.61290322580652</v>
      </c>
      <c r="F9" s="126">
        <v>62.096774193548377</v>
      </c>
      <c r="G9" s="127">
        <f t="shared" si="0"/>
        <v>1096.2903225806451</v>
      </c>
      <c r="J9" s="93">
        <f t="shared" si="1"/>
        <v>2582244.3688801015</v>
      </c>
      <c r="K9" s="93">
        <f t="shared" si="1"/>
        <v>25644.860457148592</v>
      </c>
      <c r="L9" s="93">
        <f t="shared" si="1"/>
        <v>1693.2293796905171</v>
      </c>
      <c r="M9" s="93">
        <f t="shared" si="1"/>
        <v>1975844.4275441973</v>
      </c>
    </row>
    <row r="10" spans="2:17" ht="24.95" customHeight="1" thickBot="1" x14ac:dyDescent="0.3">
      <c r="B10" s="104" t="s">
        <v>32</v>
      </c>
      <c r="C10" s="105">
        <f>AVERAGE(C4:C9)</f>
        <v>51.166666666666664</v>
      </c>
      <c r="D10" s="128">
        <f>SUMPRODUCT(D4:D9,C4:C9) / SUM(C4:C9)</f>
        <v>518.49952716192081</v>
      </c>
      <c r="E10" s="129">
        <f>SUMPRODUCT(E4:E9,$C$4:$C$9) / SUM($C$4:$C$9)</f>
        <v>331.95071976463174</v>
      </c>
      <c r="F10" s="130">
        <f>SUMPRODUCT(F4:F9,$C$4:$C$9) / SUM($C$4:$C$9)</f>
        <v>67.322685720289996</v>
      </c>
      <c r="G10" s="131">
        <f>SUMPRODUCT(G4:G9,$C$4:$C$9) / SUM($C$4:$C$9)</f>
        <v>917.77293264684238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110.30559788660884</v>
      </c>
      <c r="E11" s="133">
        <f>SQRT(SUM(K4:K9)/SUM($C$4:$C$9))</f>
        <v>40.840307954826919</v>
      </c>
      <c r="F11" s="134">
        <f>SQRT(SUM(L4:L9)/SUM($C$4:$C$9))</f>
        <v>10.282070709197228</v>
      </c>
      <c r="G11" s="135">
        <f>SQRT(SUM(M4:M9)/SUM($C$4:$C$9))</f>
        <v>112.9952579995873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FFD1-6786-4A5F-B794-413A00863C6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451.14754098360658</v>
      </c>
      <c r="E4" s="117">
        <v>350.32786885245901</v>
      </c>
      <c r="F4" s="118">
        <v>75.73770491803279</v>
      </c>
      <c r="G4" s="119">
        <f t="shared" ref="G4:G9" si="0">D4+E4+F4</f>
        <v>877.21311475409846</v>
      </c>
      <c r="J4" s="93">
        <f t="shared" ref="J4:M9" si="1">((D4-D$10)^2)*$C4</f>
        <v>4939.989007859208</v>
      </c>
      <c r="K4" s="93">
        <f t="shared" si="1"/>
        <v>385451.92993192619</v>
      </c>
      <c r="L4" s="93">
        <f t="shared" si="1"/>
        <v>15549.79844127921</v>
      </c>
      <c r="M4" s="93">
        <f t="shared" si="1"/>
        <v>455978.1293003803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309.50819672131149</v>
      </c>
      <c r="E5" s="121">
        <v>450.65573770491801</v>
      </c>
      <c r="F5" s="122">
        <v>97.540983606557376</v>
      </c>
      <c r="G5" s="123">
        <f t="shared" si="0"/>
        <v>857.70491803278685</v>
      </c>
      <c r="J5" s="93">
        <f t="shared" si="1"/>
        <v>788453.86355223157</v>
      </c>
      <c r="K5" s="93">
        <f t="shared" si="1"/>
        <v>1468.1618211590037</v>
      </c>
      <c r="L5" s="93">
        <f t="shared" si="1"/>
        <v>357.26955119591622</v>
      </c>
      <c r="M5" s="93">
        <f t="shared" si="1"/>
        <v>690114.11210932967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44</v>
      </c>
      <c r="D6" s="120">
        <v>414.42622950819668</v>
      </c>
      <c r="E6" s="121">
        <v>498.36065573770492</v>
      </c>
      <c r="F6" s="122">
        <v>106.72131147540981</v>
      </c>
      <c r="G6" s="123">
        <f t="shared" si="0"/>
        <v>1019.5081967213115</v>
      </c>
      <c r="J6" s="93">
        <f t="shared" si="1"/>
        <v>29750.729425840371</v>
      </c>
      <c r="K6" s="93">
        <f t="shared" si="1"/>
        <v>125254.41258085567</v>
      </c>
      <c r="L6" s="93">
        <f t="shared" si="1"/>
        <v>6301.4243482934435</v>
      </c>
      <c r="M6" s="93">
        <f t="shared" si="1"/>
        <v>68022.12484500758</v>
      </c>
      <c r="O6" s="145" t="s">
        <v>59</v>
      </c>
      <c r="P6" s="146" t="s">
        <v>61</v>
      </c>
      <c r="Q6" s="147">
        <v>0.6</v>
      </c>
    </row>
    <row r="7" spans="2:17" ht="20.100000000000001" customHeight="1" thickBot="1" x14ac:dyDescent="0.3">
      <c r="B7" s="94" t="s">
        <v>29</v>
      </c>
      <c r="C7" s="95">
        <v>52</v>
      </c>
      <c r="D7" s="120">
        <v>346.22950819672133</v>
      </c>
      <c r="E7" s="121">
        <v>479.34426229508199</v>
      </c>
      <c r="F7" s="122">
        <v>97.540983606557376</v>
      </c>
      <c r="G7" s="123">
        <f t="shared" si="0"/>
        <v>923.11475409836066</v>
      </c>
      <c r="J7" s="93">
        <f t="shared" si="1"/>
        <v>461425.97189852723</v>
      </c>
      <c r="K7" s="93">
        <f t="shared" si="1"/>
        <v>61313.105187061381</v>
      </c>
      <c r="L7" s="93">
        <f t="shared" si="1"/>
        <v>403.86992743886179</v>
      </c>
      <c r="M7" s="93">
        <f t="shared" si="1"/>
        <v>169391.57512415008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377.70491803278691</v>
      </c>
      <c r="E8" s="121">
        <v>568.52459016393448</v>
      </c>
      <c r="F8" s="122">
        <v>125.08196721311479</v>
      </c>
      <c r="G8" s="123">
        <f t="shared" si="0"/>
        <v>1071.311475409836</v>
      </c>
      <c r="J8" s="93">
        <f t="shared" si="1"/>
        <v>216388.25178530003</v>
      </c>
      <c r="K8" s="93">
        <f t="shared" si="1"/>
        <v>839122.73925357545</v>
      </c>
      <c r="L8" s="93">
        <f t="shared" si="1"/>
        <v>50587.879602257606</v>
      </c>
      <c r="M8" s="93">
        <f t="shared" si="1"/>
        <v>456676.46978385909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687.21311475409834</v>
      </c>
      <c r="E9" s="125">
        <v>328.36065573770492</v>
      </c>
      <c r="F9" s="126">
        <v>67.704918032786878</v>
      </c>
      <c r="G9" s="127">
        <f t="shared" si="0"/>
        <v>1083.2786885245903</v>
      </c>
      <c r="J9" s="93">
        <f t="shared" si="1"/>
        <v>3715041.2229011338</v>
      </c>
      <c r="K9" s="93">
        <f t="shared" si="1"/>
        <v>829978.0632284123</v>
      </c>
      <c r="L9" s="93">
        <f t="shared" si="1"/>
        <v>44631.147540983613</v>
      </c>
      <c r="M9" s="93">
        <f t="shared" si="1"/>
        <v>648269.8237507263</v>
      </c>
    </row>
    <row r="10" spans="2:17" ht="24.95" customHeight="1" thickBot="1" x14ac:dyDescent="0.3">
      <c r="B10" s="104" t="s">
        <v>32</v>
      </c>
      <c r="C10" s="105">
        <f>AVERAGE(C4:C9)</f>
        <v>50.166666666666664</v>
      </c>
      <c r="D10" s="128">
        <f>SUMPRODUCT(D4:D9,C4:C9) / SUM(C4:C9)</f>
        <v>440.42917052448121</v>
      </c>
      <c r="E10" s="129">
        <f>SUMPRODUCT(E4:E9,$C$4:$C$9) / SUM($C$4:$C$9)</f>
        <v>445.00626327542074</v>
      </c>
      <c r="F10" s="130">
        <f>SUMPRODUCT(F4:F9,$C$4:$C$9) / SUM($C$4:$C$9)</f>
        <v>94.754098360655732</v>
      </c>
      <c r="G10" s="131">
        <f>SUMPRODUCT(G4:G9,$C$4:$C$9) / SUM($C$4:$C$9)</f>
        <v>980.18953216055763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131.63929409338596</v>
      </c>
      <c r="E11" s="133">
        <f>SQRT(SUM(K4:K9)/SUM($C$4:$C$9))</f>
        <v>86.316046251792002</v>
      </c>
      <c r="F11" s="134">
        <f>SQRT(SUM(L4:L9)/SUM($C$4:$C$9))</f>
        <v>19.785510102214012</v>
      </c>
      <c r="G11" s="135">
        <f>SQRT(SUM(M4:M9)/SUM($C$4:$C$9))</f>
        <v>90.924601579935128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7473-852C-44FA-8098-5F17DE2D8A4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761.90476190476193</v>
      </c>
      <c r="E4" s="117">
        <v>146.34920634920641</v>
      </c>
      <c r="F4" s="118">
        <v>21.111111111111111</v>
      </c>
      <c r="G4" s="119">
        <f t="shared" ref="G4:G9" si="0">D4+E4+F4</f>
        <v>929.3650793650794</v>
      </c>
      <c r="J4" s="93">
        <f t="shared" ref="J4:M9" si="1">((D4-D$10)^2)*$C4</f>
        <v>30.145124716556516</v>
      </c>
      <c r="K4" s="93">
        <f t="shared" si="1"/>
        <v>105018.02068964139</v>
      </c>
      <c r="L4" s="93">
        <f t="shared" si="1"/>
        <v>4347.9938271604933</v>
      </c>
      <c r="M4" s="93">
        <f t="shared" si="1"/>
        <v>147850.78697208065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655.23809523809518</v>
      </c>
      <c r="E5" s="121">
        <v>201.11111111111109</v>
      </c>
      <c r="F5" s="122">
        <v>31.111111111111111</v>
      </c>
      <c r="G5" s="123">
        <f t="shared" si="0"/>
        <v>887.46031746031736</v>
      </c>
      <c r="J5" s="93">
        <f t="shared" si="1"/>
        <v>549081.00000000035</v>
      </c>
      <c r="K5" s="93">
        <f t="shared" si="1"/>
        <v>2388.0868537808378</v>
      </c>
      <c r="L5" s="93">
        <f t="shared" si="1"/>
        <v>3.7808641975308857</v>
      </c>
      <c r="M5" s="93">
        <f t="shared" si="1"/>
        <v>476358.78515625163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685.71428571428567</v>
      </c>
      <c r="E6" s="121">
        <v>190.95238095238099</v>
      </c>
      <c r="F6" s="122">
        <v>31.111111111111111</v>
      </c>
      <c r="G6" s="123">
        <f t="shared" si="0"/>
        <v>907.77777777777771</v>
      </c>
      <c r="J6" s="93">
        <f t="shared" si="1"/>
        <v>267067.53514739248</v>
      </c>
      <c r="K6" s="93">
        <f t="shared" si="1"/>
        <v>474.55949920476672</v>
      </c>
      <c r="L6" s="93">
        <f t="shared" si="1"/>
        <v>3.626543209876564</v>
      </c>
      <c r="M6" s="93">
        <f t="shared" si="1"/>
        <v>288010.19276640139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56</v>
      </c>
      <c r="D7" s="120">
        <v>772.06349206349205</v>
      </c>
      <c r="E7" s="121">
        <v>188.25396825396831</v>
      </c>
      <c r="F7" s="122">
        <v>25.555555555555561</v>
      </c>
      <c r="G7" s="123">
        <f t="shared" si="0"/>
        <v>985.8730158730159</v>
      </c>
      <c r="J7" s="93">
        <f t="shared" si="1"/>
        <v>6736.9453262786683</v>
      </c>
      <c r="K7" s="93">
        <f t="shared" si="1"/>
        <v>1933.5278328923882</v>
      </c>
      <c r="L7" s="93">
        <f t="shared" si="1"/>
        <v>1559.8765432098728</v>
      </c>
      <c r="M7" s="93">
        <f t="shared" si="1"/>
        <v>1.9273037918877254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59</v>
      </c>
      <c r="D8" s="120">
        <v>766.98412698412699</v>
      </c>
      <c r="E8" s="121">
        <v>220.47619047619051</v>
      </c>
      <c r="F8" s="122">
        <v>35.555555555555557</v>
      </c>
      <c r="G8" s="123">
        <f t="shared" si="0"/>
        <v>1023.015873015873</v>
      </c>
      <c r="J8" s="93">
        <f t="shared" si="1"/>
        <v>2046.0617283950794</v>
      </c>
      <c r="K8" s="93">
        <f t="shared" si="1"/>
        <v>40953.306771030235</v>
      </c>
      <c r="L8" s="93">
        <f t="shared" si="1"/>
        <v>1315.663580246915</v>
      </c>
      <c r="M8" s="93">
        <f t="shared" si="1"/>
        <v>80584.859350394981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883.80952380952385</v>
      </c>
      <c r="E9" s="125">
        <v>206.50793650793651</v>
      </c>
      <c r="F9" s="126">
        <v>37.777777777777779</v>
      </c>
      <c r="G9" s="127">
        <f t="shared" si="0"/>
        <v>1128.0952380952381</v>
      </c>
      <c r="J9" s="93">
        <f t="shared" si="1"/>
        <v>948704.14285714389</v>
      </c>
      <c r="K9" s="93">
        <f t="shared" si="1"/>
        <v>9652.5005580356901</v>
      </c>
      <c r="L9" s="93">
        <f t="shared" si="1"/>
        <v>3038.1944444444462</v>
      </c>
      <c r="M9" s="93">
        <f t="shared" si="1"/>
        <v>1270988.834883431</v>
      </c>
    </row>
    <row r="10" spans="2:17" ht="24.95" customHeight="1" thickBot="1" x14ac:dyDescent="0.3">
      <c r="B10" s="104" t="s">
        <v>32</v>
      </c>
      <c r="C10" s="105">
        <f>AVERAGE(C4:C9)</f>
        <v>53.333333333333336</v>
      </c>
      <c r="D10" s="128">
        <f>SUMPRODUCT(D4:D9,C4:C9) / SUM(C4:C9)</f>
        <v>761.09523809523807</v>
      </c>
      <c r="E10" s="129">
        <f>SUMPRODUCT(E4:E9,$C$4:$C$9) / SUM($C$4:$C$9)</f>
        <v>194.12996031746033</v>
      </c>
      <c r="F10" s="130">
        <f>SUMPRODUCT(F4:F9,$C$4:$C$9) / SUM($C$4:$C$9)</f>
        <v>30.833333333333332</v>
      </c>
      <c r="G10" s="131">
        <f>SUMPRODUCT(G4:G9,$C$4:$C$9) / SUM($C$4:$C$9)</f>
        <v>986.0585317460318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74.449350026207568</v>
      </c>
      <c r="E11" s="133">
        <f>SQRT(SUM(K4:K9)/SUM($C$4:$C$9))</f>
        <v>22.390009086405684</v>
      </c>
      <c r="F11" s="134">
        <f>SQRT(SUM(L4:L9)/SUM($C$4:$C$9))</f>
        <v>5.664896237594828</v>
      </c>
      <c r="G11" s="135">
        <f>SQRT(SUM(M4:M9)/SUM($C$4:$C$9))</f>
        <v>84.109218178515363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AC6-DC95-49E7-8C9C-DCBB2E39AE8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731.42857142857144</v>
      </c>
      <c r="E4" s="117">
        <v>164.28571428571431</v>
      </c>
      <c r="F4" s="118">
        <v>30</v>
      </c>
      <c r="G4" s="119">
        <f t="shared" ref="G4:G9" si="0">D4+E4+F4</f>
        <v>925.71428571428578</v>
      </c>
      <c r="J4" s="93">
        <f t="shared" ref="J4:M9" si="1">((D4-D$10)^2)*$C4</f>
        <v>34980.00809400565</v>
      </c>
      <c r="K4" s="93">
        <f t="shared" si="1"/>
        <v>143875.48154828994</v>
      </c>
      <c r="L4" s="93">
        <f t="shared" si="1"/>
        <v>2539.9549290389755</v>
      </c>
      <c r="M4" s="93">
        <f t="shared" si="1"/>
        <v>58892.49068753235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609.52380952380952</v>
      </c>
      <c r="E5" s="121">
        <v>216.1904761904762</v>
      </c>
      <c r="F5" s="122">
        <v>35.555555555555557</v>
      </c>
      <c r="G5" s="123">
        <f t="shared" si="0"/>
        <v>861.26984126984132</v>
      </c>
      <c r="J5" s="93">
        <f t="shared" si="1"/>
        <v>435997.98781489383</v>
      </c>
      <c r="K5" s="93">
        <f t="shared" si="1"/>
        <v>792.38401992035983</v>
      </c>
      <c r="L5" s="93">
        <f t="shared" si="1"/>
        <v>172.3058810318775</v>
      </c>
      <c r="M5" s="93">
        <f t="shared" si="1"/>
        <v>492210.68972723448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640</v>
      </c>
      <c r="E6" s="121">
        <v>244.76190476190479</v>
      </c>
      <c r="F6" s="122">
        <v>42.222222222222221</v>
      </c>
      <c r="G6" s="123">
        <f t="shared" si="0"/>
        <v>926.98412698412699</v>
      </c>
      <c r="J6" s="93">
        <f t="shared" si="1"/>
        <v>191626.18022861905</v>
      </c>
      <c r="K6" s="93">
        <f t="shared" si="1"/>
        <v>28327.242827923001</v>
      </c>
      <c r="L6" s="93">
        <f t="shared" si="1"/>
        <v>1079.0245944246208</v>
      </c>
      <c r="M6" s="93">
        <f t="shared" si="1"/>
        <v>55977.561723174062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675.55555555555554</v>
      </c>
      <c r="E7" s="121">
        <v>231.9047619047619</v>
      </c>
      <c r="F7" s="122">
        <v>38.888888888888893</v>
      </c>
      <c r="G7" s="123">
        <f t="shared" si="0"/>
        <v>946.34920634920638</v>
      </c>
      <c r="J7" s="93">
        <f t="shared" si="1"/>
        <v>44039.707036923057</v>
      </c>
      <c r="K7" s="93">
        <f t="shared" si="1"/>
        <v>7519.8855374994037</v>
      </c>
      <c r="L7" s="93">
        <f t="shared" si="1"/>
        <v>116.9353466487154</v>
      </c>
      <c r="M7" s="93">
        <f t="shared" si="1"/>
        <v>12617.008477324058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57</v>
      </c>
      <c r="D8" s="120">
        <v>711.11111111111109</v>
      </c>
      <c r="E8" s="121">
        <v>266.98412698412699</v>
      </c>
      <c r="F8" s="122">
        <v>46.666666666666657</v>
      </c>
      <c r="G8" s="123">
        <f t="shared" si="0"/>
        <v>1024.7619047619048</v>
      </c>
      <c r="J8" s="93">
        <f t="shared" si="1"/>
        <v>3003.112440032171</v>
      </c>
      <c r="K8" s="93">
        <f t="shared" si="1"/>
        <v>124696.04461018578</v>
      </c>
      <c r="L8" s="93">
        <f t="shared" si="1"/>
        <v>4862.1970047946907</v>
      </c>
      <c r="M8" s="93">
        <f t="shared" si="1"/>
        <v>228152.75893473459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822.85714285714289</v>
      </c>
      <c r="E9" s="125">
        <v>193.33333333333329</v>
      </c>
      <c r="F9" s="126">
        <v>31.111111111111111</v>
      </c>
      <c r="G9" s="127">
        <f t="shared" si="0"/>
        <v>1047.3015873015872</v>
      </c>
      <c r="J9" s="93">
        <f t="shared" si="1"/>
        <v>892211.32307461009</v>
      </c>
      <c r="K9" s="93">
        <f t="shared" si="1"/>
        <v>45514.498246432231</v>
      </c>
      <c r="L9" s="93">
        <f t="shared" si="1"/>
        <v>2516.1032550826471</v>
      </c>
      <c r="M9" s="93">
        <f t="shared" si="1"/>
        <v>463852.72045096103</v>
      </c>
    </row>
    <row r="10" spans="2:17" ht="24.95" customHeight="1" thickBot="1" x14ac:dyDescent="0.3">
      <c r="B10" s="104" t="s">
        <v>32</v>
      </c>
      <c r="C10" s="105">
        <f>AVERAGE(C4:C9)</f>
        <v>52.833333333333336</v>
      </c>
      <c r="D10" s="128">
        <f>SUMPRODUCT(D4:D9,C4:C9) / SUM(C4:C9)</f>
        <v>703.85258625006259</v>
      </c>
      <c r="E10" s="129">
        <f>SUMPRODUCT(E4:E9,$C$4:$C$9) / SUM($C$4:$C$9)</f>
        <v>220.21180712032447</v>
      </c>
      <c r="F10" s="130">
        <f>SUMPRODUCT(F4:F9,$C$4:$C$9) / SUM($C$4:$C$9)</f>
        <v>37.430774623203646</v>
      </c>
      <c r="G10" s="131">
        <f>SUMPRODUCT(G4:G9,$C$4:$C$9) / SUM($C$4:$C$9)</f>
        <v>961.49516799359083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71.085728638411609</v>
      </c>
      <c r="E11" s="133">
        <f>SQRT(SUM(K4:K9)/SUM($C$4:$C$9))</f>
        <v>33.262436861464856</v>
      </c>
      <c r="F11" s="134">
        <f>SQRT(SUM(L4:L9)/SUM($C$4:$C$9))</f>
        <v>5.9669227602841692</v>
      </c>
      <c r="G11" s="135">
        <f>SQRT(SUM(M4:M9)/SUM($C$4:$C$9))</f>
        <v>64.32623942737041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C38C-D9BB-4926-A6CA-E91F2B21B85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109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660.64516129032256</v>
      </c>
      <c r="E4" s="117">
        <v>185.16129032258061</v>
      </c>
      <c r="F4" s="118">
        <v>31.612903225806448</v>
      </c>
      <c r="G4" s="119">
        <f t="shared" ref="G4:G9" si="0">D4+E4+F4</f>
        <v>877.41935483870964</v>
      </c>
      <c r="J4" s="93">
        <f t="shared" ref="J4:M9" si="1">((D4-D$10)^2)*$C4</f>
        <v>63903.896951523471</v>
      </c>
      <c r="K4" s="93">
        <f t="shared" si="1"/>
        <v>245104.4961260038</v>
      </c>
      <c r="L4" s="93">
        <f t="shared" si="1"/>
        <v>11320.326895080472</v>
      </c>
      <c r="M4" s="93">
        <f t="shared" si="1"/>
        <v>121581.31034148346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510.96774193548379</v>
      </c>
      <c r="E5" s="121">
        <v>243.87096774193549</v>
      </c>
      <c r="F5" s="122">
        <v>49.677419354838712</v>
      </c>
      <c r="G5" s="123">
        <f t="shared" si="0"/>
        <v>804.51612903225794</v>
      </c>
      <c r="J5" s="93">
        <f t="shared" si="1"/>
        <v>589498.33787262859</v>
      </c>
      <c r="K5" s="93">
        <f t="shared" si="1"/>
        <v>10705.877015220389</v>
      </c>
      <c r="L5" s="93">
        <f t="shared" si="1"/>
        <v>228.26322885046551</v>
      </c>
      <c r="M5" s="93">
        <f t="shared" si="1"/>
        <v>732990.72738425911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557.41935483870964</v>
      </c>
      <c r="E6" s="121">
        <v>276.45161290322579</v>
      </c>
      <c r="F6" s="122">
        <v>51.935483870967737</v>
      </c>
      <c r="G6" s="123">
        <f t="shared" si="0"/>
        <v>885.80645161290306</v>
      </c>
      <c r="J6" s="93">
        <f t="shared" si="1"/>
        <v>197603.28662683623</v>
      </c>
      <c r="K6" s="93">
        <f t="shared" si="1"/>
        <v>14068.363616424331</v>
      </c>
      <c r="L6" s="93">
        <f t="shared" si="1"/>
        <v>915.77228921272842</v>
      </c>
      <c r="M6" s="93">
        <f t="shared" si="1"/>
        <v>87411.317029844839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598.70967741935488</v>
      </c>
      <c r="E7" s="121">
        <v>277.09677419354841</v>
      </c>
      <c r="F7" s="122">
        <v>47.41935483870968</v>
      </c>
      <c r="G7" s="123">
        <f t="shared" si="0"/>
        <v>923.22580645161293</v>
      </c>
      <c r="J7" s="93">
        <f t="shared" si="1"/>
        <v>32347.298760810299</v>
      </c>
      <c r="K7" s="93">
        <f t="shared" si="1"/>
        <v>18084.854039362534</v>
      </c>
      <c r="L7" s="93">
        <f t="shared" si="1"/>
        <v>0.16204988254956565</v>
      </c>
      <c r="M7" s="93">
        <f t="shared" si="1"/>
        <v>2095.4571098276042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57</v>
      </c>
      <c r="D8" s="120">
        <v>614.19354838709683</v>
      </c>
      <c r="E8" s="121">
        <v>296.93548387096769</v>
      </c>
      <c r="F8" s="122">
        <v>48.548387096774192</v>
      </c>
      <c r="G8" s="123">
        <f t="shared" si="0"/>
        <v>959.67741935483866</v>
      </c>
      <c r="J8" s="93">
        <f t="shared" si="1"/>
        <v>4381.6126774583263</v>
      </c>
      <c r="K8" s="93">
        <f t="shared" si="1"/>
        <v>82186.666336834314</v>
      </c>
      <c r="L8" s="93">
        <f t="shared" si="1"/>
        <v>65.840219080377835</v>
      </c>
      <c r="M8" s="93">
        <f t="shared" si="1"/>
        <v>52259.156550745371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758.70967741935488</v>
      </c>
      <c r="E9" s="125">
        <v>260</v>
      </c>
      <c r="F9" s="126">
        <v>53.064516129032263</v>
      </c>
      <c r="G9" s="127">
        <f t="shared" si="0"/>
        <v>1071.7741935483871</v>
      </c>
      <c r="J9" s="93">
        <f t="shared" si="1"/>
        <v>1142515.5097452865</v>
      </c>
      <c r="K9" s="93">
        <f t="shared" si="1"/>
        <v>66.608227423597327</v>
      </c>
      <c r="L9" s="93">
        <f t="shared" si="1"/>
        <v>1937.9928481103339</v>
      </c>
      <c r="M9" s="93">
        <f t="shared" si="1"/>
        <v>1256796.1466883</v>
      </c>
    </row>
    <row r="10" spans="2:17" ht="24.95" customHeight="1" thickBot="1" x14ac:dyDescent="0.3">
      <c r="B10" s="104" t="s">
        <v>32</v>
      </c>
      <c r="C10" s="105">
        <f>AVERAGE(C4:C9)</f>
        <v>52</v>
      </c>
      <c r="D10" s="128">
        <f>SUMPRODUCT(D4:D9,C4:C9) / SUM(C4:C9)</f>
        <v>622.96112489660879</v>
      </c>
      <c r="E10" s="129">
        <f>SUMPRODUCT(E4:E9,$C$4:$C$9) / SUM($C$4:$C$9)</f>
        <v>258.9635028949545</v>
      </c>
      <c r="F10" s="130">
        <f>SUMPRODUCT(F4:F9,$C$4:$C$9) / SUM($C$4:$C$9)</f>
        <v>47.473635235732004</v>
      </c>
      <c r="G10" s="131">
        <f>SUMPRODUCT(G4:G9,$C$4:$C$9) / SUM($C$4:$C$9)</f>
        <v>929.39826302729523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80.667288008200046</v>
      </c>
      <c r="E11" s="133">
        <f>SQRT(SUM(K4:K9)/SUM($C$4:$C$9))</f>
        <v>34.44695221907962</v>
      </c>
      <c r="F11" s="134">
        <f>SQRT(SUM(L4:L9)/SUM($C$4:$C$9))</f>
        <v>6.8097680431845342</v>
      </c>
      <c r="G11" s="135">
        <f>SQRT(SUM(M4:M9)/SUM($C$4:$C$9))</f>
        <v>84.979901754814264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82E9-2C03-437C-A1AB-DB4A88D5640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531.61290322580646</v>
      </c>
      <c r="E4" s="117">
        <v>258.70967741935482</v>
      </c>
      <c r="F4" s="118">
        <v>53.064516129032263</v>
      </c>
      <c r="G4" s="119">
        <f t="shared" ref="G4:G9" si="0">D4+E4+F4</f>
        <v>843.38709677419354</v>
      </c>
      <c r="J4" s="93">
        <f t="shared" ref="J4:M9" si="1">((D4-D$10)^2)*$C4</f>
        <v>6987.2052728006047</v>
      </c>
      <c r="K4" s="93">
        <f t="shared" si="1"/>
        <v>164366.67553124722</v>
      </c>
      <c r="L4" s="93">
        <f t="shared" si="1"/>
        <v>7222.0136458234565</v>
      </c>
      <c r="M4" s="93">
        <f t="shared" si="1"/>
        <v>329468.58184646437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433.54838709677421</v>
      </c>
      <c r="E5" s="121">
        <v>319.35483870967738</v>
      </c>
      <c r="F5" s="122">
        <v>59.838709677419352</v>
      </c>
      <c r="G5" s="123">
        <f t="shared" si="0"/>
        <v>812.74193548387098</v>
      </c>
      <c r="J5" s="93">
        <f t="shared" si="1"/>
        <v>575608.41150281776</v>
      </c>
      <c r="K5" s="93">
        <f t="shared" si="1"/>
        <v>10.579604710193689</v>
      </c>
      <c r="L5" s="93">
        <f t="shared" si="1"/>
        <v>1713.1536832113513</v>
      </c>
      <c r="M5" s="93">
        <f t="shared" si="1"/>
        <v>645341.50558068126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485.16129032258073</v>
      </c>
      <c r="E6" s="121">
        <v>330.80645161290317</v>
      </c>
      <c r="F6" s="122">
        <v>67.741935483870961</v>
      </c>
      <c r="G6" s="123">
        <f t="shared" si="0"/>
        <v>883.70967741935488</v>
      </c>
      <c r="J6" s="93">
        <f t="shared" si="1"/>
        <v>160414.926193041</v>
      </c>
      <c r="K6" s="93">
        <f t="shared" si="1"/>
        <v>5542.9179890409778</v>
      </c>
      <c r="L6" s="93">
        <f t="shared" si="1"/>
        <v>160.14178477137423</v>
      </c>
      <c r="M6" s="93">
        <f t="shared" si="1"/>
        <v>98227.603496539145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469.67741935483872</v>
      </c>
      <c r="E7" s="121">
        <v>349.83870967741927</v>
      </c>
      <c r="F7" s="122">
        <v>59.838709677419352</v>
      </c>
      <c r="G7" s="123">
        <f t="shared" si="0"/>
        <v>879.35483870967744</v>
      </c>
      <c r="J7" s="93">
        <f t="shared" si="1"/>
        <v>300011.88633656414</v>
      </c>
      <c r="K7" s="93">
        <f t="shared" si="1"/>
        <v>48630.5452252451</v>
      </c>
      <c r="L7" s="93">
        <f t="shared" si="1"/>
        <v>1968.304231774744</v>
      </c>
      <c r="M7" s="93">
        <f t="shared" si="1"/>
        <v>138068.45549273273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55</v>
      </c>
      <c r="D8" s="120">
        <v>547.09677419354841</v>
      </c>
      <c r="E8" s="121">
        <v>364.83870967741927</v>
      </c>
      <c r="F8" s="122">
        <v>83.548387096774192</v>
      </c>
      <c r="G8" s="123">
        <f t="shared" si="0"/>
        <v>995.48387096774184</v>
      </c>
      <c r="J8" s="93">
        <f t="shared" si="1"/>
        <v>456.91427644751411</v>
      </c>
      <c r="K8" s="93">
        <f t="shared" si="1"/>
        <v>111421.66387295611</v>
      </c>
      <c r="L8" s="93">
        <f t="shared" si="1"/>
        <v>17177.035787768451</v>
      </c>
      <c r="M8" s="93">
        <f t="shared" si="1"/>
        <v>236425.04089511817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743.22580645161293</v>
      </c>
      <c r="E9" s="125">
        <v>289.35483870967738</v>
      </c>
      <c r="F9" s="126">
        <v>67.741935483870961</v>
      </c>
      <c r="G9" s="127">
        <f t="shared" si="0"/>
        <v>1100.3225806451612</v>
      </c>
      <c r="J9" s="93">
        <f t="shared" si="1"/>
        <v>2455541.1248156964</v>
      </c>
      <c r="K9" s="93">
        <f t="shared" si="1"/>
        <v>57578.891139233558</v>
      </c>
      <c r="L9" s="93">
        <f t="shared" si="1"/>
        <v>215.84327512663484</v>
      </c>
      <c r="M9" s="93">
        <f t="shared" si="1"/>
        <v>1800299.0155176308</v>
      </c>
    </row>
    <row r="10" spans="2:17" ht="24.95" customHeight="1" thickBot="1" x14ac:dyDescent="0.3">
      <c r="B10" s="104" t="s">
        <v>32</v>
      </c>
      <c r="C10" s="105">
        <f>AVERAGE(C4:C9)</f>
        <v>51.333333333333336</v>
      </c>
      <c r="D10" s="128">
        <f>SUMPRODUCT(D4:D9,C4:C9) / SUM(C4:C9)</f>
        <v>544.2144951822371</v>
      </c>
      <c r="E10" s="129">
        <f>SUMPRODUCT(E4:E9,$C$4:$C$9) / SUM($C$4:$C$9)</f>
        <v>319.82928361960614</v>
      </c>
      <c r="F10" s="130">
        <f>SUMPRODUCT(F4:F9,$C$4:$C$9) / SUM($C$4:$C$9)</f>
        <v>65.876099706744853</v>
      </c>
      <c r="G10" s="131">
        <f>SUMPRODUCT(G4:G9,$C$4:$C$9) / SUM($C$4:$C$9)</f>
        <v>929.91987850858811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106.58544021687587</v>
      </c>
      <c r="E11" s="133">
        <f>SQRT(SUM(K4:K9)/SUM($C$4:$C$9))</f>
        <v>35.472289960937609</v>
      </c>
      <c r="F11" s="134">
        <f>SQRT(SUM(L4:L9)/SUM($C$4:$C$9))</f>
        <v>9.6120345982746347</v>
      </c>
      <c r="G11" s="135">
        <f>SQRT(SUM(M4:M9)/SUM($C$4:$C$9))</f>
        <v>102.68837936173135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20E7-B387-422B-A852-7B326B42A87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388.19672131147541</v>
      </c>
      <c r="E4" s="117">
        <v>339.50819672131149</v>
      </c>
      <c r="F4" s="118">
        <v>67.704918032786878</v>
      </c>
      <c r="G4" s="119">
        <f t="shared" ref="G4:G9" si="0">D4+E4+F4</f>
        <v>795.40983606557381</v>
      </c>
      <c r="J4" s="93">
        <f t="shared" ref="J4:M9" si="1">((D4-D$10)^2)*$C4</f>
        <v>181034.69866062477</v>
      </c>
      <c r="K4" s="93">
        <f t="shared" si="1"/>
        <v>292725.74926209921</v>
      </c>
      <c r="L4" s="93">
        <f t="shared" si="1"/>
        <v>29876.562314456613</v>
      </c>
      <c r="M4" s="93">
        <f t="shared" si="1"/>
        <v>1298167.3268243568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320</v>
      </c>
      <c r="E5" s="121">
        <v>380.1639344262295</v>
      </c>
      <c r="F5" s="122">
        <v>83.770491803278688</v>
      </c>
      <c r="G5" s="123">
        <f t="shared" si="0"/>
        <v>783.93442622950818</v>
      </c>
      <c r="J5" s="93">
        <f t="shared" si="1"/>
        <v>814698.59352334635</v>
      </c>
      <c r="K5" s="93">
        <f t="shared" si="1"/>
        <v>80574.273863950279</v>
      </c>
      <c r="L5" s="93">
        <f t="shared" si="1"/>
        <v>4874.0365187920152</v>
      </c>
      <c r="M5" s="93">
        <f t="shared" si="1"/>
        <v>1578231.7373000383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44</v>
      </c>
      <c r="D6" s="120">
        <v>435.40983606557381</v>
      </c>
      <c r="E6" s="121">
        <v>473.27868852459022</v>
      </c>
      <c r="F6" s="122">
        <v>110.1639344262295</v>
      </c>
      <c r="G6" s="123">
        <f t="shared" si="0"/>
        <v>1018.8524590163935</v>
      </c>
      <c r="J6" s="93">
        <f t="shared" si="1"/>
        <v>13741.555046364938</v>
      </c>
      <c r="K6" s="93">
        <f t="shared" si="1"/>
        <v>115624.94453703627</v>
      </c>
      <c r="L6" s="93">
        <f t="shared" si="1"/>
        <v>11405.077957113881</v>
      </c>
      <c r="M6" s="93">
        <f t="shared" si="1"/>
        <v>108640.68327195373</v>
      </c>
      <c r="O6" s="145" t="s">
        <v>59</v>
      </c>
      <c r="P6" s="146" t="s">
        <v>61</v>
      </c>
      <c r="Q6" s="147">
        <v>0.6</v>
      </c>
    </row>
    <row r="7" spans="2:17" ht="20.100000000000001" customHeight="1" thickBot="1" x14ac:dyDescent="0.3">
      <c r="B7" s="94" t="s">
        <v>29</v>
      </c>
      <c r="C7" s="95">
        <v>52</v>
      </c>
      <c r="D7" s="120">
        <v>393.44262295081973</v>
      </c>
      <c r="E7" s="121">
        <v>450</v>
      </c>
      <c r="F7" s="122">
        <v>98.688524590163937</v>
      </c>
      <c r="G7" s="123">
        <f t="shared" si="0"/>
        <v>942.13114754098365</v>
      </c>
      <c r="J7" s="93">
        <f t="shared" si="1"/>
        <v>184956.94758642107</v>
      </c>
      <c r="K7" s="93">
        <f t="shared" si="1"/>
        <v>40720.751783720843</v>
      </c>
      <c r="L7" s="93">
        <f t="shared" si="1"/>
        <v>1112.0603697983011</v>
      </c>
      <c r="M7" s="93">
        <f t="shared" si="1"/>
        <v>37995.68116427194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55</v>
      </c>
      <c r="D8" s="120">
        <v>361.96721311475409</v>
      </c>
      <c r="E8" s="121">
        <v>542.29508196721315</v>
      </c>
      <c r="F8" s="122">
        <v>125.08196721311479</v>
      </c>
      <c r="G8" s="123">
        <f t="shared" si="0"/>
        <v>1029.344262295082</v>
      </c>
      <c r="J8" s="93">
        <f t="shared" si="1"/>
        <v>456605.50452244328</v>
      </c>
      <c r="K8" s="93">
        <f t="shared" si="1"/>
        <v>795685.1219813244</v>
      </c>
      <c r="L8" s="93">
        <f t="shared" si="1"/>
        <v>52916.119450667422</v>
      </c>
      <c r="M8" s="93">
        <f t="shared" si="1"/>
        <v>199202.40816794595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744.91803278688519</v>
      </c>
      <c r="E9" s="125">
        <v>342.4590163934426</v>
      </c>
      <c r="F9" s="126">
        <v>76.885245901639351</v>
      </c>
      <c r="G9" s="127">
        <f t="shared" si="0"/>
        <v>1164.2622950819671</v>
      </c>
      <c r="J9" s="93">
        <f t="shared" si="1"/>
        <v>5195261.7611248419</v>
      </c>
      <c r="K9" s="93">
        <f t="shared" si="1"/>
        <v>386090.36495996435</v>
      </c>
      <c r="L9" s="93">
        <f t="shared" si="1"/>
        <v>18001.787408346539</v>
      </c>
      <c r="M9" s="93">
        <f t="shared" si="1"/>
        <v>2321903.1840201481</v>
      </c>
    </row>
    <row r="10" spans="2:17" ht="24.95" customHeight="1" thickBot="1" x14ac:dyDescent="0.3">
      <c r="B10" s="104" t="s">
        <v>32</v>
      </c>
      <c r="C10" s="105">
        <f>AVERAGE(C4:C9)</f>
        <v>50.166666666666664</v>
      </c>
      <c r="D10" s="128">
        <f>SUMPRODUCT(D4:D9,C4:C9) / SUM(C4:C9)</f>
        <v>453.08207613964385</v>
      </c>
      <c r="E10" s="129">
        <f>SUMPRODUCT(E4:E9,$C$4:$C$9) / SUM($C$4:$C$9)</f>
        <v>422.01623005282937</v>
      </c>
      <c r="F10" s="130">
        <f>SUMPRODUCT(F4:F9,$C$4:$C$9) / SUM($C$4:$C$9)</f>
        <v>94.064048799085015</v>
      </c>
      <c r="G10" s="131">
        <f>SUMPRODUCT(G4:G9,$C$4:$C$9) / SUM($C$4:$C$9)</f>
        <v>969.16235499155823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150.81505098255471</v>
      </c>
      <c r="E11" s="133">
        <f>SQRT(SUM(K4:K9)/SUM($C$4:$C$9))</f>
        <v>75.404142716636471</v>
      </c>
      <c r="F11" s="134">
        <f>SQRT(SUM(L4:L9)/SUM($C$4:$C$9))</f>
        <v>19.815229890462447</v>
      </c>
      <c r="G11" s="135">
        <f>SQRT(SUM(M4:M9)/SUM($C$4:$C$9))</f>
        <v>135.71688604824976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5C08-C90B-438B-9BE2-0EBD84D0E378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330.66666666666669</v>
      </c>
      <c r="E4" s="117">
        <v>463.66666666666669</v>
      </c>
      <c r="F4" s="118">
        <v>93.333333333333329</v>
      </c>
      <c r="G4" s="119">
        <f t="shared" ref="G4:G9" si="0">D4+E4+F4</f>
        <v>887.66666666666674</v>
      </c>
      <c r="J4" s="93">
        <f t="shared" ref="J4:M9" si="1">((D4-D$10)^2)*$C4</f>
        <v>134587.80131482831</v>
      </c>
      <c r="K4" s="93">
        <f t="shared" si="1"/>
        <v>287755.80141215923</v>
      </c>
      <c r="L4" s="93">
        <f t="shared" si="1"/>
        <v>36067.572046708912</v>
      </c>
      <c r="M4" s="93">
        <f t="shared" si="1"/>
        <v>1195098.2501049417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45</v>
      </c>
      <c r="D5" s="120">
        <v>277.33333333333331</v>
      </c>
      <c r="E5" s="121">
        <v>523</v>
      </c>
      <c r="F5" s="122">
        <v>116.6666666666667</v>
      </c>
      <c r="G5" s="123">
        <f t="shared" si="0"/>
        <v>917</v>
      </c>
      <c r="J5" s="93">
        <f t="shared" si="1"/>
        <v>537388.23959094263</v>
      </c>
      <c r="K5" s="93">
        <f t="shared" si="1"/>
        <v>22723.136770110406</v>
      </c>
      <c r="L5" s="93">
        <f t="shared" si="1"/>
        <v>1425.5389426588647</v>
      </c>
      <c r="M5" s="93">
        <f t="shared" si="1"/>
        <v>849283.80982069683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43</v>
      </c>
      <c r="D6" s="120">
        <v>314.66666666666669</v>
      </c>
      <c r="E6" s="121">
        <v>594.83333333333337</v>
      </c>
      <c r="F6" s="122">
        <v>133</v>
      </c>
      <c r="G6" s="123">
        <f t="shared" si="0"/>
        <v>1042.5</v>
      </c>
      <c r="J6" s="93">
        <f t="shared" si="1"/>
        <v>222577.4229364499</v>
      </c>
      <c r="K6" s="93">
        <f t="shared" si="1"/>
        <v>104774.31323648426</v>
      </c>
      <c r="L6" s="93">
        <f t="shared" si="1"/>
        <v>4927.6306052674181</v>
      </c>
      <c r="M6" s="93">
        <f t="shared" si="1"/>
        <v>6067.6977400755522</v>
      </c>
      <c r="O6" s="145" t="s">
        <v>59</v>
      </c>
      <c r="P6" s="146" t="s">
        <v>61</v>
      </c>
      <c r="Q6" s="147">
        <v>0.65</v>
      </c>
    </row>
    <row r="7" spans="2:17" ht="20.100000000000001" customHeight="1" thickBot="1" x14ac:dyDescent="0.3">
      <c r="B7" s="94" t="s">
        <v>29</v>
      </c>
      <c r="C7" s="95">
        <v>51</v>
      </c>
      <c r="D7" s="120">
        <v>277.33333333333331</v>
      </c>
      <c r="E7" s="121">
        <v>584.33333333333337</v>
      </c>
      <c r="F7" s="122">
        <v>133</v>
      </c>
      <c r="G7" s="123">
        <f t="shared" si="0"/>
        <v>994.66666666666674</v>
      </c>
      <c r="J7" s="93">
        <f t="shared" si="1"/>
        <v>609040.00486973487</v>
      </c>
      <c r="K7" s="93">
        <f t="shared" si="1"/>
        <v>77023.203654774159</v>
      </c>
      <c r="L7" s="93">
        <f t="shared" si="1"/>
        <v>5844.3990899683331</v>
      </c>
      <c r="M7" s="93">
        <f t="shared" si="1"/>
        <v>181843.34369768898</v>
      </c>
      <c r="O7" s="148" t="s">
        <v>62</v>
      </c>
      <c r="P7" s="149" t="s">
        <v>60</v>
      </c>
      <c r="Q7" s="150">
        <v>0.25</v>
      </c>
    </row>
    <row r="8" spans="2:17" ht="20.100000000000001" customHeight="1" x14ac:dyDescent="0.25">
      <c r="B8" s="94" t="s">
        <v>30</v>
      </c>
      <c r="C8" s="95">
        <v>54</v>
      </c>
      <c r="D8" s="120">
        <v>336</v>
      </c>
      <c r="E8" s="121">
        <v>690.33333333333337</v>
      </c>
      <c r="F8" s="122">
        <v>172.66666666666671</v>
      </c>
      <c r="G8" s="123">
        <f t="shared" si="0"/>
        <v>1199.0000000000002</v>
      </c>
      <c r="J8" s="93">
        <f t="shared" si="1"/>
        <v>138328.37399561729</v>
      </c>
      <c r="K8" s="93">
        <f t="shared" si="1"/>
        <v>1133190.7235835933</v>
      </c>
      <c r="L8" s="93">
        <f t="shared" si="1"/>
        <v>137014.21429875842</v>
      </c>
      <c r="M8" s="93">
        <f t="shared" si="1"/>
        <v>1129423.531244294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698.66666666666663</v>
      </c>
      <c r="E9" s="125">
        <v>422.16666666666669</v>
      </c>
      <c r="F9" s="126">
        <v>85.166666666666671</v>
      </c>
      <c r="G9" s="127">
        <f t="shared" si="0"/>
        <v>1206</v>
      </c>
      <c r="J9" s="93">
        <f t="shared" si="1"/>
        <v>5842663.9590942282</v>
      </c>
      <c r="K9" s="93">
        <f t="shared" si="1"/>
        <v>912241.71614393021</v>
      </c>
      <c r="L9" s="93">
        <f t="shared" si="1"/>
        <v>82710.988860482146</v>
      </c>
      <c r="M9" s="93">
        <f t="shared" si="1"/>
        <v>1379336.7239050677</v>
      </c>
    </row>
    <row r="10" spans="2:17" ht="24.95" customHeight="1" thickBot="1" x14ac:dyDescent="0.3">
      <c r="B10" s="104" t="s">
        <v>32</v>
      </c>
      <c r="C10" s="105">
        <f>AVERAGE(C4:C9)</f>
        <v>49.333333333333336</v>
      </c>
      <c r="D10" s="128">
        <f>SUMPRODUCT(D4:D9,C4:C9) / SUM(C4:C9)</f>
        <v>386.61261261261262</v>
      </c>
      <c r="E10" s="129">
        <f>SUMPRODUCT(E4:E9,$C$4:$C$9) / SUM($C$4:$C$9)</f>
        <v>545.47128378378375</v>
      </c>
      <c r="F10" s="130">
        <f>SUMPRODUCT(F4:F9,$C$4:$C$9) / SUM($C$4:$C$9)</f>
        <v>122.29504504504506</v>
      </c>
      <c r="G10" s="131">
        <f>SUMPRODUCT(G4:G9,$C$4:$C$9) / SUM($C$4:$C$9)</f>
        <v>1054.3789414414416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159.01497679126015</v>
      </c>
      <c r="E11" s="133">
        <f>SQRT(SUM(K4:K9)/SUM($C$4:$C$9))</f>
        <v>92.592336944340929</v>
      </c>
      <c r="F11" s="134">
        <f>SQRT(SUM(L4:L9)/SUM($C$4:$C$9))</f>
        <v>30.089413142436495</v>
      </c>
      <c r="G11" s="135">
        <f>SQRT(SUM(M4:M9)/SUM($C$4:$C$9))</f>
        <v>126.55857201462477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6E20-9990-436C-AFAF-0104A5297D8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777.14285714285711</v>
      </c>
      <c r="E4" s="117">
        <v>128.88888888888891</v>
      </c>
      <c r="F4" s="118">
        <v>14.444444444444439</v>
      </c>
      <c r="G4" s="119">
        <f t="shared" ref="G4:G9" si="0">D4+E4+F4</f>
        <v>920.47619047619048</v>
      </c>
      <c r="J4" s="93">
        <f t="shared" ref="J4:M9" si="1">((D4-D$10)^2)*$C4</f>
        <v>253993.61605660594</v>
      </c>
      <c r="K4" s="93">
        <f t="shared" si="1"/>
        <v>80604.935661631855</v>
      </c>
      <c r="L4" s="93">
        <f t="shared" si="1"/>
        <v>7908.2918569750691</v>
      </c>
      <c r="M4" s="93">
        <f t="shared" si="1"/>
        <v>768807.0944595536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766.98412698412699</v>
      </c>
      <c r="E5" s="121">
        <v>157.7777777777778</v>
      </c>
      <c r="F5" s="122">
        <v>27.777777777777779</v>
      </c>
      <c r="G5" s="123">
        <f t="shared" si="0"/>
        <v>952.53968253968264</v>
      </c>
      <c r="J5" s="93">
        <f t="shared" si="1"/>
        <v>349592.42348814546</v>
      </c>
      <c r="K5" s="93">
        <f t="shared" si="1"/>
        <v>8244.5645692275848</v>
      </c>
      <c r="L5" s="93">
        <f t="shared" si="1"/>
        <v>2.4047002266029214</v>
      </c>
      <c r="M5" s="93">
        <f t="shared" si="1"/>
        <v>463096.97410392063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761.90476190476193</v>
      </c>
      <c r="E6" s="121">
        <v>190.15873015873021</v>
      </c>
      <c r="F6" s="122">
        <v>38.888888888888893</v>
      </c>
      <c r="G6" s="123">
        <f t="shared" si="0"/>
        <v>990.95238095238108</v>
      </c>
      <c r="J6" s="93">
        <f t="shared" si="1"/>
        <v>376865.2021597423</v>
      </c>
      <c r="K6" s="93">
        <f t="shared" si="1"/>
        <v>17706.400144838128</v>
      </c>
      <c r="L6" s="93">
        <f t="shared" si="1"/>
        <v>6036.1514013180258</v>
      </c>
      <c r="M6" s="93">
        <f t="shared" si="1"/>
        <v>162518.15645455805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848.25396825396831</v>
      </c>
      <c r="E7" s="121">
        <v>193.17460317460319</v>
      </c>
      <c r="F7" s="122">
        <v>24.444444444444439</v>
      </c>
      <c r="G7" s="123">
        <f t="shared" si="0"/>
        <v>1065.8730158730159</v>
      </c>
      <c r="J7" s="93">
        <f t="shared" si="1"/>
        <v>582.35309440224114</v>
      </c>
      <c r="K7" s="93">
        <f t="shared" si="1"/>
        <v>28665.361796740657</v>
      </c>
      <c r="L7" s="93">
        <f t="shared" si="1"/>
        <v>551.94926003924434</v>
      </c>
      <c r="M7" s="93">
        <f t="shared" si="1"/>
        <v>14806.725133438562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59</v>
      </c>
      <c r="D8" s="120">
        <v>883.80952380952385</v>
      </c>
      <c r="E8" s="121">
        <v>166.98412698412699</v>
      </c>
      <c r="F8" s="122">
        <v>27.777777777777779</v>
      </c>
      <c r="G8" s="123">
        <f t="shared" si="0"/>
        <v>1078.5714285714287</v>
      </c>
      <c r="J8" s="93">
        <f t="shared" si="1"/>
        <v>61779.932470258747</v>
      </c>
      <c r="K8" s="93">
        <f t="shared" si="1"/>
        <v>836.3471722866949</v>
      </c>
      <c r="L8" s="93">
        <f t="shared" si="1"/>
        <v>2.8954553748892318</v>
      </c>
      <c r="M8" s="93">
        <f t="shared" si="1"/>
        <v>48990.346051748573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1010.793650793651</v>
      </c>
      <c r="E9" s="125">
        <v>180.15873015873021</v>
      </c>
      <c r="F9" s="126">
        <v>31.111111111111111</v>
      </c>
      <c r="G9" s="127">
        <f t="shared" si="0"/>
        <v>1222.0634920634923</v>
      </c>
      <c r="J9" s="93">
        <f t="shared" si="1"/>
        <v>1599588.5379575393</v>
      </c>
      <c r="K9" s="93">
        <f t="shared" si="1"/>
        <v>5578.0360660874394</v>
      </c>
      <c r="L9" s="93">
        <f t="shared" si="1"/>
        <v>796.13433271977078</v>
      </c>
      <c r="M9" s="93">
        <f t="shared" si="1"/>
        <v>1870467.9238330617</v>
      </c>
    </row>
    <row r="10" spans="2:17" ht="24.95" customHeight="1" thickBot="1" x14ac:dyDescent="0.3">
      <c r="B10" s="104" t="s">
        <v>32</v>
      </c>
      <c r="C10" s="105">
        <f>AVERAGE(C4:C9)</f>
        <v>53.5</v>
      </c>
      <c r="D10" s="128">
        <f>SUMPRODUCT(D4:D9,C4:C9) / SUM(C4:C9)</f>
        <v>851.45032883350643</v>
      </c>
      <c r="E10" s="129">
        <f>SUMPRODUCT(E4:E9,$C$4:$C$9) / SUM($C$4:$C$9)</f>
        <v>170.74914701082929</v>
      </c>
      <c r="F10" s="130">
        <f>SUMPRODUCT(F4:F9,$C$4:$C$9) / SUM($C$4:$C$9)</f>
        <v>27.556247836621665</v>
      </c>
      <c r="G10" s="131">
        <f>SUMPRODUCT(G4:G9,$C$4:$C$9) / SUM($C$4:$C$9)</f>
        <v>1049.7557236809575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90.729169150073218</v>
      </c>
      <c r="E11" s="133">
        <f>SQRT(SUM(K4:K9)/SUM($C$4:$C$9))</f>
        <v>21.005535942236733</v>
      </c>
      <c r="F11" s="134">
        <f>SQRT(SUM(L4:L9)/SUM($C$4:$C$9))</f>
        <v>6.9033891641853646</v>
      </c>
      <c r="G11" s="135">
        <f>SQRT(SUM(M4:M9)/SUM($C$4:$C$9))</f>
        <v>101.83193074126154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8BC5-3E81-493A-912A-ACA26058D070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777.14285714285711</v>
      </c>
      <c r="E4" s="117">
        <v>147.4603174603175</v>
      </c>
      <c r="F4" s="118">
        <v>24.444444444444439</v>
      </c>
      <c r="G4" s="119">
        <f t="shared" ref="G4:G9" si="0">D4+E4+F4</f>
        <v>949.04761904761904</v>
      </c>
      <c r="J4" s="93">
        <f t="shared" ref="J4:M9" si="1">((D4-D$10)^2)*$C4</f>
        <v>618.44444444447004</v>
      </c>
      <c r="K4" s="93">
        <f t="shared" si="1"/>
        <v>88206.669658604034</v>
      </c>
      <c r="L4" s="93">
        <f t="shared" si="1"/>
        <v>1997.8610146604965</v>
      </c>
      <c r="M4" s="93">
        <f t="shared" si="1"/>
        <v>134367.74286462215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670.47619047619048</v>
      </c>
      <c r="E5" s="121">
        <v>167.14285714285711</v>
      </c>
      <c r="F5" s="122">
        <v>25.555555555555561</v>
      </c>
      <c r="G5" s="123">
        <f t="shared" si="0"/>
        <v>863.17460317460313</v>
      </c>
      <c r="J5" s="93">
        <f t="shared" si="1"/>
        <v>596498.77777777822</v>
      </c>
      <c r="K5" s="93">
        <f t="shared" si="1"/>
        <v>28476.562500000076</v>
      </c>
      <c r="L5" s="93">
        <f t="shared" si="1"/>
        <v>1471.0421006944414</v>
      </c>
      <c r="M5" s="93">
        <f t="shared" si="1"/>
        <v>959297.81640624884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706.03174603174602</v>
      </c>
      <c r="E6" s="121">
        <v>198.4126984126984</v>
      </c>
      <c r="F6" s="122">
        <v>34.444444444444443</v>
      </c>
      <c r="G6" s="123">
        <f t="shared" si="0"/>
        <v>938.88888888888891</v>
      </c>
      <c r="J6" s="93">
        <f t="shared" si="1"/>
        <v>262810.65432098799</v>
      </c>
      <c r="K6" s="93">
        <f t="shared" si="1"/>
        <v>2411.2996819097953</v>
      </c>
      <c r="L6" s="93">
        <f t="shared" si="1"/>
        <v>546.43166473765405</v>
      </c>
      <c r="M6" s="93">
        <f t="shared" si="1"/>
        <v>193749.41063456546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56</v>
      </c>
      <c r="D7" s="120">
        <v>761.90476190476193</v>
      </c>
      <c r="E7" s="121">
        <v>192.2222222222222</v>
      </c>
      <c r="F7" s="122">
        <v>26.666666666666671</v>
      </c>
      <c r="G7" s="123">
        <f t="shared" si="0"/>
        <v>980.79365079365073</v>
      </c>
      <c r="J7" s="93">
        <f t="shared" si="1"/>
        <v>20013.841269841316</v>
      </c>
      <c r="K7" s="93">
        <f t="shared" si="1"/>
        <v>52.932098765429693</v>
      </c>
      <c r="L7" s="93">
        <f t="shared" si="1"/>
        <v>1068.4749228395035</v>
      </c>
      <c r="M7" s="93">
        <f t="shared" si="1"/>
        <v>27849.726686507802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59</v>
      </c>
      <c r="D8" s="120">
        <v>848.25396825396831</v>
      </c>
      <c r="E8" s="121">
        <v>258.25396825396831</v>
      </c>
      <c r="F8" s="122">
        <v>44.444444444444443</v>
      </c>
      <c r="G8" s="123">
        <f t="shared" si="0"/>
        <v>1150.952380952381</v>
      </c>
      <c r="J8" s="93">
        <f t="shared" si="1"/>
        <v>268376.43209876557</v>
      </c>
      <c r="K8" s="93">
        <f t="shared" si="1"/>
        <v>264882.37394494878</v>
      </c>
      <c r="L8" s="93">
        <f t="shared" si="1"/>
        <v>10609.418354552468</v>
      </c>
      <c r="M8" s="93">
        <f t="shared" si="1"/>
        <v>1289859.6556703143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878.73015873015868</v>
      </c>
      <c r="E9" s="125">
        <v>173.01587301587301</v>
      </c>
      <c r="F9" s="126">
        <v>28.888888888888889</v>
      </c>
      <c r="G9" s="127">
        <f t="shared" si="0"/>
        <v>1080.6349206349207</v>
      </c>
      <c r="J9" s="93">
        <f t="shared" si="1"/>
        <v>604072.39682539564</v>
      </c>
      <c r="K9" s="93">
        <f t="shared" si="1"/>
        <v>20946.45337301588</v>
      </c>
      <c r="L9" s="93">
        <f t="shared" si="1"/>
        <v>290.08984374999966</v>
      </c>
      <c r="M9" s="93">
        <f t="shared" si="1"/>
        <v>378791.04172867263</v>
      </c>
    </row>
    <row r="10" spans="2:17" ht="24.95" customHeight="1" thickBot="1" x14ac:dyDescent="0.3">
      <c r="B10" s="104" t="s">
        <v>32</v>
      </c>
      <c r="C10" s="105">
        <f>AVERAGE(C4:C9)</f>
        <v>53.333333333333336</v>
      </c>
      <c r="D10" s="128">
        <f>SUMPRODUCT(D4:D9,C4:C9) / SUM(C4:C9)</f>
        <v>780.80952380952385</v>
      </c>
      <c r="E10" s="129">
        <f>SUMPRODUCT(E4:E9,$C$4:$C$9) / SUM($C$4:$C$9)</f>
        <v>191.25</v>
      </c>
      <c r="F10" s="130">
        <f>SUMPRODUCT(F4:F9,$C$4:$C$9) / SUM($C$4:$C$9)</f>
        <v>31.034722222222221</v>
      </c>
      <c r="G10" s="131">
        <f>SUMPRODUCT(G4:G9,$C$4:$C$9) / SUM($C$4:$C$9)</f>
        <v>1003.0942460317459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74.001489569830895</v>
      </c>
      <c r="E11" s="133">
        <f>SQRT(SUM(K4:K9)/SUM($C$4:$C$9))</f>
        <v>35.574582361271474</v>
      </c>
      <c r="F11" s="134">
        <f>SQRT(SUM(L4:L9)/SUM($C$4:$C$9))</f>
        <v>7.0673805926494442</v>
      </c>
      <c r="G11" s="135">
        <f>SQRT(SUM(M4:M9)/SUM($C$4:$C$9))</f>
        <v>96.564670590344065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CDF6-D18B-4915-862B-CB672440DB7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706.03174603174602</v>
      </c>
      <c r="E4" s="117">
        <v>176.82539682539681</v>
      </c>
      <c r="F4" s="118">
        <v>28.888888888888889</v>
      </c>
      <c r="G4" s="119">
        <f t="shared" ref="G4:G9" si="0">D4+E4+F4</f>
        <v>911.7460317460318</v>
      </c>
      <c r="J4" s="93">
        <f t="shared" ref="J4:M9" si="1">((D4-D$10)^2)*$C4</f>
        <v>880.20424568306612</v>
      </c>
      <c r="K4" s="93">
        <f t="shared" si="1"/>
        <v>59158.167657659775</v>
      </c>
      <c r="L4" s="93">
        <f t="shared" si="1"/>
        <v>4529.3306594948217</v>
      </c>
      <c r="M4" s="93">
        <f t="shared" si="1"/>
        <v>78880.422378810574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614.60317460317458</v>
      </c>
      <c r="E5" s="121">
        <v>213.968253968254</v>
      </c>
      <c r="F5" s="122">
        <v>32.222222222222221</v>
      </c>
      <c r="G5" s="123">
        <f t="shared" si="0"/>
        <v>860.79365079365073</v>
      </c>
      <c r="J5" s="93">
        <f t="shared" si="1"/>
        <v>371343.49740878207</v>
      </c>
      <c r="K5" s="93">
        <f t="shared" si="1"/>
        <v>80.452033998197663</v>
      </c>
      <c r="L5" s="93">
        <f t="shared" si="1"/>
        <v>2127.689425867999</v>
      </c>
      <c r="M5" s="93">
        <f t="shared" si="1"/>
        <v>418010.06472178333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47</v>
      </c>
      <c r="D6" s="120">
        <v>640</v>
      </c>
      <c r="E6" s="121">
        <v>245.8730158730159</v>
      </c>
      <c r="F6" s="122">
        <v>48.888888888888893</v>
      </c>
      <c r="G6" s="123">
        <f t="shared" si="0"/>
        <v>934.76190476190482</v>
      </c>
      <c r="J6" s="93">
        <f t="shared" si="1"/>
        <v>178676.86256132409</v>
      </c>
      <c r="K6" s="93">
        <f t="shared" si="1"/>
        <v>51761.971957129725</v>
      </c>
      <c r="L6" s="93">
        <f t="shared" si="1"/>
        <v>4772.7645762837055</v>
      </c>
      <c r="M6" s="93">
        <f t="shared" si="1"/>
        <v>15902.240707340239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670.47619047619048</v>
      </c>
      <c r="E7" s="121">
        <v>241.5873015873016</v>
      </c>
      <c r="F7" s="122">
        <v>41.111111111111107</v>
      </c>
      <c r="G7" s="123">
        <f t="shared" si="0"/>
        <v>953.17460317460313</v>
      </c>
      <c r="J7" s="93">
        <f t="shared" si="1"/>
        <v>53474.741599995628</v>
      </c>
      <c r="K7" s="93">
        <f t="shared" si="1"/>
        <v>45937.839373626259</v>
      </c>
      <c r="L7" s="93">
        <f t="shared" si="1"/>
        <v>290.78153508356422</v>
      </c>
      <c r="M7" s="93">
        <f t="shared" si="1"/>
        <v>1.8878457835530233E-2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57</v>
      </c>
      <c r="D8" s="120">
        <v>680.6349206349206</v>
      </c>
      <c r="E8" s="121">
        <v>230</v>
      </c>
      <c r="F8" s="122">
        <v>45.555555555555557</v>
      </c>
      <c r="G8" s="123">
        <f t="shared" si="0"/>
        <v>956.19047619047615</v>
      </c>
      <c r="J8" s="93">
        <f t="shared" si="1"/>
        <v>25190.85215548423</v>
      </c>
      <c r="K8" s="93">
        <f t="shared" si="1"/>
        <v>17085.383498125761</v>
      </c>
      <c r="L8" s="93">
        <f t="shared" si="1"/>
        <v>2592.2772457497676</v>
      </c>
      <c r="M8" s="93">
        <f t="shared" si="1"/>
        <v>524.8322099490897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858.41269841269843</v>
      </c>
      <c r="E9" s="125">
        <v>172.2222222222222</v>
      </c>
      <c r="F9" s="126">
        <v>35.555555555555557</v>
      </c>
      <c r="G9" s="127">
        <f t="shared" si="0"/>
        <v>1066.1904761904764</v>
      </c>
      <c r="J9" s="93">
        <f t="shared" si="1"/>
        <v>1548050.0216797015</v>
      </c>
      <c r="K9" s="93">
        <f t="shared" si="1"/>
        <v>103155.55890425987</v>
      </c>
      <c r="L9" s="93">
        <f t="shared" si="1"/>
        <v>667.98765149529788</v>
      </c>
      <c r="M9" s="93">
        <f t="shared" si="1"/>
        <v>804936.86004011962</v>
      </c>
    </row>
    <row r="10" spans="2:17" ht="24.95" customHeight="1" thickBot="1" x14ac:dyDescent="0.3">
      <c r="B10" s="104" t="s">
        <v>32</v>
      </c>
      <c r="C10" s="105">
        <f>AVERAGE(C4:C9)</f>
        <v>52.833333333333336</v>
      </c>
      <c r="D10" s="128">
        <f>SUMPRODUCT(D4:D9,C4:C9) / SUM(C4:C9)</f>
        <v>701.65740323469026</v>
      </c>
      <c r="E10" s="129">
        <f>SUMPRODUCT(E4:E9,$C$4:$C$9) / SUM($C$4:$C$9)</f>
        <v>212.68689599919884</v>
      </c>
      <c r="F10" s="130">
        <f>SUMPRODUCT(F4:F9,$C$4:$C$9) / SUM($C$4:$C$9)</f>
        <v>38.811777076761302</v>
      </c>
      <c r="G10" s="131">
        <f>SUMPRODUCT(G4:G9,$C$4:$C$9) / SUM($C$4:$C$9)</f>
        <v>953.15607631065052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82.882155322018818</v>
      </c>
      <c r="E11" s="133">
        <f>SQRT(SUM(K4:K9)/SUM($C$4:$C$9))</f>
        <v>29.569965868533647</v>
      </c>
      <c r="F11" s="134">
        <f>SQRT(SUM(L4:L9)/SUM($C$4:$C$9))</f>
        <v>6.8744557786262295</v>
      </c>
      <c r="G11" s="135">
        <f>SQRT(SUM(M4:M9)/SUM($C$4:$C$9))</f>
        <v>64.486675779666797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641-C9A7-4B55-A0CD-C49D32E5F1D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660.64516129032256</v>
      </c>
      <c r="E4" s="117">
        <v>212.09677419354841</v>
      </c>
      <c r="F4" s="118">
        <v>32.741935483870968</v>
      </c>
      <c r="G4" s="119">
        <f t="shared" ref="G4:G9" si="0">D4+E4+F4</f>
        <v>905.48387096774195</v>
      </c>
      <c r="J4" s="93">
        <f t="shared" ref="J4:M9" si="1">((D4-D$10)^2)*$C4</f>
        <v>7920.792566914407</v>
      </c>
      <c r="K4" s="93">
        <f t="shared" si="1"/>
        <v>119728.69279152084</v>
      </c>
      <c r="L4" s="93">
        <f t="shared" si="1"/>
        <v>9761.236725258459</v>
      </c>
      <c r="M4" s="93">
        <f t="shared" si="1"/>
        <v>126606.78952569164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526.45161290322585</v>
      </c>
      <c r="E5" s="121">
        <v>275.96774193548379</v>
      </c>
      <c r="F5" s="122">
        <v>49.677419354838712</v>
      </c>
      <c r="G5" s="123">
        <f t="shared" si="0"/>
        <v>852.0967741935483</v>
      </c>
      <c r="J5" s="93">
        <f t="shared" si="1"/>
        <v>687289.96272100334</v>
      </c>
      <c r="K5" s="93">
        <f t="shared" si="1"/>
        <v>7098.6092657934432</v>
      </c>
      <c r="L5" s="93">
        <f t="shared" si="1"/>
        <v>229.01347724811293</v>
      </c>
      <c r="M5" s="93">
        <f t="shared" si="1"/>
        <v>532379.04547673848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583.22580645161293</v>
      </c>
      <c r="E6" s="121">
        <v>280.48387096774201</v>
      </c>
      <c r="F6" s="122">
        <v>51.935483870967737</v>
      </c>
      <c r="G6" s="123">
        <f t="shared" si="0"/>
        <v>915.64516129032256</v>
      </c>
      <c r="J6" s="93">
        <f t="shared" si="1"/>
        <v>189313.17134176302</v>
      </c>
      <c r="K6" s="93">
        <f t="shared" si="1"/>
        <v>12991.894511674504</v>
      </c>
      <c r="L6" s="93">
        <f t="shared" si="1"/>
        <v>917.25832919425898</v>
      </c>
      <c r="M6" s="93">
        <f t="shared" si="1"/>
        <v>84583.874353719046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701.93548387096769</v>
      </c>
      <c r="E7" s="121">
        <v>290.32258064516128</v>
      </c>
      <c r="F7" s="122">
        <v>56.451612903225808</v>
      </c>
      <c r="G7" s="123">
        <f t="shared" si="0"/>
        <v>1048.7096774193549</v>
      </c>
      <c r="J7" s="93">
        <f t="shared" si="1"/>
        <v>163708.55747594708</v>
      </c>
      <c r="K7" s="93">
        <f t="shared" si="1"/>
        <v>39045.932884541369</v>
      </c>
      <c r="L7" s="93">
        <f t="shared" si="1"/>
        <v>4436.7990251891442</v>
      </c>
      <c r="M7" s="93">
        <f t="shared" si="1"/>
        <v>447318.69479788066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57</v>
      </c>
      <c r="D8" s="120">
        <v>609.0322580645161</v>
      </c>
      <c r="E8" s="121">
        <v>291.45161290322579</v>
      </c>
      <c r="F8" s="122">
        <v>46.29032258064516</v>
      </c>
      <c r="G8" s="123">
        <f t="shared" si="0"/>
        <v>946.77419354838707</v>
      </c>
      <c r="J8" s="93">
        <f t="shared" si="1"/>
        <v>83812.560469760501</v>
      </c>
      <c r="K8" s="93">
        <f t="shared" si="1"/>
        <v>43967.840640598428</v>
      </c>
      <c r="L8" s="93">
        <f t="shared" si="1"/>
        <v>79.325637100366833</v>
      </c>
      <c r="M8" s="93">
        <f t="shared" si="1"/>
        <v>7872.1940785236438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763.87096774193549</v>
      </c>
      <c r="E9" s="125">
        <v>230.16129032258061</v>
      </c>
      <c r="F9" s="126">
        <v>46.29032258064516</v>
      </c>
      <c r="G9" s="127">
        <f t="shared" si="0"/>
        <v>1040.3225806451612</v>
      </c>
      <c r="J9" s="93">
        <f t="shared" si="1"/>
        <v>841377.93896205851</v>
      </c>
      <c r="K9" s="93">
        <f t="shared" si="1"/>
        <v>69649.524019241522</v>
      </c>
      <c r="L9" s="93">
        <f t="shared" si="1"/>
        <v>86.284026319697261</v>
      </c>
      <c r="M9" s="93">
        <f t="shared" si="1"/>
        <v>414820.5951524094</v>
      </c>
    </row>
    <row r="10" spans="2:17" ht="24.95" customHeight="1" thickBot="1" x14ac:dyDescent="0.3">
      <c r="B10" s="104" t="s">
        <v>32</v>
      </c>
      <c r="C10" s="105">
        <f>AVERAGE(C4:C9)</f>
        <v>52</v>
      </c>
      <c r="D10" s="128">
        <f>SUMPRODUCT(D4:D9,C4:C9) / SUM(C4:C9)</f>
        <v>647.37799834574025</v>
      </c>
      <c r="E10" s="129">
        <f>SUMPRODUCT(E4:E9,$C$4:$C$9) / SUM($C$4:$C$9)</f>
        <v>263.67814309346568</v>
      </c>
      <c r="F10" s="130">
        <f>SUMPRODUCT(F4:F9,$C$4:$C$9) / SUM($C$4:$C$9)</f>
        <v>47.470016542597193</v>
      </c>
      <c r="G10" s="131">
        <f>SUMPRODUCT(G4:G9,$C$4:$C$9) / SUM($C$4:$C$9)</f>
        <v>958.52615798180307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79.530331730630451</v>
      </c>
      <c r="E11" s="133">
        <f>SQRT(SUM(K4:K9)/SUM($C$4:$C$9))</f>
        <v>30.617705521299381</v>
      </c>
      <c r="F11" s="134">
        <f>SQRT(SUM(L4:L9)/SUM($C$4:$C$9))</f>
        <v>7.0506221811992846</v>
      </c>
      <c r="G11" s="135">
        <f>SQRT(SUM(M4:M9)/SUM($C$4:$C$9))</f>
        <v>71.914773128909857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A7C4-2155-4C83-A2D3-92480B251B6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531.61290322580646</v>
      </c>
      <c r="E4" s="117">
        <v>200.9677419354839</v>
      </c>
      <c r="F4" s="118">
        <v>32.741935483870968</v>
      </c>
      <c r="G4" s="119">
        <f t="shared" ref="G4:G9" si="0">D4+E4+F4</f>
        <v>765.32258064516134</v>
      </c>
      <c r="J4" s="93">
        <f t="shared" ref="J4:M9" si="1">((D4-D$10)^2)*$C4</f>
        <v>143583.49070238485</v>
      </c>
      <c r="K4" s="93">
        <f t="shared" si="1"/>
        <v>555349.03459444654</v>
      </c>
      <c r="L4" s="93">
        <f t="shared" si="1"/>
        <v>56877.253316716422</v>
      </c>
      <c r="M4" s="93">
        <f t="shared" si="1"/>
        <v>1856763.4828340129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490.32258064516128</v>
      </c>
      <c r="E5" s="121">
        <v>301.29032258064518</v>
      </c>
      <c r="F5" s="122">
        <v>62.096774193548377</v>
      </c>
      <c r="G5" s="123">
        <f t="shared" si="0"/>
        <v>853.70967741935488</v>
      </c>
      <c r="J5" s="93">
        <f t="shared" si="1"/>
        <v>455221.69661574706</v>
      </c>
      <c r="K5" s="93">
        <f t="shared" si="1"/>
        <v>6794.1674303393338</v>
      </c>
      <c r="L5" s="93">
        <f t="shared" si="1"/>
        <v>2046.5817264492532</v>
      </c>
      <c r="M5" s="93">
        <f t="shared" si="1"/>
        <v>643792.95002995944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46</v>
      </c>
      <c r="D6" s="120">
        <v>531.61290322580646</v>
      </c>
      <c r="E6" s="121">
        <v>337.74193548387098</v>
      </c>
      <c r="F6" s="122">
        <v>76.774193548387103</v>
      </c>
      <c r="G6" s="123">
        <f t="shared" si="0"/>
        <v>946.12903225806451</v>
      </c>
      <c r="J6" s="93">
        <f t="shared" si="1"/>
        <v>150110.01300703871</v>
      </c>
      <c r="K6" s="93">
        <f t="shared" si="1"/>
        <v>27450.43303993854</v>
      </c>
      <c r="L6" s="93">
        <f t="shared" si="1"/>
        <v>3002.1408157858718</v>
      </c>
      <c r="M6" s="93">
        <f t="shared" si="1"/>
        <v>27877.918150895541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536.77419354838707</v>
      </c>
      <c r="E7" s="121">
        <v>373.06451612903231</v>
      </c>
      <c r="F7" s="122">
        <v>75.645161290322577</v>
      </c>
      <c r="G7" s="123">
        <f t="shared" si="0"/>
        <v>985.48387096774195</v>
      </c>
      <c r="J7" s="93">
        <f t="shared" si="1"/>
        <v>145812.04496329615</v>
      </c>
      <c r="K7" s="93">
        <f t="shared" si="1"/>
        <v>192789.94325199944</v>
      </c>
      <c r="L7" s="93">
        <f t="shared" si="1"/>
        <v>2608.0176560670579</v>
      </c>
      <c r="M7" s="93">
        <f t="shared" si="1"/>
        <v>11727.554996449871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56</v>
      </c>
      <c r="D8" s="120">
        <v>619.35483870967744</v>
      </c>
      <c r="E8" s="121">
        <v>355.16129032258073</v>
      </c>
      <c r="F8" s="122">
        <v>91.451612903225808</v>
      </c>
      <c r="G8" s="123">
        <f t="shared" si="0"/>
        <v>1065.9677419354839</v>
      </c>
      <c r="J8" s="93">
        <f t="shared" si="1"/>
        <v>52494.35159455167</v>
      </c>
      <c r="K8" s="93">
        <f t="shared" si="1"/>
        <v>98069.311146790453</v>
      </c>
      <c r="L8" s="93">
        <f t="shared" si="1"/>
        <v>28998.863451005484</v>
      </c>
      <c r="M8" s="93">
        <f t="shared" si="1"/>
        <v>507751.99405134737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763.87096774193549</v>
      </c>
      <c r="E9" s="125">
        <v>294.19354838709683</v>
      </c>
      <c r="F9" s="126">
        <v>66.612903225806448</v>
      </c>
      <c r="G9" s="127">
        <f t="shared" si="0"/>
        <v>1124.6774193548385</v>
      </c>
      <c r="J9" s="93">
        <f t="shared" si="1"/>
        <v>1901639.4479428609</v>
      </c>
      <c r="K9" s="93">
        <f t="shared" si="1"/>
        <v>22665.493996272042</v>
      </c>
      <c r="L9" s="93">
        <f t="shared" si="1"/>
        <v>268.92869413978929</v>
      </c>
      <c r="M9" s="93">
        <f t="shared" si="1"/>
        <v>1469064.6103886203</v>
      </c>
    </row>
    <row r="10" spans="2:17" ht="24.95" customHeight="1" thickBot="1" x14ac:dyDescent="0.3">
      <c r="B10" s="104" t="s">
        <v>32</v>
      </c>
      <c r="C10" s="105">
        <f>AVERAGE(C4:C9)</f>
        <v>51.5</v>
      </c>
      <c r="D10" s="128">
        <f>SUMPRODUCT(D4:D9,C4:C9) / SUM(C4:C9)</f>
        <v>588.73786407766988</v>
      </c>
      <c r="E10" s="129">
        <f>SUMPRODUCT(E4:E9,$C$4:$C$9) / SUM($C$4:$C$9)</f>
        <v>313.31349827748198</v>
      </c>
      <c r="F10" s="130">
        <f>SUMPRODUCT(F4:F9,$C$4:$C$9) / SUM($C$4:$C$9)</f>
        <v>68.6955840901973</v>
      </c>
      <c r="G10" s="131">
        <f>SUMPRODUCT(G4:G9,$C$4:$C$9) / SUM($C$4:$C$9)</f>
        <v>970.74694644534918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96.018826444603889</v>
      </c>
      <c r="E11" s="133">
        <f>SQRT(SUM(K4:K9)/SUM($C$4:$C$9))</f>
        <v>54.062123664171899</v>
      </c>
      <c r="F11" s="134">
        <f>SQRT(SUM(L4:L9)/SUM($C$4:$C$9))</f>
        <v>17.423135463677127</v>
      </c>
      <c r="G11" s="135">
        <f>SQRT(SUM(M4:M9)/SUM($C$4:$C$9))</f>
        <v>120.90514228882567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C52C-A2FD-46DB-A94E-275D06B674AF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435.40983606557381</v>
      </c>
      <c r="E4" s="117">
        <v>312.13114754098359</v>
      </c>
      <c r="F4" s="118">
        <v>61.967213114754102</v>
      </c>
      <c r="G4" s="119">
        <f t="shared" ref="G4:G9" si="0">D4+E4+F4</f>
        <v>809.50819672131149</v>
      </c>
      <c r="J4" s="93">
        <f t="shared" ref="J4:M9" si="1">((D4-D$10)^2)*$C4</f>
        <v>19058.999380746667</v>
      </c>
      <c r="K4" s="93">
        <f t="shared" si="1"/>
        <v>349708.92385051813</v>
      </c>
      <c r="L4" s="93">
        <f t="shared" si="1"/>
        <v>21758.772585270082</v>
      </c>
      <c r="M4" s="93">
        <f t="shared" si="1"/>
        <v>768997.12006052956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293.77049180327867</v>
      </c>
      <c r="E5" s="121">
        <v>412.29508196721309</v>
      </c>
      <c r="F5" s="122">
        <v>81.47540983606558</v>
      </c>
      <c r="G5" s="123">
        <f t="shared" si="0"/>
        <v>787.54098360655735</v>
      </c>
      <c r="J5" s="93">
        <f t="shared" si="1"/>
        <v>1217566.0761612677</v>
      </c>
      <c r="K5" s="93">
        <f t="shared" si="1"/>
        <v>4583.5344655777199</v>
      </c>
      <c r="L5" s="93">
        <f t="shared" si="1"/>
        <v>410.3226093434929</v>
      </c>
      <c r="M5" s="93">
        <f t="shared" si="1"/>
        <v>1115111.4630215908</v>
      </c>
      <c r="O5" s="139" t="s">
        <v>57</v>
      </c>
      <c r="P5" s="140" t="s">
        <v>58</v>
      </c>
      <c r="Q5" s="141">
        <v>0.9</v>
      </c>
    </row>
    <row r="6" spans="2:17" ht="20.100000000000001" customHeight="1" x14ac:dyDescent="0.25">
      <c r="B6" s="94" t="s">
        <v>28</v>
      </c>
      <c r="C6" s="95">
        <v>44</v>
      </c>
      <c r="D6" s="120">
        <v>414.42622950819668</v>
      </c>
      <c r="E6" s="121">
        <v>466.39344262295077</v>
      </c>
      <c r="F6" s="122">
        <v>95.245901639344268</v>
      </c>
      <c r="G6" s="123">
        <f t="shared" si="0"/>
        <v>976.06557377049171</v>
      </c>
      <c r="J6" s="93">
        <f t="shared" si="1"/>
        <v>77751.684912804485</v>
      </c>
      <c r="K6" s="93">
        <f t="shared" si="1"/>
        <v>180677.36390223479</v>
      </c>
      <c r="L6" s="93">
        <f t="shared" si="1"/>
        <v>5116.8181530107959</v>
      </c>
      <c r="M6" s="93">
        <f t="shared" si="1"/>
        <v>47416.650755815885</v>
      </c>
      <c r="O6" s="145" t="s">
        <v>59</v>
      </c>
      <c r="P6" s="146" t="s">
        <v>61</v>
      </c>
      <c r="Q6" s="147">
        <v>0.6</v>
      </c>
    </row>
    <row r="7" spans="2:17" ht="20.100000000000001" customHeight="1" thickBot="1" x14ac:dyDescent="0.3">
      <c r="B7" s="94" t="s">
        <v>29</v>
      </c>
      <c r="C7" s="95">
        <v>53</v>
      </c>
      <c r="D7" s="120">
        <v>382.95081967213122</v>
      </c>
      <c r="E7" s="121">
        <v>375.40983606557381</v>
      </c>
      <c r="F7" s="122">
        <v>89.508196721311478</v>
      </c>
      <c r="G7" s="123">
        <f t="shared" si="0"/>
        <v>847.86885245901647</v>
      </c>
      <c r="J7" s="93">
        <f t="shared" si="1"/>
        <v>286413.56853599299</v>
      </c>
      <c r="K7" s="93">
        <f t="shared" si="1"/>
        <v>38360.338860333723</v>
      </c>
      <c r="L7" s="93">
        <f t="shared" si="1"/>
        <v>1349.5672906749157</v>
      </c>
      <c r="M7" s="93">
        <f t="shared" si="1"/>
        <v>482049.29878645332</v>
      </c>
      <c r="O7" s="148" t="s">
        <v>62</v>
      </c>
      <c r="P7" s="149" t="s">
        <v>60</v>
      </c>
      <c r="Q7" s="150">
        <v>0.3</v>
      </c>
    </row>
    <row r="8" spans="2:17" ht="20.100000000000001" customHeight="1" x14ac:dyDescent="0.25">
      <c r="B8" s="94" t="s">
        <v>30</v>
      </c>
      <c r="C8" s="95">
        <v>55</v>
      </c>
      <c r="D8" s="120">
        <v>445.90163934426232</v>
      </c>
      <c r="E8" s="121">
        <v>472.78688524590171</v>
      </c>
      <c r="F8" s="122">
        <v>103.27868852459019</v>
      </c>
      <c r="G8" s="123">
        <f t="shared" si="0"/>
        <v>1021.9672131147541</v>
      </c>
      <c r="J8" s="93">
        <f t="shared" si="1"/>
        <v>6134.7412342920916</v>
      </c>
      <c r="K8" s="93">
        <f t="shared" si="1"/>
        <v>273161.30378038948</v>
      </c>
      <c r="L8" s="93">
        <f t="shared" si="1"/>
        <v>19473.610785327834</v>
      </c>
      <c r="M8" s="93">
        <f t="shared" si="1"/>
        <v>340906.09983613086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697.70491803278685</v>
      </c>
      <c r="E9" s="125">
        <v>371.96721311475409</v>
      </c>
      <c r="F9" s="126">
        <v>73.442622950819668</v>
      </c>
      <c r="G9" s="127">
        <f t="shared" si="0"/>
        <v>1143.1147540983607</v>
      </c>
      <c r="J9" s="93">
        <f t="shared" si="1"/>
        <v>3550059.65829799</v>
      </c>
      <c r="K9" s="93">
        <f t="shared" si="1"/>
        <v>56172.856399740769</v>
      </c>
      <c r="L9" s="93">
        <f t="shared" si="1"/>
        <v>7407.1025070082678</v>
      </c>
      <c r="M9" s="93">
        <f t="shared" si="1"/>
        <v>2436994.303690304</v>
      </c>
    </row>
    <row r="10" spans="2:17" ht="24.95" customHeight="1" thickBot="1" x14ac:dyDescent="0.3">
      <c r="B10" s="104" t="s">
        <v>32</v>
      </c>
      <c r="C10" s="105">
        <f>AVERAGE(C4:C9)</f>
        <v>50.333333333333336</v>
      </c>
      <c r="D10" s="128">
        <f>SUMPRODUCT(D4:D9,C4:C9) / SUM(C4:C9)</f>
        <v>456.46292476386924</v>
      </c>
      <c r="E10" s="129">
        <f>SUMPRODUCT(E4:E9,$C$4:$C$9) / SUM($C$4:$C$9)</f>
        <v>402.31299533166862</v>
      </c>
      <c r="F10" s="130">
        <f>SUMPRODUCT(F4:F9,$C$4:$C$9) / SUM($C$4:$C$9)</f>
        <v>84.462056237107817</v>
      </c>
      <c r="G10" s="131">
        <f>SUMPRODUCT(G4:G9,$C$4:$C$9) / SUM($C$4:$C$9)</f>
        <v>943.23797633264576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130.67558445475967</v>
      </c>
      <c r="E11" s="133">
        <f>SQRT(SUM(K4:K9)/SUM($C$4:$C$9))</f>
        <v>54.671333495305838</v>
      </c>
      <c r="F11" s="134">
        <f>SQRT(SUM(L4:L9)/SUM($C$4:$C$9))</f>
        <v>13.558335322743654</v>
      </c>
      <c r="G11" s="135">
        <f>SQRT(SUM(M4:M9)/SUM($C$4:$C$9))</f>
        <v>131.11183912261819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7233-338D-40A4-9AB3-49EC2318C58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119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797.46031746031747</v>
      </c>
      <c r="E4" s="117">
        <v>135.23809523809521</v>
      </c>
      <c r="F4" s="118">
        <v>18.888888888888889</v>
      </c>
      <c r="G4" s="119">
        <f t="shared" ref="G4:G9" si="0">D4+E4+F4</f>
        <v>951.58730158730157</v>
      </c>
      <c r="J4" s="93">
        <f t="shared" ref="J4:M9" si="1">((D4-D$10)^2)*$C4</f>
        <v>37858.398017521547</v>
      </c>
      <c r="K4" s="93">
        <f t="shared" si="1"/>
        <v>106547.25520381976</v>
      </c>
      <c r="L4" s="93">
        <f t="shared" si="1"/>
        <v>4950.3537426849516</v>
      </c>
      <c r="M4" s="93">
        <f t="shared" si="1"/>
        <v>349691.11739172362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731.42857142857144</v>
      </c>
      <c r="E5" s="121">
        <v>163.65079365079359</v>
      </c>
      <c r="F5" s="122">
        <v>26.666666666666671</v>
      </c>
      <c r="G5" s="123">
        <f t="shared" si="0"/>
        <v>921.74603174603169</v>
      </c>
      <c r="J5" s="93">
        <f t="shared" si="1"/>
        <v>439620.86653508706</v>
      </c>
      <c r="K5" s="93">
        <f t="shared" si="1"/>
        <v>19044.764285965121</v>
      </c>
      <c r="L5" s="93">
        <f t="shared" si="1"/>
        <v>330.23532164650663</v>
      </c>
      <c r="M5" s="93">
        <f t="shared" si="1"/>
        <v>671112.00540933118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756.82539682539687</v>
      </c>
      <c r="E6" s="121">
        <v>194.60317460317461</v>
      </c>
      <c r="F6" s="122">
        <v>36.666666666666657</v>
      </c>
      <c r="G6" s="123">
        <f t="shared" si="0"/>
        <v>988.09523809523807</v>
      </c>
      <c r="J6" s="93">
        <f t="shared" si="1"/>
        <v>225867.19434386239</v>
      </c>
      <c r="K6" s="93">
        <f t="shared" si="1"/>
        <v>5935.4369897631495</v>
      </c>
      <c r="L6" s="93">
        <f t="shared" si="1"/>
        <v>2576.4655708784671</v>
      </c>
      <c r="M6" s="93">
        <f t="shared" si="1"/>
        <v>120724.41364064928</v>
      </c>
      <c r="O6" s="145" t="s">
        <v>59</v>
      </c>
      <c r="P6" s="146" t="s">
        <v>61</v>
      </c>
      <c r="Q6" s="147">
        <v>0.25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827.93650793650795</v>
      </c>
      <c r="E7" s="121">
        <v>209.04761904761901</v>
      </c>
      <c r="F7" s="122">
        <v>28.888888888888889</v>
      </c>
      <c r="G7" s="123">
        <f t="shared" si="0"/>
        <v>1065.8730158730159</v>
      </c>
      <c r="J7" s="93">
        <f t="shared" si="1"/>
        <v>182.23866930749401</v>
      </c>
      <c r="K7" s="93">
        <f t="shared" si="1"/>
        <v>37595.633938227191</v>
      </c>
      <c r="L7" s="93">
        <f t="shared" si="1"/>
        <v>7.9657612018517305</v>
      </c>
      <c r="M7" s="93">
        <f t="shared" si="1"/>
        <v>41850.172953264992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59</v>
      </c>
      <c r="D8" s="120">
        <v>843.17460317460313</v>
      </c>
      <c r="E8" s="121">
        <v>235.39682539682539</v>
      </c>
      <c r="F8" s="122">
        <v>35.555555555555557</v>
      </c>
      <c r="G8" s="123">
        <f t="shared" si="0"/>
        <v>1114.1269841269841</v>
      </c>
      <c r="J8" s="93">
        <f t="shared" si="1"/>
        <v>17103.513990396143</v>
      </c>
      <c r="K8" s="93">
        <f t="shared" si="1"/>
        <v>159728.42430374605</v>
      </c>
      <c r="L8" s="93">
        <f t="shared" si="1"/>
        <v>2336.3864869323866</v>
      </c>
      <c r="M8" s="93">
        <f t="shared" si="1"/>
        <v>334982.78316315077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954.92063492063494</v>
      </c>
      <c r="E9" s="125">
        <v>153.49206349206349</v>
      </c>
      <c r="F9" s="126">
        <v>27.777777777777779</v>
      </c>
      <c r="G9" s="127">
        <f t="shared" si="0"/>
        <v>1136.1904761904761</v>
      </c>
      <c r="J9" s="93">
        <f t="shared" si="1"/>
        <v>1044683.4471037356</v>
      </c>
      <c r="K9" s="93">
        <f t="shared" si="1"/>
        <v>56222.504880550623</v>
      </c>
      <c r="L9" s="93">
        <f t="shared" si="1"/>
        <v>138.91848875690269</v>
      </c>
      <c r="M9" s="93">
        <f t="shared" si="1"/>
        <v>597835.68969232752</v>
      </c>
    </row>
    <row r="10" spans="2:17" ht="24.95" customHeight="1" thickBot="1" x14ac:dyDescent="0.3">
      <c r="B10" s="104" t="s">
        <v>32</v>
      </c>
      <c r="C10" s="105">
        <f>AVERAGE(C4:C9)</f>
        <v>53.5</v>
      </c>
      <c r="D10" s="128">
        <f>SUMPRODUCT(D4:D9,C4:C9) / SUM(C4:C9)</f>
        <v>826.14844484003356</v>
      </c>
      <c r="E10" s="129">
        <f>SUMPRODUCT(E4:E9,$C$4:$C$9) / SUM($C$4:$C$9)</f>
        <v>183.36547495425998</v>
      </c>
      <c r="F10" s="130">
        <f>SUMPRODUCT(F4:F9,$C$4:$C$9) / SUM($C$4:$C$9)</f>
        <v>29.262720664589825</v>
      </c>
      <c r="G10" s="131">
        <f>SUMPRODUCT(G4:G9,$C$4:$C$9) / SUM($C$4:$C$9)</f>
        <v>1038.7766404588835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74.158113028262079</v>
      </c>
      <c r="E11" s="133">
        <f>SQRT(SUM(K4:K9)/SUM($C$4:$C$9))</f>
        <v>34.635350982791536</v>
      </c>
      <c r="F11" s="134">
        <f>SQRT(SUM(L4:L9)/SUM($C$4:$C$9))</f>
        <v>5.6756366714654201</v>
      </c>
      <c r="G11" s="135">
        <f>SQRT(SUM(M4:M9)/SUM($C$4:$C$9))</f>
        <v>81.194282256727874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FF8C-D429-4588-8A80-D5D76F983B6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782.22222222222217</v>
      </c>
      <c r="E4" s="117">
        <v>157.61904761904759</v>
      </c>
      <c r="F4" s="118">
        <v>26.666666666666671</v>
      </c>
      <c r="G4" s="119">
        <f t="shared" ref="G4:G9" si="0">D4+E4+F4</f>
        <v>966.50793650793639</v>
      </c>
      <c r="J4" s="93">
        <f t="shared" ref="J4:M9" si="1">((D4-D$10)^2)*$C4</f>
        <v>1036.1415973797177</v>
      </c>
      <c r="K4" s="93">
        <f t="shared" si="1"/>
        <v>128670.37655452809</v>
      </c>
      <c r="L4" s="93">
        <f t="shared" si="1"/>
        <v>1981.0546874999957</v>
      </c>
      <c r="M4" s="93">
        <f t="shared" si="1"/>
        <v>189577.27591126336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675.55555555555554</v>
      </c>
      <c r="E5" s="121">
        <v>207.14285714285711</v>
      </c>
      <c r="F5" s="122">
        <v>31.111111111111111</v>
      </c>
      <c r="G5" s="123">
        <f t="shared" si="0"/>
        <v>913.80952380952374</v>
      </c>
      <c r="J5" s="93">
        <f t="shared" si="1"/>
        <v>608226.67901234597</v>
      </c>
      <c r="K5" s="93">
        <f t="shared" si="1"/>
        <v>554.7006293402809</v>
      </c>
      <c r="L5" s="93">
        <f t="shared" si="1"/>
        <v>219.82180748456747</v>
      </c>
      <c r="M5" s="93">
        <f t="shared" si="1"/>
        <v>669561.47425974463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721.26984126984132</v>
      </c>
      <c r="E6" s="121">
        <v>221.42857142857139</v>
      </c>
      <c r="F6" s="122">
        <v>37.777777777777779</v>
      </c>
      <c r="G6" s="123">
        <f t="shared" si="0"/>
        <v>980.4761904761906</v>
      </c>
      <c r="J6" s="93">
        <f t="shared" si="1"/>
        <v>202865.22726127459</v>
      </c>
      <c r="K6" s="93">
        <f t="shared" si="1"/>
        <v>5605.7417601154866</v>
      </c>
      <c r="L6" s="93">
        <f t="shared" si="1"/>
        <v>972.42356288580379</v>
      </c>
      <c r="M6" s="93">
        <f t="shared" si="1"/>
        <v>118577.20962631331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56</v>
      </c>
      <c r="D7" s="120">
        <v>751.74603174603169</v>
      </c>
      <c r="E7" s="121">
        <v>198.4126984126984</v>
      </c>
      <c r="F7" s="122">
        <v>26.666666666666671</v>
      </c>
      <c r="G7" s="123">
        <f t="shared" si="0"/>
        <v>976.82539682539675</v>
      </c>
      <c r="J7" s="93">
        <f t="shared" si="1"/>
        <v>69473.876543210121</v>
      </c>
      <c r="K7" s="93">
        <f t="shared" si="1"/>
        <v>8191.8359926146186</v>
      </c>
      <c r="L7" s="93">
        <f t="shared" si="1"/>
        <v>2411.718749999995</v>
      </c>
      <c r="M7" s="93">
        <f t="shared" si="1"/>
        <v>162567.81361607308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59</v>
      </c>
      <c r="D8" s="120">
        <v>833.01587301587301</v>
      </c>
      <c r="E8" s="121">
        <v>241.5873015873016</v>
      </c>
      <c r="F8" s="122">
        <v>36.666666666666657</v>
      </c>
      <c r="G8" s="123">
        <f t="shared" si="0"/>
        <v>1111.2698412698414</v>
      </c>
      <c r="J8" s="93">
        <f t="shared" si="1"/>
        <v>125102.60997732419</v>
      </c>
      <c r="K8" s="93">
        <f t="shared" si="1"/>
        <v>56991.508234471563</v>
      </c>
      <c r="L8" s="93">
        <f t="shared" si="1"/>
        <v>697.16796874999704</v>
      </c>
      <c r="M8" s="93">
        <f t="shared" si="1"/>
        <v>382952.2456506181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914.28571428571433</v>
      </c>
      <c r="E9" s="125">
        <v>225.23809523809521</v>
      </c>
      <c r="F9" s="126">
        <v>38.888888888888893</v>
      </c>
      <c r="G9" s="127">
        <f t="shared" si="0"/>
        <v>1178.4126984126985</v>
      </c>
      <c r="J9" s="93">
        <f t="shared" si="1"/>
        <v>1021213.3492063498</v>
      </c>
      <c r="K9" s="93">
        <f t="shared" si="1"/>
        <v>13670.507952008924</v>
      </c>
      <c r="L9" s="93">
        <f t="shared" si="1"/>
        <v>2018.0447048611156</v>
      </c>
      <c r="M9" s="93">
        <f t="shared" si="1"/>
        <v>1374509.1276196665</v>
      </c>
    </row>
    <row r="10" spans="2:17" ht="24.95" customHeight="1" thickBot="1" x14ac:dyDescent="0.3">
      <c r="B10" s="104" t="s">
        <v>32</v>
      </c>
      <c r="C10" s="105">
        <f>AVERAGE(C4:C9)</f>
        <v>53.333333333333336</v>
      </c>
      <c r="D10" s="128">
        <f>SUMPRODUCT(D4:D9,C4:C9) / SUM(C4:C9)</f>
        <v>786.96825396825398</v>
      </c>
      <c r="E10" s="129">
        <f>SUMPRODUCT(E4:E9,$C$4:$C$9) / SUM($C$4:$C$9)</f>
        <v>210.50744047619045</v>
      </c>
      <c r="F10" s="130">
        <f>SUMPRODUCT(F4:F9,$C$4:$C$9) / SUM($C$4:$C$9)</f>
        <v>33.229166666666664</v>
      </c>
      <c r="G10" s="131">
        <f>SUMPRODUCT(G4:G9,$C$4:$C$9) / SUM($C$4:$C$9)</f>
        <v>1030.7048611111113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79.606804899100098</v>
      </c>
      <c r="E11" s="133">
        <f>SQRT(SUM(K4:K9)/SUM($C$4:$C$9))</f>
        <v>25.841141562624934</v>
      </c>
      <c r="F11" s="134">
        <f>SQRT(SUM(L4:L9)/SUM($C$4:$C$9))</f>
        <v>5.0929582149895563</v>
      </c>
      <c r="G11" s="135">
        <f>SQRT(SUM(M4:M9)/SUM($C$4:$C$9))</f>
        <v>95.16014703323286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3483-DC6D-47DD-B6AD-F065C8476E2F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717.41935483870964</v>
      </c>
      <c r="E4" s="117">
        <v>223.70967741935479</v>
      </c>
      <c r="F4" s="118">
        <v>35</v>
      </c>
      <c r="G4" s="119">
        <f t="shared" ref="G4:G9" si="0">D4+E4+F4</f>
        <v>976.1290322580644</v>
      </c>
      <c r="J4" s="93">
        <f t="shared" ref="J4:M9" si="1">((D4-D$10)^2)*$C4</f>
        <v>11121.481097910024</v>
      </c>
      <c r="K4" s="93">
        <f t="shared" si="1"/>
        <v>4080.5216823759179</v>
      </c>
      <c r="L4" s="93">
        <f t="shared" si="1"/>
        <v>1656.7303135326968</v>
      </c>
      <c r="M4" s="93">
        <f t="shared" si="1"/>
        <v>44116.947102653663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609.0322580645161</v>
      </c>
      <c r="E5" s="121">
        <v>219.67741935483869</v>
      </c>
      <c r="F5" s="122">
        <v>29.35483870967742</v>
      </c>
      <c r="G5" s="123">
        <f t="shared" si="0"/>
        <v>858.0645161290322</v>
      </c>
      <c r="J5" s="93">
        <f t="shared" si="1"/>
        <v>752647.61967050936</v>
      </c>
      <c r="K5" s="93">
        <f t="shared" si="1"/>
        <v>8865.1413174384834</v>
      </c>
      <c r="L5" s="93">
        <f t="shared" si="1"/>
        <v>6646.3890897134288</v>
      </c>
      <c r="M5" s="93">
        <f t="shared" si="1"/>
        <v>1088334.9455760708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696.77419354838707</v>
      </c>
      <c r="E6" s="121">
        <v>238.87096774193549</v>
      </c>
      <c r="F6" s="122">
        <v>53.064516129032263</v>
      </c>
      <c r="G6" s="123">
        <f t="shared" si="0"/>
        <v>988.70967741935488</v>
      </c>
      <c r="J6" s="93">
        <f t="shared" si="1"/>
        <v>61570.805678028672</v>
      </c>
      <c r="K6" s="93">
        <f t="shared" si="1"/>
        <v>1550.0760446349802</v>
      </c>
      <c r="L6" s="93">
        <f t="shared" si="1"/>
        <v>6839.469667364051</v>
      </c>
      <c r="M6" s="93">
        <f t="shared" si="1"/>
        <v>15891.769269085682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758.70967741935488</v>
      </c>
      <c r="E7" s="121">
        <v>238.54838709677421</v>
      </c>
      <c r="F7" s="122">
        <v>41.774193548387103</v>
      </c>
      <c r="G7" s="123">
        <f t="shared" si="0"/>
        <v>1039.0322580645161</v>
      </c>
      <c r="J7" s="93">
        <f t="shared" si="1"/>
        <v>36443.869478251305</v>
      </c>
      <c r="K7" s="93">
        <f t="shared" si="1"/>
        <v>1615.863385122728</v>
      </c>
      <c r="L7" s="93">
        <f t="shared" si="1"/>
        <v>32.85309834907315</v>
      </c>
      <c r="M7" s="93">
        <f t="shared" si="1"/>
        <v>56089.557464622405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58</v>
      </c>
      <c r="D8" s="120">
        <v>722.58064516129036</v>
      </c>
      <c r="E8" s="121">
        <v>257.58064516129031</v>
      </c>
      <c r="F8" s="122">
        <v>40.645161290322577</v>
      </c>
      <c r="G8" s="123">
        <f t="shared" si="0"/>
        <v>1020.8064516129033</v>
      </c>
      <c r="J8" s="93">
        <f t="shared" si="1"/>
        <v>6258.4588956257967</v>
      </c>
      <c r="K8" s="93">
        <f t="shared" si="1"/>
        <v>34679.71740405856</v>
      </c>
      <c r="L8" s="93">
        <f t="shared" si="1"/>
        <v>7.3573627666231012</v>
      </c>
      <c r="M8" s="93">
        <f t="shared" si="1"/>
        <v>10899.786527232682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856.77419354838707</v>
      </c>
      <c r="E9" s="125">
        <v>218.70967741935479</v>
      </c>
      <c r="F9" s="126">
        <v>45.161290322580648</v>
      </c>
      <c r="G9" s="127">
        <f t="shared" si="0"/>
        <v>1120.6451612903227</v>
      </c>
      <c r="J9" s="93">
        <f t="shared" si="1"/>
        <v>950328.94924464414</v>
      </c>
      <c r="K9" s="93">
        <f t="shared" si="1"/>
        <v>12889.265748554151</v>
      </c>
      <c r="L9" s="93">
        <f t="shared" si="1"/>
        <v>1072.9304025894012</v>
      </c>
      <c r="M9" s="93">
        <f t="shared" si="1"/>
        <v>799366.31735330564</v>
      </c>
    </row>
    <row r="10" spans="2:17" ht="24.95" customHeight="1" thickBot="1" x14ac:dyDescent="0.3">
      <c r="B10" s="104" t="s">
        <v>32</v>
      </c>
      <c r="C10" s="105">
        <f>AVERAGE(C4:C9)</f>
        <v>52.833333333333336</v>
      </c>
      <c r="D10" s="128">
        <f>SUMPRODUCT(D4:D9,C4:C9) / SUM(C4:C9)</f>
        <v>732.96835249821925</v>
      </c>
      <c r="E10" s="129">
        <f>SUMPRODUCT(E4:E9,$C$4:$C$9) / SUM($C$4:$C$9)</f>
        <v>233.12811641396152</v>
      </c>
      <c r="F10" s="130">
        <f>SUMPRODUCT(F4:F9,$C$4:$C$9) / SUM($C$4:$C$9)</f>
        <v>41.001322885926534</v>
      </c>
      <c r="G10" s="131">
        <f>SUMPRODUCT(G4:G9,$C$4:$C$9) / SUM($C$4:$C$9)</f>
        <v>1007.0977917981072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75.73761747322402</v>
      </c>
      <c r="E11" s="133">
        <f>SQRT(SUM(K4:K9)/SUM($C$4:$C$9))</f>
        <v>14.173395077380382</v>
      </c>
      <c r="F11" s="134">
        <f>SQRT(SUM(L4:L9)/SUM($C$4:$C$9))</f>
        <v>7.1609988936997251</v>
      </c>
      <c r="G11" s="135">
        <f>SQRT(SUM(M4:M9)/SUM($C$4:$C$9))</f>
        <v>79.721505066132394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06BC-5C6A-47A4-BC5B-F647D4D109C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670.9677419354839</v>
      </c>
      <c r="E4" s="117">
        <v>231.7741935483871</v>
      </c>
      <c r="F4" s="118">
        <v>36.12903225806452</v>
      </c>
      <c r="G4" s="119">
        <f t="shared" ref="G4:G9" si="0">D4+E4+F4</f>
        <v>938.87096774193549</v>
      </c>
      <c r="J4" s="93">
        <f t="shared" ref="J4:M9" si="1">((D4-D$10)^2)*$C4</f>
        <v>5791.8498269042402</v>
      </c>
      <c r="K4" s="93">
        <f t="shared" si="1"/>
        <v>23442.863157651678</v>
      </c>
      <c r="L4" s="93">
        <f t="shared" si="1"/>
        <v>4752.492478375244</v>
      </c>
      <c r="M4" s="93">
        <f t="shared" si="1"/>
        <v>88895.301683327372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588.38709677419354</v>
      </c>
      <c r="E5" s="121">
        <v>255</v>
      </c>
      <c r="F5" s="122">
        <v>45.161290322580648</v>
      </c>
      <c r="G5" s="123">
        <f t="shared" si="0"/>
        <v>888.54838709677415</v>
      </c>
      <c r="J5" s="93">
        <f t="shared" si="1"/>
        <v>423456.79014244425</v>
      </c>
      <c r="K5" s="93">
        <f t="shared" si="1"/>
        <v>7.7347111297694937</v>
      </c>
      <c r="L5" s="93">
        <f t="shared" si="1"/>
        <v>74.336730080548506</v>
      </c>
      <c r="M5" s="93">
        <f t="shared" si="1"/>
        <v>431092.45930318162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46</v>
      </c>
      <c r="D6" s="120">
        <v>603.87096774193549</v>
      </c>
      <c r="E6" s="121">
        <v>280.64516129032262</v>
      </c>
      <c r="F6" s="122">
        <v>49.677419354838712</v>
      </c>
      <c r="G6" s="123">
        <f t="shared" si="0"/>
        <v>934.19354838709671</v>
      </c>
      <c r="J6" s="93">
        <f t="shared" si="1"/>
        <v>283042.75126890599</v>
      </c>
      <c r="K6" s="93">
        <f t="shared" si="1"/>
        <v>31207.527626999457</v>
      </c>
      <c r="L6" s="93">
        <f t="shared" si="1"/>
        <v>492.37549648979325</v>
      </c>
      <c r="M6" s="93">
        <f t="shared" si="1"/>
        <v>111003.29032440734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707.09677419354841</v>
      </c>
      <c r="E7" s="121">
        <v>243.70967741935479</v>
      </c>
      <c r="F7" s="122">
        <v>46.29032258064516</v>
      </c>
      <c r="G7" s="123">
        <f t="shared" si="0"/>
        <v>997.0967741935483</v>
      </c>
      <c r="J7" s="93">
        <f t="shared" si="1"/>
        <v>33783.804341939358</v>
      </c>
      <c r="K7" s="93">
        <f t="shared" si="1"/>
        <v>6521.2482839158456</v>
      </c>
      <c r="L7" s="93">
        <f t="shared" si="1"/>
        <v>0.73280204406237315</v>
      </c>
      <c r="M7" s="93">
        <f t="shared" si="1"/>
        <v>10443.496449040291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676.12903225806451</v>
      </c>
      <c r="E8" s="121">
        <v>284.83870967741927</v>
      </c>
      <c r="F8" s="122">
        <v>51.935483870967737</v>
      </c>
      <c r="G8" s="123">
        <f t="shared" si="0"/>
        <v>1012.9032258064515</v>
      </c>
      <c r="J8" s="93">
        <f t="shared" si="1"/>
        <v>2179.5422576758547</v>
      </c>
      <c r="K8" s="93">
        <f t="shared" si="1"/>
        <v>52124.53796970252</v>
      </c>
      <c r="L8" s="93">
        <f t="shared" si="1"/>
        <v>1742.943027466398</v>
      </c>
      <c r="M8" s="93">
        <f t="shared" si="1"/>
        <v>49894.599382394947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805.16129032258061</v>
      </c>
      <c r="E9" s="125">
        <v>233.38709677419351</v>
      </c>
      <c r="F9" s="126">
        <v>47.41935483870968</v>
      </c>
      <c r="G9" s="127">
        <f t="shared" si="0"/>
        <v>1085.9677419354839</v>
      </c>
      <c r="J9" s="93">
        <f t="shared" si="1"/>
        <v>935690.32205381629</v>
      </c>
      <c r="K9" s="93">
        <f t="shared" si="1"/>
        <v>27895.469386464894</v>
      </c>
      <c r="L9" s="93">
        <f t="shared" si="1"/>
        <v>63.69837529251275</v>
      </c>
      <c r="M9" s="93">
        <f t="shared" si="1"/>
        <v>653304.64337139088</v>
      </c>
    </row>
    <row r="10" spans="2:17" ht="24.95" customHeight="1" thickBot="1" x14ac:dyDescent="0.3">
      <c r="B10" s="104" t="s">
        <v>32</v>
      </c>
      <c r="C10" s="105">
        <f>AVERAGE(C4:C9)</f>
        <v>52.166666666666664</v>
      </c>
      <c r="D10" s="128">
        <f>SUMPRODUCT(D4:D9,C4:C9) / SUM(C4:C9)</f>
        <v>682.31268679789753</v>
      </c>
      <c r="E10" s="129">
        <f>SUMPRODUCT(E4:E9,$C$4:$C$9) / SUM($C$4:$C$9)</f>
        <v>254.59857775945579</v>
      </c>
      <c r="F10" s="130">
        <f>SUMPRODUCT(F4:F9,$C$4:$C$9) / SUM($C$4:$C$9)</f>
        <v>46.405750798722053</v>
      </c>
      <c r="G10" s="131">
        <f>SUMPRODUCT(G4:G9,$C$4:$C$9) / SUM($C$4:$C$9)</f>
        <v>983.31701535607533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73.348593482003011</v>
      </c>
      <c r="E11" s="133">
        <f>SQRT(SUM(K4:K9)/SUM($C$4:$C$9))</f>
        <v>21.239497019960424</v>
      </c>
      <c r="F11" s="134">
        <f>SQRT(SUM(L4:L9)/SUM($C$4:$C$9))</f>
        <v>4.7716477987013697</v>
      </c>
      <c r="G11" s="135">
        <f>SQRT(SUM(M4:M9)/SUM($C$4:$C$9))</f>
        <v>65.543532116299062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128-0849-4473-8E12-BFBA136F562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578.06451612903231</v>
      </c>
      <c r="E4" s="117">
        <v>250.48387096774189</v>
      </c>
      <c r="F4" s="118">
        <v>44.032258064516128</v>
      </c>
      <c r="G4" s="119">
        <f t="shared" ref="G4:G9" si="0">D4+E4+F4</f>
        <v>872.58064516129025</v>
      </c>
      <c r="J4" s="93">
        <f t="shared" ref="J4:M9" si="1">((D4-D$10)^2)*$C4</f>
        <v>39089.592293209047</v>
      </c>
      <c r="K4" s="93">
        <f t="shared" si="1"/>
        <v>132856.63038374862</v>
      </c>
      <c r="L4" s="93">
        <f t="shared" si="1"/>
        <v>8355.9725953021516</v>
      </c>
      <c r="M4" s="93">
        <f t="shared" si="1"/>
        <v>427215.08400300256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531.61290322580646</v>
      </c>
      <c r="E5" s="121">
        <v>293.38709677419348</v>
      </c>
      <c r="F5" s="122">
        <v>60.967741935483872</v>
      </c>
      <c r="G5" s="123">
        <f t="shared" si="0"/>
        <v>885.9677419354839</v>
      </c>
      <c r="J5" s="93">
        <f t="shared" si="1"/>
        <v>273315.7689117316</v>
      </c>
      <c r="K5" s="93">
        <f t="shared" si="1"/>
        <v>6820.5176262424366</v>
      </c>
      <c r="L5" s="93">
        <f t="shared" si="1"/>
        <v>467.76673486795221</v>
      </c>
      <c r="M5" s="93">
        <f t="shared" si="1"/>
        <v>340769.45169867086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46</v>
      </c>
      <c r="D6" s="120">
        <v>578.06451612903231</v>
      </c>
      <c r="E6" s="121">
        <v>313.06451612903231</v>
      </c>
      <c r="F6" s="122">
        <v>62.096774193548377</v>
      </c>
      <c r="G6" s="123">
        <f t="shared" si="0"/>
        <v>953.22580645161304</v>
      </c>
      <c r="J6" s="93">
        <f t="shared" si="1"/>
        <v>40866.391942900365</v>
      </c>
      <c r="K6" s="93">
        <f t="shared" si="1"/>
        <v>2678.6451081643609</v>
      </c>
      <c r="L6" s="93">
        <f t="shared" si="1"/>
        <v>844.13861851655213</v>
      </c>
      <c r="M6" s="93">
        <f t="shared" si="1"/>
        <v>14724.53234375124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629.67741935483866</v>
      </c>
      <c r="E7" s="121">
        <v>315.48387096774201</v>
      </c>
      <c r="F7" s="122">
        <v>49.677419354838712</v>
      </c>
      <c r="G7" s="123">
        <f t="shared" si="0"/>
        <v>994.83870967741939</v>
      </c>
      <c r="J7" s="93">
        <f t="shared" si="1"/>
        <v>26154.668478472297</v>
      </c>
      <c r="K7" s="93">
        <f t="shared" si="1"/>
        <v>5555.4757714081979</v>
      </c>
      <c r="L7" s="93">
        <f t="shared" si="1"/>
        <v>3640.3096383161446</v>
      </c>
      <c r="M7" s="93">
        <f t="shared" si="1"/>
        <v>30949.301584383771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583.22580645161293</v>
      </c>
      <c r="E8" s="121">
        <v>350.64516129032262</v>
      </c>
      <c r="F8" s="122">
        <v>64.354838709677423</v>
      </c>
      <c r="G8" s="123">
        <f t="shared" si="0"/>
        <v>998.22580645161304</v>
      </c>
      <c r="J8" s="93">
        <f t="shared" si="1"/>
        <v>34619.720919502128</v>
      </c>
      <c r="K8" s="93">
        <f t="shared" si="1"/>
        <v>116513.04111799906</v>
      </c>
      <c r="L8" s="93">
        <f t="shared" si="1"/>
        <v>2439.3625491844259</v>
      </c>
      <c r="M8" s="93">
        <f t="shared" si="1"/>
        <v>41888.259563071319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712.25806451612902</v>
      </c>
      <c r="E9" s="125">
        <v>297.41935483870969</v>
      </c>
      <c r="F9" s="126">
        <v>63.225806451612897</v>
      </c>
      <c r="G9" s="127">
        <f t="shared" si="0"/>
        <v>1072.9032258064517</v>
      </c>
      <c r="J9" s="93">
        <f t="shared" si="1"/>
        <v>675598.66073051374</v>
      </c>
      <c r="K9" s="93">
        <f t="shared" si="1"/>
        <v>3982.1089825707713</v>
      </c>
      <c r="L9" s="93">
        <f t="shared" si="1"/>
        <v>1816.5146275402624</v>
      </c>
      <c r="M9" s="93">
        <f t="shared" si="1"/>
        <v>642345.70428879128</v>
      </c>
    </row>
    <row r="10" spans="2:17" ht="24.95" customHeight="1" thickBot="1" x14ac:dyDescent="0.3">
      <c r="B10" s="104" t="s">
        <v>32</v>
      </c>
      <c r="C10" s="105">
        <f>AVERAGE(C4:C9)</f>
        <v>51.833333333333336</v>
      </c>
      <c r="D10" s="128">
        <f>SUMPRODUCT(D4:D9,C4:C9) / SUM(C4:C9)</f>
        <v>607.87055284721509</v>
      </c>
      <c r="E10" s="129">
        <f>SUMPRODUCT(E4:E9,$C$4:$C$9) / SUM($C$4:$C$9)</f>
        <v>305.43356498288563</v>
      </c>
      <c r="F10" s="130">
        <f>SUMPRODUCT(F4:F9,$C$4:$C$9) / SUM($C$4:$C$9)</f>
        <v>57.812986204750551</v>
      </c>
      <c r="G10" s="131">
        <f>SUMPRODUCT(G4:G9,$C$4:$C$9) / SUM($C$4:$C$9)</f>
        <v>971.1171040348512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59.191900117108318</v>
      </c>
      <c r="E11" s="133">
        <f>SQRT(SUM(K4:K9)/SUM($C$4:$C$9))</f>
        <v>29.377596019385976</v>
      </c>
      <c r="F11" s="134">
        <f>SQRT(SUM(L4:L9)/SUM($C$4:$C$9))</f>
        <v>7.5150577168688288</v>
      </c>
      <c r="G11" s="135">
        <f>SQRT(SUM(M4:M9)/SUM($C$4:$C$9))</f>
        <v>69.400101315790806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048E-2A29-4FC6-9A29-26282FBF63DA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535.08196721311481</v>
      </c>
      <c r="E4" s="117">
        <v>249.67213114754099</v>
      </c>
      <c r="F4" s="118">
        <v>47.049180327868847</v>
      </c>
      <c r="G4" s="119">
        <f t="shared" ref="G4:G9" si="0">D4+E4+F4</f>
        <v>831.80327868852464</v>
      </c>
      <c r="J4" s="93">
        <f t="shared" ref="J4:M9" si="1">((D4-D$10)^2)*$C4</f>
        <v>2630.2873355364268</v>
      </c>
      <c r="K4" s="93">
        <f t="shared" si="1"/>
        <v>406343.53147617233</v>
      </c>
      <c r="L4" s="93">
        <f t="shared" si="1"/>
        <v>21562.136943886115</v>
      </c>
      <c r="M4" s="93">
        <f t="shared" si="1"/>
        <v>537296.32336022041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440.65573770491801</v>
      </c>
      <c r="E5" s="121">
        <v>322.29508196721309</v>
      </c>
      <c r="F5" s="122">
        <v>70</v>
      </c>
      <c r="G5" s="123">
        <f t="shared" si="0"/>
        <v>832.95081967213105</v>
      </c>
      <c r="J5" s="93">
        <f t="shared" si="1"/>
        <v>353249.20966032089</v>
      </c>
      <c r="K5" s="93">
        <f t="shared" si="1"/>
        <v>25903.586745572968</v>
      </c>
      <c r="L5" s="93">
        <f t="shared" si="1"/>
        <v>31.125109119880314</v>
      </c>
      <c r="M5" s="93">
        <f t="shared" si="1"/>
        <v>562072.04459327471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45</v>
      </c>
      <c r="D6" s="120">
        <v>498.36065573770492</v>
      </c>
      <c r="E6" s="121">
        <v>368.19672131147541</v>
      </c>
      <c r="F6" s="122">
        <v>75.73770491803279</v>
      </c>
      <c r="G6" s="123">
        <f t="shared" si="0"/>
        <v>942.29508196721315</v>
      </c>
      <c r="J6" s="93">
        <f t="shared" si="1"/>
        <v>37817.878534923439</v>
      </c>
      <c r="K6" s="93">
        <f t="shared" si="1"/>
        <v>22630.163343931246</v>
      </c>
      <c r="L6" s="93">
        <f t="shared" si="1"/>
        <v>1931.4874062350352</v>
      </c>
      <c r="M6" s="93">
        <f t="shared" si="1"/>
        <v>7.4393068799348556E-3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487.86885245901641</v>
      </c>
      <c r="E7" s="121">
        <v>378.68852459016392</v>
      </c>
      <c r="F7" s="122">
        <v>72.295081967213122</v>
      </c>
      <c r="G7" s="123">
        <f t="shared" si="0"/>
        <v>938.85245901639348</v>
      </c>
      <c r="J7" s="93">
        <f t="shared" si="1"/>
        <v>84174.213936487256</v>
      </c>
      <c r="K7" s="93">
        <f t="shared" si="1"/>
        <v>58510.803407946427</v>
      </c>
      <c r="L7" s="93">
        <f t="shared" si="1"/>
        <v>521.91091306023566</v>
      </c>
      <c r="M7" s="93">
        <f t="shared" si="1"/>
        <v>644.77867597080899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556.06557377049182</v>
      </c>
      <c r="E8" s="121">
        <v>405.90163934426232</v>
      </c>
      <c r="F8" s="122">
        <v>76.885245901639351</v>
      </c>
      <c r="G8" s="123">
        <f t="shared" si="0"/>
        <v>1038.8524590163936</v>
      </c>
      <c r="J8" s="93">
        <f t="shared" si="1"/>
        <v>45351.300545254351</v>
      </c>
      <c r="K8" s="93">
        <f t="shared" si="1"/>
        <v>198860.14137937783</v>
      </c>
      <c r="L8" s="93">
        <f t="shared" si="1"/>
        <v>3260.12419779332</v>
      </c>
      <c r="M8" s="93">
        <f t="shared" si="1"/>
        <v>512646.43294017605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619.01639344262298</v>
      </c>
      <c r="E9" s="125">
        <v>333.27868852459022</v>
      </c>
      <c r="F9" s="126">
        <v>70</v>
      </c>
      <c r="G9" s="127">
        <f t="shared" si="0"/>
        <v>1022.2950819672133</v>
      </c>
      <c r="J9" s="93">
        <f t="shared" si="1"/>
        <v>512563.45317654993</v>
      </c>
      <c r="K9" s="93">
        <f t="shared" si="1"/>
        <v>9520.2237790004274</v>
      </c>
      <c r="L9" s="93">
        <f t="shared" si="1"/>
        <v>40.396418219419132</v>
      </c>
      <c r="M9" s="93">
        <f t="shared" si="1"/>
        <v>390274.51988831512</v>
      </c>
    </row>
    <row r="10" spans="2:17" ht="24.95" customHeight="1" thickBot="1" x14ac:dyDescent="0.3">
      <c r="B10" s="104" t="s">
        <v>32</v>
      </c>
      <c r="C10" s="105">
        <f>AVERAGE(C4:C9)</f>
        <v>51</v>
      </c>
      <c r="D10" s="128">
        <f>SUMPRODUCT(D4:D9,C4:C9) / SUM(C4:C9)</f>
        <v>527.35026250937528</v>
      </c>
      <c r="E10" s="129">
        <f>SUMPRODUCT(E4:E9,$C$4:$C$9) / SUM($C$4:$C$9)</f>
        <v>345.77145612343298</v>
      </c>
      <c r="F10" s="130">
        <f>SUMPRODUCT(F4:F9,$C$4:$C$9) / SUM($C$4:$C$9)</f>
        <v>69.186220936462007</v>
      </c>
      <c r="G10" s="131">
        <f>SUMPRODUCT(G4:G9,$C$4:$C$9) / SUM($C$4:$C$9)</f>
        <v>942.3079395692705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58.180088433762002</v>
      </c>
      <c r="E11" s="133">
        <f>SQRT(SUM(K4:K9)/SUM($C$4:$C$9))</f>
        <v>48.566659605824015</v>
      </c>
      <c r="F11" s="134">
        <f>SQRT(SUM(L4:L9)/SUM($C$4:$C$9))</f>
        <v>9.4535640110399672</v>
      </c>
      <c r="G11" s="135">
        <f>SQRT(SUM(M4:M9)/SUM($C$4:$C$9))</f>
        <v>80.904488732392863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8D0-BE2C-43C1-8106-AB5508E9763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437.33333333333331</v>
      </c>
      <c r="E4" s="117">
        <v>320.83333333333331</v>
      </c>
      <c r="F4" s="118">
        <v>65.333333333333329</v>
      </c>
      <c r="G4" s="119">
        <f t="shared" ref="G4:G9" si="0">D4+E4+F4</f>
        <v>823.5</v>
      </c>
      <c r="J4" s="93">
        <f t="shared" ref="J4:M9" si="1">((D4-D$10)^2)*$C4</f>
        <v>2869.0278964299032</v>
      </c>
      <c r="K4" s="93">
        <f t="shared" si="1"/>
        <v>593724.70369930926</v>
      </c>
      <c r="L4" s="93">
        <f t="shared" si="1"/>
        <v>33348.982558139549</v>
      </c>
      <c r="M4" s="93">
        <f t="shared" si="1"/>
        <v>1013476.4626377698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346.66666666666669</v>
      </c>
      <c r="E5" s="121">
        <v>416</v>
      </c>
      <c r="F5" s="122">
        <v>95.666666666666671</v>
      </c>
      <c r="G5" s="123">
        <f t="shared" si="0"/>
        <v>858.33333333333337</v>
      </c>
      <c r="J5" s="93">
        <f t="shared" si="1"/>
        <v>449344.38200216071</v>
      </c>
      <c r="K5" s="93">
        <f t="shared" si="1"/>
        <v>22955.156079954926</v>
      </c>
      <c r="L5" s="93">
        <f t="shared" si="1"/>
        <v>283.94516555495545</v>
      </c>
      <c r="M5" s="93">
        <f t="shared" si="1"/>
        <v>648009.64792331285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44</v>
      </c>
      <c r="D6" s="120">
        <v>432</v>
      </c>
      <c r="E6" s="121">
        <v>417</v>
      </c>
      <c r="F6" s="122">
        <v>91</v>
      </c>
      <c r="G6" s="123">
        <f t="shared" si="0"/>
        <v>940</v>
      </c>
      <c r="J6" s="93">
        <f t="shared" si="1"/>
        <v>8020.9735433383739</v>
      </c>
      <c r="K6" s="93">
        <f t="shared" si="1"/>
        <v>20035.285217602417</v>
      </c>
      <c r="L6" s="93">
        <f t="shared" si="1"/>
        <v>209.52220419445968</v>
      </c>
      <c r="M6" s="93">
        <f t="shared" si="1"/>
        <v>60309.940727904999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53</v>
      </c>
      <c r="D7" s="120">
        <v>432</v>
      </c>
      <c r="E7" s="121">
        <v>486.16666666666669</v>
      </c>
      <c r="F7" s="122">
        <v>108.5</v>
      </c>
      <c r="G7" s="123">
        <f t="shared" si="0"/>
        <v>1026.6666666666667</v>
      </c>
      <c r="J7" s="93">
        <f t="shared" si="1"/>
        <v>9661.6272226575857</v>
      </c>
      <c r="K7" s="93">
        <f t="shared" si="1"/>
        <v>121237.39891177331</v>
      </c>
      <c r="L7" s="93">
        <f t="shared" si="1"/>
        <v>12435.702662099631</v>
      </c>
      <c r="M7" s="93">
        <f t="shared" si="1"/>
        <v>130619.73052695011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416</v>
      </c>
      <c r="E8" s="121">
        <v>535.33333333333337</v>
      </c>
      <c r="F8" s="122">
        <v>107.3333333333333</v>
      </c>
      <c r="G8" s="123">
        <f t="shared" si="0"/>
        <v>1058.6666666666667</v>
      </c>
      <c r="J8" s="93">
        <f t="shared" si="1"/>
        <v>47869.140517212836</v>
      </c>
      <c r="K8" s="93">
        <f t="shared" si="1"/>
        <v>517435.92084463191</v>
      </c>
      <c r="L8" s="93">
        <f t="shared" si="1"/>
        <v>11014.047458085397</v>
      </c>
      <c r="M8" s="93">
        <f t="shared" si="1"/>
        <v>366615.53222217289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576</v>
      </c>
      <c r="E9" s="125">
        <v>424.16666666666669</v>
      </c>
      <c r="F9" s="126">
        <v>86.333333333333329</v>
      </c>
      <c r="G9" s="127">
        <f t="shared" si="0"/>
        <v>1086.5</v>
      </c>
      <c r="J9" s="93">
        <f t="shared" si="1"/>
        <v>1021788.9868765246</v>
      </c>
      <c r="K9" s="93">
        <f t="shared" si="1"/>
        <v>12051.081573786831</v>
      </c>
      <c r="L9" s="93">
        <f t="shared" si="1"/>
        <v>2814.394267171449</v>
      </c>
      <c r="M9" s="93">
        <f t="shared" si="1"/>
        <v>719116.72527528985</v>
      </c>
    </row>
    <row r="10" spans="2:17" ht="24.95" customHeight="1" thickBot="1" x14ac:dyDescent="0.3">
      <c r="B10" s="104" t="s">
        <v>32</v>
      </c>
      <c r="C10" s="105">
        <f>AVERAGE(C4:C9)</f>
        <v>50.166666666666664</v>
      </c>
      <c r="D10" s="128">
        <f>SUMPRODUCT(D4:D9,C4:C9) / SUM(C4:C9)</f>
        <v>445.50166112956811</v>
      </c>
      <c r="E10" s="129">
        <f>SUMPRODUCT(E4:E9,$C$4:$C$9) / SUM($C$4:$C$9)</f>
        <v>438.33887043189367</v>
      </c>
      <c r="F10" s="130">
        <f>SUMPRODUCT(F4:F9,$C$4:$C$9) / SUM($C$4:$C$9)</f>
        <v>93.18217054263566</v>
      </c>
      <c r="G10" s="131">
        <f>SUMPRODUCT(G4:G9,$C$4:$C$9) / SUM($C$4:$C$9)</f>
        <v>977.02270210409756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71.517814569925307</v>
      </c>
      <c r="E11" s="133">
        <f>SQRT(SUM(K4:K9)/SUM($C$4:$C$9))</f>
        <v>65.400365404992257</v>
      </c>
      <c r="F11" s="134">
        <f>SQRT(SUM(L4:L9)/SUM($C$4:$C$9))</f>
        <v>14.131159970450055</v>
      </c>
      <c r="G11" s="135">
        <f>SQRT(SUM(M4:M9)/SUM($C$4:$C$9))</f>
        <v>98.799236672932608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8F8-7381-4BC3-8282-484900B7EF77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298.66666666666669</v>
      </c>
      <c r="E4" s="117">
        <v>393</v>
      </c>
      <c r="F4" s="118">
        <v>82.833333333333329</v>
      </c>
      <c r="G4" s="119">
        <f t="shared" ref="G4:G9" si="0">D4+E4+F4</f>
        <v>774.50000000000011</v>
      </c>
      <c r="J4" s="93">
        <f t="shared" ref="J4:M9" si="1">((D4-D$10)^2)*$C4</f>
        <v>151356.28124859245</v>
      </c>
      <c r="K4" s="93">
        <f t="shared" si="1"/>
        <v>605681.97850040544</v>
      </c>
      <c r="L4" s="93">
        <f t="shared" si="1"/>
        <v>36090.503931254352</v>
      </c>
      <c r="M4" s="93">
        <f t="shared" si="1"/>
        <v>1842198.3652747744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282.66666666666669</v>
      </c>
      <c r="E5" s="121">
        <v>464.16666666666669</v>
      </c>
      <c r="F5" s="122">
        <v>103.8333333333333</v>
      </c>
      <c r="G5" s="123">
        <f t="shared" si="0"/>
        <v>850.66666666666663</v>
      </c>
      <c r="J5" s="93">
        <f t="shared" si="1"/>
        <v>261024.10233773262</v>
      </c>
      <c r="K5" s="93">
        <f t="shared" si="1"/>
        <v>103858.39017699395</v>
      </c>
      <c r="L5" s="93">
        <f t="shared" si="1"/>
        <v>2922.6339854561329</v>
      </c>
      <c r="M5" s="93">
        <f t="shared" si="1"/>
        <v>787189.9355278057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43</v>
      </c>
      <c r="D6" s="120">
        <v>304</v>
      </c>
      <c r="E6" s="121">
        <v>535.5</v>
      </c>
      <c r="F6" s="122">
        <v>115.5</v>
      </c>
      <c r="G6" s="123">
        <f t="shared" si="0"/>
        <v>955</v>
      </c>
      <c r="J6" s="93">
        <f t="shared" si="1"/>
        <v>125367.22233733228</v>
      </c>
      <c r="K6" s="93">
        <f t="shared" si="1"/>
        <v>24391.961721881897</v>
      </c>
      <c r="L6" s="93">
        <f t="shared" si="1"/>
        <v>587.31824892772681</v>
      </c>
      <c r="M6" s="93">
        <f t="shared" si="1"/>
        <v>30157.250062247163</v>
      </c>
      <c r="O6" s="145" t="s">
        <v>59</v>
      </c>
      <c r="P6" s="146" t="s">
        <v>61</v>
      </c>
      <c r="Q6" s="147">
        <v>0.6</v>
      </c>
    </row>
    <row r="7" spans="2:17" ht="20.100000000000001" customHeight="1" thickBot="1" x14ac:dyDescent="0.3">
      <c r="B7" s="94" t="s">
        <v>29</v>
      </c>
      <c r="C7" s="95">
        <v>52</v>
      </c>
      <c r="D7" s="120">
        <v>293.33333333333331</v>
      </c>
      <c r="E7" s="121">
        <v>592.83333333333337</v>
      </c>
      <c r="F7" s="122">
        <v>126</v>
      </c>
      <c r="G7" s="123">
        <f t="shared" si="0"/>
        <v>1012.1666666666667</v>
      </c>
      <c r="J7" s="93">
        <f t="shared" si="1"/>
        <v>217422.35450855596</v>
      </c>
      <c r="K7" s="93">
        <f t="shared" si="1"/>
        <v>342440.54611779278</v>
      </c>
      <c r="L7" s="93">
        <f t="shared" si="1"/>
        <v>10479.003713546439</v>
      </c>
      <c r="M7" s="93">
        <f t="shared" si="1"/>
        <v>48958.422790014396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54</v>
      </c>
      <c r="D8" s="120">
        <v>314.66666666666669</v>
      </c>
      <c r="E8" s="121">
        <v>617.16666666666663</v>
      </c>
      <c r="F8" s="122">
        <v>136.5</v>
      </c>
      <c r="G8" s="123">
        <f t="shared" si="0"/>
        <v>1068.3333333333333</v>
      </c>
      <c r="J8" s="93">
        <f t="shared" si="1"/>
        <v>101379.06148371699</v>
      </c>
      <c r="K8" s="93">
        <f t="shared" si="1"/>
        <v>600848.71219201793</v>
      </c>
      <c r="L8" s="93">
        <f t="shared" si="1"/>
        <v>32933.522183685425</v>
      </c>
      <c r="M8" s="93">
        <f t="shared" si="1"/>
        <v>407324.11019210686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592</v>
      </c>
      <c r="E9" s="125">
        <v>450.83333333333331</v>
      </c>
      <c r="F9" s="126">
        <v>101.5</v>
      </c>
      <c r="G9" s="127">
        <f t="shared" si="0"/>
        <v>1144.3333333333333</v>
      </c>
      <c r="J9" s="93">
        <f t="shared" si="1"/>
        <v>3285485.6387850391</v>
      </c>
      <c r="K9" s="93">
        <f t="shared" si="1"/>
        <v>222160.08289791766</v>
      </c>
      <c r="L9" s="93">
        <f t="shared" si="1"/>
        <v>6370.6547753104187</v>
      </c>
      <c r="M9" s="93">
        <f t="shared" si="1"/>
        <v>1591220.4654632641</v>
      </c>
    </row>
    <row r="10" spans="2:17" ht="24.95" customHeight="1" thickBot="1" x14ac:dyDescent="0.3">
      <c r="B10" s="104" t="s">
        <v>32</v>
      </c>
      <c r="C10" s="105">
        <f>AVERAGE(C4:C9)</f>
        <v>49.666666666666664</v>
      </c>
      <c r="D10" s="128">
        <f>SUMPRODUCT(D4:D9,C4:C9) / SUM(C4:C9)</f>
        <v>357.99552572706938</v>
      </c>
      <c r="E10" s="129">
        <f>SUMPRODUCT(E4:E9,$C$4:$C$9) / SUM($C$4:$C$9)</f>
        <v>511.68288590604027</v>
      </c>
      <c r="F10" s="130">
        <f>SUMPRODUCT(F4:F9,$C$4:$C$9) / SUM($C$4:$C$9)</f>
        <v>111.80425055928411</v>
      </c>
      <c r="G10" s="131">
        <f>SUMPRODUCT(G4:G9,$C$4:$C$9) / SUM($C$4:$C$9)</f>
        <v>981.48266219239383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117.89590819929876</v>
      </c>
      <c r="E11" s="133">
        <f>SQRT(SUM(K4:K9)/SUM($C$4:$C$9))</f>
        <v>79.835856597654413</v>
      </c>
      <c r="F11" s="134">
        <f>SQRT(SUM(L4:L9)/SUM($C$4:$C$9))</f>
        <v>17.318922889747167</v>
      </c>
      <c r="G11" s="135">
        <f>SQRT(SUM(M4:M9)/SUM($C$4:$C$9))</f>
        <v>125.68001006751705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95ED-88E2-4548-9FCA-7505DE8AADF1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802.53968253968253</v>
      </c>
      <c r="E4" s="117">
        <v>175.71428571428569</v>
      </c>
      <c r="F4" s="118">
        <v>34.444444444444443</v>
      </c>
      <c r="G4" s="119">
        <f t="shared" ref="G4:G9" si="0">D4+E4+F4</f>
        <v>1012.6984126984127</v>
      </c>
      <c r="J4" s="93">
        <f t="shared" ref="J4:M9" si="1">((D4-D$10)^2)*$C4</f>
        <v>5515.4228434349097</v>
      </c>
      <c r="K4" s="93">
        <f t="shared" si="1"/>
        <v>29763.600945144808</v>
      </c>
      <c r="L4" s="93">
        <f t="shared" si="1"/>
        <v>784.41092788067863</v>
      </c>
      <c r="M4" s="93">
        <f t="shared" si="1"/>
        <v>4934.7921630651535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695.8730158730159</v>
      </c>
      <c r="E5" s="121">
        <v>196.031746031746</v>
      </c>
      <c r="F5" s="122">
        <v>30</v>
      </c>
      <c r="G5" s="123">
        <f t="shared" si="0"/>
        <v>921.90476190476193</v>
      </c>
      <c r="J5" s="93">
        <f t="shared" si="1"/>
        <v>448923.19171524793</v>
      </c>
      <c r="K5" s="93">
        <f t="shared" si="1"/>
        <v>1284.2138350538075</v>
      </c>
      <c r="L5" s="93">
        <f t="shared" si="1"/>
        <v>4.8616510196528706</v>
      </c>
      <c r="M5" s="93">
        <f t="shared" si="1"/>
        <v>501346.34606073878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665.39682539682542</v>
      </c>
      <c r="E6" s="121">
        <v>203.01587301587301</v>
      </c>
      <c r="F6" s="122">
        <v>32.222222222222221</v>
      </c>
      <c r="G6" s="123">
        <f t="shared" si="0"/>
        <v>900.6349206349206</v>
      </c>
      <c r="J6" s="93">
        <f t="shared" si="1"/>
        <v>748459.03326013649</v>
      </c>
      <c r="K6" s="93">
        <f t="shared" si="1"/>
        <v>163.42547616769957</v>
      </c>
      <c r="L6" s="93">
        <f t="shared" si="1"/>
        <v>170.96451238815254</v>
      </c>
      <c r="M6" s="93">
        <f t="shared" si="1"/>
        <v>704384.42490397836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57</v>
      </c>
      <c r="D7" s="120">
        <v>812.69841269841265</v>
      </c>
      <c r="E7" s="121">
        <v>232.69841269841271</v>
      </c>
      <c r="F7" s="122">
        <v>26.666666666666671</v>
      </c>
      <c r="G7" s="123">
        <f t="shared" si="0"/>
        <v>1072.063492063492</v>
      </c>
      <c r="J7" s="93">
        <f t="shared" si="1"/>
        <v>25397.753731548011</v>
      </c>
      <c r="K7" s="93">
        <f t="shared" si="1"/>
        <v>56728.045470573255</v>
      </c>
      <c r="L7" s="93">
        <f t="shared" si="1"/>
        <v>758.68411962587902</v>
      </c>
      <c r="M7" s="93">
        <f t="shared" si="1"/>
        <v>136899.26494486249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59</v>
      </c>
      <c r="D8" s="120">
        <v>827.93650793650795</v>
      </c>
      <c r="E8" s="121">
        <v>231.11111111111109</v>
      </c>
      <c r="F8" s="122">
        <v>34.444444444444443</v>
      </c>
      <c r="G8" s="123">
        <f t="shared" si="0"/>
        <v>1093.4920634920634</v>
      </c>
      <c r="J8" s="93">
        <f t="shared" si="1"/>
        <v>77944.018918818256</v>
      </c>
      <c r="K8" s="93">
        <f t="shared" si="1"/>
        <v>52958.305600168198</v>
      </c>
      <c r="L8" s="93">
        <f t="shared" si="1"/>
        <v>1006.0922770643487</v>
      </c>
      <c r="M8" s="93">
        <f t="shared" si="1"/>
        <v>292713.71492900659</v>
      </c>
    </row>
    <row r="9" spans="2:17" ht="20.100000000000001" customHeight="1" thickBot="1" x14ac:dyDescent="0.3">
      <c r="B9" s="99" t="s">
        <v>31</v>
      </c>
      <c r="C9" s="100">
        <v>63</v>
      </c>
      <c r="D9" s="124">
        <v>899.04761904761904</v>
      </c>
      <c r="E9" s="125">
        <v>165.71428571428569</v>
      </c>
      <c r="F9" s="126">
        <v>25.555555555555561</v>
      </c>
      <c r="G9" s="127">
        <f t="shared" si="0"/>
        <v>1090.3174603174605</v>
      </c>
      <c r="J9" s="93">
        <f t="shared" si="1"/>
        <v>727472.87285705144</v>
      </c>
      <c r="K9" s="93">
        <f t="shared" si="1"/>
        <v>79113.659888504932</v>
      </c>
      <c r="L9" s="93">
        <f t="shared" si="1"/>
        <v>1427.0883542581189</v>
      </c>
      <c r="M9" s="93">
        <f t="shared" si="1"/>
        <v>285019.17835757468</v>
      </c>
    </row>
    <row r="10" spans="2:17" ht="24.95" customHeight="1" thickBot="1" x14ac:dyDescent="0.3">
      <c r="B10" s="104" t="s">
        <v>32</v>
      </c>
      <c r="C10" s="105">
        <f>AVERAGE(C4:C9)</f>
        <v>53.5</v>
      </c>
      <c r="D10" s="128">
        <f>SUMPRODUCT(D4:D9,C4:C9) / SUM(C4:C9)</f>
        <v>791.58977401968059</v>
      </c>
      <c r="E10" s="129">
        <f>SUMPRODUCT(E4:E9,$C$4:$C$9) / SUM($C$4:$C$9)</f>
        <v>201.15116451565049</v>
      </c>
      <c r="F10" s="130">
        <f>SUMPRODUCT(F4:F9,$C$4:$C$9) / SUM($C$4:$C$9)</f>
        <v>30.314987885081344</v>
      </c>
      <c r="G10" s="131">
        <f>SUMPRODUCT(G4:G9,$C$4:$C$9) / SUM($C$4:$C$9)</f>
        <v>1023.0559264204126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79.596182795772691</v>
      </c>
      <c r="E11" s="133">
        <f>SQRT(SUM(K4:K9)/SUM($C$4:$C$9))</f>
        <v>26.18001730266122</v>
      </c>
      <c r="F11" s="134">
        <f>SQRT(SUM(L4:L9)/SUM($C$4:$C$9))</f>
        <v>3.5965117412275514</v>
      </c>
      <c r="G11" s="135">
        <f>SQRT(SUM(M4:M9)/SUM($C$4:$C$9))</f>
        <v>77.44554355204923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4BEE-C097-454C-A385-C9B501DC5AC2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748.38709677419354</v>
      </c>
      <c r="E4" s="117">
        <v>178.2258064516129</v>
      </c>
      <c r="F4" s="118">
        <v>25.967741935483868</v>
      </c>
      <c r="G4" s="119">
        <f t="shared" ref="G4:G9" si="0">D4+E4+F4</f>
        <v>952.58064516129036</v>
      </c>
      <c r="J4" s="93">
        <f t="shared" ref="J4:M9" si="1">((D4-D$10)^2)*$C4</f>
        <v>312.17336817137607</v>
      </c>
      <c r="K4" s="93">
        <f t="shared" si="1"/>
        <v>81201.417704262742</v>
      </c>
      <c r="L4" s="93">
        <f t="shared" si="1"/>
        <v>7119.4948393303703</v>
      </c>
      <c r="M4" s="93">
        <f t="shared" si="1"/>
        <v>123669.88637166731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49</v>
      </c>
      <c r="D5" s="120">
        <v>650.32258064516134</v>
      </c>
      <c r="E5" s="121">
        <v>213.70967741935479</v>
      </c>
      <c r="F5" s="122">
        <v>33.87096774193548</v>
      </c>
      <c r="G5" s="123">
        <f t="shared" si="0"/>
        <v>897.90322580645159</v>
      </c>
      <c r="J5" s="93">
        <f t="shared" si="1"/>
        <v>446512.80869845022</v>
      </c>
      <c r="K5" s="93">
        <f t="shared" si="1"/>
        <v>2090.0351661230065</v>
      </c>
      <c r="L5" s="93">
        <f t="shared" si="1"/>
        <v>1008.8558406209465</v>
      </c>
      <c r="M5" s="93">
        <f t="shared" si="1"/>
        <v>556061.82751257916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712.25806451612902</v>
      </c>
      <c r="E6" s="121">
        <v>257.74193548387098</v>
      </c>
      <c r="F6" s="122">
        <v>53.064516129032263</v>
      </c>
      <c r="G6" s="123">
        <f t="shared" si="0"/>
        <v>1023.0645161290323</v>
      </c>
      <c r="J6" s="93">
        <f t="shared" si="1"/>
        <v>52821.241477768832</v>
      </c>
      <c r="K6" s="93">
        <f t="shared" si="1"/>
        <v>66098.233896133519</v>
      </c>
      <c r="L6" s="93">
        <f t="shared" si="1"/>
        <v>10095.59020567366</v>
      </c>
      <c r="M6" s="93">
        <f t="shared" si="1"/>
        <v>16318.49381084261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717.41935483870964</v>
      </c>
      <c r="E7" s="121">
        <v>220.64516129032259</v>
      </c>
      <c r="F7" s="122">
        <v>32.741935483870968</v>
      </c>
      <c r="G7" s="123">
        <f t="shared" si="0"/>
        <v>970.80645161290317</v>
      </c>
      <c r="J7" s="93">
        <f t="shared" si="1"/>
        <v>44244.271029752963</v>
      </c>
      <c r="K7" s="93">
        <f t="shared" si="1"/>
        <v>8.9990164018875465</v>
      </c>
      <c r="L7" s="93">
        <f t="shared" si="1"/>
        <v>1766.0265378780587</v>
      </c>
      <c r="M7" s="93">
        <f t="shared" si="1"/>
        <v>62184.152268559876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58</v>
      </c>
      <c r="D8" s="120">
        <v>743.22580645161293</v>
      </c>
      <c r="E8" s="121">
        <v>245.8064516129032</v>
      </c>
      <c r="F8" s="122">
        <v>38.387096774193552</v>
      </c>
      <c r="G8" s="123">
        <f t="shared" si="0"/>
        <v>1027.4193548387098</v>
      </c>
      <c r="J8" s="93">
        <f t="shared" si="1"/>
        <v>378.98790626633121</v>
      </c>
      <c r="K8" s="93">
        <f t="shared" si="1"/>
        <v>37909.352331096758</v>
      </c>
      <c r="L8" s="93">
        <f t="shared" si="1"/>
        <v>2.6486505959832242E-2</v>
      </c>
      <c r="M8" s="93">
        <f t="shared" si="1"/>
        <v>30650.514441716332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872.25806451612902</v>
      </c>
      <c r="E9" s="125">
        <v>203.87096774193549</v>
      </c>
      <c r="F9" s="126">
        <v>45.161290322580648</v>
      </c>
      <c r="G9" s="127">
        <f t="shared" si="0"/>
        <v>1121.2903225806451</v>
      </c>
      <c r="J9" s="93">
        <f t="shared" si="1"/>
        <v>991763.62708934012</v>
      </c>
      <c r="K9" s="93">
        <f t="shared" si="1"/>
        <v>16613.950186812253</v>
      </c>
      <c r="L9" s="93">
        <f t="shared" si="1"/>
        <v>2827.2390590656873</v>
      </c>
      <c r="M9" s="93">
        <f t="shared" si="1"/>
        <v>846675.97424401087</v>
      </c>
    </row>
    <row r="10" spans="2:17" ht="24.95" customHeight="1" thickBot="1" x14ac:dyDescent="0.3">
      <c r="B10" s="104" t="s">
        <v>32</v>
      </c>
      <c r="C10" s="105">
        <f>AVERAGE(C4:C9)</f>
        <v>52.833333333333336</v>
      </c>
      <c r="D10" s="128">
        <f>SUMPRODUCT(D4:D9,C4:C9) / SUM(C4:C9)</f>
        <v>745.78202910349034</v>
      </c>
      <c r="E10" s="129">
        <f>SUMPRODUCT(E4:E9,$C$4:$C$9) / SUM($C$4:$C$9)</f>
        <v>220.24066347817237</v>
      </c>
      <c r="F10" s="130">
        <f>SUMPRODUCT(F4:F9,$C$4:$C$9) / SUM($C$4:$C$9)</f>
        <v>38.408466469929785</v>
      </c>
      <c r="G10" s="131">
        <f>SUMPRODUCT(G4:G9,$C$4:$C$9) / SUM($C$4:$C$9)</f>
        <v>1004.4311590515925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69.609843514406478</v>
      </c>
      <c r="E11" s="133">
        <f>SQRT(SUM(K4:K9)/SUM($C$4:$C$9))</f>
        <v>25.36310370085172</v>
      </c>
      <c r="F11" s="134">
        <f>SQRT(SUM(L4:L9)/SUM($C$4:$C$9))</f>
        <v>8.4840233910149738</v>
      </c>
      <c r="G11" s="135">
        <f>SQRT(SUM(M4:M9)/SUM($C$4:$C$9))</f>
        <v>71.829645309344045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7622-E7F0-4766-AB22-949E301D8F2D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129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686.45161290322585</v>
      </c>
      <c r="E4" s="117">
        <v>190.16129032258061</v>
      </c>
      <c r="F4" s="118">
        <v>31.612903225806448</v>
      </c>
      <c r="G4" s="119">
        <f t="shared" ref="G4:G9" si="0">D4+E4+F4</f>
        <v>908.22580645161293</v>
      </c>
      <c r="J4" s="93">
        <f t="shared" ref="J4:M9" si="1">((D4-D$10)^2)*$C4</f>
        <v>1497.904164479633</v>
      </c>
      <c r="K4" s="93">
        <f t="shared" si="1"/>
        <v>191247.49124033403</v>
      </c>
      <c r="L4" s="93">
        <f t="shared" si="1"/>
        <v>7257.8386393033188</v>
      </c>
      <c r="M4" s="93">
        <f t="shared" si="1"/>
        <v>314961.42332758824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547.09677419354841</v>
      </c>
      <c r="E5" s="121">
        <v>248.87096774193549</v>
      </c>
      <c r="F5" s="122">
        <v>36.12903225806452</v>
      </c>
      <c r="G5" s="123">
        <f t="shared" si="0"/>
        <v>832.09677419354841</v>
      </c>
      <c r="J5" s="93">
        <f t="shared" si="1"/>
        <v>1010931.0889382228</v>
      </c>
      <c r="K5" s="93">
        <f t="shared" si="1"/>
        <v>2016.7331773057394</v>
      </c>
      <c r="L5" s="93">
        <f t="shared" si="1"/>
        <v>3214.690432654701</v>
      </c>
      <c r="M5" s="93">
        <f t="shared" si="1"/>
        <v>1225575.1615237775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47</v>
      </c>
      <c r="D6" s="120">
        <v>650.32258064516134</v>
      </c>
      <c r="E6" s="121">
        <v>260.48387096774201</v>
      </c>
      <c r="F6" s="122">
        <v>45.161290322580648</v>
      </c>
      <c r="G6" s="123">
        <f t="shared" si="0"/>
        <v>955.96774193548401</v>
      </c>
      <c r="J6" s="93">
        <f t="shared" si="1"/>
        <v>82507.762610357953</v>
      </c>
      <c r="K6" s="93">
        <f t="shared" si="1"/>
        <v>1237.3689364019685</v>
      </c>
      <c r="L6" s="93">
        <f t="shared" si="1"/>
        <v>33.843499887219799</v>
      </c>
      <c r="M6" s="93">
        <f t="shared" si="1"/>
        <v>60638.014978740328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707.09677419354841</v>
      </c>
      <c r="E7" s="121">
        <v>266.45161290322579</v>
      </c>
      <c r="F7" s="122">
        <v>48.548387096774192</v>
      </c>
      <c r="G7" s="123">
        <f t="shared" si="0"/>
        <v>1022.0967741935483</v>
      </c>
      <c r="J7" s="93">
        <f t="shared" si="1"/>
        <v>12170.744051899886</v>
      </c>
      <c r="K7" s="93">
        <f t="shared" si="1"/>
        <v>6774.9946752403375</v>
      </c>
      <c r="L7" s="93">
        <f t="shared" si="1"/>
        <v>986.74895533287111</v>
      </c>
      <c r="M7" s="93">
        <f t="shared" si="1"/>
        <v>50195.71909668939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665.80645161290317</v>
      </c>
      <c r="E8" s="121">
        <v>315.96774193548379</v>
      </c>
      <c r="F8" s="122">
        <v>53.064516129032263</v>
      </c>
      <c r="G8" s="123">
        <f t="shared" si="0"/>
        <v>1034.8387096774193</v>
      </c>
      <c r="J8" s="93">
        <f t="shared" si="1"/>
        <v>39770.76004332873</v>
      </c>
      <c r="K8" s="93">
        <f t="shared" si="1"/>
        <v>209427.15787539398</v>
      </c>
      <c r="L8" s="93">
        <f t="shared" si="1"/>
        <v>4365.8560117451743</v>
      </c>
      <c r="M8" s="93">
        <f t="shared" si="1"/>
        <v>105157.95203180163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851.61290322580646</v>
      </c>
      <c r="E9" s="125">
        <v>238.2258064516129</v>
      </c>
      <c r="F9" s="126">
        <v>47.41935483870968</v>
      </c>
      <c r="G9" s="127">
        <f t="shared" si="0"/>
        <v>1137.258064516129</v>
      </c>
      <c r="J9" s="93">
        <f t="shared" si="1"/>
        <v>1575156.6905154844</v>
      </c>
      <c r="K9" s="93">
        <f t="shared" si="1"/>
        <v>18186.886613865168</v>
      </c>
      <c r="L9" s="93">
        <f t="shared" si="1"/>
        <v>598.37381350287001</v>
      </c>
      <c r="M9" s="93">
        <f t="shared" si="1"/>
        <v>1310235.93970638</v>
      </c>
    </row>
    <row r="10" spans="2:17" ht="24.95" customHeight="1" thickBot="1" x14ac:dyDescent="0.3">
      <c r="B10" s="104" t="s">
        <v>32</v>
      </c>
      <c r="C10" s="105">
        <f>AVERAGE(C4:C9)</f>
        <v>52.333333333333336</v>
      </c>
      <c r="D10" s="128">
        <f>SUMPRODUCT(D4:D9,C4:C9) / SUM(C4:C9)</f>
        <v>692.22108074789389</v>
      </c>
      <c r="E10" s="129">
        <f>SUMPRODUCT(E4:E9,$C$4:$C$9) / SUM($C$4:$C$9)</f>
        <v>255.35288678857614</v>
      </c>
      <c r="F10" s="130">
        <f>SUMPRODUCT(F4:F9,$C$4:$C$9) / SUM($C$4:$C$9)</f>
        <v>44.31271830696528</v>
      </c>
      <c r="G10" s="131">
        <f>SUMPRODUCT(G4:G9,$C$4:$C$9) / SUM($C$4:$C$9)</f>
        <v>991.88668584343543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93.106933768011118</v>
      </c>
      <c r="E11" s="133">
        <f>SQRT(SUM(K4:K9)/SUM($C$4:$C$9))</f>
        <v>36.95799959596679</v>
      </c>
      <c r="F11" s="134">
        <f>SQRT(SUM(L4:L9)/SUM($C$4:$C$9))</f>
        <v>7.2396095876952442</v>
      </c>
      <c r="G11" s="135">
        <f>SQRT(SUM(M4:M9)/SUM($C$4:$C$9))</f>
        <v>98.826944717105164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5E59-110D-4301-8AAF-A18E14552A7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562.58064516129036</v>
      </c>
      <c r="E4" s="117">
        <v>226.61290322580649</v>
      </c>
      <c r="F4" s="118">
        <v>38.387096774193552</v>
      </c>
      <c r="G4" s="119">
        <f t="shared" ref="G4:G9" si="0">D4+E4+F4</f>
        <v>827.58064516129036</v>
      </c>
      <c r="J4" s="93">
        <f t="shared" ref="J4:M9" si="1">((D4-D$10)^2)*$C4</f>
        <v>121240.26024154061</v>
      </c>
      <c r="K4" s="93">
        <f t="shared" si="1"/>
        <v>178217.72724299927</v>
      </c>
      <c r="L4" s="93">
        <f t="shared" si="1"/>
        <v>14788.609988752845</v>
      </c>
      <c r="M4" s="93">
        <f t="shared" si="1"/>
        <v>795597.21731776604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500.64516129032262</v>
      </c>
      <c r="E5" s="121">
        <v>276.61290322580652</v>
      </c>
      <c r="F5" s="122">
        <v>55.322580645161288</v>
      </c>
      <c r="G5" s="123">
        <f t="shared" si="0"/>
        <v>832.58064516129048</v>
      </c>
      <c r="J5" s="93">
        <f t="shared" si="1"/>
        <v>615406.66939282441</v>
      </c>
      <c r="K5" s="93">
        <f t="shared" si="1"/>
        <v>8747.890383962731</v>
      </c>
      <c r="L5" s="93">
        <f t="shared" si="1"/>
        <v>91.814492903900842</v>
      </c>
      <c r="M5" s="93">
        <f t="shared" si="1"/>
        <v>787817.32654936472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46</v>
      </c>
      <c r="D6" s="120">
        <v>572.90322580645159</v>
      </c>
      <c r="E6" s="121">
        <v>266.93548387096769</v>
      </c>
      <c r="F6" s="122">
        <v>54.193548387096783</v>
      </c>
      <c r="G6" s="123">
        <f t="shared" si="0"/>
        <v>894.0322580645161</v>
      </c>
      <c r="J6" s="93">
        <f t="shared" si="1"/>
        <v>81801.819062243638</v>
      </c>
      <c r="K6" s="93">
        <f t="shared" si="1"/>
        <v>25016.248763662021</v>
      </c>
      <c r="L6" s="93">
        <f t="shared" si="1"/>
        <v>293.67584963179718</v>
      </c>
      <c r="M6" s="93">
        <f t="shared" si="1"/>
        <v>212809.13403357839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624.51612903225805</v>
      </c>
      <c r="E7" s="121">
        <v>330.48387096774201</v>
      </c>
      <c r="F7" s="122">
        <v>56.451612903225808</v>
      </c>
      <c r="G7" s="123">
        <f t="shared" si="0"/>
        <v>1011.4516129032259</v>
      </c>
      <c r="J7" s="93">
        <f t="shared" si="1"/>
        <v>4904.3676814140117</v>
      </c>
      <c r="K7" s="93">
        <f t="shared" si="1"/>
        <v>89006.909163328339</v>
      </c>
      <c r="L7" s="93">
        <f t="shared" si="1"/>
        <v>3.9693377266155143</v>
      </c>
      <c r="M7" s="93">
        <f t="shared" si="1"/>
        <v>134233.66576623902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691.61290322580646</v>
      </c>
      <c r="E8" s="121">
        <v>327.58064516129031</v>
      </c>
      <c r="F8" s="122">
        <v>73.387096774193552</v>
      </c>
      <c r="G8" s="123">
        <f t="shared" si="0"/>
        <v>1092.5806451612905</v>
      </c>
      <c r="J8" s="93">
        <f t="shared" si="1"/>
        <v>333925.24440181261</v>
      </c>
      <c r="K8" s="93">
        <f t="shared" si="1"/>
        <v>79409.727186494914</v>
      </c>
      <c r="L8" s="93">
        <f t="shared" si="1"/>
        <v>15833.661793357151</v>
      </c>
      <c r="M8" s="93">
        <f t="shared" si="1"/>
        <v>971194.17995387095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691.61290322580646</v>
      </c>
      <c r="E9" s="125">
        <v>293.06451612903231</v>
      </c>
      <c r="F9" s="126">
        <v>57.58064516129032</v>
      </c>
      <c r="G9" s="127">
        <f t="shared" si="0"/>
        <v>1042.258064516129</v>
      </c>
      <c r="J9" s="93">
        <f t="shared" si="1"/>
        <v>363216.93250723474</v>
      </c>
      <c r="K9" s="93">
        <f t="shared" si="1"/>
        <v>489.15313784144041</v>
      </c>
      <c r="L9" s="93">
        <f t="shared" si="1"/>
        <v>45.896577818940912</v>
      </c>
      <c r="M9" s="93">
        <f t="shared" si="1"/>
        <v>398876.0202024359</v>
      </c>
    </row>
    <row r="10" spans="2:17" ht="24.95" customHeight="1" thickBot="1" x14ac:dyDescent="0.3">
      <c r="B10" s="104" t="s">
        <v>32</v>
      </c>
      <c r="C10" s="105">
        <f>AVERAGE(C4:C9)</f>
        <v>51.833333333333336</v>
      </c>
      <c r="D10" s="128">
        <f>SUMPRODUCT(D4:D9,C4:C9) / SUM(C4:C9)</f>
        <v>615.07312519448192</v>
      </c>
      <c r="E10" s="129">
        <f>SUMPRODUCT(E4:E9,$C$4:$C$9) / SUM($C$4:$C$9)</f>
        <v>290.2556788714864</v>
      </c>
      <c r="F10" s="130">
        <f>SUMPRODUCT(F4:F9,$C$4:$C$9) / SUM($C$4:$C$9)</f>
        <v>56.720257234726688</v>
      </c>
      <c r="G10" s="131">
        <f>SUMPRODUCT(G4:G9,$C$4:$C$9) / SUM($C$4:$C$9)</f>
        <v>962.04906130069514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69.921759059613038</v>
      </c>
      <c r="E11" s="133">
        <f>SQRT(SUM(K4:K9)/SUM($C$4:$C$9))</f>
        <v>34.995987637642799</v>
      </c>
      <c r="F11" s="134">
        <f>SQRT(SUM(L4:L9)/SUM($C$4:$C$9))</f>
        <v>9.9931854659183603</v>
      </c>
      <c r="G11" s="135">
        <f>SQRT(SUM(M4:M9)/SUM($C$4:$C$9))</f>
        <v>103.01761382537519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3E63-2A4F-49C3-AD8D-E6C98C19EA83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571.80327868852464</v>
      </c>
      <c r="E4" s="117">
        <v>253.4426229508197</v>
      </c>
      <c r="F4" s="118">
        <v>47.049180327868847</v>
      </c>
      <c r="G4" s="119">
        <f t="shared" ref="G4:G9" si="0">D4+E4+F4</f>
        <v>872.29508196721315</v>
      </c>
      <c r="J4" s="93">
        <f t="shared" ref="J4:M9" si="1">((D4-D$10)^2)*$C4</f>
        <v>39512.359697743457</v>
      </c>
      <c r="K4" s="93">
        <f t="shared" si="1"/>
        <v>378669.52595393348</v>
      </c>
      <c r="L4" s="93">
        <f t="shared" si="1"/>
        <v>23840.190659102969</v>
      </c>
      <c r="M4" s="93">
        <f t="shared" si="1"/>
        <v>326025.95559934579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466.88524590163928</v>
      </c>
      <c r="E5" s="121">
        <v>363.27868852459022</v>
      </c>
      <c r="F5" s="122">
        <v>71.147540983606561</v>
      </c>
      <c r="G5" s="123">
        <f t="shared" si="0"/>
        <v>901.31147540983602</v>
      </c>
      <c r="J5" s="93">
        <f t="shared" si="1"/>
        <v>264031.41193142469</v>
      </c>
      <c r="K5" s="93">
        <f t="shared" si="1"/>
        <v>13690.051629306437</v>
      </c>
      <c r="L5" s="93">
        <f t="shared" si="1"/>
        <v>31.701487789049608</v>
      </c>
      <c r="M5" s="93">
        <f t="shared" si="1"/>
        <v>153041.32733927251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45</v>
      </c>
      <c r="D6" s="120">
        <v>498.36065573770492</v>
      </c>
      <c r="E6" s="121">
        <v>353.44262295081973</v>
      </c>
      <c r="F6" s="122">
        <v>75.73770491803279</v>
      </c>
      <c r="G6" s="123">
        <f t="shared" si="0"/>
        <v>927.54098360655746</v>
      </c>
      <c r="J6" s="93">
        <f t="shared" si="1"/>
        <v>85056.683695446671</v>
      </c>
      <c r="K6" s="93">
        <f t="shared" si="1"/>
        <v>2352.7971561389886</v>
      </c>
      <c r="L6" s="93">
        <f t="shared" si="1"/>
        <v>1317.7673198688094</v>
      </c>
      <c r="M6" s="93">
        <f t="shared" si="1"/>
        <v>42781.993333347418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540.32786885245901</v>
      </c>
      <c r="E7" s="121">
        <v>416.72131147540978</v>
      </c>
      <c r="F7" s="122">
        <v>79.180327868852459</v>
      </c>
      <c r="G7" s="123">
        <f t="shared" si="0"/>
        <v>1036.2295081967211</v>
      </c>
      <c r="J7" s="93">
        <f t="shared" si="1"/>
        <v>122.90131728426654</v>
      </c>
      <c r="K7" s="93">
        <f t="shared" si="1"/>
        <v>268465.70446981397</v>
      </c>
      <c r="L7" s="93">
        <f t="shared" si="1"/>
        <v>4233.3023827170018</v>
      </c>
      <c r="M7" s="93">
        <f t="shared" si="1"/>
        <v>327315.01118840626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550.81967213114751</v>
      </c>
      <c r="E8" s="121">
        <v>343.77049180327867</v>
      </c>
      <c r="F8" s="122">
        <v>78.032786885245898</v>
      </c>
      <c r="G8" s="123">
        <f t="shared" si="0"/>
        <v>972.62295081967204</v>
      </c>
      <c r="J8" s="93">
        <f t="shared" si="1"/>
        <v>4438.3617548723314</v>
      </c>
      <c r="K8" s="93">
        <f t="shared" si="1"/>
        <v>327.80700030512247</v>
      </c>
      <c r="L8" s="93">
        <f t="shared" si="1"/>
        <v>3266.4792142149413</v>
      </c>
      <c r="M8" s="93">
        <f t="shared" si="1"/>
        <v>11165.87637233537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603.27868852459017</v>
      </c>
      <c r="E9" s="125">
        <v>334.42622950819668</v>
      </c>
      <c r="F9" s="126">
        <v>67.704918032786878</v>
      </c>
      <c r="G9" s="127">
        <f t="shared" si="0"/>
        <v>1005.4098360655737</v>
      </c>
      <c r="J9" s="93">
        <f t="shared" si="1"/>
        <v>230283.73814470985</v>
      </c>
      <c r="K9" s="93">
        <f t="shared" si="1"/>
        <v>8472.9216694714614</v>
      </c>
      <c r="L9" s="93">
        <f t="shared" si="1"/>
        <v>419.15798463390735</v>
      </c>
      <c r="M9" s="93">
        <f t="shared" si="1"/>
        <v>134951.20652068095</v>
      </c>
    </row>
    <row r="10" spans="2:17" ht="24.95" customHeight="1" thickBot="1" x14ac:dyDescent="0.3">
      <c r="B10" s="104" t="s">
        <v>32</v>
      </c>
      <c r="C10" s="105">
        <f>AVERAGE(C4:C9)</f>
        <v>51</v>
      </c>
      <c r="D10" s="128">
        <f>SUMPRODUCT(D4:D9,C4:C9) / SUM(C4:C9)</f>
        <v>541.83649416050571</v>
      </c>
      <c r="E10" s="129">
        <f>SUMPRODUCT(E4:E9,$C$4:$C$9) / SUM($C$4:$C$9)</f>
        <v>346.21182899389265</v>
      </c>
      <c r="F10" s="130">
        <f>SUMPRODUCT(F4:F9,$C$4:$C$9) / SUM($C$4:$C$9)</f>
        <v>70.326261652201865</v>
      </c>
      <c r="G10" s="131">
        <f>SUMPRODUCT(G4:G9,$C$4:$C$9) / SUM($C$4:$C$9)</f>
        <v>958.37458480660018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45.137605748975417</v>
      </c>
      <c r="E11" s="133">
        <f>SQRT(SUM(K4:K9)/SUM($C$4:$C$9))</f>
        <v>46.861595961672748</v>
      </c>
      <c r="F11" s="134">
        <f>SQRT(SUM(L4:L9)/SUM($C$4:$C$9))</f>
        <v>10.401828498184477</v>
      </c>
      <c r="G11" s="135">
        <f>SQRT(SUM(M4:M9)/SUM($C$4:$C$9))</f>
        <v>57.031162515653577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11E9-41EF-4E5A-B064-A3AADC2CF370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474.66666666666669</v>
      </c>
      <c r="E4" s="117">
        <v>324.5</v>
      </c>
      <c r="F4" s="118">
        <v>63</v>
      </c>
      <c r="G4" s="119">
        <f t="shared" ref="G4:G9" si="0">D4+E4+F4</f>
        <v>862.16666666666674</v>
      </c>
      <c r="J4" s="93">
        <f t="shared" ref="J4:M9" si="1">((D4-D$10)^2)*$C4</f>
        <v>2685.3607551547902</v>
      </c>
      <c r="K4" s="93">
        <f t="shared" si="1"/>
        <v>387026.18578284053</v>
      </c>
      <c r="L4" s="93">
        <f t="shared" si="1"/>
        <v>23668.481266149862</v>
      </c>
      <c r="M4" s="93">
        <f t="shared" si="1"/>
        <v>524377.95930232352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362.66666666666669</v>
      </c>
      <c r="E5" s="121">
        <v>409.16666666666669</v>
      </c>
      <c r="F5" s="122">
        <v>84</v>
      </c>
      <c r="G5" s="123">
        <f t="shared" si="0"/>
        <v>855.83333333333337</v>
      </c>
      <c r="J5" s="93">
        <f t="shared" si="1"/>
        <v>498468.86654427386</v>
      </c>
      <c r="K5" s="93">
        <f t="shared" si="1"/>
        <v>4790.4135838579259</v>
      </c>
      <c r="L5" s="93">
        <f t="shared" si="1"/>
        <v>278.65437774172102</v>
      </c>
      <c r="M5" s="93">
        <f t="shared" si="1"/>
        <v>627151.59470584511</v>
      </c>
      <c r="O5" s="139" t="s">
        <v>57</v>
      </c>
      <c r="P5" s="140" t="s">
        <v>58</v>
      </c>
      <c r="Q5" s="141">
        <v>0.95</v>
      </c>
    </row>
    <row r="6" spans="2:17" ht="20.100000000000001" customHeight="1" x14ac:dyDescent="0.25">
      <c r="B6" s="94" t="s">
        <v>28</v>
      </c>
      <c r="C6" s="95">
        <v>44</v>
      </c>
      <c r="D6" s="120">
        <v>410.66666666666669</v>
      </c>
      <c r="E6" s="121">
        <v>419.83333333333331</v>
      </c>
      <c r="F6" s="122">
        <v>87.5</v>
      </c>
      <c r="G6" s="123">
        <f t="shared" si="0"/>
        <v>918</v>
      </c>
      <c r="J6" s="93">
        <f t="shared" si="1"/>
        <v>138464.66593329227</v>
      </c>
      <c r="K6" s="93">
        <f t="shared" si="1"/>
        <v>9.3831635412393091</v>
      </c>
      <c r="L6" s="93">
        <f t="shared" si="1"/>
        <v>47.476954509945813</v>
      </c>
      <c r="M6" s="93">
        <f t="shared" si="1"/>
        <v>131156.14181839969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53</v>
      </c>
      <c r="D7" s="120">
        <v>453.33333333333331</v>
      </c>
      <c r="E7" s="121">
        <v>465.16666666666669</v>
      </c>
      <c r="F7" s="122">
        <v>100.3333333333333</v>
      </c>
      <c r="G7" s="123">
        <f t="shared" si="0"/>
        <v>1018.8333333333333</v>
      </c>
      <c r="J7" s="93">
        <f t="shared" si="1"/>
        <v>9560.4590481586765</v>
      </c>
      <c r="K7" s="93">
        <f t="shared" si="1"/>
        <v>111151.26553300241</v>
      </c>
      <c r="L7" s="93">
        <f t="shared" si="1"/>
        <v>10199.053136830678</v>
      </c>
      <c r="M7" s="93">
        <f t="shared" si="1"/>
        <v>113303.81547082536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474.66666666666669</v>
      </c>
      <c r="E8" s="121">
        <v>478.16666666666669</v>
      </c>
      <c r="F8" s="122">
        <v>99.166666666666671</v>
      </c>
      <c r="G8" s="123">
        <f t="shared" si="0"/>
        <v>1052</v>
      </c>
      <c r="J8" s="93">
        <f t="shared" si="1"/>
        <v>3434.763756593336</v>
      </c>
      <c r="K8" s="93">
        <f t="shared" si="1"/>
        <v>190127.68502677791</v>
      </c>
      <c r="L8" s="93">
        <f t="shared" si="1"/>
        <v>8878.5322396490737</v>
      </c>
      <c r="M8" s="93">
        <f t="shared" si="1"/>
        <v>346766.88269935816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586.66666666666663</v>
      </c>
      <c r="E9" s="125">
        <v>400.5</v>
      </c>
      <c r="F9" s="126">
        <v>80.5</v>
      </c>
      <c r="G9" s="127">
        <f t="shared" si="0"/>
        <v>1067.6666666666665</v>
      </c>
      <c r="J9" s="93">
        <f t="shared" si="1"/>
        <v>862597.24756533175</v>
      </c>
      <c r="K9" s="93">
        <f t="shared" si="1"/>
        <v>21368.09976343167</v>
      </c>
      <c r="L9" s="93">
        <f t="shared" si="1"/>
        <v>2132.1831620695834</v>
      </c>
      <c r="M9" s="93">
        <f t="shared" si="1"/>
        <v>542295.64088696567</v>
      </c>
    </row>
    <row r="10" spans="2:17" ht="24.95" customHeight="1" thickBot="1" x14ac:dyDescent="0.3">
      <c r="B10" s="104" t="s">
        <v>32</v>
      </c>
      <c r="C10" s="105">
        <f>AVERAGE(C4:C9)</f>
        <v>50.166666666666664</v>
      </c>
      <c r="D10" s="128">
        <f>SUMPRODUCT(D4:D9,C4:C9) / SUM(C4:C9)</f>
        <v>466.7641196013289</v>
      </c>
      <c r="E10" s="129">
        <f>SUMPRODUCT(E4:E9,$C$4:$C$9) / SUM($C$4:$C$9)</f>
        <v>419.37153931339981</v>
      </c>
      <c r="F10" s="130">
        <f>SUMPRODUCT(F4:F9,$C$4:$C$9) / SUM($C$4:$C$9)</f>
        <v>86.461240310077514</v>
      </c>
      <c r="G10" s="131">
        <f>SUMPRODUCT(G4:G9,$C$4:$C$9) / SUM($C$4:$C$9)</f>
        <v>972.59689922480607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70.950157124721059</v>
      </c>
      <c r="E11" s="133">
        <f>SQRT(SUM(K4:K9)/SUM($C$4:$C$9))</f>
        <v>48.72026848217201</v>
      </c>
      <c r="F11" s="134">
        <f>SQRT(SUM(L4:L9)/SUM($C$4:$C$9))</f>
        <v>12.254822243879046</v>
      </c>
      <c r="G11" s="135">
        <f>SQRT(SUM(M4:M9)/SUM($C$4:$C$9))</f>
        <v>87.129415237413824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60C6-4478-411F-B490-856E83D1AF3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701.93548387096769</v>
      </c>
      <c r="E4" s="117">
        <v>208.06451612903231</v>
      </c>
      <c r="F4" s="118">
        <v>32.741935483870968</v>
      </c>
      <c r="G4" s="119">
        <f t="shared" ref="G4:G9" si="0">D4+E4+F4</f>
        <v>942.74193548387098</v>
      </c>
      <c r="J4" s="93">
        <f t="shared" ref="J4:M9" si="1">((D4-D$10)^2)*$C4</f>
        <v>657.4621948135034</v>
      </c>
      <c r="K4" s="93">
        <f t="shared" si="1"/>
        <v>135196.60812627181</v>
      </c>
      <c r="L4" s="93">
        <f t="shared" si="1"/>
        <v>5172.0269793942316</v>
      </c>
      <c r="M4" s="93">
        <f t="shared" si="1"/>
        <v>171368.42389679744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603.87096774193549</v>
      </c>
      <c r="E5" s="121">
        <v>240.32258064516131</v>
      </c>
      <c r="F5" s="122">
        <v>38.387096774193552</v>
      </c>
      <c r="G5" s="123">
        <f t="shared" si="0"/>
        <v>882.58064516129036</v>
      </c>
      <c r="J5" s="93">
        <f t="shared" si="1"/>
        <v>426694.26347162848</v>
      </c>
      <c r="K5" s="93">
        <f t="shared" si="1"/>
        <v>23137.06369582958</v>
      </c>
      <c r="L5" s="93">
        <f t="shared" si="1"/>
        <v>1180.1118589491762</v>
      </c>
      <c r="M5" s="93">
        <f t="shared" si="1"/>
        <v>705062.28120016272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614.19354838709683</v>
      </c>
      <c r="E6" s="121">
        <v>315.64516129032262</v>
      </c>
      <c r="F6" s="122">
        <v>55.322580645161288</v>
      </c>
      <c r="G6" s="123">
        <f t="shared" si="0"/>
        <v>985.16129032258084</v>
      </c>
      <c r="J6" s="93">
        <f t="shared" si="1"/>
        <v>324277.55538330431</v>
      </c>
      <c r="K6" s="93">
        <f t="shared" si="1"/>
        <v>131012.52340825641</v>
      </c>
      <c r="L6" s="93">
        <f t="shared" si="1"/>
        <v>6598.7321763427399</v>
      </c>
      <c r="M6" s="93">
        <f t="shared" si="1"/>
        <v>15942.75729420013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681.29032258064512</v>
      </c>
      <c r="E7" s="121">
        <v>274.67741935483872</v>
      </c>
      <c r="F7" s="122">
        <v>42.903225806451623</v>
      </c>
      <c r="G7" s="123">
        <f t="shared" si="0"/>
        <v>998.87096774193549</v>
      </c>
      <c r="J7" s="93">
        <f t="shared" si="1"/>
        <v>15642.807198287721</v>
      </c>
      <c r="K7" s="93">
        <f t="shared" si="1"/>
        <v>8456.5757976642872</v>
      </c>
      <c r="L7" s="93">
        <f t="shared" si="1"/>
        <v>10.757870628493466</v>
      </c>
      <c r="M7" s="93">
        <f t="shared" si="1"/>
        <v>1324.3402234701157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691.61290322580646</v>
      </c>
      <c r="E8" s="121">
        <v>295.64516129032262</v>
      </c>
      <c r="F8" s="122">
        <v>48.548387096774192</v>
      </c>
      <c r="G8" s="123">
        <f t="shared" si="0"/>
        <v>1035.8064516129032</v>
      </c>
      <c r="J8" s="93">
        <f t="shared" si="1"/>
        <v>2439.4857261085922</v>
      </c>
      <c r="K8" s="93">
        <f t="shared" si="1"/>
        <v>63463.528248787741</v>
      </c>
      <c r="L8" s="93">
        <f t="shared" si="1"/>
        <v>1542.9978566609004</v>
      </c>
      <c r="M8" s="93">
        <f t="shared" si="1"/>
        <v>58471.857130353281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851.61290322580646</v>
      </c>
      <c r="E9" s="125">
        <v>238.2258064516129</v>
      </c>
      <c r="F9" s="126">
        <v>41.774193548387103</v>
      </c>
      <c r="G9" s="127">
        <f t="shared" si="0"/>
        <v>1131.6129032258063</v>
      </c>
      <c r="J9" s="93">
        <f t="shared" si="1"/>
        <v>1460059.8451288352</v>
      </c>
      <c r="K9" s="93">
        <f t="shared" si="1"/>
        <v>35866.255386922901</v>
      </c>
      <c r="L9" s="93">
        <f t="shared" si="1"/>
        <v>153.07630421439453</v>
      </c>
      <c r="M9" s="93">
        <f t="shared" si="1"/>
        <v>1013189.3586110254</v>
      </c>
    </row>
    <row r="10" spans="2:17" ht="24.95" customHeight="1" thickBot="1" x14ac:dyDescent="0.3">
      <c r="B10" s="104" t="s">
        <v>32</v>
      </c>
      <c r="C10" s="105">
        <f>AVERAGE(C4:C9)</f>
        <v>52.333333333333336</v>
      </c>
      <c r="D10" s="128">
        <f>SUMPRODUCT(D4:D9,C4:C9) / SUM(C4:C9)</f>
        <v>698.15492089582904</v>
      </c>
      <c r="E10" s="129">
        <f>SUMPRODUCT(E4:E9,$C$4:$C$9) / SUM($C$4:$C$9)</f>
        <v>262.27758372714203</v>
      </c>
      <c r="F10" s="130">
        <f>SUMPRODUCT(F4:F9,$C$4:$C$9) / SUM($C$4:$C$9)</f>
        <v>43.345490034929114</v>
      </c>
      <c r="G10" s="131">
        <f>SUMPRODUCT(G4:G9,$C$4:$C$9) / SUM($C$4:$C$9)</f>
        <v>1003.7779946579002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84.268516442294626</v>
      </c>
      <c r="E11" s="133">
        <f>SQRT(SUM(K4:K9)/SUM($C$4:$C$9))</f>
        <v>35.563371026966735</v>
      </c>
      <c r="F11" s="134">
        <f>SQRT(SUM(L4:L9)/SUM($C$4:$C$9))</f>
        <v>6.8323190023336497</v>
      </c>
      <c r="G11" s="135">
        <f>SQRT(SUM(M4:M9)/SUM($C$4:$C$9))</f>
        <v>79.114506596451889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654-3D3C-4316-AFCC-18398D1BC1E5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670.9677419354839</v>
      </c>
      <c r="E4" s="117">
        <v>230.9677419354839</v>
      </c>
      <c r="F4" s="118">
        <v>39.516129032258057</v>
      </c>
      <c r="G4" s="119">
        <f t="shared" ref="G4:G9" si="0">D4+E4+F4</f>
        <v>941.45161290322585</v>
      </c>
      <c r="J4" s="93">
        <f t="shared" ref="J4:M9" si="1">((D4-D$10)^2)*$C4</f>
        <v>39899.266666256466</v>
      </c>
      <c r="K4" s="93">
        <f t="shared" si="1"/>
        <v>101142.66469992422</v>
      </c>
      <c r="L4" s="93">
        <f t="shared" si="1"/>
        <v>2464.3514911619804</v>
      </c>
      <c r="M4" s="93">
        <f t="shared" si="1"/>
        <v>28198.326267036337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516.12903225806451</v>
      </c>
      <c r="E5" s="121">
        <v>255.9677419354839</v>
      </c>
      <c r="F5" s="122">
        <v>42.903225806451623</v>
      </c>
      <c r="G5" s="123">
        <f t="shared" si="0"/>
        <v>815</v>
      </c>
      <c r="J5" s="93">
        <f t="shared" si="1"/>
        <v>735104.08905910305</v>
      </c>
      <c r="K5" s="93">
        <f t="shared" si="1"/>
        <v>23601.707310794878</v>
      </c>
      <c r="L5" s="93">
        <f t="shared" si="1"/>
        <v>756.94524163232006</v>
      </c>
      <c r="M5" s="93">
        <f t="shared" si="1"/>
        <v>1078530.485396341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598.70967741935488</v>
      </c>
      <c r="E6" s="121">
        <v>275.80645161290317</v>
      </c>
      <c r="F6" s="122">
        <v>53.064516129032263</v>
      </c>
      <c r="G6" s="123">
        <f t="shared" si="0"/>
        <v>927.58064516129036</v>
      </c>
      <c r="J6" s="93">
        <f t="shared" si="1"/>
        <v>83014.749182618747</v>
      </c>
      <c r="K6" s="93">
        <f t="shared" si="1"/>
        <v>303.89776394440696</v>
      </c>
      <c r="L6" s="93">
        <f t="shared" si="1"/>
        <v>1738.7938778835821</v>
      </c>
      <c r="M6" s="93">
        <f t="shared" si="1"/>
        <v>69620.315140901803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624.51612903225805</v>
      </c>
      <c r="E7" s="121">
        <v>288.38709677419348</v>
      </c>
      <c r="F7" s="122">
        <v>41.774193548387103</v>
      </c>
      <c r="G7" s="123">
        <f t="shared" si="0"/>
        <v>954.67741935483855</v>
      </c>
      <c r="J7" s="93">
        <f t="shared" si="1"/>
        <v>15292.945587990698</v>
      </c>
      <c r="K7" s="93">
        <f t="shared" si="1"/>
        <v>5511.3789149273052</v>
      </c>
      <c r="L7" s="93">
        <f t="shared" si="1"/>
        <v>1454.3011861749396</v>
      </c>
      <c r="M7" s="93">
        <f t="shared" si="1"/>
        <v>7666.9793137043289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665.80645161290317</v>
      </c>
      <c r="E8" s="121">
        <v>321.77419354838707</v>
      </c>
      <c r="F8" s="122">
        <v>53.064516129032263</v>
      </c>
      <c r="G8" s="123">
        <f t="shared" si="0"/>
        <v>1040.6451612903224</v>
      </c>
      <c r="J8" s="93">
        <f t="shared" si="1"/>
        <v>34537.278106508951</v>
      </c>
      <c r="K8" s="93">
        <f t="shared" si="1"/>
        <v>107350.23422090709</v>
      </c>
      <c r="L8" s="93">
        <f t="shared" si="1"/>
        <v>2154.5924138992214</v>
      </c>
      <c r="M8" s="93">
        <f t="shared" si="1"/>
        <v>313491.50566865422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738.06451612903231</v>
      </c>
      <c r="E9" s="125">
        <v>282.90322580645159</v>
      </c>
      <c r="F9" s="126">
        <v>49.677419354838712</v>
      </c>
      <c r="G9" s="127">
        <f t="shared" si="0"/>
        <v>1070.6451612903227</v>
      </c>
      <c r="J9" s="93">
        <f t="shared" si="1"/>
        <v>581836.83909143123</v>
      </c>
      <c r="K9" s="93">
        <f t="shared" si="1"/>
        <v>1270.3126656910517</v>
      </c>
      <c r="L9" s="93">
        <f t="shared" si="1"/>
        <v>472.65502388602545</v>
      </c>
      <c r="M9" s="93">
        <f t="shared" si="1"/>
        <v>672669.60670571821</v>
      </c>
    </row>
    <row r="10" spans="2:17" ht="24.95" customHeight="1" thickBot="1" x14ac:dyDescent="0.3">
      <c r="B10" s="104" t="s">
        <v>32</v>
      </c>
      <c r="C10" s="105">
        <f>AVERAGE(C4:C9)</f>
        <v>52</v>
      </c>
      <c r="D10" s="128">
        <f>SUMPRODUCT(D4:D9,C4:C9) / SUM(C4:C9)</f>
        <v>641.19106699751853</v>
      </c>
      <c r="E10" s="129">
        <f>SUMPRODUCT(E4:E9,$C$4:$C$9) / SUM($C$4:$C$9)</f>
        <v>278.37675765095122</v>
      </c>
      <c r="F10" s="130">
        <f>SUMPRODUCT(F4:F9,$C$4:$C$9) / SUM($C$4:$C$9)</f>
        <v>46.916356492969399</v>
      </c>
      <c r="G10" s="131">
        <f>SUMPRODUCT(G4:G9,$C$4:$C$9) / SUM($C$4:$C$9)</f>
        <v>966.48418114143919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69.098711621396305</v>
      </c>
      <c r="E11" s="133">
        <f>SQRT(SUM(K4:K9)/SUM($C$4:$C$9))</f>
        <v>27.687599949243047</v>
      </c>
      <c r="F11" s="134">
        <f>SQRT(SUM(L4:L9)/SUM($C$4:$C$9))</f>
        <v>5.383271582553891</v>
      </c>
      <c r="G11" s="135">
        <f>SQRT(SUM(M4:M9)/SUM($C$4:$C$9))</f>
        <v>83.400816621400821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FFB1-4A7F-4DE5-A008-8009B20B4A2A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588.38709677419354</v>
      </c>
      <c r="E4" s="117">
        <v>241.45161290322579</v>
      </c>
      <c r="F4" s="118">
        <v>44.032258064516128</v>
      </c>
      <c r="G4" s="119">
        <f t="shared" ref="G4:G9" si="0">D4+E4+F4</f>
        <v>873.87096774193537</v>
      </c>
      <c r="J4" s="93">
        <f t="shared" ref="J4:M9" si="1">((D4-D$10)^2)*$C4</f>
        <v>4449.5874203186486</v>
      </c>
      <c r="K4" s="93">
        <f t="shared" si="1"/>
        <v>202097.70854263223</v>
      </c>
      <c r="L4" s="93">
        <f t="shared" si="1"/>
        <v>6141.9132905478018</v>
      </c>
      <c r="M4" s="93">
        <f t="shared" si="1"/>
        <v>353582.90420575254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516.12903225806451</v>
      </c>
      <c r="E5" s="121">
        <v>309.83870967741927</v>
      </c>
      <c r="F5" s="122">
        <v>48.548387096774192</v>
      </c>
      <c r="G5" s="123">
        <f t="shared" si="0"/>
        <v>874.51612903225794</v>
      </c>
      <c r="J5" s="93">
        <f t="shared" si="1"/>
        <v>318454.92669035227</v>
      </c>
      <c r="K5" s="93">
        <f t="shared" si="1"/>
        <v>17.745608112857052</v>
      </c>
      <c r="L5" s="93">
        <f t="shared" si="1"/>
        <v>2503.7018237809402</v>
      </c>
      <c r="M5" s="93">
        <f t="shared" si="1"/>
        <v>372273.94184187579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547.09677419354841</v>
      </c>
      <c r="E6" s="121">
        <v>300.48387096774201</v>
      </c>
      <c r="F6" s="122">
        <v>57.58064516129032</v>
      </c>
      <c r="G6" s="123">
        <f t="shared" si="0"/>
        <v>905.16129032258084</v>
      </c>
      <c r="J6" s="93">
        <f t="shared" si="1"/>
        <v>121277.36722391842</v>
      </c>
      <c r="K6" s="93">
        <f t="shared" si="1"/>
        <v>3514.1308226883552</v>
      </c>
      <c r="L6" s="93">
        <f t="shared" si="1"/>
        <v>138.24869818878008</v>
      </c>
      <c r="M6" s="93">
        <f t="shared" si="1"/>
        <v>156634.83157123555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629.67741935483866</v>
      </c>
      <c r="E7" s="121">
        <v>367.09677419354841</v>
      </c>
      <c r="F7" s="122">
        <v>59.838709677419352</v>
      </c>
      <c r="G7" s="123">
        <f t="shared" si="0"/>
        <v>1056.6129032258063</v>
      </c>
      <c r="J7" s="93">
        <f t="shared" si="1"/>
        <v>53656.402052578662</v>
      </c>
      <c r="K7" s="93">
        <f t="shared" si="1"/>
        <v>184207.62626269457</v>
      </c>
      <c r="L7" s="93">
        <f t="shared" si="1"/>
        <v>876.34096030301521</v>
      </c>
      <c r="M7" s="93">
        <f t="shared" si="1"/>
        <v>476701.49958013848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56</v>
      </c>
      <c r="D8" s="120">
        <v>578.06451612903231</v>
      </c>
      <c r="E8" s="121">
        <v>338.22580645161293</v>
      </c>
      <c r="F8" s="122">
        <v>67.741935483870961</v>
      </c>
      <c r="G8" s="123">
        <f t="shared" si="0"/>
        <v>984.03225806451621</v>
      </c>
      <c r="J8" s="93">
        <f t="shared" si="1"/>
        <v>23256.483757272563</v>
      </c>
      <c r="K8" s="93">
        <f t="shared" si="1"/>
        <v>47101.069855476984</v>
      </c>
      <c r="L8" s="93">
        <f t="shared" si="1"/>
        <v>7923.3657014837754</v>
      </c>
      <c r="M8" s="93">
        <f t="shared" si="1"/>
        <v>23574.633549210233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696.77419354838707</v>
      </c>
      <c r="E9" s="125">
        <v>285.80645161290317</v>
      </c>
      <c r="F9" s="126">
        <v>54.193548387096783</v>
      </c>
      <c r="G9" s="127">
        <f t="shared" si="0"/>
        <v>1036.7741935483871</v>
      </c>
      <c r="J9" s="93">
        <f t="shared" si="1"/>
        <v>599475.95018629625</v>
      </c>
      <c r="K9" s="93">
        <f t="shared" si="1"/>
        <v>34000.370598503156</v>
      </c>
      <c r="L9" s="93">
        <f t="shared" si="1"/>
        <v>169.50897922190987</v>
      </c>
      <c r="M9" s="93">
        <f t="shared" si="1"/>
        <v>332752.30816353916</v>
      </c>
    </row>
    <row r="10" spans="2:17" ht="24.95" customHeight="1" thickBot="1" x14ac:dyDescent="0.3">
      <c r="B10" s="104" t="s">
        <v>32</v>
      </c>
      <c r="C10" s="105">
        <f>AVERAGE(C4:C9)</f>
        <v>51.666666666666664</v>
      </c>
      <c r="D10" s="128">
        <f>SUMPRODUCT(D4:D9,C4:C9) / SUM(C4:C9)</f>
        <v>598.4432882414153</v>
      </c>
      <c r="E10" s="129">
        <f>SUMPRODUCT(E4:E9,$C$4:$C$9) / SUM($C$4:$C$9)</f>
        <v>309.22424557752345</v>
      </c>
      <c r="F10" s="130">
        <f>SUMPRODUCT(F4:F9,$C$4:$C$9) / SUM($C$4:$C$9)</f>
        <v>55.847034339229964</v>
      </c>
      <c r="G10" s="131">
        <f>SUMPRODUCT(G4:G9,$C$4:$C$9) / SUM($C$4:$C$9)</f>
        <v>963.51456815816857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60.122743196347834</v>
      </c>
      <c r="E11" s="133">
        <f>SQRT(SUM(K4:K9)/SUM($C$4:$C$9))</f>
        <v>38.97636387524922</v>
      </c>
      <c r="F11" s="134">
        <f>SQRT(SUM(L4:L9)/SUM($C$4:$C$9))</f>
        <v>7.5675622387385344</v>
      </c>
      <c r="G11" s="135">
        <f>SQRT(SUM(M4:M9)/SUM($C$4:$C$9))</f>
        <v>74.390428601112816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0683-0DFA-4F94-AD60-8B7E5C8EFA6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538.66666666666663</v>
      </c>
      <c r="E4" s="117">
        <v>251</v>
      </c>
      <c r="F4" s="118">
        <v>45.5</v>
      </c>
      <c r="G4" s="119">
        <f t="shared" ref="G4:G9" si="0">D4+E4+F4</f>
        <v>835.16666666666663</v>
      </c>
      <c r="J4" s="93">
        <f t="shared" ref="J4:M9" si="1">((D4-D$10)^2)*$C4</f>
        <v>4310.0600005972192</v>
      </c>
      <c r="K4" s="93">
        <f t="shared" si="1"/>
        <v>494027.25563617953</v>
      </c>
      <c r="L4" s="93">
        <f t="shared" si="1"/>
        <v>21292.82634775597</v>
      </c>
      <c r="M4" s="93">
        <f t="shared" si="1"/>
        <v>613308.72020663554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464</v>
      </c>
      <c r="E5" s="121">
        <v>359.16666666666669</v>
      </c>
      <c r="F5" s="122">
        <v>66.5</v>
      </c>
      <c r="G5" s="123">
        <f t="shared" si="0"/>
        <v>889.66666666666674</v>
      </c>
      <c r="J5" s="93">
        <f t="shared" si="1"/>
        <v>197168.52663501422</v>
      </c>
      <c r="K5" s="93">
        <f t="shared" si="1"/>
        <v>228.49818597150571</v>
      </c>
      <c r="L5" s="93">
        <f t="shared" si="1"/>
        <v>46.846027949475364</v>
      </c>
      <c r="M5" s="93">
        <f t="shared" si="1"/>
        <v>189891.0366986171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45</v>
      </c>
      <c r="D6" s="120">
        <v>458.66666666666669</v>
      </c>
      <c r="E6" s="121">
        <v>396</v>
      </c>
      <c r="F6" s="122">
        <v>68.833333333333329</v>
      </c>
      <c r="G6" s="123">
        <f t="shared" si="0"/>
        <v>923.50000000000011</v>
      </c>
      <c r="J6" s="93">
        <f t="shared" si="1"/>
        <v>221147.68804084879</v>
      </c>
      <c r="K6" s="93">
        <f t="shared" si="1"/>
        <v>68579.328137597229</v>
      </c>
      <c r="L6" s="93">
        <f t="shared" si="1"/>
        <v>80.196842246708044</v>
      </c>
      <c r="M6" s="93">
        <f t="shared" si="1"/>
        <v>39772.964592851116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501.33333333333331</v>
      </c>
      <c r="E7" s="121">
        <v>352.33333333333331</v>
      </c>
      <c r="F7" s="122">
        <v>68.833333333333329</v>
      </c>
      <c r="G7" s="123">
        <f t="shared" si="0"/>
        <v>922.5</v>
      </c>
      <c r="J7" s="93">
        <f t="shared" si="1"/>
        <v>40647.835485084572</v>
      </c>
      <c r="K7" s="93">
        <f t="shared" si="1"/>
        <v>1156.8003224939901</v>
      </c>
      <c r="L7" s="93">
        <f t="shared" si="1"/>
        <v>96.236210696049653</v>
      </c>
      <c r="M7" s="93">
        <f t="shared" si="1"/>
        <v>50992.344396667613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533.33333333333337</v>
      </c>
      <c r="E8" s="121">
        <v>381.5</v>
      </c>
      <c r="F8" s="122">
        <v>77</v>
      </c>
      <c r="G8" s="123">
        <f t="shared" si="0"/>
        <v>991.83333333333337</v>
      </c>
      <c r="J8" s="93">
        <f t="shared" si="1"/>
        <v>1145.6223595808008</v>
      </c>
      <c r="K8" s="93">
        <f t="shared" si="1"/>
        <v>33116.917905879396</v>
      </c>
      <c r="L8" s="93">
        <f t="shared" si="1"/>
        <v>4965.4632625638333</v>
      </c>
      <c r="M8" s="93">
        <f t="shared" si="1"/>
        <v>81964.042334796599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645.33333333333337</v>
      </c>
      <c r="E9" s="125">
        <v>385.33333333333331</v>
      </c>
      <c r="F9" s="126">
        <v>73.5</v>
      </c>
      <c r="G9" s="127">
        <f t="shared" si="0"/>
        <v>1104.1666666666667</v>
      </c>
      <c r="J9" s="93">
        <f t="shared" si="1"/>
        <v>815229.04853534116</v>
      </c>
      <c r="K9" s="93">
        <f t="shared" si="1"/>
        <v>48296.809101495761</v>
      </c>
      <c r="L9" s="93">
        <f t="shared" si="1"/>
        <v>2161.1804891158336</v>
      </c>
      <c r="M9" s="93">
        <f t="shared" si="1"/>
        <v>1366921.5484188849</v>
      </c>
    </row>
    <row r="10" spans="2:17" ht="24.95" customHeight="1" thickBot="1" x14ac:dyDescent="0.3">
      <c r="B10" s="104" t="s">
        <v>32</v>
      </c>
      <c r="C10" s="105">
        <f>AVERAGE(C4:C9)</f>
        <v>50.833333333333336</v>
      </c>
      <c r="D10" s="128">
        <f>SUMPRODUCT(D4:D9,C4:C9) / SUM(C4:C9)</f>
        <v>528.76939890710378</v>
      </c>
      <c r="E10" s="129">
        <f>SUMPRODUCT(E4:E9,$C$4:$C$9) / SUM($C$4:$C$9)</f>
        <v>356.96174863387984</v>
      </c>
      <c r="F10" s="130">
        <f>SUMPRODUCT(F4:F9,$C$4:$C$9) / SUM($C$4:$C$9)</f>
        <v>67.498360655737699</v>
      </c>
      <c r="G10" s="131">
        <f>SUMPRODUCT(G4:G9,$C$4:$C$9) / SUM($C$4:$C$9)</f>
        <v>953.22950819672133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64.773218029951465</v>
      </c>
      <c r="E11" s="133">
        <f>SQRT(SUM(K4:K9)/SUM($C$4:$C$9))</f>
        <v>46.000912652728879</v>
      </c>
      <c r="F11" s="134">
        <f>SQRT(SUM(L4:L9)/SUM($C$4:$C$9))</f>
        <v>9.6907509022910769</v>
      </c>
      <c r="G11" s="135">
        <f>SQRT(SUM(M4:M9)/SUM($C$4:$C$9))</f>
        <v>87.644038946079007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14DE-835E-41BD-BC0D-A9998167AAB0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501.33333333333331</v>
      </c>
      <c r="E4" s="117">
        <v>360</v>
      </c>
      <c r="F4" s="118">
        <v>65.333333333333329</v>
      </c>
      <c r="G4" s="119">
        <f t="shared" ref="G4:G9" si="0">D4+E4+F4</f>
        <v>926.66666666666663</v>
      </c>
      <c r="J4" s="93">
        <f t="shared" ref="J4:M9" si="1">((D4-D$10)^2)*$C4</f>
        <v>42305.424174100575</v>
      </c>
      <c r="K4" s="93">
        <f t="shared" si="1"/>
        <v>162468.05779238534</v>
      </c>
      <c r="L4" s="93">
        <f t="shared" si="1"/>
        <v>14663.41502225031</v>
      </c>
      <c r="M4" s="93">
        <f t="shared" si="1"/>
        <v>101431.44069239132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378.66666666666669</v>
      </c>
      <c r="E5" s="121">
        <v>417.33333333333331</v>
      </c>
      <c r="F5" s="122">
        <v>79.333333333333329</v>
      </c>
      <c r="G5" s="123">
        <f t="shared" si="0"/>
        <v>875.33333333333337</v>
      </c>
      <c r="J5" s="93">
        <f t="shared" si="1"/>
        <v>391780.26241435995</v>
      </c>
      <c r="K5" s="93">
        <f t="shared" si="1"/>
        <v>803.52464325090716</v>
      </c>
      <c r="L5" s="93">
        <f t="shared" si="1"/>
        <v>937.60984459282258</v>
      </c>
      <c r="M5" s="93">
        <f t="shared" si="1"/>
        <v>469074.9330817833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44</v>
      </c>
      <c r="D6" s="120">
        <v>448</v>
      </c>
      <c r="E6" s="121">
        <v>416.83333333333331</v>
      </c>
      <c r="F6" s="122">
        <v>80.5</v>
      </c>
      <c r="G6" s="123">
        <f t="shared" si="0"/>
        <v>945.33333333333326</v>
      </c>
      <c r="J6" s="93">
        <f t="shared" si="1"/>
        <v>21232.153536145659</v>
      </c>
      <c r="K6" s="93">
        <f t="shared" si="1"/>
        <v>945.16542919418805</v>
      </c>
      <c r="L6" s="93">
        <f t="shared" si="1"/>
        <v>479.0961077405874</v>
      </c>
      <c r="M6" s="93">
        <f t="shared" si="1"/>
        <v>39340.492557616541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453.33333333333331</v>
      </c>
      <c r="E7" s="121">
        <v>411.33333333333331</v>
      </c>
      <c r="F7" s="122">
        <v>88.666666666666671</v>
      </c>
      <c r="G7" s="123">
        <f t="shared" si="0"/>
        <v>953.33333333333326</v>
      </c>
      <c r="J7" s="93">
        <f t="shared" si="1"/>
        <v>14940.652877168906</v>
      </c>
      <c r="K7" s="93">
        <f t="shared" si="1"/>
        <v>5546.5252589615493</v>
      </c>
      <c r="L7" s="93">
        <f t="shared" si="1"/>
        <v>1279.0756461784811</v>
      </c>
      <c r="M7" s="93">
        <f t="shared" si="1"/>
        <v>25902.582900369191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453.33333333333331</v>
      </c>
      <c r="E8" s="121">
        <v>482.5</v>
      </c>
      <c r="F8" s="122">
        <v>93.333333333333329</v>
      </c>
      <c r="G8" s="123">
        <f t="shared" si="0"/>
        <v>1029.1666666666665</v>
      </c>
      <c r="J8" s="93">
        <f t="shared" si="1"/>
        <v>15217.331634153516</v>
      </c>
      <c r="K8" s="93">
        <f t="shared" si="1"/>
        <v>204869.12638678617</v>
      </c>
      <c r="L8" s="93">
        <f t="shared" si="1"/>
        <v>4998.8751768466118</v>
      </c>
      <c r="M8" s="93">
        <f t="shared" si="1"/>
        <v>159975.10735451951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565.33333333333337</v>
      </c>
      <c r="E9" s="125">
        <v>425.33333333333331</v>
      </c>
      <c r="F9" s="126">
        <v>89.833333333333329</v>
      </c>
      <c r="G9" s="127">
        <f t="shared" si="0"/>
        <v>1080.5</v>
      </c>
      <c r="J9" s="93">
        <f t="shared" si="1"/>
        <v>545684.28977551288</v>
      </c>
      <c r="K9" s="93">
        <f t="shared" si="1"/>
        <v>896.40320302656914</v>
      </c>
      <c r="L9" s="93">
        <f t="shared" si="1"/>
        <v>2184.2259655008361</v>
      </c>
      <c r="M9" s="93">
        <f t="shared" si="1"/>
        <v>664844.81158346985</v>
      </c>
    </row>
    <row r="10" spans="2:17" ht="24.95" customHeight="1" thickBot="1" x14ac:dyDescent="0.3">
      <c r="B10" s="104" t="s">
        <v>32</v>
      </c>
      <c r="C10" s="105">
        <f>AVERAGE(C4:C9)</f>
        <v>50.5</v>
      </c>
      <c r="D10" s="128">
        <f>SUMPRODUCT(D4:D9,C4:C9) / SUM(C4:C9)</f>
        <v>469.96699669966995</v>
      </c>
      <c r="E10" s="129">
        <f>SUMPRODUCT(E4:E9,$C$4:$C$9) / SUM($C$4:$C$9)</f>
        <v>421.46809680968096</v>
      </c>
      <c r="F10" s="130">
        <f>SUMPRODUCT(F4:F9,$C$4:$C$9) / SUM($C$4:$C$9)</f>
        <v>83.799779977997801</v>
      </c>
      <c r="G10" s="131">
        <f>SUMPRODUCT(G4:G9,$C$4:$C$9) / SUM($C$4:$C$9)</f>
        <v>975.23487348734864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58.336683951242883</v>
      </c>
      <c r="E11" s="133">
        <f>SQRT(SUM(K4:K9)/SUM($C$4:$C$9))</f>
        <v>35.204672784354649</v>
      </c>
      <c r="F11" s="134">
        <f>SQRT(SUM(L4:L9)/SUM($C$4:$C$9))</f>
        <v>8.9998712427734482</v>
      </c>
      <c r="G11" s="135">
        <f>SQRT(SUM(M4:M9)/SUM($C$4:$C$9))</f>
        <v>69.428819311987439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D61-6325-4EEF-B0EA-C567FE9BF34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384</v>
      </c>
      <c r="E4" s="117">
        <v>389.16666666666669</v>
      </c>
      <c r="F4" s="118">
        <v>75.833333333333329</v>
      </c>
      <c r="G4" s="119">
        <f t="shared" ref="G4:G9" si="0">D4+E4+F4</f>
        <v>849.00000000000011</v>
      </c>
      <c r="J4" s="93">
        <f t="shared" ref="J4:M9" si="1">((D4-D$10)^2)*$C4</f>
        <v>80.575841975313764</v>
      </c>
      <c r="K4" s="93">
        <f t="shared" si="1"/>
        <v>459480.22433086339</v>
      </c>
      <c r="L4" s="93">
        <f t="shared" si="1"/>
        <v>31810.520941975337</v>
      </c>
      <c r="M4" s="93">
        <f t="shared" si="1"/>
        <v>717795.86583086429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304</v>
      </c>
      <c r="E5" s="121">
        <v>441.33333333333331</v>
      </c>
      <c r="F5" s="122">
        <v>96.833333333333329</v>
      </c>
      <c r="G5" s="123">
        <f t="shared" si="0"/>
        <v>842.16666666666663</v>
      </c>
      <c r="J5" s="93">
        <f t="shared" si="1"/>
        <v>284411.17519012315</v>
      </c>
      <c r="K5" s="93">
        <f t="shared" si="1"/>
        <v>120607.17601975283</v>
      </c>
      <c r="L5" s="93">
        <f t="shared" si="1"/>
        <v>1767.6062790123533</v>
      </c>
      <c r="M5" s="93">
        <f t="shared" si="1"/>
        <v>851247.0234641995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44</v>
      </c>
      <c r="D6" s="120">
        <v>336</v>
      </c>
      <c r="E6" s="121">
        <v>474.33333333333331</v>
      </c>
      <c r="F6" s="122">
        <v>109.6666666666667</v>
      </c>
      <c r="G6" s="123">
        <f t="shared" si="0"/>
        <v>920</v>
      </c>
      <c r="J6" s="93">
        <f t="shared" si="1"/>
        <v>95676.263032098592</v>
      </c>
      <c r="K6" s="93">
        <f t="shared" si="1"/>
        <v>14581.679091357939</v>
      </c>
      <c r="L6" s="93">
        <f t="shared" si="1"/>
        <v>1936.6975358024836</v>
      </c>
      <c r="M6" s="93">
        <f t="shared" si="1"/>
        <v>149044.25072098826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52</v>
      </c>
      <c r="D7" s="120">
        <v>368</v>
      </c>
      <c r="E7" s="121">
        <v>600.5</v>
      </c>
      <c r="F7" s="122">
        <v>116.6666666666667</v>
      </c>
      <c r="G7" s="123">
        <f t="shared" si="0"/>
        <v>1085.1666666666667</v>
      </c>
      <c r="J7" s="93">
        <f t="shared" si="1"/>
        <v>11131.609441975243</v>
      </c>
      <c r="K7" s="93">
        <f t="shared" si="1"/>
        <v>606103.75421234651</v>
      </c>
      <c r="L7" s="93">
        <f t="shared" si="1"/>
        <v>9666.6999160494161</v>
      </c>
      <c r="M7" s="93">
        <f t="shared" si="1"/>
        <v>594964.76391604892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357.33333333333331</v>
      </c>
      <c r="E8" s="121">
        <v>590.16666666666663</v>
      </c>
      <c r="F8" s="122">
        <v>115.5</v>
      </c>
      <c r="G8" s="123">
        <f t="shared" si="0"/>
        <v>1063</v>
      </c>
      <c r="J8" s="93">
        <f t="shared" si="1"/>
        <v>35198.765827160423</v>
      </c>
      <c r="K8" s="93">
        <f t="shared" si="1"/>
        <v>524226.99701234605</v>
      </c>
      <c r="L8" s="93">
        <f t="shared" si="1"/>
        <v>8549.5015493827032</v>
      </c>
      <c r="M8" s="93">
        <f t="shared" si="1"/>
        <v>395496.8356234557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512</v>
      </c>
      <c r="E9" s="125">
        <v>436.16666666666669</v>
      </c>
      <c r="F9" s="126">
        <v>99.166666666666671</v>
      </c>
      <c r="G9" s="127">
        <f t="shared" si="0"/>
        <v>1047.3333333333335</v>
      </c>
      <c r="J9" s="93">
        <f t="shared" si="1"/>
        <v>1004178.5647407414</v>
      </c>
      <c r="K9" s="93">
        <f t="shared" si="1"/>
        <v>190662.13007407344</v>
      </c>
      <c r="L9" s="93">
        <f t="shared" si="1"/>
        <v>896.55118518518691</v>
      </c>
      <c r="M9" s="93">
        <f t="shared" si="1"/>
        <v>286755.84896296321</v>
      </c>
    </row>
    <row r="10" spans="2:17" ht="24.95" customHeight="1" thickBot="1" x14ac:dyDescent="0.3">
      <c r="B10" s="104" t="s">
        <v>32</v>
      </c>
      <c r="C10" s="105">
        <f>AVERAGE(C4:C9)</f>
        <v>50</v>
      </c>
      <c r="D10" s="128">
        <f>SUMPRODUCT(D4:D9,C4:C9) / SUM(C4:C9)</f>
        <v>382.63111111111107</v>
      </c>
      <c r="E10" s="129">
        <f>SUMPRODUCT(E4:E9,$C$4:$C$9) / SUM($C$4:$C$9)</f>
        <v>492.53777777777771</v>
      </c>
      <c r="F10" s="130">
        <f>SUMPRODUCT(F4:F9,$C$4:$C$9) / SUM($C$4:$C$9)</f>
        <v>103.03222222222223</v>
      </c>
      <c r="G10" s="131">
        <f>SUMPRODUCT(G4:G9,$C$4:$C$9) / SUM($C$4:$C$9)</f>
        <v>978.20111111111123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69.057390482459695</v>
      </c>
      <c r="E11" s="133">
        <f>SQRT(SUM(K4:K9)/SUM($C$4:$C$9))</f>
        <v>79.909573075669741</v>
      </c>
      <c r="F11" s="134">
        <f>SQRT(SUM(L4:L9)/SUM($C$4:$C$9))</f>
        <v>13.494144088876414</v>
      </c>
      <c r="G11" s="135">
        <f>SQRT(SUM(M4:M9)/SUM($C$4:$C$9))</f>
        <v>99.92171249730994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63B-D1DE-4A3F-98A8-EBE149BFC7CC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139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46</v>
      </c>
      <c r="D4" s="116">
        <v>691.61290322580646</v>
      </c>
      <c r="E4" s="117">
        <v>193.70967741935479</v>
      </c>
      <c r="F4" s="118">
        <v>30.483870967741939</v>
      </c>
      <c r="G4" s="119">
        <f t="shared" ref="G4:G9" si="0">D4+E4+F4</f>
        <v>915.80645161290317</v>
      </c>
      <c r="J4" s="93">
        <f t="shared" ref="J4:M9" si="1">((D4-D$10)^2)*$C4</f>
        <v>2590.5039435437607</v>
      </c>
      <c r="K4" s="93">
        <f t="shared" si="1"/>
        <v>140118.0783286916</v>
      </c>
      <c r="L4" s="93">
        <f t="shared" si="1"/>
        <v>4292.0716588944115</v>
      </c>
      <c r="M4" s="93">
        <f t="shared" si="1"/>
        <v>240820.24349635732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48</v>
      </c>
      <c r="D5" s="120">
        <v>593.54838709677415</v>
      </c>
      <c r="E5" s="121">
        <v>254.83870967741939</v>
      </c>
      <c r="F5" s="122">
        <v>40.645161290322577</v>
      </c>
      <c r="G5" s="123">
        <f t="shared" si="0"/>
        <v>889.0322580645161</v>
      </c>
      <c r="J5" s="93">
        <f t="shared" si="1"/>
        <v>534949.72688911483</v>
      </c>
      <c r="K5" s="93">
        <f t="shared" si="1"/>
        <v>1692.4976140531717</v>
      </c>
      <c r="L5" s="93">
        <f t="shared" si="1"/>
        <v>12.086175665779937</v>
      </c>
      <c r="M5" s="93">
        <f t="shared" si="1"/>
        <v>471675.12174817786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47</v>
      </c>
      <c r="D6" s="120">
        <v>624.51612903225805</v>
      </c>
      <c r="E6" s="121">
        <v>274.51612903225799</v>
      </c>
      <c r="F6" s="122">
        <v>42.903225806451623</v>
      </c>
      <c r="G6" s="123">
        <f t="shared" si="0"/>
        <v>941.93548387096769</v>
      </c>
      <c r="J6" s="93">
        <f t="shared" si="1"/>
        <v>261570.4193325541</v>
      </c>
      <c r="K6" s="93">
        <f t="shared" si="1"/>
        <v>30839.142339342077</v>
      </c>
      <c r="L6" s="93">
        <f t="shared" si="1"/>
        <v>357.99000526714912</v>
      </c>
      <c r="M6" s="93">
        <f t="shared" si="1"/>
        <v>100430.78355879252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712.25806451612902</v>
      </c>
      <c r="E7" s="121">
        <v>225.8064516129032</v>
      </c>
      <c r="F7" s="122">
        <v>38.387096774193552</v>
      </c>
      <c r="G7" s="123">
        <f t="shared" si="0"/>
        <v>976.45161290322574</v>
      </c>
      <c r="J7" s="93">
        <f t="shared" si="1"/>
        <v>9497.4473816195405</v>
      </c>
      <c r="K7" s="93">
        <f t="shared" si="1"/>
        <v>29333.849690722229</v>
      </c>
      <c r="L7" s="93">
        <f t="shared" si="1"/>
        <v>169.64710114207145</v>
      </c>
      <c r="M7" s="93">
        <f t="shared" si="1"/>
        <v>7541.4099895940735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665.80645161290317</v>
      </c>
      <c r="E8" s="121">
        <v>300.16129032258073</v>
      </c>
      <c r="F8" s="122">
        <v>45.161290322580648</v>
      </c>
      <c r="G8" s="123">
        <f t="shared" si="0"/>
        <v>1011.1290322580645</v>
      </c>
      <c r="J8" s="93">
        <f t="shared" si="1"/>
        <v>63247.750385991298</v>
      </c>
      <c r="K8" s="93">
        <f t="shared" si="1"/>
        <v>149776.14362715901</v>
      </c>
      <c r="L8" s="93">
        <f t="shared" si="1"/>
        <v>1435.2333603114041</v>
      </c>
      <c r="M8" s="93">
        <f t="shared" si="1"/>
        <v>30068.478668054486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861.93548387096769</v>
      </c>
      <c r="E9" s="125">
        <v>239.1935483870968</v>
      </c>
      <c r="F9" s="126">
        <v>41.774193548387103</v>
      </c>
      <c r="G9" s="127">
        <f t="shared" si="0"/>
        <v>1142.9032258064515</v>
      </c>
      <c r="J9" s="93">
        <f t="shared" si="1"/>
        <v>1643606.0802834851</v>
      </c>
      <c r="K9" s="93">
        <f t="shared" si="1"/>
        <v>5842.1437755507795</v>
      </c>
      <c r="L9" s="93">
        <f t="shared" si="1"/>
        <v>164.89446435683078</v>
      </c>
      <c r="M9" s="93">
        <f t="shared" si="1"/>
        <v>1484594.1290322582</v>
      </c>
    </row>
    <row r="10" spans="2:17" ht="24.95" customHeight="1" thickBot="1" x14ac:dyDescent="0.3">
      <c r="B10" s="104" t="s">
        <v>32</v>
      </c>
      <c r="C10" s="105">
        <f>AVERAGE(C4:C9)</f>
        <v>52.5</v>
      </c>
      <c r="D10" s="128">
        <f>SUMPRODUCT(D4:D9,C4:C9) / SUM(C4:C9)</f>
        <v>699.11725550435233</v>
      </c>
      <c r="E10" s="129">
        <f>SUMPRODUCT(E4:E9,$C$4:$C$9) / SUM($C$4:$C$9)</f>
        <v>248.9006656426011</v>
      </c>
      <c r="F10" s="130">
        <f>SUMPRODUCT(F4:F9,$C$4:$C$9) / SUM($C$4:$C$9)</f>
        <v>40.143369175627242</v>
      </c>
      <c r="G10" s="131">
        <f>SUMPRODUCT(G4:G9,$C$4:$C$9) / SUM($C$4:$C$9)</f>
        <v>988.1612903225805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89.362147595662208</v>
      </c>
      <c r="E11" s="133">
        <f>SQRT(SUM(K4:K9)/SUM($C$4:$C$9))</f>
        <v>33.693381921663892</v>
      </c>
      <c r="F11" s="134">
        <f>SQRT(SUM(L4:L9)/SUM($C$4:$C$9))</f>
        <v>4.5187169009128798</v>
      </c>
      <c r="G11" s="135">
        <f>SQRT(SUM(M4:M9)/SUM($C$4:$C$9))</f>
        <v>86.099428799853612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6E30-0FD6-4F50-AF02-B7620957B00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45</v>
      </c>
      <c r="D4" s="116">
        <v>629.67741935483866</v>
      </c>
      <c r="E4" s="117">
        <v>189.0322580645161</v>
      </c>
      <c r="F4" s="118">
        <v>30.483870967741939</v>
      </c>
      <c r="G4" s="119">
        <f t="shared" ref="G4:G9" si="0">D4+E4+F4</f>
        <v>849.19354838709671</v>
      </c>
      <c r="J4" s="93">
        <f t="shared" ref="J4:M9" si="1">((D4-D$10)^2)*$C4</f>
        <v>7377.3744065908231</v>
      </c>
      <c r="K4" s="93">
        <f t="shared" si="1"/>
        <v>176564.33950367986</v>
      </c>
      <c r="L4" s="93">
        <f t="shared" si="1"/>
        <v>7042.3042793387403</v>
      </c>
      <c r="M4" s="93">
        <f t="shared" si="1"/>
        <v>348106.70052152325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516.12903225806451</v>
      </c>
      <c r="E5" s="121">
        <v>234.0322580645161</v>
      </c>
      <c r="F5" s="122">
        <v>33.87096774193548</v>
      </c>
      <c r="G5" s="123">
        <f t="shared" si="0"/>
        <v>784.0322580645161</v>
      </c>
      <c r="J5" s="93">
        <f t="shared" si="1"/>
        <v>750351.15541626397</v>
      </c>
      <c r="K5" s="93">
        <f t="shared" si="1"/>
        <v>14623.414573432523</v>
      </c>
      <c r="L5" s="93">
        <f t="shared" si="1"/>
        <v>3911.5335739189245</v>
      </c>
      <c r="M5" s="93">
        <f t="shared" si="1"/>
        <v>1101865.2302212319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552.25806451612902</v>
      </c>
      <c r="E6" s="121">
        <v>265.32258064516128</v>
      </c>
      <c r="F6" s="122">
        <v>42.903225806451623</v>
      </c>
      <c r="G6" s="123">
        <f t="shared" si="0"/>
        <v>860.48387096774184</v>
      </c>
      <c r="J6" s="93">
        <f t="shared" si="1"/>
        <v>374451.42572148098</v>
      </c>
      <c r="K6" s="93">
        <f t="shared" si="1"/>
        <v>8572.4191054469138</v>
      </c>
      <c r="L6" s="93">
        <f t="shared" si="1"/>
        <v>0.37647952511523142</v>
      </c>
      <c r="M6" s="93">
        <f t="shared" si="1"/>
        <v>270348.60845150269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614.19354838709683</v>
      </c>
      <c r="E7" s="121">
        <v>275.32258064516128</v>
      </c>
      <c r="F7" s="122">
        <v>39.516129032258057</v>
      </c>
      <c r="G7" s="123">
        <f t="shared" si="0"/>
        <v>929.0322580645161</v>
      </c>
      <c r="J7" s="93">
        <f t="shared" si="1"/>
        <v>44011.107758806313</v>
      </c>
      <c r="K7" s="93">
        <f t="shared" si="1"/>
        <v>30766.019049460436</v>
      </c>
      <c r="L7" s="93">
        <f t="shared" si="1"/>
        <v>665.13986480934125</v>
      </c>
      <c r="M7" s="93">
        <f t="shared" si="1"/>
        <v>3621.1632360275762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696.77419354838707</v>
      </c>
      <c r="E8" s="121">
        <v>292.41935483870969</v>
      </c>
      <c r="F8" s="122">
        <v>55.322580645161288</v>
      </c>
      <c r="G8" s="123">
        <f t="shared" si="0"/>
        <v>1044.516129032258</v>
      </c>
      <c r="J8" s="93">
        <f t="shared" si="1"/>
        <v>168019.38808809844</v>
      </c>
      <c r="K8" s="93">
        <f t="shared" si="1"/>
        <v>94642.936944528803</v>
      </c>
      <c r="L8" s="93">
        <f t="shared" si="1"/>
        <v>8664.083632827962</v>
      </c>
      <c r="M8" s="93">
        <f t="shared" si="1"/>
        <v>657110.72231218708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789.67741935483866</v>
      </c>
      <c r="E9" s="125">
        <v>241.93548387096769</v>
      </c>
      <c r="F9" s="126">
        <v>50.806451612903217</v>
      </c>
      <c r="G9" s="127">
        <f t="shared" si="0"/>
        <v>1082.4193548387095</v>
      </c>
      <c r="J9" s="93">
        <f t="shared" si="1"/>
        <v>1343333.6132849772</v>
      </c>
      <c r="K9" s="93">
        <f t="shared" si="1"/>
        <v>5876.7624394233972</v>
      </c>
      <c r="L9" s="93">
        <f t="shared" si="1"/>
        <v>3784.4300922832876</v>
      </c>
      <c r="M9" s="93">
        <f t="shared" si="1"/>
        <v>1308462.3115098276</v>
      </c>
    </row>
    <row r="10" spans="2:17" ht="24.95" customHeight="1" thickBot="1" x14ac:dyDescent="0.3">
      <c r="B10" s="104" t="s">
        <v>32</v>
      </c>
      <c r="C10" s="105">
        <f>AVERAGE(C4:C9)</f>
        <v>52</v>
      </c>
      <c r="D10" s="128">
        <f>SUMPRODUCT(D4:D9,C4:C9) / SUM(C4:C9)</f>
        <v>642.48138957816377</v>
      </c>
      <c r="E10" s="129">
        <f>SUMPRODUCT(E4:E9,$C$4:$C$9) / SUM($C$4:$C$9)</f>
        <v>251.67131927212571</v>
      </c>
      <c r="F10" s="130">
        <f>SUMPRODUCT(F4:F9,$C$4:$C$9) / SUM($C$4:$C$9)</f>
        <v>42.993693134822173</v>
      </c>
      <c r="G10" s="131">
        <f>SUMPRODUCT(G4:G9,$C$4:$C$9) / SUM($C$4:$C$9)</f>
        <v>937.14640198511165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92.811223912944101</v>
      </c>
      <c r="E11" s="133">
        <f>SQRT(SUM(K4:K9)/SUM($C$4:$C$9))</f>
        <v>32.573678398519355</v>
      </c>
      <c r="F11" s="134">
        <f>SQRT(SUM(L4:L9)/SUM($C$4:$C$9))</f>
        <v>8.7829722939536232</v>
      </c>
      <c r="G11" s="135">
        <f>SQRT(SUM(M4:M9)/SUM($C$4:$C$9))</f>
        <v>108.74450673205703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EA8-1869-4A73-9C26-E95F268A93E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614.19354838709683</v>
      </c>
      <c r="E4" s="117">
        <v>224.35483870967741</v>
      </c>
      <c r="F4" s="118">
        <v>44.032258064516128</v>
      </c>
      <c r="G4" s="119">
        <f t="shared" ref="G4:G9" si="0">D4+E4+F4</f>
        <v>882.58064516129036</v>
      </c>
      <c r="J4" s="93">
        <f t="shared" ref="J4:M9" si="1">((D4-D$10)^2)*$C4</f>
        <v>18.432221900543478</v>
      </c>
      <c r="K4" s="93">
        <f t="shared" si="1"/>
        <v>252011.19163446414</v>
      </c>
      <c r="L4" s="93">
        <f t="shared" si="1"/>
        <v>4937.5917026908528</v>
      </c>
      <c r="M4" s="93">
        <f t="shared" si="1"/>
        <v>332431.16419120709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480</v>
      </c>
      <c r="E5" s="121">
        <v>303.22580645161293</v>
      </c>
      <c r="F5" s="122">
        <v>49.677419354838712</v>
      </c>
      <c r="G5" s="123">
        <f t="shared" si="0"/>
        <v>832.90322580645159</v>
      </c>
      <c r="J5" s="93">
        <f t="shared" si="1"/>
        <v>854555.74231173249</v>
      </c>
      <c r="K5" s="93">
        <f t="shared" si="1"/>
        <v>478.438758181509</v>
      </c>
      <c r="L5" s="93">
        <f t="shared" si="1"/>
        <v>1150.7513487440433</v>
      </c>
      <c r="M5" s="93">
        <f t="shared" si="1"/>
        <v>876978.54320779862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603.87096774193549</v>
      </c>
      <c r="E6" s="121">
        <v>281.12903225806451</v>
      </c>
      <c r="F6" s="122">
        <v>58.70967741935484</v>
      </c>
      <c r="G6" s="123">
        <f t="shared" si="0"/>
        <v>943.70967741935488</v>
      </c>
      <c r="J6" s="93">
        <f t="shared" si="1"/>
        <v>5535.4961142565071</v>
      </c>
      <c r="K6" s="93">
        <f t="shared" si="1"/>
        <v>16442.501107140808</v>
      </c>
      <c r="L6" s="93">
        <f t="shared" si="1"/>
        <v>767.28162816721056</v>
      </c>
      <c r="M6" s="93">
        <f t="shared" si="1"/>
        <v>30600.288750114058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578.06451612903231</v>
      </c>
      <c r="E7" s="121">
        <v>326.45161290322579</v>
      </c>
      <c r="F7" s="122">
        <v>50.806451612903217</v>
      </c>
      <c r="G7" s="123">
        <f t="shared" si="0"/>
        <v>955.32258064516122</v>
      </c>
      <c r="J7" s="93">
        <f t="shared" si="1"/>
        <v>74387.163929385468</v>
      </c>
      <c r="K7" s="93">
        <f t="shared" si="1"/>
        <v>38380.285955244573</v>
      </c>
      <c r="L7" s="93">
        <f t="shared" si="1"/>
        <v>802.20634393651335</v>
      </c>
      <c r="M7" s="93">
        <f t="shared" si="1"/>
        <v>11057.464478781712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57</v>
      </c>
      <c r="D8" s="120">
        <v>676.12903225806451</v>
      </c>
      <c r="E8" s="121">
        <v>365.80645161290317</v>
      </c>
      <c r="F8" s="122">
        <v>67.741935483870961</v>
      </c>
      <c r="G8" s="123">
        <f t="shared" si="0"/>
        <v>1109.6774193548388</v>
      </c>
      <c r="J8" s="93">
        <f t="shared" si="1"/>
        <v>214106.21329373572</v>
      </c>
      <c r="K8" s="93">
        <f t="shared" si="1"/>
        <v>246573.38446064747</v>
      </c>
      <c r="L8" s="93">
        <f t="shared" si="1"/>
        <v>9806.2441485981963</v>
      </c>
      <c r="M8" s="93">
        <f t="shared" si="1"/>
        <v>1120007.7155939629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701.93548387096769</v>
      </c>
      <c r="E9" s="125">
        <v>281.45161290322579</v>
      </c>
      <c r="F9" s="126">
        <v>54.193548387096783</v>
      </c>
      <c r="G9" s="127">
        <f t="shared" si="0"/>
        <v>1037.5806451612902</v>
      </c>
      <c r="J9" s="93">
        <f t="shared" si="1"/>
        <v>470300.17659707001</v>
      </c>
      <c r="K9" s="93">
        <f t="shared" si="1"/>
        <v>21411.834188192119</v>
      </c>
      <c r="L9" s="93">
        <f t="shared" si="1"/>
        <v>11.571176956933128</v>
      </c>
      <c r="M9" s="93">
        <f t="shared" si="1"/>
        <v>287354.83103879378</v>
      </c>
    </row>
    <row r="10" spans="2:17" ht="24.95" customHeight="1" thickBot="1" x14ac:dyDescent="0.3">
      <c r="B10" s="104" t="s">
        <v>32</v>
      </c>
      <c r="C10" s="105">
        <f>AVERAGE(C4:C9)</f>
        <v>51.833333333333336</v>
      </c>
      <c r="D10" s="128">
        <f>SUMPRODUCT(D4:D9,C4:C9) / SUM(C4:C9)</f>
        <v>614.84078415102158</v>
      </c>
      <c r="E10" s="129">
        <f>SUMPRODUCT(E4:E9,$C$4:$C$9) / SUM($C$4:$C$9)</f>
        <v>300.03526605123949</v>
      </c>
      <c r="F10" s="130">
        <f>SUMPRODUCT(F4:F9,$C$4:$C$9) / SUM($C$4:$C$9)</f>
        <v>54.625557514780617</v>
      </c>
      <c r="G10" s="131">
        <f>SUMPRODUCT(G4:G9,$C$4:$C$9) / SUM($C$4:$C$9)</f>
        <v>969.50160771704179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72.148988946531261</v>
      </c>
      <c r="E11" s="133">
        <f>SQRT(SUM(K4:K9)/SUM($C$4:$C$9))</f>
        <v>43.009668998303574</v>
      </c>
      <c r="F11" s="134">
        <f>SQRT(SUM(L4:L9)/SUM($C$4:$C$9))</f>
        <v>7.4961182557266532</v>
      </c>
      <c r="G11" s="135">
        <f>SQRT(SUM(M4:M9)/SUM($C$4:$C$9))</f>
        <v>92.45542955507986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9D6-2D3C-424B-82BE-2E1FE1267AC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592</v>
      </c>
      <c r="E4" s="117">
        <v>258.16666666666669</v>
      </c>
      <c r="F4" s="118">
        <v>50.166666666666657</v>
      </c>
      <c r="G4" s="119">
        <f t="shared" ref="G4:G9" si="0">D4+E4+F4</f>
        <v>900.33333333333337</v>
      </c>
      <c r="J4" s="93">
        <f t="shared" ref="J4:M9" si="1">((D4-D$10)^2)*$C4</f>
        <v>48748.851781510006</v>
      </c>
      <c r="K4" s="93">
        <f t="shared" si="1"/>
        <v>437933.81029565883</v>
      </c>
      <c r="L4" s="93">
        <f t="shared" si="1"/>
        <v>14946.963775625096</v>
      </c>
      <c r="M4" s="93">
        <f t="shared" si="1"/>
        <v>317230.32048085431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442.66666666666669</v>
      </c>
      <c r="E5" s="121">
        <v>338.66666666666669</v>
      </c>
      <c r="F5" s="122">
        <v>61.833333333333343</v>
      </c>
      <c r="G5" s="123">
        <f t="shared" si="0"/>
        <v>843.16666666666674</v>
      </c>
      <c r="J5" s="93">
        <f t="shared" si="1"/>
        <v>632953.03669593961</v>
      </c>
      <c r="K5" s="93">
        <f t="shared" si="1"/>
        <v>17443.462769425183</v>
      </c>
      <c r="L5" s="93">
        <f t="shared" si="1"/>
        <v>2150.5754850331364</v>
      </c>
      <c r="M5" s="93">
        <f t="shared" si="1"/>
        <v>948737.27822988993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46</v>
      </c>
      <c r="D6" s="120">
        <v>570.66666666666663</v>
      </c>
      <c r="E6" s="121">
        <v>390.66666666666669</v>
      </c>
      <c r="F6" s="122">
        <v>78.166666666666671</v>
      </c>
      <c r="G6" s="123">
        <f t="shared" si="0"/>
        <v>1039.5</v>
      </c>
      <c r="J6" s="93">
        <f t="shared" si="1"/>
        <v>6571.3623180203485</v>
      </c>
      <c r="K6" s="93">
        <f t="shared" si="1"/>
        <v>49292.902896700376</v>
      </c>
      <c r="L6" s="93">
        <f t="shared" si="1"/>
        <v>4211.9781689402034</v>
      </c>
      <c r="M6" s="93">
        <f t="shared" si="1"/>
        <v>135412.03667353926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549.33333333333337</v>
      </c>
      <c r="E7" s="121">
        <v>403.16666666666669</v>
      </c>
      <c r="F7" s="122">
        <v>73.5</v>
      </c>
      <c r="G7" s="123">
        <f t="shared" si="0"/>
        <v>1026</v>
      </c>
      <c r="J7" s="93">
        <f t="shared" si="1"/>
        <v>4752.2795997835856</v>
      </c>
      <c r="K7" s="93">
        <f t="shared" si="1"/>
        <v>110495.42693821689</v>
      </c>
      <c r="L7" s="93">
        <f t="shared" si="1"/>
        <v>1297.7469256968268</v>
      </c>
      <c r="M7" s="93">
        <f t="shared" si="1"/>
        <v>89697.853489161294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56</v>
      </c>
      <c r="D8" s="120">
        <v>570.66666666666663</v>
      </c>
      <c r="E8" s="121">
        <v>398.33333333333331</v>
      </c>
      <c r="F8" s="122">
        <v>74.666666666666671</v>
      </c>
      <c r="G8" s="123">
        <f t="shared" si="0"/>
        <v>1043.6666666666667</v>
      </c>
      <c r="J8" s="93">
        <f t="shared" si="1"/>
        <v>7999.9193436769465</v>
      </c>
      <c r="K8" s="93">
        <f t="shared" si="1"/>
        <v>91408.820842189758</v>
      </c>
      <c r="L8" s="93">
        <f t="shared" si="1"/>
        <v>2062.5984525624262</v>
      </c>
      <c r="M8" s="93">
        <f t="shared" si="1"/>
        <v>191141.23833910399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613.33333333333337</v>
      </c>
      <c r="E9" s="125">
        <v>342.66666666666669</v>
      </c>
      <c r="F9" s="126">
        <v>70</v>
      </c>
      <c r="G9" s="127">
        <f t="shared" si="0"/>
        <v>1026</v>
      </c>
      <c r="J9" s="93">
        <f t="shared" si="1"/>
        <v>178993.40512896667</v>
      </c>
      <c r="K9" s="93">
        <f t="shared" si="1"/>
        <v>13981.084220168545</v>
      </c>
      <c r="L9" s="93">
        <f t="shared" si="1"/>
        <v>117.98337382890078</v>
      </c>
      <c r="M9" s="93">
        <f t="shared" si="1"/>
        <v>99664.281654623657</v>
      </c>
    </row>
    <row r="10" spans="2:17" ht="24.95" customHeight="1" thickBot="1" x14ac:dyDescent="0.3">
      <c r="B10" s="104" t="s">
        <v>32</v>
      </c>
      <c r="C10" s="105">
        <f>AVERAGE(C4:C9)</f>
        <v>51.166666666666664</v>
      </c>
      <c r="D10" s="128">
        <f>SUMPRODUCT(D4:D9,C4:C9) / SUM(C4:C9)</f>
        <v>558.71444082519008</v>
      </c>
      <c r="E10" s="129">
        <f>SUMPRODUCT(E4:E9,$C$4:$C$9) / SUM($C$4:$C$9)</f>
        <v>357.93159609120522</v>
      </c>
      <c r="F10" s="130">
        <f>SUMPRODUCT(F4:F9,$C$4:$C$9) / SUM($C$4:$C$9)</f>
        <v>68.597719869706836</v>
      </c>
      <c r="G10" s="131">
        <f>SUMPRODUCT(G4:G9,$C$4:$C$9) / SUM($C$4:$C$9)</f>
        <v>985.24375678610215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53.539806946873277</v>
      </c>
      <c r="E11" s="133">
        <f>SQRT(SUM(K4:K9)/SUM($C$4:$C$9))</f>
        <v>48.446737198229002</v>
      </c>
      <c r="F11" s="134">
        <f>SQRT(SUM(L4:L9)/SUM($C$4:$C$9))</f>
        <v>8.9856646928827963</v>
      </c>
      <c r="G11" s="135">
        <f>SQRT(SUM(M4:M9)/SUM($C$4:$C$9))</f>
        <v>76.185163791763031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83CC-D6F2-4634-91BE-32F88A3761B2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143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442.66666666666669</v>
      </c>
      <c r="E4" s="117">
        <v>302.83333333333331</v>
      </c>
      <c r="F4" s="118">
        <v>44.333333333333343</v>
      </c>
      <c r="G4" s="119">
        <f t="shared" ref="G4:G9" si="0">D4+E4+F4</f>
        <v>789.83333333333337</v>
      </c>
      <c r="J4" s="93">
        <f t="shared" ref="J4:M9" si="1">((D4-D$10)^2)*$C4</f>
        <v>43101.527854724634</v>
      </c>
      <c r="K4" s="93">
        <f t="shared" si="1"/>
        <v>610403.65287396102</v>
      </c>
      <c r="L4" s="93">
        <f t="shared" si="1"/>
        <v>66302.646337094047</v>
      </c>
      <c r="M4" s="93">
        <f t="shared" si="1"/>
        <v>1553476.6007942364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432</v>
      </c>
      <c r="E5" s="121">
        <v>447.83333333333331</v>
      </c>
      <c r="F5" s="122">
        <v>91</v>
      </c>
      <c r="G5" s="123">
        <f t="shared" si="0"/>
        <v>970.83333333333326</v>
      </c>
      <c r="J5" s="93">
        <f t="shared" si="1"/>
        <v>82769.531548168889</v>
      </c>
      <c r="K5" s="93">
        <f t="shared" si="1"/>
        <v>34816.22848857347</v>
      </c>
      <c r="L5" s="93">
        <f t="shared" si="1"/>
        <v>2894.8821918162371</v>
      </c>
      <c r="M5" s="93">
        <f t="shared" si="1"/>
        <v>2237.4566498226773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44</v>
      </c>
      <c r="D6" s="120">
        <v>480</v>
      </c>
      <c r="E6" s="121">
        <v>444.16666666666669</v>
      </c>
      <c r="F6" s="122">
        <v>86.333333333333329</v>
      </c>
      <c r="G6" s="123">
        <f t="shared" si="0"/>
        <v>1010.5000000000001</v>
      </c>
      <c r="J6" s="93">
        <f t="shared" si="1"/>
        <v>1602.5804863034482</v>
      </c>
      <c r="K6" s="93">
        <f t="shared" si="1"/>
        <v>24403.418955832691</v>
      </c>
      <c r="L6" s="93">
        <f t="shared" si="1"/>
        <v>445.35686340989605</v>
      </c>
      <c r="M6" s="93">
        <f t="shared" si="1"/>
        <v>47241.744069088512</v>
      </c>
      <c r="O6" s="145" t="s">
        <v>59</v>
      </c>
      <c r="P6" s="146" t="s">
        <v>61</v>
      </c>
      <c r="Q6" s="147">
        <v>0.5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389.33333333333331</v>
      </c>
      <c r="E7" s="121">
        <v>418.83333333333331</v>
      </c>
      <c r="F7" s="122">
        <v>78.166666666666671</v>
      </c>
      <c r="G7" s="123">
        <f t="shared" si="0"/>
        <v>886.33333333333326</v>
      </c>
      <c r="J7" s="93">
        <f t="shared" si="1"/>
        <v>386775.22437673202</v>
      </c>
      <c r="K7" s="93">
        <f t="shared" si="1"/>
        <v>171.65053670359649</v>
      </c>
      <c r="L7" s="93">
        <f t="shared" si="1"/>
        <v>1342.0184113140517</v>
      </c>
      <c r="M7" s="93">
        <f t="shared" si="1"/>
        <v>451110.59290058207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496</v>
      </c>
      <c r="E8" s="121">
        <v>497.16666666666669</v>
      </c>
      <c r="F8" s="122">
        <v>103.8333333333333</v>
      </c>
      <c r="G8" s="123">
        <f t="shared" si="0"/>
        <v>1097</v>
      </c>
      <c r="J8" s="93">
        <f t="shared" si="1"/>
        <v>26704.979993844125</v>
      </c>
      <c r="K8" s="93">
        <f t="shared" si="1"/>
        <v>322298.33071233507</v>
      </c>
      <c r="L8" s="93">
        <f t="shared" si="1"/>
        <v>23524.774478385116</v>
      </c>
      <c r="M8" s="93">
        <f t="shared" si="1"/>
        <v>782353.89335390285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581.33333333333337</v>
      </c>
      <c r="E9" s="125">
        <v>399.83333333333331</v>
      </c>
      <c r="F9" s="126">
        <v>88.666666666666671</v>
      </c>
      <c r="G9" s="127">
        <f t="shared" si="0"/>
        <v>1069.8333333333335</v>
      </c>
      <c r="J9" s="93">
        <f t="shared" si="1"/>
        <v>691678.67036011047</v>
      </c>
      <c r="K9" s="93">
        <f t="shared" si="1"/>
        <v>25915.722818559498</v>
      </c>
      <c r="L9" s="93">
        <f t="shared" si="1"/>
        <v>1824.7828839162128</v>
      </c>
      <c r="M9" s="93">
        <f t="shared" si="1"/>
        <v>508948.23553280835</v>
      </c>
    </row>
    <row r="10" spans="2:17" ht="24.95" customHeight="1" thickBot="1" x14ac:dyDescent="0.3">
      <c r="B10" s="104" t="s">
        <v>32</v>
      </c>
      <c r="C10" s="105">
        <f>AVERAGE(C4:C9)</f>
        <v>50.666666666666664</v>
      </c>
      <c r="D10" s="128">
        <f>SUMPRODUCT(D4:D9,C4:C9) / SUM(C4:C9)</f>
        <v>473.96491228070181</v>
      </c>
      <c r="E10" s="129">
        <f>SUMPRODUCT(E4:E9,$C$4:$C$9) / SUM($C$4:$C$9)</f>
        <v>420.6162280701754</v>
      </c>
      <c r="F10" s="130">
        <f>SUMPRODUCT(F4:F9,$C$4:$C$9) / SUM($C$4:$C$9)</f>
        <v>83.151864035087712</v>
      </c>
      <c r="G10" s="131">
        <f>SUMPRODUCT(G4:G9,$C$4:$C$9) / SUM($C$4:$C$9)</f>
        <v>977.73300438596505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63.676622234100591</v>
      </c>
      <c r="E11" s="133">
        <f>SQRT(SUM(K4:K9)/SUM($C$4:$C$9))</f>
        <v>57.868072632644257</v>
      </c>
      <c r="F11" s="134">
        <f>SQRT(SUM(L4:L9)/SUM($C$4:$C$9))</f>
        <v>17.801395307333241</v>
      </c>
      <c r="G11" s="135">
        <f>SQRT(SUM(M4:M9)/SUM($C$4:$C$9))</f>
        <v>104.90234373636763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163-CD35-413A-8E82-5306D3E0F495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144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384</v>
      </c>
      <c r="E4" s="117">
        <v>362.16666666666669</v>
      </c>
      <c r="F4" s="118">
        <v>70</v>
      </c>
      <c r="G4" s="119">
        <f t="shared" ref="G4:G9" si="0">D4+E4+F4</f>
        <v>816.16666666666674</v>
      </c>
      <c r="J4" s="93">
        <f t="shared" ref="J4:M9" si="1">((D4-D$10)^2)*$C4</f>
        <v>2595.2922864197667</v>
      </c>
      <c r="K4" s="93">
        <f t="shared" si="1"/>
        <v>718135.41778611066</v>
      </c>
      <c r="L4" s="93">
        <f t="shared" si="1"/>
        <v>42298.821628086436</v>
      </c>
      <c r="M4" s="93">
        <f t="shared" si="1"/>
        <v>1218903.2045827173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298.66666666666669</v>
      </c>
      <c r="E5" s="121">
        <v>480.33333333333331</v>
      </c>
      <c r="F5" s="122">
        <v>96.833333333333329</v>
      </c>
      <c r="G5" s="123">
        <f t="shared" si="0"/>
        <v>875.83333333333337</v>
      </c>
      <c r="J5" s="93">
        <f t="shared" si="1"/>
        <v>398729.09400493826</v>
      </c>
      <c r="K5" s="93">
        <f t="shared" si="1"/>
        <v>5631.9743499999977</v>
      </c>
      <c r="L5" s="93">
        <f t="shared" si="1"/>
        <v>944.19294753086842</v>
      </c>
      <c r="M5" s="93">
        <f t="shared" si="1"/>
        <v>543499.51711605059</v>
      </c>
      <c r="O5" s="139" t="s">
        <v>57</v>
      </c>
      <c r="P5" s="140" t="s">
        <v>58</v>
      </c>
      <c r="Q5" s="141">
        <v>1</v>
      </c>
    </row>
    <row r="6" spans="2:17" ht="20.100000000000001" customHeight="1" x14ac:dyDescent="0.25">
      <c r="B6" s="94" t="s">
        <v>28</v>
      </c>
      <c r="C6" s="95">
        <v>44</v>
      </c>
      <c r="D6" s="120">
        <v>341.33333333333331</v>
      </c>
      <c r="E6" s="121">
        <v>493.33333333333331</v>
      </c>
      <c r="F6" s="122">
        <v>96.833333333333329</v>
      </c>
      <c r="G6" s="123">
        <f t="shared" si="0"/>
        <v>931.5</v>
      </c>
      <c r="J6" s="93">
        <f t="shared" si="1"/>
        <v>111924.79162469153</v>
      </c>
      <c r="K6" s="93">
        <f t="shared" si="1"/>
        <v>164.7459000000004</v>
      </c>
      <c r="L6" s="93">
        <f t="shared" si="1"/>
        <v>903.14108024691757</v>
      </c>
      <c r="M6" s="93">
        <f t="shared" si="1"/>
        <v>123741.14480987728</v>
      </c>
      <c r="O6" s="145" t="s">
        <v>59</v>
      </c>
      <c r="P6" s="146" t="s">
        <v>61</v>
      </c>
      <c r="Q6" s="147">
        <v>0.55000000000000004</v>
      </c>
    </row>
    <row r="7" spans="2:17" ht="20.100000000000001" customHeight="1" thickBot="1" x14ac:dyDescent="0.3">
      <c r="B7" s="94" t="s">
        <v>29</v>
      </c>
      <c r="C7" s="95">
        <v>52</v>
      </c>
      <c r="D7" s="120">
        <v>410.66666666666669</v>
      </c>
      <c r="E7" s="121">
        <v>513.83333333333337</v>
      </c>
      <c r="F7" s="122">
        <v>116.6666666666667</v>
      </c>
      <c r="G7" s="123">
        <f t="shared" si="0"/>
        <v>1041.1666666666667</v>
      </c>
      <c r="J7" s="93">
        <f t="shared" si="1"/>
        <v>18570.552256790121</v>
      </c>
      <c r="K7" s="93">
        <f t="shared" si="1"/>
        <v>26173.119700000141</v>
      </c>
      <c r="L7" s="93">
        <f t="shared" si="1"/>
        <v>12177.100401234613</v>
      </c>
      <c r="M7" s="93">
        <f t="shared" si="1"/>
        <v>166794.47996049331</v>
      </c>
      <c r="O7" s="148" t="s">
        <v>62</v>
      </c>
      <c r="P7" s="149" t="s">
        <v>60</v>
      </c>
      <c r="Q7" s="150">
        <v>0.2</v>
      </c>
    </row>
    <row r="8" spans="2:17" ht="20.100000000000001" customHeight="1" x14ac:dyDescent="0.25">
      <c r="B8" s="94" t="s">
        <v>30</v>
      </c>
      <c r="C8" s="95">
        <v>55</v>
      </c>
      <c r="D8" s="120">
        <v>378.66666666666669</v>
      </c>
      <c r="E8" s="121">
        <v>567</v>
      </c>
      <c r="F8" s="122">
        <v>122.5</v>
      </c>
      <c r="G8" s="123">
        <f t="shared" si="0"/>
        <v>1068.1666666666667</v>
      </c>
      <c r="J8" s="93">
        <f t="shared" si="1"/>
        <v>9441.7524938271636</v>
      </c>
      <c r="K8" s="93">
        <f t="shared" si="1"/>
        <v>314358.66015277791</v>
      </c>
      <c r="L8" s="93">
        <f t="shared" si="1"/>
        <v>24570.435609567889</v>
      </c>
      <c r="M8" s="93">
        <f t="shared" si="1"/>
        <v>384719.83841975231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501.33333333333331</v>
      </c>
      <c r="E9" s="125">
        <v>502.33333333333331</v>
      </c>
      <c r="F9" s="126">
        <v>98</v>
      </c>
      <c r="G9" s="127">
        <f t="shared" si="0"/>
        <v>1101.6666666666665</v>
      </c>
      <c r="J9" s="93">
        <f t="shared" si="1"/>
        <v>720262.04918518465</v>
      </c>
      <c r="K9" s="93">
        <f t="shared" si="1"/>
        <v>7174.4535000000033</v>
      </c>
      <c r="L9" s="93">
        <f t="shared" si="1"/>
        <v>678.94490740740957</v>
      </c>
      <c r="M9" s="93">
        <f t="shared" si="1"/>
        <v>823244.3025185141</v>
      </c>
    </row>
    <row r="10" spans="2:17" ht="24.95" customHeight="1" thickBot="1" x14ac:dyDescent="0.3">
      <c r="B10" s="104" t="s">
        <v>32</v>
      </c>
      <c r="C10" s="105">
        <f>AVERAGE(C4:C9)</f>
        <v>50</v>
      </c>
      <c r="D10" s="128">
        <f>SUMPRODUCT(D4:D9,C4:C9) / SUM(C4:C9)</f>
        <v>391.76888888888891</v>
      </c>
      <c r="E10" s="129">
        <f>SUMPRODUCT(E4:E9,$C$4:$C$9) / SUM($C$4:$C$9)</f>
        <v>491.39833333333331</v>
      </c>
      <c r="F10" s="130">
        <f>SUMPRODUCT(F4:F9,$C$4:$C$9) / SUM($C$4:$C$9)</f>
        <v>101.36388888888889</v>
      </c>
      <c r="G10" s="131">
        <f>SUMPRODUCT(G4:G9,$C$4:$C$9) / SUM($C$4:$C$9)</f>
        <v>984.53111111111127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64.846576158700714</v>
      </c>
      <c r="E11" s="133">
        <f>SQRT(SUM(K4:K9)/SUM($C$4:$C$9))</f>
        <v>59.767281221665328</v>
      </c>
      <c r="F11" s="134">
        <f>SQRT(SUM(L4:L9)/SUM($C$4:$C$9))</f>
        <v>16.489657018272005</v>
      </c>
      <c r="G11" s="135">
        <f>SQRT(SUM(M4:M9)/SUM($C$4:$C$9))</f>
        <v>104.25773332479794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94C9-FED8-4C17-A54D-AF95C8D6C43D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145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593.54838709677415</v>
      </c>
      <c r="E4" s="117">
        <v>238.38709677419351</v>
      </c>
      <c r="F4" s="118">
        <v>37.258064516129032</v>
      </c>
      <c r="G4" s="119">
        <f t="shared" ref="G4:G9" si="0">D4+E4+F4</f>
        <v>869.19354838709671</v>
      </c>
      <c r="J4" s="93">
        <f t="shared" ref="J4:M9" si="1">((D4-D$10)^2)*$C4</f>
        <v>51976.696550009954</v>
      </c>
      <c r="K4" s="93">
        <f t="shared" si="1"/>
        <v>224784.6796251371</v>
      </c>
      <c r="L4" s="93">
        <f t="shared" si="1"/>
        <v>11252.173627566321</v>
      </c>
      <c r="M4" s="93">
        <f t="shared" si="1"/>
        <v>653146.62608579535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521.29032258064512</v>
      </c>
      <c r="E5" s="121">
        <v>311.45161290322579</v>
      </c>
      <c r="F5" s="122">
        <v>49.677419354838712</v>
      </c>
      <c r="G5" s="123">
        <f t="shared" si="0"/>
        <v>882.41935483870964</v>
      </c>
      <c r="J5" s="93">
        <f t="shared" si="1"/>
        <v>534367.35833323211</v>
      </c>
      <c r="K5" s="93">
        <f t="shared" si="1"/>
        <v>118.67827435168948</v>
      </c>
      <c r="L5" s="93">
        <f t="shared" si="1"/>
        <v>599.76342480120854</v>
      </c>
      <c r="M5" s="93">
        <f t="shared" si="1"/>
        <v>554429.8466250503</v>
      </c>
      <c r="O5" s="139" t="s">
        <v>57</v>
      </c>
      <c r="P5" s="140" t="s">
        <v>58</v>
      </c>
      <c r="Q5" s="141">
        <v>1.05</v>
      </c>
    </row>
    <row r="6" spans="2:17" ht="20.100000000000001" customHeight="1" x14ac:dyDescent="0.25">
      <c r="B6" s="94" t="s">
        <v>28</v>
      </c>
      <c r="C6" s="95">
        <v>46</v>
      </c>
      <c r="D6" s="120">
        <v>562.58064516129036</v>
      </c>
      <c r="E6" s="121">
        <v>281.12903225806451</v>
      </c>
      <c r="F6" s="122">
        <v>51.935483870967737</v>
      </c>
      <c r="G6" s="123">
        <f t="shared" si="0"/>
        <v>895.64516129032256</v>
      </c>
      <c r="J6" s="93">
        <f t="shared" si="1"/>
        <v>196374.21449323231</v>
      </c>
      <c r="K6" s="93">
        <f t="shared" si="1"/>
        <v>37978.334547136597</v>
      </c>
      <c r="L6" s="93">
        <f t="shared" si="1"/>
        <v>79.445059698998151</v>
      </c>
      <c r="M6" s="93">
        <f t="shared" si="1"/>
        <v>418524.64470874087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645.16129032258061</v>
      </c>
      <c r="E7" s="121">
        <v>362.58064516129031</v>
      </c>
      <c r="F7" s="122">
        <v>62.096774193548377</v>
      </c>
      <c r="G7" s="123">
        <f t="shared" si="0"/>
        <v>1069.8387096774193</v>
      </c>
      <c r="J7" s="93">
        <f t="shared" si="1"/>
        <v>16352.704321421692</v>
      </c>
      <c r="K7" s="93">
        <f t="shared" si="1"/>
        <v>152855.77215690224</v>
      </c>
      <c r="L7" s="93">
        <f t="shared" si="1"/>
        <v>4304.9258051315219</v>
      </c>
      <c r="M7" s="93">
        <f t="shared" si="1"/>
        <v>341590.41059891746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619.35483870967744</v>
      </c>
      <c r="E8" s="121">
        <v>346.77419354838707</v>
      </c>
      <c r="F8" s="122">
        <v>57.58064516129032</v>
      </c>
      <c r="G8" s="123">
        <f t="shared" si="0"/>
        <v>1023.7096774193549</v>
      </c>
      <c r="J8" s="93">
        <f t="shared" si="1"/>
        <v>4179.9401027753074</v>
      </c>
      <c r="K8" s="93">
        <f t="shared" si="1"/>
        <v>77660.689630303474</v>
      </c>
      <c r="L8" s="93">
        <f t="shared" si="1"/>
        <v>1069.1722197817512</v>
      </c>
      <c r="M8" s="93">
        <f t="shared" si="1"/>
        <v>60871.951811878251</v>
      </c>
    </row>
    <row r="9" spans="2:17" ht="20.100000000000001" customHeight="1" thickBot="1" x14ac:dyDescent="0.3">
      <c r="B9" s="99" t="s">
        <v>31</v>
      </c>
      <c r="C9" s="100">
        <v>62</v>
      </c>
      <c r="D9" s="124">
        <v>774.19354838709683</v>
      </c>
      <c r="E9" s="125">
        <v>300</v>
      </c>
      <c r="F9" s="126">
        <v>56.451612903225808</v>
      </c>
      <c r="G9" s="127">
        <f t="shared" si="0"/>
        <v>1130.6451612903227</v>
      </c>
      <c r="J9" s="93">
        <f t="shared" si="1"/>
        <v>1326580.4154350201</v>
      </c>
      <c r="K9" s="93">
        <f t="shared" si="1"/>
        <v>6030.753053928579</v>
      </c>
      <c r="L9" s="93">
        <f t="shared" si="1"/>
        <v>635.6539978141318</v>
      </c>
      <c r="M9" s="93">
        <f t="shared" si="1"/>
        <v>1208519.8168093076</v>
      </c>
    </row>
    <row r="10" spans="2:17" ht="24.95" customHeight="1" thickBot="1" x14ac:dyDescent="0.3">
      <c r="B10" s="104" t="s">
        <v>32</v>
      </c>
      <c r="C10" s="105">
        <f>AVERAGE(C4:C9)</f>
        <v>51.833333333333336</v>
      </c>
      <c r="D10" s="128">
        <f>SUMPRODUCT(D4:D9,C4:C9) / SUM(C4:C9)</f>
        <v>627.91826574006836</v>
      </c>
      <c r="E10" s="129">
        <f>SUMPRODUCT(E4:E9,$C$4:$C$9) / SUM($C$4:$C$9)</f>
        <v>309.86256612384602</v>
      </c>
      <c r="F10" s="130">
        <f>SUMPRODUCT(F4:F9,$C$4:$C$9) / SUM($C$4:$C$9)</f>
        <v>53.249662898039624</v>
      </c>
      <c r="G10" s="131">
        <f>SUMPRODUCT(G4:G9,$C$4:$C$9) / SUM($C$4:$C$9)</f>
        <v>991.03049476195417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82.754650916708457</v>
      </c>
      <c r="E11" s="133">
        <f>SQRT(SUM(K4:K9)/SUM($C$4:$C$9))</f>
        <v>40.073441714292635</v>
      </c>
      <c r="F11" s="134">
        <f>SQRT(SUM(L4:L9)/SUM($C$4:$C$9))</f>
        <v>7.5952968470941862</v>
      </c>
      <c r="G11" s="135">
        <f>SQRT(SUM(M4:M9)/SUM($C$4:$C$9))</f>
        <v>102.02268357317244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5499-3EAC-4866-A781-D8BD34EB527E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146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587.54098360655735</v>
      </c>
      <c r="E4" s="117">
        <v>288.03278688524591</v>
      </c>
      <c r="F4" s="118">
        <v>47.049180327868847</v>
      </c>
      <c r="G4" s="119">
        <f t="shared" ref="G4:G9" si="0">D4+E4+F4</f>
        <v>922.62295081967216</v>
      </c>
      <c r="J4" s="93">
        <f t="shared" ref="J4:M9" si="1">((D4-D$10)^2)*$C4</f>
        <v>6002.7862728639639</v>
      </c>
      <c r="K4" s="93">
        <f t="shared" si="1"/>
        <v>138524.67652394719</v>
      </c>
      <c r="L4" s="93">
        <f t="shared" si="1"/>
        <v>7600.3440620022584</v>
      </c>
      <c r="M4" s="93">
        <f t="shared" si="1"/>
        <v>145840.99201474176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503.60655737704923</v>
      </c>
      <c r="E5" s="121">
        <v>328.68852459016392</v>
      </c>
      <c r="F5" s="122">
        <v>60.819672131147541</v>
      </c>
      <c r="G5" s="123">
        <f t="shared" si="0"/>
        <v>893.11475409836066</v>
      </c>
      <c r="J5" s="93">
        <f t="shared" si="1"/>
        <v>245371.67313498387</v>
      </c>
      <c r="K5" s="93">
        <f t="shared" si="1"/>
        <v>11224.638941703548</v>
      </c>
      <c r="L5" s="93">
        <f t="shared" si="1"/>
        <v>18.513593267953894</v>
      </c>
      <c r="M5" s="93">
        <f t="shared" si="1"/>
        <v>356401.48396553623</v>
      </c>
      <c r="O5" s="139" t="s">
        <v>57</v>
      </c>
      <c r="P5" s="140" t="s">
        <v>58</v>
      </c>
      <c r="Q5" s="141">
        <v>1.05</v>
      </c>
    </row>
    <row r="6" spans="2:17" ht="20.100000000000001" customHeight="1" x14ac:dyDescent="0.25">
      <c r="B6" s="94" t="s">
        <v>28</v>
      </c>
      <c r="C6" s="95">
        <v>46</v>
      </c>
      <c r="D6" s="120">
        <v>508.85245901639342</v>
      </c>
      <c r="E6" s="121">
        <v>347.5409836065574</v>
      </c>
      <c r="F6" s="122">
        <v>53.934426229508198</v>
      </c>
      <c r="G6" s="123">
        <f t="shared" si="0"/>
        <v>910.32786885245901</v>
      </c>
      <c r="J6" s="93">
        <f t="shared" si="1"/>
        <v>206545.34533156105</v>
      </c>
      <c r="K6" s="93">
        <f t="shared" si="1"/>
        <v>531.31866341787384</v>
      </c>
      <c r="L6" s="93">
        <f t="shared" si="1"/>
        <v>1801.2628550355591</v>
      </c>
      <c r="M6" s="93">
        <f t="shared" si="1"/>
        <v>224546.65249077239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545.57377049180332</v>
      </c>
      <c r="E7" s="121">
        <v>374.09836065573768</v>
      </c>
      <c r="F7" s="122">
        <v>61.967213114754102</v>
      </c>
      <c r="G7" s="123">
        <f t="shared" si="0"/>
        <v>981.63934426229514</v>
      </c>
      <c r="J7" s="93">
        <f t="shared" si="1"/>
        <v>50451.689859932689</v>
      </c>
      <c r="K7" s="93">
        <f t="shared" si="1"/>
        <v>49354.793896741998</v>
      </c>
      <c r="L7" s="93">
        <f t="shared" si="1"/>
        <v>173.31571130170593</v>
      </c>
      <c r="M7" s="93">
        <f t="shared" si="1"/>
        <v>114.69970537804768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56</v>
      </c>
      <c r="D8" s="120">
        <v>550.81967213114751</v>
      </c>
      <c r="E8" s="121">
        <v>370.81967213114751</v>
      </c>
      <c r="F8" s="122">
        <v>67.704918032786878</v>
      </c>
      <c r="G8" s="123">
        <f t="shared" si="0"/>
        <v>989.34426229508188</v>
      </c>
      <c r="J8" s="93">
        <f t="shared" si="1"/>
        <v>35115.220141376056</v>
      </c>
      <c r="K8" s="93">
        <f t="shared" si="1"/>
        <v>39853.9189792135</v>
      </c>
      <c r="L8" s="93">
        <f t="shared" si="1"/>
        <v>3160.8162084028945</v>
      </c>
      <c r="M8" s="93">
        <f t="shared" si="1"/>
        <v>4687.4623831711133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723.93442622950818</v>
      </c>
      <c r="E9" s="125">
        <v>342.4590163934426</v>
      </c>
      <c r="F9" s="126">
        <v>65.409836065573771</v>
      </c>
      <c r="G9" s="127">
        <f t="shared" si="0"/>
        <v>1131.8032786885244</v>
      </c>
      <c r="J9" s="93">
        <f t="shared" si="1"/>
        <v>1337473.9359525829</v>
      </c>
      <c r="K9" s="93">
        <f t="shared" si="1"/>
        <v>172.8595389590011</v>
      </c>
      <c r="L9" s="93">
        <f t="shared" si="1"/>
        <v>1660.7411035857942</v>
      </c>
      <c r="M9" s="93">
        <f t="shared" si="1"/>
        <v>1402084.9183796023</v>
      </c>
    </row>
    <row r="10" spans="2:17" ht="24.95" customHeight="1" thickBot="1" x14ac:dyDescent="0.3">
      <c r="B10" s="104" t="s">
        <v>32</v>
      </c>
      <c r="C10" s="105">
        <f>AVERAGE(C4:C9)</f>
        <v>51.5</v>
      </c>
      <c r="D10" s="128">
        <f>SUMPRODUCT(D4:D9,C4:C9) / SUM(C4:C9)</f>
        <v>575.8607883707358</v>
      </c>
      <c r="E10" s="129">
        <f>SUMPRODUCT(E4:E9,$C$4:$C$9) / SUM($C$4:$C$9)</f>
        <v>344.14239482200645</v>
      </c>
      <c r="F10" s="130">
        <f>SUMPRODUCT(F4:F9,$C$4:$C$9) / SUM($C$4:$C$9)</f>
        <v>60.192052628786676</v>
      </c>
      <c r="G10" s="131">
        <f>SUMPRODUCT(G4:G9,$C$4:$C$9) / SUM($C$4:$C$9)</f>
        <v>980.19523582152908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78.020838862076289</v>
      </c>
      <c r="E11" s="133">
        <f>SQRT(SUM(K4:K9)/SUM($C$4:$C$9))</f>
        <v>27.849701011333266</v>
      </c>
      <c r="F11" s="134">
        <f>SQRT(SUM(L4:L9)/SUM($C$4:$C$9))</f>
        <v>6.8301145312520166</v>
      </c>
      <c r="G11" s="135">
        <f>SQRT(SUM(M4:M9)/SUM($C$4:$C$9))</f>
        <v>83.096937367169204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370E-7A11-42F5-A7B6-9D9C7B90DBE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147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533.33333333333337</v>
      </c>
      <c r="E4" s="117">
        <v>274.5</v>
      </c>
      <c r="F4" s="118">
        <v>45.5</v>
      </c>
      <c r="G4" s="119">
        <f t="shared" ref="G4:G9" si="0">D4+E4+F4</f>
        <v>853.33333333333337</v>
      </c>
      <c r="J4" s="93">
        <f t="shared" ref="J4:M9" si="1">((D4-D$10)^2)*$C4</f>
        <v>421.49942488578063</v>
      </c>
      <c r="K4" s="93">
        <f t="shared" si="1"/>
        <v>484191.57323300157</v>
      </c>
      <c r="L4" s="93">
        <f t="shared" si="1"/>
        <v>23861.396895697108</v>
      </c>
      <c r="M4" s="93">
        <f t="shared" si="1"/>
        <v>688534.2684750224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432</v>
      </c>
      <c r="E5" s="121">
        <v>362.83333333333331</v>
      </c>
      <c r="F5" s="122">
        <v>63</v>
      </c>
      <c r="G5" s="123">
        <f t="shared" si="0"/>
        <v>857.83333333333326</v>
      </c>
      <c r="J5" s="93">
        <f t="shared" si="1"/>
        <v>453585.43947923242</v>
      </c>
      <c r="K5" s="93">
        <f t="shared" si="1"/>
        <v>12901.911911373865</v>
      </c>
      <c r="L5" s="93">
        <f t="shared" si="1"/>
        <v>1574.2351837916963</v>
      </c>
      <c r="M5" s="93">
        <f t="shared" si="1"/>
        <v>683516.77940308966</v>
      </c>
      <c r="O5" s="139" t="s">
        <v>57</v>
      </c>
      <c r="P5" s="140" t="s">
        <v>58</v>
      </c>
      <c r="Q5" s="141">
        <v>1.05</v>
      </c>
    </row>
    <row r="6" spans="2:17" ht="20.100000000000001" customHeight="1" x14ac:dyDescent="0.25">
      <c r="B6" s="94" t="s">
        <v>28</v>
      </c>
      <c r="C6" s="95">
        <v>45</v>
      </c>
      <c r="D6" s="120">
        <v>485.33333333333331</v>
      </c>
      <c r="E6" s="121">
        <v>393.33333333333331</v>
      </c>
      <c r="F6" s="122">
        <v>73.5</v>
      </c>
      <c r="G6" s="123">
        <f t="shared" si="0"/>
        <v>952.16666666666663</v>
      </c>
      <c r="J6" s="93">
        <f t="shared" si="1"/>
        <v>90740.324858909167</v>
      </c>
      <c r="K6" s="93">
        <f t="shared" si="1"/>
        <v>8734.1443832303303</v>
      </c>
      <c r="L6" s="93">
        <f t="shared" si="1"/>
        <v>999.37350174683957</v>
      </c>
      <c r="M6" s="93">
        <f t="shared" si="1"/>
        <v>31032.991789841784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448</v>
      </c>
      <c r="E7" s="121">
        <v>387</v>
      </c>
      <c r="F7" s="122">
        <v>59.5</v>
      </c>
      <c r="G7" s="123">
        <f t="shared" si="0"/>
        <v>894.5</v>
      </c>
      <c r="J7" s="93">
        <f t="shared" si="1"/>
        <v>365209.01933888783</v>
      </c>
      <c r="K7" s="93">
        <f t="shared" si="1"/>
        <v>3117.6945713518121</v>
      </c>
      <c r="L7" s="93">
        <f t="shared" si="1"/>
        <v>4657.8449234076925</v>
      </c>
      <c r="M7" s="93">
        <f t="shared" si="1"/>
        <v>380364.95408223697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592</v>
      </c>
      <c r="E8" s="121">
        <v>454.33333333333331</v>
      </c>
      <c r="F8" s="122">
        <v>88.666666666666671</v>
      </c>
      <c r="G8" s="123">
        <f t="shared" si="0"/>
        <v>1135</v>
      </c>
      <c r="J8" s="93">
        <f t="shared" si="1"/>
        <v>209798.24768729997</v>
      </c>
      <c r="K8" s="93">
        <f t="shared" si="1"/>
        <v>308811.73202394828</v>
      </c>
      <c r="L8" s="93">
        <f t="shared" si="1"/>
        <v>21735.119070441036</v>
      </c>
      <c r="M8" s="93">
        <f t="shared" si="1"/>
        <v>1348325.185320551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656</v>
      </c>
      <c r="E9" s="125">
        <v>383.33333333333331</v>
      </c>
      <c r="F9" s="126">
        <v>77</v>
      </c>
      <c r="G9" s="127">
        <f t="shared" si="0"/>
        <v>1116.3333333333333</v>
      </c>
      <c r="J9" s="93">
        <f t="shared" si="1"/>
        <v>948961.04516706907</v>
      </c>
      <c r="K9" s="93">
        <f t="shared" si="1"/>
        <v>927.49305742184549</v>
      </c>
      <c r="L9" s="93">
        <f t="shared" si="1"/>
        <v>4046.7766908537064</v>
      </c>
      <c r="M9" s="93">
        <f t="shared" si="1"/>
        <v>1141084.0710203319</v>
      </c>
    </row>
    <row r="10" spans="2:17" ht="24.95" customHeight="1" thickBot="1" x14ac:dyDescent="0.3">
      <c r="B10" s="104" t="s">
        <v>32</v>
      </c>
      <c r="C10" s="105">
        <f>AVERAGE(C4:C9)</f>
        <v>50.833333333333336</v>
      </c>
      <c r="D10" s="128">
        <f>SUMPRODUCT(D4:D9,C4:C9) / SUM(C4:C9)</f>
        <v>530.23825136612027</v>
      </c>
      <c r="E10" s="129">
        <f>SUMPRODUCT(E4:E9,$C$4:$C$9) / SUM($C$4:$C$9)</f>
        <v>379.40163934426226</v>
      </c>
      <c r="F10" s="130">
        <f>SUMPRODUCT(F4:F9,$C$4:$C$9) / SUM($C$4:$C$9)</f>
        <v>68.787431693989078</v>
      </c>
      <c r="G10" s="131">
        <f>SUMPRODUCT(G4:G9,$C$4:$C$9) / SUM($C$4:$C$9)</f>
        <v>978.42732240437169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82.356991321494988</v>
      </c>
      <c r="E11" s="133">
        <f>SQRT(SUM(K4:K9)/SUM($C$4:$C$9))</f>
        <v>51.809377883321588</v>
      </c>
      <c r="F11" s="134">
        <f>SQRT(SUM(L4:L9)/SUM($C$4:$C$9))</f>
        <v>13.655569483588316</v>
      </c>
      <c r="G11" s="135">
        <f>SQRT(SUM(M4:M9)/SUM($C$4:$C$9))</f>
        <v>118.36119005727348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FB90-6E2F-49A7-8B62-6068B0C63BCB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148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480</v>
      </c>
      <c r="E4" s="117">
        <v>329</v>
      </c>
      <c r="F4" s="118">
        <v>57.166666666666657</v>
      </c>
      <c r="G4" s="119">
        <f t="shared" ref="G4:G9" si="0">D4+E4+F4</f>
        <v>866.16666666666663</v>
      </c>
      <c r="J4" s="93">
        <f t="shared" ref="J4:M9" si="1">((D4-D$10)^2)*$C4</f>
        <v>26699.679799618829</v>
      </c>
      <c r="K4" s="93">
        <f t="shared" si="1"/>
        <v>573312.85034769343</v>
      </c>
      <c r="L4" s="93">
        <f t="shared" si="1"/>
        <v>29221.21682284891</v>
      </c>
      <c r="M4" s="93">
        <f t="shared" si="1"/>
        <v>584790.60914482363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378.66666666666669</v>
      </c>
      <c r="E5" s="121">
        <v>427.83333333333331</v>
      </c>
      <c r="F5" s="122">
        <v>78.166666666666671</v>
      </c>
      <c r="G5" s="123">
        <f t="shared" si="0"/>
        <v>884.66666666666663</v>
      </c>
      <c r="J5" s="93">
        <f t="shared" si="1"/>
        <v>268605.67994581151</v>
      </c>
      <c r="K5" s="93">
        <f t="shared" si="1"/>
        <v>12728.744701742993</v>
      </c>
      <c r="L5" s="93">
        <f t="shared" si="1"/>
        <v>1181.6944480992497</v>
      </c>
      <c r="M5" s="93">
        <f t="shared" si="1"/>
        <v>442849.44513885892</v>
      </c>
      <c r="O5" s="139" t="s">
        <v>57</v>
      </c>
      <c r="P5" s="140" t="s">
        <v>58</v>
      </c>
      <c r="Q5" s="141">
        <v>1.05</v>
      </c>
    </row>
    <row r="6" spans="2:17" ht="20.100000000000001" customHeight="1" x14ac:dyDescent="0.25">
      <c r="B6" s="94" t="s">
        <v>28</v>
      </c>
      <c r="C6" s="95">
        <v>44</v>
      </c>
      <c r="D6" s="120">
        <v>437.33333333333331</v>
      </c>
      <c r="E6" s="121">
        <v>464</v>
      </c>
      <c r="F6" s="122">
        <v>89.833333333333329</v>
      </c>
      <c r="G6" s="123">
        <f t="shared" si="0"/>
        <v>991.16666666666663</v>
      </c>
      <c r="J6" s="93">
        <f t="shared" si="1"/>
        <v>13860.164027893614</v>
      </c>
      <c r="K6" s="93">
        <f t="shared" si="1"/>
        <v>16785.972233186807</v>
      </c>
      <c r="L6" s="93">
        <f t="shared" si="1"/>
        <v>1915.614441861713</v>
      </c>
      <c r="M6" s="93">
        <f t="shared" si="1"/>
        <v>3091.2737550496868</v>
      </c>
      <c r="O6" s="145" t="s">
        <v>59</v>
      </c>
      <c r="P6" s="146" t="s">
        <v>61</v>
      </c>
      <c r="Q6" s="147">
        <v>0.45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453.33333333333331</v>
      </c>
      <c r="E7" s="121">
        <v>465.66666666666669</v>
      </c>
      <c r="F7" s="122">
        <v>88.666666666666671</v>
      </c>
      <c r="G7" s="123">
        <f t="shared" si="0"/>
        <v>1007.6666666666666</v>
      </c>
      <c r="J7" s="93">
        <f t="shared" si="1"/>
        <v>165.06223411255101</v>
      </c>
      <c r="K7" s="93">
        <f t="shared" si="1"/>
        <v>24266.727511951478</v>
      </c>
      <c r="L7" s="93">
        <f t="shared" si="1"/>
        <v>1593.1038770229443</v>
      </c>
      <c r="M7" s="93">
        <f t="shared" si="1"/>
        <v>33431.879018463944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453.33333333333331</v>
      </c>
      <c r="E8" s="121">
        <v>526</v>
      </c>
      <c r="F8" s="122">
        <v>101.5</v>
      </c>
      <c r="G8" s="123">
        <f t="shared" si="0"/>
        <v>1080.8333333333333</v>
      </c>
      <c r="J8" s="93">
        <f t="shared" si="1"/>
        <v>168.11894215167231</v>
      </c>
      <c r="K8" s="93">
        <f t="shared" si="1"/>
        <v>365610.76551223471</v>
      </c>
      <c r="L8" s="93">
        <f t="shared" si="1"/>
        <v>18348.362791105665</v>
      </c>
      <c r="M8" s="93">
        <f t="shared" si="1"/>
        <v>528743.66173023498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512</v>
      </c>
      <c r="E9" s="125">
        <v>431.83333333333331</v>
      </c>
      <c r="F9" s="126">
        <v>79.333333333333329</v>
      </c>
      <c r="G9" s="127">
        <f t="shared" si="0"/>
        <v>1023.1666666666666</v>
      </c>
      <c r="J9" s="93">
        <f t="shared" si="1"/>
        <v>194381.72477815271</v>
      </c>
      <c r="K9" s="93">
        <f t="shared" si="1"/>
        <v>9578.0747189449685</v>
      </c>
      <c r="L9" s="93">
        <f t="shared" si="1"/>
        <v>913.42667719251983</v>
      </c>
      <c r="M9" s="93">
        <f t="shared" si="1"/>
        <v>97841.86336856542</v>
      </c>
    </row>
    <row r="10" spans="2:17" ht="24.95" customHeight="1" thickBot="1" x14ac:dyDescent="0.3">
      <c r="B10" s="104" t="s">
        <v>32</v>
      </c>
      <c r="C10" s="105">
        <f>AVERAGE(C4:C9)</f>
        <v>50.333333333333336</v>
      </c>
      <c r="D10" s="128">
        <f>SUMPRODUCT(D4:D9,C4:C9) / SUM(C4:C9)</f>
        <v>455.08167770419431</v>
      </c>
      <c r="E10" s="129">
        <f>SUMPRODUCT(E4:E9,$C$4:$C$9) / SUM($C$4:$C$9)</f>
        <v>444.46799116997784</v>
      </c>
      <c r="F10" s="130">
        <f>SUMPRODUCT(F4:F9,$C$4:$C$9) / SUM($C$4:$C$9)</f>
        <v>83.235099337748338</v>
      </c>
      <c r="G10" s="131">
        <f>SUMPRODUCT(G4:G9,$C$4:$C$9) / SUM($C$4:$C$9)</f>
        <v>982.78476821192055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40.847010222678385</v>
      </c>
      <c r="E11" s="133">
        <f>SQRT(SUM(K4:K9)/SUM($C$4:$C$9))</f>
        <v>57.609186141620235</v>
      </c>
      <c r="F11" s="134">
        <f>SQRT(SUM(L4:L9)/SUM($C$4:$C$9))</f>
        <v>13.269171942270789</v>
      </c>
      <c r="G11" s="135">
        <f>SQRT(SUM(M4:M9)/SUM($C$4:$C$9))</f>
        <v>74.823163095500604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4F6-A135-45AE-8C15-9A7E4A248669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149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608.52459016393448</v>
      </c>
      <c r="E4" s="117">
        <v>265.73770491803282</v>
      </c>
      <c r="F4" s="118">
        <v>45.901639344262293</v>
      </c>
      <c r="G4" s="119">
        <f t="shared" ref="G4:G9" si="0">D4+E4+F4</f>
        <v>920.16393442622962</v>
      </c>
      <c r="J4" s="93">
        <f t="shared" ref="J4:M9" si="1">((D4-D$10)^2)*$C4</f>
        <v>18265.120818058655</v>
      </c>
      <c r="K4" s="93">
        <f t="shared" si="1"/>
        <v>141210.66715475134</v>
      </c>
      <c r="L4" s="93">
        <f t="shared" si="1"/>
        <v>5133.7684179087655</v>
      </c>
      <c r="M4" s="93">
        <f t="shared" si="1"/>
        <v>97519.975496947241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529.8360655737705</v>
      </c>
      <c r="E5" s="121">
        <v>294.91803278688519</v>
      </c>
      <c r="F5" s="122">
        <v>55.081967213114751</v>
      </c>
      <c r="G5" s="123">
        <f t="shared" si="0"/>
        <v>879.83606557377038</v>
      </c>
      <c r="J5" s="93">
        <f t="shared" si="1"/>
        <v>159825.21712775109</v>
      </c>
      <c r="K5" s="93">
        <f t="shared" si="1"/>
        <v>35467.921897568864</v>
      </c>
      <c r="L5" s="93">
        <f t="shared" si="1"/>
        <v>123.55465184663659</v>
      </c>
      <c r="M5" s="93">
        <f t="shared" si="1"/>
        <v>359072.1188918213</v>
      </c>
      <c r="O5" s="139" t="s">
        <v>57</v>
      </c>
      <c r="P5" s="140" t="s">
        <v>58</v>
      </c>
      <c r="Q5" s="141">
        <v>1.1000000000000001</v>
      </c>
    </row>
    <row r="6" spans="2:17" ht="20.100000000000001" customHeight="1" x14ac:dyDescent="0.25">
      <c r="B6" s="94" t="s">
        <v>28</v>
      </c>
      <c r="C6" s="95">
        <v>46</v>
      </c>
      <c r="D6" s="120">
        <v>587.54098360655735</v>
      </c>
      <c r="E6" s="121">
        <v>357.37704918032779</v>
      </c>
      <c r="F6" s="122">
        <v>66.557377049180332</v>
      </c>
      <c r="G6" s="123">
        <f t="shared" si="0"/>
        <v>1011.4754098360654</v>
      </c>
      <c r="J6" s="93">
        <f t="shared" si="1"/>
        <v>17.071816427896685</v>
      </c>
      <c r="K6" s="93">
        <f t="shared" si="1"/>
        <v>56312.544565660639</v>
      </c>
      <c r="L6" s="93">
        <f t="shared" si="1"/>
        <v>4466.7017655229592</v>
      </c>
      <c r="M6" s="93">
        <f t="shared" si="1"/>
        <v>90002.53564086635</v>
      </c>
      <c r="O6" s="145" t="s">
        <v>59</v>
      </c>
      <c r="P6" s="146" t="s">
        <v>61</v>
      </c>
      <c r="Q6" s="147">
        <v>0.25</v>
      </c>
    </row>
    <row r="7" spans="2:17" ht="20.100000000000001" customHeight="1" thickBot="1" x14ac:dyDescent="0.3">
      <c r="B7" s="94" t="s">
        <v>29</v>
      </c>
      <c r="C7" s="95">
        <v>55</v>
      </c>
      <c r="D7" s="120">
        <v>535.08196721311481</v>
      </c>
      <c r="E7" s="121">
        <v>351.14754098360658</v>
      </c>
      <c r="F7" s="122">
        <v>55.081967213114751</v>
      </c>
      <c r="G7" s="123">
        <f t="shared" si="0"/>
        <v>941.31147540983602</v>
      </c>
      <c r="J7" s="93">
        <f t="shared" si="1"/>
        <v>154892.96615854907</v>
      </c>
      <c r="K7" s="93">
        <f t="shared" si="1"/>
        <v>45488.954440877722</v>
      </c>
      <c r="L7" s="93">
        <f t="shared" si="1"/>
        <v>144.58523088436198</v>
      </c>
      <c r="M7" s="93">
        <f t="shared" si="1"/>
        <v>36982.135975722071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57</v>
      </c>
      <c r="D8" s="120">
        <v>571.80327868852464</v>
      </c>
      <c r="E8" s="121">
        <v>376.39344262295077</v>
      </c>
      <c r="F8" s="122">
        <v>65.409836065573771</v>
      </c>
      <c r="G8" s="123">
        <f t="shared" si="0"/>
        <v>1013.6065573770492</v>
      </c>
      <c r="J8" s="93">
        <f t="shared" si="1"/>
        <v>15231.616882105298</v>
      </c>
      <c r="K8" s="93">
        <f t="shared" si="1"/>
        <v>166241.3000748624</v>
      </c>
      <c r="L8" s="93">
        <f t="shared" si="1"/>
        <v>4320.7835696993252</v>
      </c>
      <c r="M8" s="93">
        <f t="shared" si="1"/>
        <v>122530.25775326382</v>
      </c>
    </row>
    <row r="9" spans="2:17" ht="20.100000000000001" customHeight="1" thickBot="1" x14ac:dyDescent="0.3">
      <c r="B9" s="99" t="s">
        <v>31</v>
      </c>
      <c r="C9" s="100">
        <v>61</v>
      </c>
      <c r="D9" s="124">
        <v>681.96721311475414</v>
      </c>
      <c r="E9" s="125">
        <v>281.63934426229508</v>
      </c>
      <c r="F9" s="126">
        <v>51.639344262295083</v>
      </c>
      <c r="G9" s="127">
        <f t="shared" si="0"/>
        <v>1015.2459016393443</v>
      </c>
      <c r="J9" s="93">
        <f t="shared" si="1"/>
        <v>536899.71962266148</v>
      </c>
      <c r="K9" s="93">
        <f t="shared" si="1"/>
        <v>101291.02623633166</v>
      </c>
      <c r="L9" s="93">
        <f t="shared" si="1"/>
        <v>1564.2820149775685</v>
      </c>
      <c r="M9" s="93">
        <f t="shared" si="1"/>
        <v>140565.67825523272</v>
      </c>
    </row>
    <row r="10" spans="2:17" ht="24.95" customHeight="1" thickBot="1" x14ac:dyDescent="0.3">
      <c r="B10" s="104" t="s">
        <v>32</v>
      </c>
      <c r="C10" s="105">
        <f>AVERAGE(C4:C9)</f>
        <v>51.666666666666664</v>
      </c>
      <c r="D10" s="128">
        <f>SUMPRODUCT(D4:D9,C4:C9) / SUM(C4:C9)</f>
        <v>588.15018508725541</v>
      </c>
      <c r="E10" s="129">
        <f>SUMPRODUCT(E4:E9,$C$4:$C$9) / SUM($C$4:$C$9)</f>
        <v>322.38868323638286</v>
      </c>
      <c r="F10" s="130">
        <f>SUMPRODUCT(F4:F9,$C$4:$C$9) / SUM($C$4:$C$9)</f>
        <v>56.70333157059757</v>
      </c>
      <c r="G10" s="131">
        <f>SUMPRODUCT(G4:G9,$C$4:$C$9) / SUM($C$4:$C$9)</f>
        <v>967.24219989423591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53.434666542138423</v>
      </c>
      <c r="E11" s="133">
        <f>SQRT(SUM(K4:K9)/SUM($C$4:$C$9))</f>
        <v>41.968206644264107</v>
      </c>
      <c r="F11" s="134">
        <f>SQRT(SUM(L4:L9)/SUM($C$4:$C$9))</f>
        <v>7.1286961326104752</v>
      </c>
      <c r="G11" s="135">
        <f>SQRT(SUM(M4:M9)/SUM($C$4:$C$9))</f>
        <v>52.260905699775414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F107-A9A3-4D1F-B2EE-6FEADABA6C3A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150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544</v>
      </c>
      <c r="E4" s="117">
        <v>284.83333333333331</v>
      </c>
      <c r="F4" s="118">
        <v>42</v>
      </c>
      <c r="G4" s="119">
        <f t="shared" ref="G4:G9" si="0">D4+E4+F4</f>
        <v>870.83333333333326</v>
      </c>
      <c r="J4" s="93">
        <f t="shared" ref="J4:M9" si="1">((D4-D$10)^2)*$C4</f>
        <v>5943.2721408184389</v>
      </c>
      <c r="K4" s="93">
        <f t="shared" si="1"/>
        <v>260265.70805231045</v>
      </c>
      <c r="L4" s="93">
        <f t="shared" si="1"/>
        <v>16677.011051104571</v>
      </c>
      <c r="M4" s="93">
        <f t="shared" si="1"/>
        <v>316079.31360427063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442.66666666666669</v>
      </c>
      <c r="E5" s="121">
        <v>338.83333333333331</v>
      </c>
      <c r="F5" s="122">
        <v>57.166666666666657</v>
      </c>
      <c r="G5" s="123">
        <f t="shared" si="0"/>
        <v>838.66666666666663</v>
      </c>
      <c r="J5" s="93">
        <f t="shared" si="1"/>
        <v>378260.53288157505</v>
      </c>
      <c r="K5" s="93">
        <f t="shared" si="1"/>
        <v>24668.543491767032</v>
      </c>
      <c r="L5" s="93">
        <f t="shared" si="1"/>
        <v>869.77624047882807</v>
      </c>
      <c r="M5" s="93">
        <f t="shared" si="1"/>
        <v>642535.44218211551</v>
      </c>
      <c r="O5" s="139" t="s">
        <v>57</v>
      </c>
      <c r="P5" s="140" t="s">
        <v>58</v>
      </c>
      <c r="Q5" s="141">
        <v>1.1000000000000001</v>
      </c>
    </row>
    <row r="6" spans="2:17" ht="20.100000000000001" customHeight="1" x14ac:dyDescent="0.25">
      <c r="B6" s="94" t="s">
        <v>28</v>
      </c>
      <c r="C6" s="95">
        <v>46</v>
      </c>
      <c r="D6" s="120">
        <v>480</v>
      </c>
      <c r="E6" s="121">
        <v>408.5</v>
      </c>
      <c r="F6" s="122">
        <v>65.333333333333329</v>
      </c>
      <c r="G6" s="123">
        <f t="shared" si="0"/>
        <v>953.83333333333337</v>
      </c>
      <c r="J6" s="93">
        <f t="shared" si="1"/>
        <v>126198.20263344984</v>
      </c>
      <c r="K6" s="93">
        <f t="shared" si="1"/>
        <v>100565.06414332738</v>
      </c>
      <c r="L6" s="93">
        <f t="shared" si="1"/>
        <v>687.09464821907932</v>
      </c>
      <c r="M6" s="93">
        <f t="shared" si="1"/>
        <v>141.88195041266292</v>
      </c>
      <c r="O6" s="145" t="s">
        <v>59</v>
      </c>
      <c r="P6" s="146" t="s">
        <v>61</v>
      </c>
      <c r="Q6" s="147">
        <v>0.3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533.33333333333337</v>
      </c>
      <c r="E7" s="121">
        <v>364.16666666666669</v>
      </c>
      <c r="F7" s="122">
        <v>70</v>
      </c>
      <c r="G7" s="123">
        <f t="shared" si="0"/>
        <v>967.5</v>
      </c>
      <c r="J7" s="93">
        <f t="shared" si="1"/>
        <v>49.29919680845498</v>
      </c>
      <c r="K7" s="93">
        <f t="shared" si="1"/>
        <v>317.14865940223785</v>
      </c>
      <c r="L7" s="93">
        <f t="shared" si="1"/>
        <v>3930.4590764888799</v>
      </c>
      <c r="M7" s="93">
        <f t="shared" si="1"/>
        <v>7660.3420885102905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56</v>
      </c>
      <c r="D8" s="120">
        <v>565.33333333333337</v>
      </c>
      <c r="E8" s="121">
        <v>417.16666666666669</v>
      </c>
      <c r="F8" s="122">
        <v>72.333333333333329</v>
      </c>
      <c r="G8" s="123">
        <f t="shared" si="0"/>
        <v>1054.8333333333333</v>
      </c>
      <c r="J8" s="93">
        <f t="shared" si="1"/>
        <v>60819.57677593988</v>
      </c>
      <c r="K8" s="93">
        <f t="shared" si="1"/>
        <v>172018.51054122631</v>
      </c>
      <c r="L8" s="93">
        <f t="shared" si="1"/>
        <v>6610.4825939797774</v>
      </c>
      <c r="M8" s="93">
        <f t="shared" si="1"/>
        <v>551562.10261706263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602.66666666666663</v>
      </c>
      <c r="E9" s="125">
        <v>346.33333333333331</v>
      </c>
      <c r="F9" s="126">
        <v>58.333333333333343</v>
      </c>
      <c r="G9" s="127">
        <f t="shared" si="0"/>
        <v>1007.3333333333334</v>
      </c>
      <c r="J9" s="93">
        <f t="shared" si="1"/>
        <v>296431.06353029329</v>
      </c>
      <c r="K9" s="93">
        <f t="shared" si="1"/>
        <v>14247.865140920992</v>
      </c>
      <c r="L9" s="93">
        <f t="shared" si="1"/>
        <v>589.76089931988122</v>
      </c>
      <c r="M9" s="93">
        <f t="shared" si="1"/>
        <v>160644.98198035758</v>
      </c>
    </row>
    <row r="10" spans="2:17" ht="24.95" customHeight="1" thickBot="1" x14ac:dyDescent="0.3">
      <c r="B10" s="104" t="s">
        <v>32</v>
      </c>
      <c r="C10" s="105">
        <f>AVERAGE(C4:C9)</f>
        <v>51.166666666666664</v>
      </c>
      <c r="D10" s="128">
        <f>SUMPRODUCT(D4:D9,C4:C9) / SUM(C4:C9)</f>
        <v>532.37785016286648</v>
      </c>
      <c r="E10" s="129">
        <f>SUMPRODUCT(E4:E9,$C$4:$C$9) / SUM($C$4:$C$9)</f>
        <v>361.74321389793698</v>
      </c>
      <c r="F10" s="130">
        <f>SUMPRODUCT(F4:F9,$C$4:$C$9) / SUM($C$4:$C$9)</f>
        <v>61.468512486427791</v>
      </c>
      <c r="G10" s="131">
        <f>SUMPRODUCT(G4:G9,$C$4:$C$9) / SUM($C$4:$C$9)</f>
        <v>955.58957654723122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53.163810128299978</v>
      </c>
      <c r="E11" s="133">
        <f>SQRT(SUM(K4:K9)/SUM($C$4:$C$9))</f>
        <v>43.167835475482065</v>
      </c>
      <c r="F11" s="134">
        <f>SQRT(SUM(L4:L9)/SUM($C$4:$C$9))</f>
        <v>9.7800875460852215</v>
      </c>
      <c r="G11" s="135">
        <f>SQRT(SUM(M4:M9)/SUM($C$4:$C$9))</f>
        <v>73.94478229556519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14D-6C92-4790-BB84-95CA08DD56F6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151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44</v>
      </c>
      <c r="D4" s="116">
        <v>490.66666666666669</v>
      </c>
      <c r="E4" s="117">
        <v>289.16666666666669</v>
      </c>
      <c r="F4" s="118">
        <v>45.5</v>
      </c>
      <c r="G4" s="119">
        <f t="shared" ref="G4:G9" si="0">D4+E4+F4</f>
        <v>825.33333333333337</v>
      </c>
      <c r="J4" s="93">
        <f t="shared" ref="J4:M9" si="1">((D4-D$10)^2)*$C4</f>
        <v>34614.589177341841</v>
      </c>
      <c r="K4" s="93">
        <f t="shared" si="1"/>
        <v>633721.18612201023</v>
      </c>
      <c r="L4" s="93">
        <f t="shared" si="1"/>
        <v>37587.805976887925</v>
      </c>
      <c r="M4" s="93">
        <f t="shared" si="1"/>
        <v>1382956.6712126357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47</v>
      </c>
      <c r="D5" s="120">
        <v>421.33333333333331</v>
      </c>
      <c r="E5" s="121">
        <v>408</v>
      </c>
      <c r="F5" s="122">
        <v>77</v>
      </c>
      <c r="G5" s="123">
        <f t="shared" si="0"/>
        <v>906.33333333333326</v>
      </c>
      <c r="J5" s="93">
        <f t="shared" si="1"/>
        <v>445707.63218011928</v>
      </c>
      <c r="K5" s="93">
        <f t="shared" si="1"/>
        <v>65.236881364032158</v>
      </c>
      <c r="L5" s="93">
        <f t="shared" si="1"/>
        <v>242.64125772641879</v>
      </c>
      <c r="M5" s="93">
        <f t="shared" si="1"/>
        <v>435749.66660455702</v>
      </c>
      <c r="O5" s="139" t="s">
        <v>57</v>
      </c>
      <c r="P5" s="140" t="s">
        <v>58</v>
      </c>
      <c r="Q5" s="141">
        <v>1.1000000000000001</v>
      </c>
    </row>
    <row r="6" spans="2:17" ht="20.100000000000001" customHeight="1" x14ac:dyDescent="0.25">
      <c r="B6" s="94" t="s">
        <v>28</v>
      </c>
      <c r="C6" s="95">
        <v>45</v>
      </c>
      <c r="D6" s="120">
        <v>485.33333333333331</v>
      </c>
      <c r="E6" s="121">
        <v>480</v>
      </c>
      <c r="F6" s="122">
        <v>82.833333333333329</v>
      </c>
      <c r="G6" s="123">
        <f t="shared" si="0"/>
        <v>1048.1666666666665</v>
      </c>
      <c r="J6" s="93">
        <f t="shared" si="1"/>
        <v>50144.36635313103</v>
      </c>
      <c r="K6" s="93">
        <f t="shared" si="1"/>
        <v>225708.10018812135</v>
      </c>
      <c r="L6" s="93">
        <f t="shared" si="1"/>
        <v>2956.4349502821829</v>
      </c>
      <c r="M6" s="93">
        <f t="shared" si="1"/>
        <v>93349.312026336556</v>
      </c>
      <c r="O6" s="145" t="s">
        <v>59</v>
      </c>
      <c r="P6" s="146" t="s">
        <v>61</v>
      </c>
      <c r="Q6" s="147">
        <v>0.35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517.33333333333337</v>
      </c>
      <c r="E7" s="121">
        <v>449.16666666666669</v>
      </c>
      <c r="F7" s="122">
        <v>78.166666666666671</v>
      </c>
      <c r="G7" s="123">
        <f t="shared" si="0"/>
        <v>1044.6666666666667</v>
      </c>
      <c r="J7" s="93">
        <f t="shared" si="1"/>
        <v>103.04945982262718</v>
      </c>
      <c r="K7" s="93">
        <f t="shared" si="1"/>
        <v>86350.433340499862</v>
      </c>
      <c r="L7" s="93">
        <f t="shared" si="1"/>
        <v>638.56784197796662</v>
      </c>
      <c r="M7" s="93">
        <f t="shared" si="1"/>
        <v>95464.323611932807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544</v>
      </c>
      <c r="E8" s="121">
        <v>469</v>
      </c>
      <c r="F8" s="122">
        <v>87.5</v>
      </c>
      <c r="G8" s="123">
        <f t="shared" si="0"/>
        <v>1100.5</v>
      </c>
      <c r="J8" s="93">
        <f t="shared" si="1"/>
        <v>35163.901316850228</v>
      </c>
      <c r="K8" s="93">
        <f t="shared" si="1"/>
        <v>196826.00769804997</v>
      </c>
      <c r="L8" s="93">
        <f t="shared" si="1"/>
        <v>8972.0033727492682</v>
      </c>
      <c r="M8" s="93">
        <f t="shared" si="1"/>
        <v>526918.95513601531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618.66666666666663</v>
      </c>
      <c r="E9" s="125">
        <v>354.16666666666669</v>
      </c>
      <c r="F9" s="126">
        <v>73.5</v>
      </c>
      <c r="G9" s="127">
        <f t="shared" si="0"/>
        <v>1046.3333333333333</v>
      </c>
      <c r="J9" s="93">
        <f t="shared" si="1"/>
        <v>599423.08956373658</v>
      </c>
      <c r="K9" s="93">
        <f t="shared" si="1"/>
        <v>181575.74560601989</v>
      </c>
      <c r="L9" s="93">
        <f t="shared" si="1"/>
        <v>90.459715130340498</v>
      </c>
      <c r="M9" s="93">
        <f t="shared" si="1"/>
        <v>114647.31767446009</v>
      </c>
    </row>
    <row r="10" spans="2:17" ht="24.95" customHeight="1" thickBot="1" x14ac:dyDescent="0.3">
      <c r="B10" s="104" t="s">
        <v>32</v>
      </c>
      <c r="C10" s="105">
        <f>AVERAGE(C4:C9)</f>
        <v>50.833333333333336</v>
      </c>
      <c r="D10" s="128">
        <f>SUMPRODUCT(D4:D9,C4:C9) / SUM(C4:C9)</f>
        <v>518.71475409836069</v>
      </c>
      <c r="E10" s="129">
        <f>SUMPRODUCT(E4:E9,$C$4:$C$9) / SUM($C$4:$C$9)</f>
        <v>409.17814207650275</v>
      </c>
      <c r="F10" s="130">
        <f>SUMPRODUCT(F4:F9,$C$4:$C$9) / SUM($C$4:$C$9)</f>
        <v>74.727868852459011</v>
      </c>
      <c r="G10" s="131">
        <f>SUMPRODUCT(G4:G9,$C$4:$C$9) / SUM($C$4:$C$9)</f>
        <v>1002.6207650273224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61.807650543771594</v>
      </c>
      <c r="E11" s="133">
        <f>SQRT(SUM(K4:K9)/SUM($C$4:$C$9))</f>
        <v>65.892279451129838</v>
      </c>
      <c r="F11" s="134">
        <f>SQRT(SUM(L4:L9)/SUM($C$4:$C$9))</f>
        <v>12.866007203474181</v>
      </c>
      <c r="G11" s="135">
        <f>SQRT(SUM(M4:M9)/SUM($C$4:$C$9))</f>
        <v>93.196183807502351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xl/worksheets/sheet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F474-E43D-4602-B687-120E6F1E26A4}">
  <dimension ref="B1:Q25"/>
  <sheetViews>
    <sheetView workbookViewId="0">
      <selection activeCell="B2" sqref="B2:G2"/>
    </sheetView>
  </sheetViews>
  <sheetFormatPr baseColWidth="10" defaultColWidth="9.140625" defaultRowHeight="15" x14ac:dyDescent="0.25"/>
  <cols>
    <col min="1" max="1" width="5.7109375" style="72" customWidth="1"/>
    <col min="2" max="2" width="12" style="72" customWidth="1"/>
    <col min="3" max="3" width="11" style="72" customWidth="1"/>
    <col min="4" max="7" width="15.7109375" style="72" customWidth="1"/>
    <col min="8" max="8" width="5.7109375" style="72" customWidth="1"/>
    <col min="9" max="9" width="10.7109375" style="72" customWidth="1"/>
    <col min="10" max="13" width="12.7109375" style="72" customWidth="1"/>
    <col min="14" max="14" width="9.140625" style="72"/>
    <col min="15" max="17" width="10.7109375" style="72" customWidth="1"/>
    <col min="18" max="16384" width="9.140625" style="72"/>
  </cols>
  <sheetData>
    <row r="1" spans="2:17" ht="15.75" thickBot="1" x14ac:dyDescent="0.3"/>
    <row r="2" spans="2:17" ht="30" customHeight="1" thickBot="1" x14ac:dyDescent="0.3">
      <c r="B2" s="175" t="s">
        <v>152</v>
      </c>
      <c r="C2" s="176"/>
      <c r="D2" s="177"/>
      <c r="E2" s="177"/>
      <c r="F2" s="177"/>
      <c r="G2" s="178"/>
    </row>
    <row r="3" spans="2:17" ht="35.1" customHeight="1" thickBot="1" x14ac:dyDescent="0.3">
      <c r="B3" s="81" t="s">
        <v>19</v>
      </c>
      <c r="C3" s="82" t="s">
        <v>20</v>
      </c>
      <c r="D3" s="83" t="s">
        <v>21</v>
      </c>
      <c r="E3" s="84" t="s">
        <v>22</v>
      </c>
      <c r="F3" s="85" t="s">
        <v>23</v>
      </c>
      <c r="G3" s="86" t="s">
        <v>24</v>
      </c>
      <c r="J3" s="179" t="s">
        <v>25</v>
      </c>
      <c r="K3" s="179"/>
      <c r="L3" s="179"/>
      <c r="M3" s="179"/>
      <c r="O3" s="151" t="s">
        <v>53</v>
      </c>
      <c r="P3" s="186"/>
      <c r="Q3" s="187"/>
    </row>
    <row r="4" spans="2:17" ht="20.100000000000001" customHeight="1" thickBot="1" x14ac:dyDescent="0.3">
      <c r="B4" s="87" t="s">
        <v>26</v>
      </c>
      <c r="C4" s="88">
        <v>43</v>
      </c>
      <c r="D4" s="116">
        <v>496</v>
      </c>
      <c r="E4" s="117">
        <v>377.33333333333331</v>
      </c>
      <c r="F4" s="118">
        <v>71.166666666666671</v>
      </c>
      <c r="G4" s="119">
        <f t="shared" ref="G4:G9" si="0">D4+E4+F4</f>
        <v>944.49999999999989</v>
      </c>
      <c r="J4" s="93">
        <f t="shared" ref="J4:M9" si="1">((D4-D$10)^2)*$C4</f>
        <v>95890.334010691309</v>
      </c>
      <c r="K4" s="93">
        <f t="shared" si="1"/>
        <v>376143.10360017186</v>
      </c>
      <c r="L4" s="93">
        <f t="shared" si="1"/>
        <v>12463.334467238268</v>
      </c>
      <c r="M4" s="93">
        <f t="shared" si="1"/>
        <v>172459.74292915969</v>
      </c>
      <c r="O4" s="136" t="s">
        <v>54</v>
      </c>
      <c r="P4" s="137" t="s">
        <v>55</v>
      </c>
      <c r="Q4" s="138" t="s">
        <v>56</v>
      </c>
    </row>
    <row r="5" spans="2:17" ht="20.100000000000001" customHeight="1" x14ac:dyDescent="0.25">
      <c r="B5" s="94" t="s">
        <v>27</v>
      </c>
      <c r="C5" s="95">
        <v>46</v>
      </c>
      <c r="D5" s="120">
        <v>373.33333333333331</v>
      </c>
      <c r="E5" s="121">
        <v>419.83333333333331</v>
      </c>
      <c r="F5" s="122">
        <v>80.5</v>
      </c>
      <c r="G5" s="123">
        <f t="shared" si="0"/>
        <v>873.66666666666663</v>
      </c>
      <c r="J5" s="93">
        <f t="shared" si="1"/>
        <v>261820.64576115133</v>
      </c>
      <c r="K5" s="93">
        <f t="shared" si="1"/>
        <v>119778.09604293721</v>
      </c>
      <c r="L5" s="93">
        <f t="shared" si="1"/>
        <v>2721.3227045353742</v>
      </c>
      <c r="M5" s="93">
        <f t="shared" si="1"/>
        <v>827991.07298412663</v>
      </c>
      <c r="O5" s="139" t="s">
        <v>57</v>
      </c>
      <c r="P5" s="140" t="s">
        <v>58</v>
      </c>
      <c r="Q5" s="141">
        <v>1.1000000000000001</v>
      </c>
    </row>
    <row r="6" spans="2:17" ht="20.100000000000001" customHeight="1" x14ac:dyDescent="0.25">
      <c r="B6" s="94" t="s">
        <v>28</v>
      </c>
      <c r="C6" s="95">
        <v>44</v>
      </c>
      <c r="D6" s="120">
        <v>389.33333333333331</v>
      </c>
      <c r="E6" s="121">
        <v>476.5</v>
      </c>
      <c r="F6" s="122">
        <v>85.166666666666671</v>
      </c>
      <c r="G6" s="123">
        <f t="shared" si="0"/>
        <v>950.99999999999989</v>
      </c>
      <c r="J6" s="93">
        <f t="shared" si="1"/>
        <v>155476.39770185557</v>
      </c>
      <c r="K6" s="93">
        <f t="shared" si="1"/>
        <v>1398.8884247279173</v>
      </c>
      <c r="L6" s="93">
        <f t="shared" si="1"/>
        <v>402.58342835840324</v>
      </c>
      <c r="M6" s="93">
        <f t="shared" si="1"/>
        <v>142104.66199825512</v>
      </c>
      <c r="O6" s="145" t="s">
        <v>59</v>
      </c>
      <c r="P6" s="146" t="s">
        <v>61</v>
      </c>
      <c r="Q6" s="147">
        <v>0.4</v>
      </c>
    </row>
    <row r="7" spans="2:17" ht="20.100000000000001" customHeight="1" thickBot="1" x14ac:dyDescent="0.3">
      <c r="B7" s="94" t="s">
        <v>29</v>
      </c>
      <c r="C7" s="95">
        <v>54</v>
      </c>
      <c r="D7" s="120">
        <v>394.66666666666669</v>
      </c>
      <c r="E7" s="121">
        <v>526.83333333333337</v>
      </c>
      <c r="F7" s="122">
        <v>93.333333333333329</v>
      </c>
      <c r="G7" s="123">
        <f t="shared" si="0"/>
        <v>1014.8333333333334</v>
      </c>
      <c r="J7" s="93">
        <f t="shared" si="1"/>
        <v>158108.36647515479</v>
      </c>
      <c r="K7" s="93">
        <f t="shared" si="1"/>
        <v>169173.81761216585</v>
      </c>
      <c r="L7" s="93">
        <f t="shared" si="1"/>
        <v>1427.6756885662901</v>
      </c>
      <c r="M7" s="93">
        <f t="shared" si="1"/>
        <v>2648.5039033377343</v>
      </c>
      <c r="O7" s="148" t="s">
        <v>62</v>
      </c>
      <c r="P7" s="149" t="s">
        <v>60</v>
      </c>
      <c r="Q7" s="150">
        <v>0.15</v>
      </c>
    </row>
    <row r="8" spans="2:17" ht="20.100000000000001" customHeight="1" x14ac:dyDescent="0.25">
      <c r="B8" s="94" t="s">
        <v>30</v>
      </c>
      <c r="C8" s="95">
        <v>55</v>
      </c>
      <c r="D8" s="120">
        <v>442.66666666666669</v>
      </c>
      <c r="E8" s="121">
        <v>556.5</v>
      </c>
      <c r="F8" s="122">
        <v>107.3333333333333</v>
      </c>
      <c r="G8" s="123">
        <f t="shared" si="0"/>
        <v>1106.5</v>
      </c>
      <c r="J8" s="93">
        <f t="shared" si="1"/>
        <v>2053.5177307038425</v>
      </c>
      <c r="K8" s="93">
        <f t="shared" si="1"/>
        <v>403367.59507837053</v>
      </c>
      <c r="L8" s="93">
        <f t="shared" si="1"/>
        <v>20152.535760797466</v>
      </c>
      <c r="M8" s="93">
        <f t="shared" si="1"/>
        <v>535467.04990400223</v>
      </c>
    </row>
    <row r="9" spans="2:17" ht="20.100000000000001" customHeight="1" thickBot="1" x14ac:dyDescent="0.3">
      <c r="B9" s="99" t="s">
        <v>31</v>
      </c>
      <c r="C9" s="100">
        <v>60</v>
      </c>
      <c r="D9" s="124">
        <v>570.66666666666663</v>
      </c>
      <c r="E9" s="125">
        <v>444</v>
      </c>
      <c r="F9" s="126">
        <v>86.333333333333329</v>
      </c>
      <c r="G9" s="127">
        <f t="shared" si="0"/>
        <v>1101</v>
      </c>
      <c r="J9" s="93">
        <f t="shared" si="1"/>
        <v>891424.83692235581</v>
      </c>
      <c r="K9" s="93">
        <f t="shared" si="1"/>
        <v>43292.343336549842</v>
      </c>
      <c r="L9" s="93">
        <f t="shared" si="1"/>
        <v>207.16724778153042</v>
      </c>
      <c r="M9" s="93">
        <f t="shared" si="1"/>
        <v>520838.68719208415</v>
      </c>
    </row>
    <row r="10" spans="2:17" ht="24.95" customHeight="1" thickBot="1" x14ac:dyDescent="0.3">
      <c r="B10" s="104" t="s">
        <v>32</v>
      </c>
      <c r="C10" s="105">
        <f>AVERAGE(C4:C9)</f>
        <v>50.333333333333336</v>
      </c>
      <c r="D10" s="128">
        <f>SUMPRODUCT(D4:D9,C4:C9) / SUM(C4:C9)</f>
        <v>448.77704194260491</v>
      </c>
      <c r="E10" s="129">
        <f>SUMPRODUCT(E4:E9,$C$4:$C$9) / SUM($C$4:$C$9)</f>
        <v>470.86147902869766</v>
      </c>
      <c r="F10" s="130">
        <f>SUMPRODUCT(F4:F9,$C$4:$C$9) / SUM($C$4:$C$9)</f>
        <v>88.191501103752756</v>
      </c>
      <c r="G10" s="131">
        <f>SUMPRODUCT(G4:G9,$C$4:$C$9) / SUM($C$4:$C$9)</f>
        <v>1007.830022075055</v>
      </c>
      <c r="H10" s="70" t="s">
        <v>33</v>
      </c>
    </row>
    <row r="11" spans="2:17" ht="24.95" customHeight="1" thickBot="1" x14ac:dyDescent="0.3">
      <c r="C11" s="110" t="s">
        <v>34</v>
      </c>
      <c r="D11" s="132">
        <f>SQRT(SUM(J4:J9)/SUM($C$4:$C$9))</f>
        <v>71.981742042156441</v>
      </c>
      <c r="E11" s="133">
        <f>SQRT(SUM(K4:K9)/SUM($C$4:$C$9))</f>
        <v>60.711941832797741</v>
      </c>
      <c r="F11" s="134">
        <f>SQRT(SUM(L4:L9)/SUM($C$4:$C$9))</f>
        <v>11.124613141168254</v>
      </c>
      <c r="G11" s="135">
        <f>SQRT(SUM(M4:M9)/SUM($C$4:$C$9))</f>
        <v>85.380133995925178</v>
      </c>
      <c r="H11" s="70" t="s">
        <v>33</v>
      </c>
    </row>
    <row r="14" spans="2:17" ht="15.75" thickBot="1" x14ac:dyDescent="0.3"/>
    <row r="15" spans="2:17" ht="20.100000000000001" customHeight="1" x14ac:dyDescent="0.25">
      <c r="B15" s="180" t="s">
        <v>35</v>
      </c>
      <c r="C15" s="181"/>
      <c r="D15" s="181"/>
      <c r="E15" s="69">
        <f>'Regla 11_24'!E15</f>
        <v>16</v>
      </c>
      <c r="F15" s="70" t="str">
        <f>'Regla 11_24'!F15</f>
        <v>Coste una consulta = 5 € x 20 min = 100 €  +  otros Costes Operativos Fijos (1 €/min) + coste Oportunidad (10 €/min)</v>
      </c>
    </row>
    <row r="16" spans="2:17" ht="20.100000000000001" customHeight="1" x14ac:dyDescent="0.25">
      <c r="B16" s="182" t="s">
        <v>37</v>
      </c>
      <c r="C16" s="183"/>
      <c r="D16" s="183"/>
      <c r="E16" s="74">
        <f>'Regla 11_24'!E16</f>
        <v>0.5</v>
      </c>
      <c r="F16" s="70" t="str">
        <f>'Regla 11_24'!F16</f>
        <v>Coste con incremento exponencial: (x2 + x) / 2 , siendo x el número de slots de espera.</v>
      </c>
    </row>
    <row r="17" spans="2:6" ht="20.100000000000001" customHeight="1" thickBot="1" x14ac:dyDescent="0.3">
      <c r="B17" s="184" t="s">
        <v>39</v>
      </c>
      <c r="C17" s="185"/>
      <c r="D17" s="185"/>
      <c r="E17" s="76">
        <f>'Regla 11_24'!E17</f>
        <v>3.5</v>
      </c>
      <c r="F17" s="70" t="str">
        <f>'Regla 11_24'!F17</f>
        <v>Coste extra pagado al doctor = (5 € x 0,5) x 20 min = 50 €  +  otros Costes extras por Uso Instalaciones (1 €/min)</v>
      </c>
    </row>
    <row r="20" spans="2:6" x14ac:dyDescent="0.25">
      <c r="C20" s="77" t="str">
        <f>'Regla 11_24'!C19</f>
        <v>Idle Costs / minuto:</v>
      </c>
      <c r="D20" s="78">
        <f>'Regla 11_24'!D19</f>
        <v>5</v>
      </c>
      <c r="E20" s="70" t="str">
        <f>'Regla 11_24'!E19</f>
        <v>Coste Médico</v>
      </c>
    </row>
    <row r="21" spans="2:6" x14ac:dyDescent="0.25">
      <c r="C21" s="77"/>
      <c r="D21" s="78">
        <f>'Regla 11_24'!D20</f>
        <v>1</v>
      </c>
      <c r="E21" s="70" t="str">
        <f>'Regla 11_24'!E20</f>
        <v>Costes Operativos Fijos</v>
      </c>
    </row>
    <row r="22" spans="2:6" x14ac:dyDescent="0.25">
      <c r="C22" s="77"/>
      <c r="D22" s="78">
        <f>'Regla 11_24'!D21</f>
        <v>10</v>
      </c>
      <c r="E22" s="70" t="str">
        <f>'Regla 11_24'!E21</f>
        <v>Coste Oportunidad (pacientes no atendidos)</v>
      </c>
    </row>
    <row r="23" spans="2:6" x14ac:dyDescent="0.25">
      <c r="C23" s="77"/>
      <c r="D23" s="80"/>
      <c r="E23" s="70"/>
    </row>
    <row r="24" spans="2:6" x14ac:dyDescent="0.25">
      <c r="C24" s="77" t="str">
        <f>'Regla 11_24'!C23</f>
        <v>Overtime Costs / minuto:</v>
      </c>
      <c r="D24" s="78">
        <f>'Regla 11_24'!D23</f>
        <v>2.5</v>
      </c>
      <c r="E24" s="70" t="str">
        <f>'Regla 11_24'!E23</f>
        <v>Coste extra Médico</v>
      </c>
    </row>
    <row r="25" spans="2:6" x14ac:dyDescent="0.25">
      <c r="D25" s="78">
        <f>'Regla 11_24'!D24</f>
        <v>1</v>
      </c>
      <c r="E25" s="70" t="str">
        <f>'Regla 11_24'!E24</f>
        <v>Coste extra por uso de Instalaciones (Personal, Consumos generales)</v>
      </c>
    </row>
  </sheetData>
  <mergeCells count="6">
    <mergeCell ref="B17:D17"/>
    <mergeCell ref="B2:G2"/>
    <mergeCell ref="J3:M3"/>
    <mergeCell ref="O3:Q3"/>
    <mergeCell ref="B15:D15"/>
    <mergeCell ref="B16:D1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98</vt:i4>
      </vt:variant>
    </vt:vector>
  </HeadingPairs>
  <TitlesOfParts>
    <vt:vector size="98" baseType="lpstr">
      <vt:lpstr>RESUMEN</vt:lpstr>
      <vt:lpstr>Regla 11_24</vt:lpstr>
      <vt:lpstr>Regla 1231_28</vt:lpstr>
      <vt:lpstr>Regla 1241_28</vt:lpstr>
      <vt:lpstr>Regla 1221_30</vt:lpstr>
      <vt:lpstr>Regla 1231_30</vt:lpstr>
      <vt:lpstr>Regla 133112311231_32</vt:lpstr>
      <vt:lpstr>Regla 133112211241_32</vt:lpstr>
      <vt:lpstr>Regla ProbShow (0,75-0,1)</vt:lpstr>
      <vt:lpstr>Regla ProbShow (0,75-0,15)</vt:lpstr>
      <vt:lpstr>Regla ProbShow (0,75-0,2)</vt:lpstr>
      <vt:lpstr>Regla ProbShow (0,8-0,1)</vt:lpstr>
      <vt:lpstr>Regla ProbShow (0,8-0,15)</vt:lpstr>
      <vt:lpstr>Regla ProbShow (0,8-0,2)</vt:lpstr>
      <vt:lpstr>Regla ProbShow (0,85-0,1)</vt:lpstr>
      <vt:lpstr>Regla ProbShow (0,85-0,15)</vt:lpstr>
      <vt:lpstr>Regla ProbShow (0,85-0,2)</vt:lpstr>
      <vt:lpstr>Regla ProbShow (0,85-0,25)</vt:lpstr>
      <vt:lpstr>Regla ProbShow (0,85-0,3)</vt:lpstr>
      <vt:lpstr>Regla ProbShow (0,9-0,1)</vt:lpstr>
      <vt:lpstr>Regla ProbShow (0,9-0,15)</vt:lpstr>
      <vt:lpstr>Regla ProbShow (0,9-0,2)</vt:lpstr>
      <vt:lpstr>Regla ProbShow (0,9-0,25)</vt:lpstr>
      <vt:lpstr>Regla ProbShow (0,9-0,3)</vt:lpstr>
      <vt:lpstr>Regla ProbShow (0,95-0,1)</vt:lpstr>
      <vt:lpstr>Regla ProbShow (0,95-0,15)</vt:lpstr>
      <vt:lpstr>Regla ProbShow (0,95-0,2)</vt:lpstr>
      <vt:lpstr>Regla ProbShow (0,95-0,25)</vt:lpstr>
      <vt:lpstr>Regla ProbShow (0,95-0,3)</vt:lpstr>
      <vt:lpstr>Regla ProbShow (1-0,1)</vt:lpstr>
      <vt:lpstr>Regla ProbShow (1-0,15)</vt:lpstr>
      <vt:lpstr>Regla ProbShow (1-0,2)</vt:lpstr>
      <vt:lpstr>Regla ProbShow (0,85-0,2-0,2)</vt:lpstr>
      <vt:lpstr>Regla ProbShow (0,85-0,25-0,2)</vt:lpstr>
      <vt:lpstr>Regla ProbShow (0,85-0,3-0,2)</vt:lpstr>
      <vt:lpstr>Regla ProbShow (0,85-0,35-0,2)</vt:lpstr>
      <vt:lpstr>Regla ProbShow (0,85-0,25-0,25)</vt:lpstr>
      <vt:lpstr>Regla ProbShow (0,85-0,3-0,25)</vt:lpstr>
      <vt:lpstr>Regla ProbShow (0,85-0,35-0,25)</vt:lpstr>
      <vt:lpstr>Regla ProbShow (0,85-0,4-0,25)</vt:lpstr>
      <vt:lpstr>Regla ProbShow (0,85-0,45-0,3)</vt:lpstr>
      <vt:lpstr>Regla ProbShow (0,85-0,5-0,3)</vt:lpstr>
      <vt:lpstr>Regla ProbShow (0,85-0,55-0,3)</vt:lpstr>
      <vt:lpstr>Regla ProbShow (0,85-0,6-0,3)</vt:lpstr>
      <vt:lpstr>Regla ProbShow (0,9-0,25-0,2)</vt:lpstr>
      <vt:lpstr>Regla ProbShow (0,9-0,3-0,2)</vt:lpstr>
      <vt:lpstr>Regla ProbShow (0,9-0,35-0,2)</vt:lpstr>
      <vt:lpstr>Regla ProbShow (0,9-0,4-0,2)</vt:lpstr>
      <vt:lpstr>Regla ProbShow (0,9-0,45-0,2)</vt:lpstr>
      <vt:lpstr>Regla ProbShow (0,9-0,5-0,2)</vt:lpstr>
      <vt:lpstr>Regla ProbShow (0,9-0,55-0,2)</vt:lpstr>
      <vt:lpstr>Regla ProbShow (0,9-0,6-0,2)</vt:lpstr>
      <vt:lpstr>Regla ProbShow (0,9-0,4-0,25)</vt:lpstr>
      <vt:lpstr>Regla ProbShow (0,9-0,45-0,25)</vt:lpstr>
      <vt:lpstr>Regla ProbShow (0,9-0,5-0,25)</vt:lpstr>
      <vt:lpstr>Regla ProbShow (0,9-0,55-0,25)</vt:lpstr>
      <vt:lpstr>Regla ProbShow (0,9-0,6-0,25)</vt:lpstr>
      <vt:lpstr>Regla ProbShow (0,9-0,65-0,25)</vt:lpstr>
      <vt:lpstr>Regla ProbShow (0,9-0,35-0,3)</vt:lpstr>
      <vt:lpstr>Regla ProbShow (0,9-0,4-0,3)</vt:lpstr>
      <vt:lpstr>Regla ProbShow (0,9-0,45-0,3)</vt:lpstr>
      <vt:lpstr>Regla ProbShow (0,9-0,5-0,3)</vt:lpstr>
      <vt:lpstr>Regla ProbShow (0,9-0,55-0,3)</vt:lpstr>
      <vt:lpstr>Regla ProbShow (0,9-0,6-0,3)</vt:lpstr>
      <vt:lpstr>Regla ProbShow (0,95-0,25-0,15)</vt:lpstr>
      <vt:lpstr>Regla ProbShow (0,95-0,3-0,15)</vt:lpstr>
      <vt:lpstr>Regla ProbShow (0,95-0,35-0,15)</vt:lpstr>
      <vt:lpstr>Regla ProbShow (0,95-0,4-0,15)</vt:lpstr>
      <vt:lpstr>Regla ProbShow (0,95-0,45-0,15)</vt:lpstr>
      <vt:lpstr>Regla ProbShow (0,95-0,5-0,15)</vt:lpstr>
      <vt:lpstr>Regla ProbShow (0,95-0,55-0,15)</vt:lpstr>
      <vt:lpstr>Regla ProbShow (0,95-0,6-0,15)</vt:lpstr>
      <vt:lpstr>Regla ProbShow (0,95-0,3-0,2)</vt:lpstr>
      <vt:lpstr>Regla ProbShow (0,95-0,35-0,2)</vt:lpstr>
      <vt:lpstr>Regla ProbShow (0,95-0,4-0,2)</vt:lpstr>
      <vt:lpstr>Regla ProbShow (0,95-0,45-0,2)</vt:lpstr>
      <vt:lpstr>Regla ProbShow (0,95-0,5-0,2)</vt:lpstr>
      <vt:lpstr>Regla ProbShow (0,95-0,55-0,2)</vt:lpstr>
      <vt:lpstr>Regla ProbShow (1-0,3-0,15)</vt:lpstr>
      <vt:lpstr>Regla ProbShow (1-0,35-0,15)</vt:lpstr>
      <vt:lpstr>Regla ProbShow (1-0,4-0,15)</vt:lpstr>
      <vt:lpstr>Regla ProbShow (1-0,45-0,15)</vt:lpstr>
      <vt:lpstr>Regla ProbShow (1-0,5-0,15)</vt:lpstr>
      <vt:lpstr>Regla ProbShow (1-0,55-0,15)</vt:lpstr>
      <vt:lpstr>Regla ProbShow (1-0,3-0,2)</vt:lpstr>
      <vt:lpstr>Regla ProbShow (1-0,35-0,2)</vt:lpstr>
      <vt:lpstr>Regla ProbShow (1-0,4-0,2)</vt:lpstr>
      <vt:lpstr>Regla ProbShow (1-0,45-0,2)</vt:lpstr>
      <vt:lpstr>Regla ProbShow (1-0,5-0,2)</vt:lpstr>
      <vt:lpstr>Regla ProbShow (1-0,55-0,2)</vt:lpstr>
      <vt:lpstr>Regla ProbShow (1,05-0,3-0,15)</vt:lpstr>
      <vt:lpstr>Regla ProbShow (1,05-0,35-0,15)</vt:lpstr>
      <vt:lpstr>Regla ProbShow (1,05-0,4-0,15)</vt:lpstr>
      <vt:lpstr>Regla ProbShow (1,05-0,45-0,15)</vt:lpstr>
      <vt:lpstr>Regla ProbShow (1,1-0,25-0,15)</vt:lpstr>
      <vt:lpstr>Regla ProbShow (1,1-0,3-0,15)</vt:lpstr>
      <vt:lpstr>Regla ProbShow (1,1-0,35-0,15)</vt:lpstr>
      <vt:lpstr>Regla ProbShow (1,1-0,4-0,15)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Valdueza Lozano</dc:creator>
  <cp:lastModifiedBy>Sergio Valdueza Lozano</cp:lastModifiedBy>
  <dcterms:created xsi:type="dcterms:W3CDTF">2024-09-19T08:34:24Z</dcterms:created>
  <dcterms:modified xsi:type="dcterms:W3CDTF">2024-09-19T10:15:00Z</dcterms:modified>
</cp:coreProperties>
</file>