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F15BE33B-0BAF-43D0-BBC1-45A287499CDD}" xr6:coauthVersionLast="47" xr6:coauthVersionMax="47" xr10:uidLastSave="{00000000-0000-0000-0000-000000000000}"/>
  <bookViews>
    <workbookView xWindow="-28920" yWindow="8100" windowWidth="29040" windowHeight="15840" activeTab="5" xr2:uid="{57D2AEFB-14FB-4D36-AF2A-9B9D3BD9BFF6}"/>
  </bookViews>
  <sheets>
    <sheet name="Status" sheetId="7" r:id="rId1"/>
    <sheet name="DatenExelintern" sheetId="15" state="hidden" r:id="rId2"/>
    <sheet name="Inventar" sheetId="4" r:id="rId3"/>
    <sheet name="CharacterSheet" sheetId="1" r:id="rId4"/>
    <sheet name="Prices+Changelog" sheetId="2" r:id="rId5"/>
    <sheet name="Backstory" sheetId="11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7" l="1"/>
  <c r="B23" i="7"/>
  <c r="B22" i="7"/>
  <c r="B21" i="7"/>
  <c r="B20" i="7"/>
  <c r="B19" i="7"/>
  <c r="B18" i="7"/>
  <c r="B18" i="1"/>
  <c r="B11" i="1"/>
  <c r="D16" i="4"/>
  <c r="D63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15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B62" i="4"/>
  <c r="J62" i="4" s="1"/>
  <c r="B61" i="4"/>
  <c r="J61" i="4" s="1"/>
  <c r="B60" i="4"/>
  <c r="J60" i="4" s="1"/>
  <c r="J59" i="4"/>
  <c r="B58" i="4"/>
  <c r="J58" i="4" s="1"/>
  <c r="J57" i="4"/>
  <c r="J56" i="4"/>
  <c r="J55" i="4"/>
  <c r="J54" i="4"/>
  <c r="J53" i="4"/>
  <c r="B53" i="4"/>
  <c r="B52" i="4"/>
  <c r="J52" i="4" s="1"/>
  <c r="B51" i="4"/>
  <c r="J51" i="4" s="1"/>
  <c r="B50" i="4"/>
  <c r="J50" i="4" s="1"/>
  <c r="J49" i="4"/>
  <c r="B49" i="4"/>
  <c r="B48" i="4"/>
  <c r="J48" i="4" s="1"/>
  <c r="J47" i="4"/>
  <c r="B47" i="4"/>
  <c r="B46" i="4"/>
  <c r="J46" i="4" s="1"/>
  <c r="B45" i="4"/>
  <c r="J45" i="4" s="1"/>
  <c r="B44" i="4"/>
  <c r="J44" i="4" s="1"/>
  <c r="B43" i="4"/>
  <c r="J43" i="4" s="1"/>
  <c r="B42" i="4"/>
  <c r="J42" i="4" s="1"/>
  <c r="B41" i="4"/>
  <c r="J41" i="4" s="1"/>
  <c r="B40" i="4"/>
  <c r="J40" i="4" s="1"/>
  <c r="J39" i="4"/>
  <c r="B39" i="4"/>
  <c r="B38" i="4"/>
  <c r="J38" i="4" s="1"/>
  <c r="J37" i="4"/>
  <c r="B36" i="4"/>
  <c r="J36" i="4" s="1"/>
  <c r="B35" i="4"/>
  <c r="J35" i="4" s="1"/>
  <c r="B34" i="4"/>
  <c r="J34" i="4" s="1"/>
  <c r="B33" i="4"/>
  <c r="J33" i="4" s="1"/>
  <c r="B32" i="4"/>
  <c r="J32" i="4" s="1"/>
  <c r="B31" i="4"/>
  <c r="J31" i="4" s="1"/>
  <c r="B30" i="4"/>
  <c r="J30" i="4" s="1"/>
  <c r="J29" i="4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J12" i="4"/>
  <c r="J11" i="4"/>
  <c r="J10" i="4"/>
  <c r="J9" i="4"/>
  <c r="I12" i="4"/>
  <c r="J8" i="4"/>
  <c r="Q4" i="4"/>
  <c r="O4" i="4"/>
  <c r="M4" i="4"/>
  <c r="J4" i="4"/>
  <c r="J3" i="4"/>
  <c r="I5" i="4"/>
  <c r="J2" i="4"/>
  <c r="B17" i="7"/>
  <c r="D17" i="7" s="1"/>
  <c r="B16" i="7"/>
  <c r="D16" i="7" s="1"/>
  <c r="R9" i="7"/>
  <c r="R8" i="7"/>
  <c r="R7" i="7"/>
  <c r="R6" i="7"/>
  <c r="R5" i="7"/>
  <c r="R4" i="7"/>
  <c r="R3" i="7"/>
  <c r="R2" i="7"/>
  <c r="C23" i="7"/>
  <c r="D23" i="7"/>
  <c r="C22" i="7"/>
  <c r="D22" i="7"/>
  <c r="C21" i="7"/>
  <c r="C20" i="7"/>
  <c r="D20" i="7"/>
  <c r="C19" i="7"/>
  <c r="D19" i="7"/>
  <c r="C18" i="7"/>
  <c r="C17" i="7"/>
  <c r="C16" i="7"/>
  <c r="M2" i="4" l="1"/>
  <c r="AA9" i="7"/>
  <c r="D21" i="7"/>
  <c r="I9" i="4"/>
  <c r="AA10" i="7" s="1"/>
  <c r="R12" i="7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5" i="7"/>
  <c r="W17" i="7"/>
  <c r="W18" i="7"/>
  <c r="W19" i="7"/>
  <c r="W20" i="7"/>
  <c r="W21" i="7"/>
  <c r="W22" i="7"/>
  <c r="W24" i="7"/>
  <c r="W25" i="7"/>
  <c r="W27" i="7"/>
  <c r="B20" i="13"/>
  <c r="I6" i="13" l="1"/>
  <c r="I7" i="13"/>
  <c r="I3" i="13"/>
  <c r="I4" i="13"/>
  <c r="I5" i="13"/>
  <c r="I2" i="13"/>
  <c r="F3" i="13" l="1"/>
  <c r="F2" i="13"/>
  <c r="B10" i="1" l="1"/>
  <c r="R10" i="7" s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7" i="1"/>
  <c r="F9" i="13" l="1"/>
  <c r="F6" i="13"/>
  <c r="F5" i="13"/>
  <c r="F4" i="13"/>
  <c r="E23" i="7" l="1"/>
  <c r="B28" i="13"/>
  <c r="E22" i="7" l="1"/>
  <c r="B27" i="13"/>
  <c r="B19" i="13"/>
  <c r="D27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30" i="1"/>
  <c r="W33" i="7" l="1"/>
  <c r="W32" i="7"/>
  <c r="W31" i="7"/>
  <c r="W29" i="7"/>
  <c r="W28" i="7"/>
  <c r="AA11" i="7"/>
  <c r="B14" i="13" s="1"/>
  <c r="S10" i="7" l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B12" i="13"/>
  <c r="B13" i="13" l="1"/>
  <c r="AA13" i="7"/>
  <c r="B15" i="13" s="1"/>
  <c r="AA12" i="7"/>
  <c r="R11" i="7" l="1"/>
  <c r="B11" i="13" l="1"/>
  <c r="C20" i="1"/>
</calcChain>
</file>

<file path=xl/sharedStrings.xml><?xml version="1.0" encoding="utf-8"?>
<sst xmlns="http://schemas.openxmlformats.org/spreadsheetml/2006/main" count="432" uniqueCount="249">
  <si>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</si>
  <si>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</si>
  <si>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</si>
  <si>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</si>
  <si>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</si>
  <si>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</si>
  <si>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</si>
  <si>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</si>
  <si>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</si>
  <si>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</si>
  <si>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</si>
  <si>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</si>
  <si>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Strength</t>
  </si>
  <si>
    <t>Kampf</t>
  </si>
  <si>
    <t>Secondary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</si>
  <si>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</si>
  <si>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</si>
  <si>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</si>
  <si>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</si>
  <si>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</si>
  <si>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</si>
  <si>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</si>
  <si>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</si>
  <si>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</si>
  <si>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</si>
  <si>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</si>
  <si>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</si>
  <si>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</si>
  <si>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</si>
  <si>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</si>
  <si>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</si>
  <si>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</si>
  <si>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</si>
  <si>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</si>
  <si>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</si>
  <si>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</si>
  <si>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</si>
  <si>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</si>
  <si>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</si>
  <si>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</si>
  <si>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</si>
  <si>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</si>
  <si>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</si>
  <si>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</si>
  <si>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</si>
  <si>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</si>
  <si>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</si>
  <si>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</si>
  <si>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</si>
  <si>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</si>
  <si>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</si>
  <si>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</si>
  <si>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</si>
  <si>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</si>
  <si>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</si>
  <si>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</si>
  <si>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</si>
  <si>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</si>
  <si>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</si>
  <si>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Persuation</t>
  </si>
  <si>
    <t>Name</t>
  </si>
  <si>
    <t>Trivia</t>
  </si>
  <si>
    <t>Performance</t>
  </si>
  <si>
    <t>Feilschen</t>
  </si>
  <si>
    <t>(Int*2</t>
  </si>
  <si>
    <t>Cha)/3</t>
  </si>
  <si>
    <t>Change</t>
  </si>
  <si>
    <t>Rest</t>
  </si>
  <si>
    <t>Insight</t>
  </si>
  <si>
    <t>Int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</si>
  <si>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</si>
  <si>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</si>
  <si>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</si>
  <si>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</si>
  <si>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</si>
  <si>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</si>
  <si>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</si>
  <si>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</si>
  <si>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</si>
  <si>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</si>
  <si>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</si>
  <si>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</si>
  <si>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</si>
  <si>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</si>
  <si>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</si>
  <si>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</si>
  <si>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</si>
  <si>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</si>
  <si>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</si>
  <si>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</si>
  <si>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</si>
  <si>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</si>
  <si>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</si>
  <si>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</si>
  <si>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</si>
  <si>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</si>
  <si>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</si>
  <si>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</si>
  <si>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</si>
  <si>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</si>
  <si>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</si>
  <si>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</si>
  <si>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</si>
  <si>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</si>
  <si>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</si>
  <si>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</si>
  <si>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</si>
  <si>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</si>
  <si>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</si>
  <si>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</si>
  <si>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</si>
  <si>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</si>
  <si>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</si>
  <si>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</si>
  <si>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</si>
  <si>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</si>
  <si>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</si>
  <si>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</si>
  <si>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</si>
  <si>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</si>
  <si>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</si>
  <si>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</si>
  <si>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</si>
  <si>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</si>
  <si>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</si>
  <si>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</si>
  <si>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</si>
  <si>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</si>
  <si>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</si>
  <si>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</si>
  <si>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</si>
  <si>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</si>
  <si>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</si>
  <si>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</si>
  <si>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</si>
  <si>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</si>
  <si>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</si>
  <si>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</si>
  <si>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</si>
  <si>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</si>
  <si>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</si>
  <si>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</si>
  <si>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</si>
  <si>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</si>
  <si>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</si>
  <si>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</si>
  <si>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</si>
  <si>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</si>
  <si>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</si>
  <si>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</si>
  <si>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</si>
  <si>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</si>
  <si>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</si>
  <si>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</si>
  <si>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</si>
  <si>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</si>
  <si>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</si>
  <si>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</si>
  <si>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</si>
  <si>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</si>
  <si>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</si>
  <si>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</si>
  <si>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</si>
  <si>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</si>
  <si>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</si>
  <si>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</si>
  <si>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</si>
  <si>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</si>
  <si>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</si>
  <si>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</si>
  <si>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</si>
  <si>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</si>
  <si>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</si>
  <si>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</si>
  <si>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</si>
  <si>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</si>
  <si>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</si>
  <si>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</si>
  <si>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</si>
  <si>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</si>
  <si>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</si>
  <si>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</si>
  <si>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</si>
  <si>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</si>
  <si>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</si>
  <si>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</si>
  <si>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</si>
  <si>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</si>
  <si>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</si>
  <si>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</si>
  <si>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</si>
  <si>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</si>
  <si>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</si>
  <si>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</si>
  <si>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</si>
  <si>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</si>
  <si>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</si>
  <si>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</si>
  <si>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</si>
  <si>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</si>
  <si>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</si>
  <si>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</si>
  <si>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</si>
  <si>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</si>
  <si>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</si>
  <si>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</si>
  <si>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</si>
  <si>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</si>
  <si>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</si>
  <si>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</si>
  <si>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</si>
  <si>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</si>
  <si>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</si>
  <si>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</si>
  <si>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</si>
  <si>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</si>
  <si>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</si>
  <si>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</si>
  <si>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</si>
  <si>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Sanity</t>
  </si>
  <si>
    <t>Physical(Körperzustand)</t>
  </si>
  <si>
    <t>Keine</t>
  </si>
  <si>
    <t>Schwer</t>
  </si>
  <si>
    <t>Natürlich</t>
  </si>
  <si>
    <t>Rüstungsschwere</t>
  </si>
  <si>
    <t>Wissenspunkte:</t>
  </si>
  <si>
    <t>Kontaktpunkte: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</si>
  <si>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</si>
  <si>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</si>
  <si>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</si>
  <si>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</si>
  <si>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</si>
  <si>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Tier /
Stufe</t>
  </si>
  <si>
    <t>Eigenschaften</t>
  </si>
  <si>
    <t>Verkaufswert</t>
  </si>
  <si>
    <t>Dein Geldbeutel</t>
  </si>
  <si>
    <t>Verfügbares Geld</t>
  </si>
  <si>
    <t>Ausgaben</t>
  </si>
  <si>
    <t>Einnahmen</t>
  </si>
  <si>
    <t>Einzutreibende Schulden</t>
  </si>
  <si>
    <t>Gesamtkosten</t>
  </si>
  <si>
    <t>Gesamteinnahmen</t>
  </si>
  <si>
    <t>Gesamtschulden</t>
  </si>
  <si>
    <t>Gewicht Gesamt:</t>
  </si>
  <si>
    <t>Sonstige Gegenstände</t>
  </si>
  <si>
    <t xml:space="preserve">Verkaufswert </t>
  </si>
  <si>
    <t>Rüstungswert:</t>
  </si>
  <si>
    <t>Zustand 
(Glas 0; Metall 1; Bombenflasche 2)</t>
  </si>
  <si>
    <t>Startgeld Mensch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</si>
</sst>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65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 applyProtection="1"/>
    <xf numFmtId="0" fontId="10" fillId="19" borderId="7" xfId="0" applyFont="1" applyFill="1" applyBorder="1" applyProtection="1"/>
    <xf numFmtId="0" fontId="7" fillId="19" borderId="0" xfId="0" applyFont="1" applyFill="1" applyBorder="1" applyAlignment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8" xfId="0" applyFill="1" applyBorder="1"/>
    <xf numFmtId="0" fontId="0" fillId="2" borderId="10" xfId="0" applyFill="1" applyBorder="1"/>
    <xf numFmtId="0" fontId="0" fillId="4" borderId="13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14" xfId="0" applyFont="1" applyFill="1" applyBorder="1"/>
    <xf numFmtId="0" fontId="6" fillId="19" borderId="0" xfId="0" applyFont="1" applyFill="1" applyBorder="1"/>
    <xf numFmtId="0" fontId="6" fillId="19" borderId="36" xfId="0" applyFont="1" applyFill="1" applyBorder="1"/>
    <xf numFmtId="0" fontId="6" fillId="19" borderId="5" xfId="0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7" fillId="22" borderId="34" xfId="0" applyFont="1" applyFill="1" applyBorder="1"/>
    <xf numFmtId="0" fontId="7" fillId="22" borderId="24" xfId="0" applyFont="1" applyFill="1" applyBorder="1"/>
    <xf numFmtId="0" fontId="7" fillId="22" borderId="3" xfId="0" applyFont="1" applyFill="1" applyBorder="1"/>
    <xf numFmtId="0" fontId="6" fillId="19" borderId="5" xfId="0" applyFont="1" applyFill="1" applyBorder="1" applyAlignment="1">
      <alignment wrapText="1"/>
    </xf>
    <xf numFmtId="0" fontId="6" fillId="19" borderId="7" xfId="0" applyFont="1" applyFill="1" applyBorder="1"/>
    <xf numFmtId="164" fontId="7" fillId="19" borderId="7" xfId="0" applyNumberFormat="1" applyFont="1" applyFill="1" applyBorder="1"/>
    <xf numFmtId="164" fontId="6" fillId="19" borderId="7" xfId="0" applyNumberFormat="1" applyFont="1" applyFill="1" applyBorder="1"/>
    <xf numFmtId="1" fontId="7" fillId="19" borderId="7" xfId="0" applyNumberFormat="1" applyFont="1" applyFill="1" applyBorder="1"/>
    <xf numFmtId="0" fontId="7" fillId="7" borderId="35" xfId="0" applyFont="1" applyFill="1" applyBorder="1"/>
    <xf numFmtId="0" fontId="7" fillId="7" borderId="25" xfId="0" applyFont="1" applyFill="1" applyBorder="1"/>
    <xf numFmtId="0" fontId="7" fillId="7" borderId="4" xfId="0" applyFont="1" applyFill="1" applyBorder="1"/>
    <xf numFmtId="0" fontId="7" fillId="22" borderId="35" xfId="0" applyFont="1" applyFill="1" applyBorder="1"/>
    <xf numFmtId="0" fontId="7" fillId="22" borderId="25" xfId="0" applyFont="1" applyFill="1" applyBorder="1"/>
    <xf numFmtId="0" fontId="7" fillId="22" borderId="4" xfId="0" applyFont="1" applyFill="1" applyBorder="1"/>
    <xf numFmtId="0" fontId="7" fillId="23" borderId="34" xfId="0" applyFont="1" applyFill="1" applyBorder="1"/>
    <xf numFmtId="0" fontId="7" fillId="23" borderId="35" xfId="0" applyFont="1" applyFill="1" applyBorder="1"/>
    <xf numFmtId="0" fontId="7" fillId="23" borderId="24" xfId="0" applyFont="1" applyFill="1" applyBorder="1"/>
    <xf numFmtId="0" fontId="7" fillId="23" borderId="25" xfId="0" applyFont="1" applyFill="1" applyBorder="1"/>
    <xf numFmtId="0" fontId="7" fillId="23" borderId="3" xfId="0" applyFont="1" applyFill="1" applyBorder="1"/>
    <xf numFmtId="0" fontId="7" fillId="23" borderId="4" xfId="0" applyFont="1" applyFill="1" applyBorder="1"/>
    <xf numFmtId="0" fontId="7" fillId="7" borderId="34" xfId="0" applyFont="1" applyFill="1" applyBorder="1"/>
    <xf numFmtId="0" fontId="7" fillId="7" borderId="24" xfId="0" applyFont="1" applyFill="1" applyBorder="1"/>
    <xf numFmtId="0" fontId="7" fillId="7" borderId="3" xfId="0" applyFont="1" applyFill="1" applyBorder="1"/>
    <xf numFmtId="0" fontId="15" fillId="7" borderId="4" xfId="0" applyFont="1" applyFill="1" applyBorder="1"/>
    <xf numFmtId="0" fontId="15" fillId="7" borderId="42" xfId="0" applyFont="1" applyFill="1" applyBorder="1"/>
    <xf numFmtId="0" fontId="15" fillId="10" borderId="4" xfId="0" applyFont="1" applyFill="1" applyBorder="1"/>
    <xf numFmtId="0" fontId="15" fillId="10" borderId="42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7" fillId="19" borderId="20" xfId="0" applyNumberFormat="1" applyFont="1" applyFill="1" applyBorder="1"/>
    <xf numFmtId="0" fontId="6" fillId="19" borderId="21" xfId="0" applyFont="1" applyFill="1" applyBorder="1" applyAlignment="1">
      <alignment wrapText="1"/>
    </xf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1" fontId="7" fillId="19" borderId="20" xfId="0" applyNumberFormat="1" applyFont="1" applyFill="1" applyBorder="1"/>
    <xf numFmtId="0" fontId="6" fillId="19" borderId="37" xfId="0" applyFont="1" applyFill="1" applyBorder="1"/>
    <xf numFmtId="164" fontId="6" fillId="19" borderId="37" xfId="0" applyNumberFormat="1" applyFont="1" applyFill="1" applyBorder="1"/>
    <xf numFmtId="0" fontId="6" fillId="19" borderId="37" xfId="0" applyFont="1" applyFill="1" applyBorder="1" applyAlignment="1">
      <alignment wrapText="1"/>
    </xf>
    <xf numFmtId="0" fontId="6" fillId="19" borderId="38" xfId="0" applyFont="1" applyFill="1" applyBorder="1"/>
    <xf numFmtId="164" fontId="7" fillId="19" borderId="21" xfId="0" applyNumberFormat="1" applyFont="1" applyFill="1" applyBorder="1"/>
    <xf numFmtId="0" fontId="6" fillId="19" borderId="36" xfId="0" applyFont="1" applyFill="1" applyBorder="1" applyAlignment="1">
      <alignment wrapText="1"/>
    </xf>
    <xf numFmtId="164" fontId="6" fillId="19" borderId="37" xfId="0" applyNumberFormat="1" applyFont="1" applyFill="1" applyBorder="1" applyAlignment="1">
      <alignment wrapText="1"/>
    </xf>
    <xf numFmtId="0" fontId="6" fillId="19" borderId="38" xfId="0" applyFont="1" applyFill="1" applyBorder="1" applyAlignment="1">
      <alignment wrapText="1"/>
    </xf>
    <xf numFmtId="0" fontId="7" fillId="19" borderId="28" xfId="0" applyFont="1" applyFill="1" applyBorder="1"/>
    <xf numFmtId="0" fontId="0" fillId="19" borderId="29" xfId="0" applyFill="1" applyBorder="1"/>
    <xf numFmtId="0" fontId="7" fillId="19" borderId="43" xfId="0" applyFont="1" applyFill="1" applyBorder="1"/>
    <xf numFmtId="0" fontId="7" fillId="19" borderId="27" xfId="0" applyFont="1" applyFill="1" applyBorder="1"/>
    <xf numFmtId="0" fontId="7" fillId="19" borderId="29" xfId="0" applyFont="1" applyFill="1" applyBorder="1"/>
    <xf numFmtId="0" fontId="6" fillId="19" borderId="44" xfId="0" applyFont="1" applyFill="1" applyBorder="1"/>
    <xf numFmtId="0" fontId="6" fillId="24" borderId="27" xfId="0" applyFont="1" applyFill="1" applyBorder="1"/>
    <xf numFmtId="164" fontId="7" fillId="24" borderId="29" xfId="0" applyNumberFormat="1" applyFont="1" applyFill="1" applyBorder="1"/>
    <xf numFmtId="0" fontId="7" fillId="19" borderId="45" xfId="0" applyFont="1" applyFill="1" applyBorder="1"/>
    <xf numFmtId="49" fontId="6" fillId="24" borderId="27" xfId="0" applyNumberFormat="1" applyFont="1" applyFill="1" applyBorder="1" applyAlignment="1">
      <alignment vertical="top"/>
    </xf>
    <xf numFmtId="2" fontId="7" fillId="24" borderId="29" xfId="0" applyNumberFormat="1" applyFont="1" applyFill="1" applyBorder="1"/>
    <xf numFmtId="1" fontId="7" fillId="19" borderId="21" xfId="0" applyNumberFormat="1" applyFont="1" applyFill="1" applyBorder="1"/>
    <xf numFmtId="0" fontId="6" fillId="19" borderId="0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164" fontId="6" fillId="19" borderId="21" xfId="0" applyNumberFormat="1" applyFont="1" applyFill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24" xfId="0" applyFont="1" applyFill="1" applyBorder="1"/>
    <xf numFmtId="0" fontId="6" fillId="19" borderId="25" xfId="0" applyFont="1" applyFill="1" applyBorder="1"/>
    <xf numFmtId="0" fontId="7" fillId="19" borderId="0" xfId="0" quotePrefix="1" applyFont="1" applyFill="1" applyBorder="1"/>
    <xf numFmtId="164" fontId="7" fillId="19" borderId="0" xfId="0" applyNumberFormat="1" applyFont="1" applyFill="1" applyBorder="1"/>
    <xf numFmtId="0" fontId="6" fillId="19" borderId="27" xfId="0" applyFont="1" applyFill="1" applyBorder="1" applyAlignment="1">
      <alignment wrapText="1"/>
    </xf>
    <xf numFmtId="0" fontId="6" fillId="21" borderId="36" xfId="0" applyFont="1" applyFill="1" applyBorder="1"/>
    <xf numFmtId="0" fontId="6" fillId="19" borderId="26" xfId="0" applyFont="1" applyFill="1" applyBorder="1" applyProtection="1">
      <protection locked="0"/>
    </xf>
    <xf numFmtId="2" fontId="6" fillId="19" borderId="19" xfId="0" applyNumberFormat="1" applyFont="1" applyFill="1" applyBorder="1" applyProtection="1">
      <protection locked="0"/>
    </xf>
    <xf numFmtId="0" fontId="8" fillId="19" borderId="0" xfId="0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16" fillId="21" borderId="8" xfId="0" applyFont="1" applyFill="1" applyBorder="1" applyAlignment="1">
      <alignment horizontal="center" vertical="center"/>
    </xf>
    <xf numFmtId="0" fontId="16" fillId="21" borderId="9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/>
    </xf>
    <xf numFmtId="0" fontId="14" fillId="21" borderId="38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7" borderId="41" xfId="0" applyFont="1" applyFill="1" applyBorder="1" applyAlignment="1">
      <alignment horizontal="center"/>
    </xf>
    <xf numFmtId="0" fontId="14" fillId="7" borderId="35" xfId="0" applyFont="1" applyFill="1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826345"/>
      <color rgb="FFA57D56"/>
      <color rgb="FFB47940"/>
      <color rgb="FFF4E0C7"/>
      <color rgb="FFC99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zoomScale="90" zoomScaleNormal="90" workbookViewId="0">
      <selection activeCell="B19" sqref="B19"/>
    </sheetView>
  </sheetViews>
  <sheetFormatPr baseColWidth="10" defaultColWidth="11.41015625" defaultRowHeight="14.35" x14ac:dyDescent="0.5"/>
  <cols>
    <col min="1" max="1" width="12.29296875" style="63" customWidth="1"/>
    <col min="2" max="2" width="9.703125" style="63" customWidth="1"/>
    <col min="3" max="3" width="9" style="63" customWidth="1"/>
    <col min="4" max="4" width="7.87890625" style="63" customWidth="1"/>
    <col min="5" max="5" width="4.1171875" style="63" customWidth="1"/>
    <col min="6" max="7" width="3.87890625" style="63" customWidth="1"/>
    <col min="8" max="8" width="1.41015625" style="63" customWidth="1"/>
    <col min="9" max="9" width="4.29296875" style="63" customWidth="1"/>
    <col min="10" max="10" width="3" style="63" customWidth="1"/>
    <col min="11" max="11" width="2.41015625" style="63" customWidth="1"/>
    <col min="12" max="12" width="2.87890625" style="63" customWidth="1"/>
    <col min="13" max="13" width="4.41015625" style="63" customWidth="1"/>
    <col min="14" max="14" width="1.41015625" style="63" customWidth="1"/>
    <col min="15" max="15" width="3.41015625" style="63" customWidth="1"/>
    <col min="16" max="16" width="3.87890625" style="63" customWidth="1"/>
    <col min="17" max="17" width="18.1171875" style="63" customWidth="1"/>
    <col min="18" max="18" width="5.1171875" style="115" customWidth="1"/>
    <col min="19" max="19" width="5.1171875" style="63" customWidth="1"/>
    <col min="20" max="20" width="15.29296875" style="63" customWidth="1"/>
    <col min="21" max="21" width="6.29296875" style="63" customWidth="1"/>
    <col min="22" max="22" width="6.41015625" style="63" customWidth="1"/>
    <col min="23" max="23" width="3.87890625" style="63" customWidth="1"/>
    <col min="24" max="24" width="3.41015625" style="116" customWidth="1"/>
    <col min="25" max="25" width="3.5859375" style="63" customWidth="1"/>
    <col min="26" max="27" width="11.5859375" style="63" customWidth="1"/>
    <col min="28" max="16384" width="11.41015625" style="63"/>
  </cols>
  <sheetData>
    <row r="1" spans="1:31" s="51" customFormat="1" ht="14.7" thickBot="1" x14ac:dyDescent="0.55000000000000004">
      <c r="A1" s="43" t="s">
        <v>0</v>
      </c>
      <c r="B1" s="44" t="s">
        <v>167</v>
      </c>
      <c r="C1" s="45" t="s">
        <v>1</v>
      </c>
      <c r="D1" s="44" t="s">
        <v>180</v>
      </c>
      <c r="E1" s="46"/>
      <c r="F1" s="46"/>
      <c r="G1" s="46"/>
      <c r="H1" s="47"/>
      <c r="I1" s="48"/>
      <c r="J1" s="237" t="s">
        <v>219</v>
      </c>
      <c r="K1" s="237"/>
      <c r="L1" s="237"/>
      <c r="M1" s="48"/>
      <c r="N1" s="48"/>
      <c r="O1" s="48"/>
      <c r="P1" s="48"/>
      <c r="Q1" s="46" t="s">
        <v>4</v>
      </c>
      <c r="R1" s="46"/>
      <c r="S1" s="49" t="s">
        <v>5</v>
      </c>
      <c r="T1" s="50" t="s">
        <v>6</v>
      </c>
      <c r="U1" s="50" t="s">
        <v>7</v>
      </c>
      <c r="V1" s="50"/>
      <c r="W1" s="50" t="s">
        <v>8</v>
      </c>
      <c r="X1" s="46"/>
      <c r="Y1" s="48"/>
      <c r="Z1" s="50" t="s">
        <v>218</v>
      </c>
      <c r="AA1" s="50" t="s">
        <v>9</v>
      </c>
      <c r="AB1" s="50" t="s">
        <v>10</v>
      </c>
      <c r="AC1" s="48"/>
      <c r="AD1" s="48"/>
    </row>
    <row r="2" spans="1:31" ht="14.7" thickBot="1" x14ac:dyDescent="0.55000000000000004">
      <c r="A2" s="52" t="s">
        <v>217</v>
      </c>
      <c r="B2" s="53"/>
      <c r="C2" s="53"/>
      <c r="D2" s="53"/>
      <c r="E2" s="54"/>
      <c r="F2" s="54"/>
      <c r="G2" s="54"/>
      <c r="H2" s="54"/>
      <c r="I2" s="55"/>
      <c r="J2" s="238">
        <v>100</v>
      </c>
      <c r="K2" s="238"/>
      <c r="L2" s="238"/>
      <c r="M2" s="55"/>
      <c r="N2" s="55"/>
      <c r="O2" s="55"/>
      <c r="P2" s="56"/>
      <c r="Q2" s="57" t="s">
        <v>12</v>
      </c>
      <c r="R2" s="7">
        <f>CharacterSheet!B2+S2</f>
        <v>10</v>
      </c>
      <c r="S2" s="59"/>
      <c r="T2" s="242" t="s">
        <v>13</v>
      </c>
      <c r="U2" s="243"/>
      <c r="V2" s="243"/>
      <c r="W2" s="244"/>
      <c r="X2" s="60"/>
      <c r="Y2" s="56"/>
      <c r="Z2" s="61"/>
      <c r="AA2" s="61"/>
      <c r="AB2" s="55"/>
      <c r="AC2" s="55"/>
      <c r="AD2" s="55"/>
      <c r="AE2" s="62"/>
    </row>
    <row r="3" spans="1:31" ht="14.7" thickBot="1" x14ac:dyDescent="0.55000000000000004">
      <c r="A3" s="64" t="s">
        <v>14</v>
      </c>
      <c r="B3" s="65"/>
      <c r="C3" s="65"/>
      <c r="D3" s="65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6"/>
      <c r="Q3" s="66" t="s">
        <v>15</v>
      </c>
      <c r="R3" s="5">
        <f>CharacterSheet!B3+S3</f>
        <v>10</v>
      </c>
      <c r="S3" s="68"/>
      <c r="T3" s="69" t="s">
        <v>16</v>
      </c>
      <c r="U3" s="70" t="s">
        <v>17</v>
      </c>
      <c r="V3" s="70" t="s">
        <v>18</v>
      </c>
      <c r="W3" s="71">
        <f>CharacterSheet!I2</f>
        <v>20</v>
      </c>
      <c r="X3" s="60"/>
      <c r="Y3" s="56"/>
      <c r="Z3" s="72"/>
      <c r="AA3" s="72"/>
      <c r="AB3" s="55"/>
      <c r="AC3" s="55"/>
      <c r="AD3" s="55"/>
      <c r="AE3" s="62"/>
    </row>
    <row r="4" spans="1:31" x14ac:dyDescent="0.5">
      <c r="A4" s="64" t="s">
        <v>171</v>
      </c>
      <c r="B4" s="65"/>
      <c r="C4" s="65"/>
      <c r="D4" s="65"/>
      <c r="E4" s="54"/>
      <c r="F4" s="54"/>
      <c r="G4" s="54"/>
      <c r="H4" s="54"/>
      <c r="I4" s="55"/>
      <c r="J4" s="73"/>
      <c r="K4" s="74"/>
      <c r="L4" s="75"/>
      <c r="M4" s="55"/>
      <c r="N4" s="55"/>
      <c r="O4" s="55"/>
      <c r="P4" s="56"/>
      <c r="Q4" s="66" t="s">
        <v>21</v>
      </c>
      <c r="R4" s="8">
        <f>CharacterSheet!B4+S4</f>
        <v>10</v>
      </c>
      <c r="S4" s="68"/>
      <c r="T4" s="66" t="s">
        <v>22</v>
      </c>
      <c r="U4" s="76" t="s">
        <v>17</v>
      </c>
      <c r="V4" s="76" t="s">
        <v>18</v>
      </c>
      <c r="W4" s="67">
        <f>CharacterSheet!I3</f>
        <v>20</v>
      </c>
      <c r="X4" s="60"/>
      <c r="Y4" s="56"/>
      <c r="Z4" s="72"/>
      <c r="AA4" s="72"/>
      <c r="AB4" s="55"/>
      <c r="AC4" s="55"/>
      <c r="AD4" s="55"/>
      <c r="AE4" s="62"/>
    </row>
    <row r="5" spans="1:31" x14ac:dyDescent="0.5">
      <c r="A5" s="64" t="s">
        <v>20</v>
      </c>
      <c r="B5" s="65"/>
      <c r="C5" s="65"/>
      <c r="D5" s="65"/>
      <c r="E5" s="54"/>
      <c r="F5" s="54"/>
      <c r="G5" s="54"/>
      <c r="H5" s="54"/>
      <c r="I5" s="55"/>
      <c r="J5" s="77"/>
      <c r="K5" s="54"/>
      <c r="L5" s="78"/>
      <c r="M5" s="55"/>
      <c r="N5" s="55"/>
      <c r="O5" s="55"/>
      <c r="P5" s="56"/>
      <c r="Q5" s="66" t="s">
        <v>151</v>
      </c>
      <c r="R5" s="11">
        <f>CharacterSheet!B5+S5</f>
        <v>10</v>
      </c>
      <c r="S5" s="68"/>
      <c r="T5" s="66" t="s">
        <v>24</v>
      </c>
      <c r="U5" s="76" t="s">
        <v>17</v>
      </c>
      <c r="V5" s="122"/>
      <c r="W5" s="67">
        <f>CharacterSheet!I4</f>
        <v>20</v>
      </c>
      <c r="X5" s="60"/>
      <c r="Y5" s="56"/>
      <c r="Z5" s="72"/>
      <c r="AA5" s="72"/>
      <c r="AB5" s="55"/>
      <c r="AC5" s="55"/>
      <c r="AD5" s="55"/>
      <c r="AE5" s="62"/>
    </row>
    <row r="6" spans="1:31" ht="14.7" thickBot="1" x14ac:dyDescent="0.55000000000000004">
      <c r="A6" s="47"/>
      <c r="B6" s="79"/>
      <c r="C6" s="54"/>
      <c r="D6" s="54"/>
      <c r="E6" s="54"/>
      <c r="F6" s="54"/>
      <c r="G6" s="54"/>
      <c r="H6" s="54"/>
      <c r="I6" s="55"/>
      <c r="J6" s="80"/>
      <c r="K6" s="81"/>
      <c r="L6" s="82"/>
      <c r="M6" s="55"/>
      <c r="N6" s="55"/>
      <c r="O6" s="55"/>
      <c r="P6" s="56"/>
      <c r="Q6" s="66" t="s">
        <v>25</v>
      </c>
      <c r="R6" s="6">
        <f>CharacterSheet!B6+S6</f>
        <v>10</v>
      </c>
      <c r="S6" s="68"/>
      <c r="T6" s="66" t="s">
        <v>26</v>
      </c>
      <c r="U6" s="76" t="s">
        <v>17</v>
      </c>
      <c r="V6" s="76" t="s">
        <v>18</v>
      </c>
      <c r="W6" s="67">
        <f>CharacterSheet!I5</f>
        <v>20</v>
      </c>
      <c r="X6" s="60"/>
      <c r="Y6" s="56"/>
      <c r="Z6" s="72"/>
      <c r="AA6" s="72"/>
      <c r="AB6" s="55"/>
      <c r="AC6" s="55"/>
      <c r="AD6" s="55"/>
      <c r="AE6" s="62"/>
    </row>
    <row r="7" spans="1:31" ht="14.7" thickBot="1" x14ac:dyDescent="0.55000000000000004">
      <c r="A7" s="50" t="s">
        <v>29</v>
      </c>
      <c r="B7" s="83" t="s">
        <v>30</v>
      </c>
      <c r="C7" s="84" t="s">
        <v>31</v>
      </c>
      <c r="D7" s="83" t="s">
        <v>2</v>
      </c>
      <c r="E7" s="83" t="s">
        <v>180</v>
      </c>
      <c r="F7" s="54"/>
      <c r="G7" s="54"/>
      <c r="H7" s="55"/>
      <c r="I7" s="55"/>
      <c r="J7" s="55"/>
      <c r="K7" s="85"/>
      <c r="L7" s="55"/>
      <c r="M7" s="55"/>
      <c r="N7" s="55"/>
      <c r="O7" s="55"/>
      <c r="P7" s="56"/>
      <c r="Q7" s="86" t="s">
        <v>152</v>
      </c>
      <c r="R7" s="12">
        <f>CharacterSheet!B7+S7</f>
        <v>10</v>
      </c>
      <c r="S7" s="68"/>
      <c r="T7" s="66" t="s">
        <v>130</v>
      </c>
      <c r="U7" s="76" t="s">
        <v>69</v>
      </c>
      <c r="V7" s="76" t="s">
        <v>153</v>
      </c>
      <c r="W7" s="67">
        <f>CharacterSheet!I6</f>
        <v>20</v>
      </c>
      <c r="X7" s="60"/>
      <c r="Y7" s="56"/>
      <c r="Z7" s="55"/>
      <c r="AA7" s="55"/>
      <c r="AB7" s="55"/>
      <c r="AC7" s="55"/>
      <c r="AD7" s="55"/>
      <c r="AE7" s="62"/>
    </row>
    <row r="8" spans="1:31" ht="14.7" thickBot="1" x14ac:dyDescent="0.55000000000000004">
      <c r="A8" s="48" t="s">
        <v>35</v>
      </c>
      <c r="B8" s="55" t="s">
        <v>221</v>
      </c>
      <c r="C8" s="87">
        <v>0</v>
      </c>
      <c r="D8" s="55">
        <v>0</v>
      </c>
      <c r="E8" s="54">
        <v>0</v>
      </c>
      <c r="F8" s="54"/>
      <c r="G8" s="55"/>
      <c r="H8" s="55"/>
      <c r="I8" s="55"/>
      <c r="J8" s="55"/>
      <c r="K8" s="88"/>
      <c r="L8" s="55"/>
      <c r="M8" s="55"/>
      <c r="N8" s="55"/>
      <c r="O8" s="55"/>
      <c r="P8" s="56"/>
      <c r="Q8" s="57" t="s">
        <v>32</v>
      </c>
      <c r="R8" s="13">
        <f>CharacterSheet!B8+S8</f>
        <v>5</v>
      </c>
      <c r="S8" s="68"/>
      <c r="T8" s="66" t="s">
        <v>27</v>
      </c>
      <c r="U8" s="76" t="s">
        <v>17</v>
      </c>
      <c r="V8" s="76" t="s">
        <v>28</v>
      </c>
      <c r="W8" s="67">
        <f>CharacterSheet!I7</f>
        <v>20</v>
      </c>
      <c r="X8" s="60"/>
      <c r="Y8" s="56"/>
      <c r="Z8" s="89" t="s">
        <v>34</v>
      </c>
      <c r="AA8" s="48"/>
      <c r="AB8" s="55"/>
      <c r="AC8" s="55"/>
      <c r="AD8" s="55"/>
      <c r="AE8" s="62"/>
    </row>
    <row r="9" spans="1:31" ht="14.7" thickBot="1" x14ac:dyDescent="0.55000000000000004">
      <c r="A9" s="48" t="s">
        <v>39</v>
      </c>
      <c r="B9" s="55" t="s">
        <v>221</v>
      </c>
      <c r="C9" s="87">
        <v>0</v>
      </c>
      <c r="D9" s="55">
        <v>0</v>
      </c>
      <c r="E9" s="55">
        <v>0</v>
      </c>
      <c r="F9" s="55"/>
      <c r="G9" s="85"/>
      <c r="H9" s="90"/>
      <c r="I9" s="73"/>
      <c r="J9" s="74"/>
      <c r="K9" s="74"/>
      <c r="L9" s="74"/>
      <c r="M9" s="75"/>
      <c r="N9" s="91"/>
      <c r="O9" s="85"/>
      <c r="P9" s="56"/>
      <c r="Q9" s="69" t="s">
        <v>131</v>
      </c>
      <c r="R9" s="14">
        <f>CharacterSheet!B9+S9</f>
        <v>5</v>
      </c>
      <c r="S9" s="68"/>
      <c r="T9" s="66" t="s">
        <v>33</v>
      </c>
      <c r="U9" s="76" t="s">
        <v>17</v>
      </c>
      <c r="V9" s="76" t="s">
        <v>28</v>
      </c>
      <c r="W9" s="67">
        <f>CharacterSheet!I8</f>
        <v>20</v>
      </c>
      <c r="X9" s="60"/>
      <c r="Y9" s="56"/>
      <c r="Z9" s="64" t="s">
        <v>38</v>
      </c>
      <c r="AA9" s="64">
        <f>Inventar!I12</f>
        <v>0</v>
      </c>
      <c r="AB9" s="55"/>
      <c r="AC9" s="55"/>
      <c r="AD9" s="55"/>
      <c r="AE9" s="62"/>
    </row>
    <row r="10" spans="1:31" ht="14.7" thickBot="1" x14ac:dyDescent="0.55000000000000004">
      <c r="A10" s="48" t="s">
        <v>44</v>
      </c>
      <c r="B10" s="55" t="s">
        <v>221</v>
      </c>
      <c r="C10" s="87">
        <v>0</v>
      </c>
      <c r="D10" s="55">
        <v>0</v>
      </c>
      <c r="E10" s="55">
        <v>0</v>
      </c>
      <c r="F10" s="55"/>
      <c r="G10" s="88"/>
      <c r="H10" s="55"/>
      <c r="I10" s="77"/>
      <c r="J10" s="54"/>
      <c r="K10" s="54" t="s">
        <v>19</v>
      </c>
      <c r="L10" s="54"/>
      <c r="M10" s="78"/>
      <c r="N10" s="55"/>
      <c r="O10" s="88"/>
      <c r="P10" s="56"/>
      <c r="Q10" s="66" t="s">
        <v>36</v>
      </c>
      <c r="R10" s="9">
        <f>CharacterSheet!B10+S10</f>
        <v>15</v>
      </c>
      <c r="S10" s="68">
        <f>$Q$17*(-1)</f>
        <v>0</v>
      </c>
      <c r="T10" s="92" t="s">
        <v>37</v>
      </c>
      <c r="U10" s="93" t="s">
        <v>28</v>
      </c>
      <c r="V10" s="25"/>
      <c r="W10" s="94">
        <f>CharacterSheet!I9</f>
        <v>20</v>
      </c>
      <c r="X10" s="60"/>
      <c r="Y10" s="56"/>
      <c r="Z10" s="64" t="s">
        <v>43</v>
      </c>
      <c r="AA10" s="64">
        <f>Inventar!I9</f>
        <v>0</v>
      </c>
      <c r="AB10" s="55"/>
      <c r="AC10" s="55"/>
      <c r="AD10" s="55"/>
      <c r="AE10" s="62"/>
    </row>
    <row r="11" spans="1:31" ht="14.7" thickBot="1" x14ac:dyDescent="0.55000000000000004">
      <c r="A11" s="48" t="s">
        <v>47</v>
      </c>
      <c r="B11" s="55" t="s">
        <v>221</v>
      </c>
      <c r="C11" s="87">
        <v>0</v>
      </c>
      <c r="D11" s="55">
        <v>0</v>
      </c>
      <c r="E11" s="55">
        <v>0</v>
      </c>
      <c r="F11" s="55"/>
      <c r="G11" s="88"/>
      <c r="H11" s="55"/>
      <c r="I11" s="77"/>
      <c r="J11" s="54"/>
      <c r="K11" s="54"/>
      <c r="L11" s="54"/>
      <c r="M11" s="78"/>
      <c r="N11" s="55"/>
      <c r="O11" s="88"/>
      <c r="P11" s="56"/>
      <c r="Q11" s="66" t="s">
        <v>41</v>
      </c>
      <c r="R11" s="10">
        <f>CharacterSheet!B11+S11</f>
        <v>10</v>
      </c>
      <c r="S11" s="68"/>
      <c r="T11" s="248" t="s">
        <v>42</v>
      </c>
      <c r="U11" s="249"/>
      <c r="V11" s="249"/>
      <c r="W11" s="250"/>
      <c r="X11" s="60"/>
      <c r="Y11" s="56"/>
      <c r="Z11" s="64" t="s">
        <v>46</v>
      </c>
      <c r="AA11" s="64">
        <f>R2*4</f>
        <v>40</v>
      </c>
      <c r="AB11" s="55"/>
      <c r="AC11" s="55"/>
      <c r="AD11" s="55"/>
      <c r="AE11" s="62"/>
    </row>
    <row r="12" spans="1:31" ht="14.7" thickBot="1" x14ac:dyDescent="0.55000000000000004">
      <c r="A12" s="95" t="s">
        <v>50</v>
      </c>
      <c r="B12" s="81" t="s">
        <v>221</v>
      </c>
      <c r="C12" s="96">
        <v>0</v>
      </c>
      <c r="D12" s="81">
        <v>0</v>
      </c>
      <c r="E12" s="81">
        <v>0</v>
      </c>
      <c r="F12" s="55"/>
      <c r="G12" s="88"/>
      <c r="H12" s="55"/>
      <c r="I12" s="77"/>
      <c r="J12" s="54"/>
      <c r="K12" s="54"/>
      <c r="L12" s="54"/>
      <c r="M12" s="78"/>
      <c r="N12" s="55"/>
      <c r="O12" s="88"/>
      <c r="P12" s="56"/>
      <c r="Q12" s="92" t="s">
        <v>139</v>
      </c>
      <c r="R12" s="15">
        <f>ROUNDUP((R7+R5)/2,0)</f>
        <v>10</v>
      </c>
      <c r="S12" s="68"/>
      <c r="T12" s="57" t="s">
        <v>45</v>
      </c>
      <c r="U12" s="97" t="s">
        <v>17</v>
      </c>
      <c r="V12" s="97" t="s">
        <v>28</v>
      </c>
      <c r="W12" s="58">
        <f>CharacterSheet!I10</f>
        <v>20</v>
      </c>
      <c r="X12" s="60"/>
      <c r="Y12" s="56"/>
      <c r="Z12" s="64" t="s">
        <v>49</v>
      </c>
      <c r="AA12" s="64">
        <f>AA11-AA10</f>
        <v>40</v>
      </c>
      <c r="AB12" s="55"/>
      <c r="AC12" s="55"/>
      <c r="AD12" s="55"/>
      <c r="AE12" s="62"/>
    </row>
    <row r="13" spans="1:31" ht="14.7" thickBot="1" x14ac:dyDescent="0.55000000000000004">
      <c r="A13" s="43" t="s">
        <v>43</v>
      </c>
      <c r="B13" s="235"/>
      <c r="C13" s="236">
        <f>SUM(C8:C12)</f>
        <v>0</v>
      </c>
      <c r="D13" s="55"/>
      <c r="E13" s="55"/>
      <c r="F13" s="55"/>
      <c r="G13" s="88"/>
      <c r="H13" s="55"/>
      <c r="I13" s="77"/>
      <c r="J13" s="54"/>
      <c r="K13" s="54" t="s">
        <v>23</v>
      </c>
      <c r="L13" s="54"/>
      <c r="M13" s="78"/>
      <c r="N13" s="55"/>
      <c r="O13" s="88"/>
      <c r="P13" s="55"/>
      <c r="Q13" s="55"/>
      <c r="R13" s="55"/>
      <c r="S13" s="99"/>
      <c r="T13" s="66" t="s">
        <v>48</v>
      </c>
      <c r="U13" s="76" t="s">
        <v>28</v>
      </c>
      <c r="V13" s="29"/>
      <c r="W13" s="67">
        <f>CharacterSheet!I11</f>
        <v>20</v>
      </c>
      <c r="X13" s="60"/>
      <c r="Y13" s="56"/>
      <c r="Z13" s="64" t="s">
        <v>132</v>
      </c>
      <c r="AA13" s="64" t="str">
        <f>IF(AA9&gt;30,"Schwer",IF(AA9&gt;18,"Mittel","Leicht"))</f>
        <v>Leicht</v>
      </c>
      <c r="AB13" s="55"/>
      <c r="AC13" s="55"/>
      <c r="AD13" s="55"/>
      <c r="AE13" s="62"/>
    </row>
    <row r="14" spans="1:31" ht="14.7" customHeight="1" x14ac:dyDescent="0.5">
      <c r="A14" s="100"/>
      <c r="B14" s="79"/>
      <c r="C14" s="55"/>
      <c r="D14" s="55"/>
      <c r="E14" s="55"/>
      <c r="F14" s="55"/>
      <c r="G14" s="88"/>
      <c r="H14" s="55"/>
      <c r="I14" s="77"/>
      <c r="J14" s="54"/>
      <c r="K14" s="54"/>
      <c r="L14" s="54"/>
      <c r="M14" s="78"/>
      <c r="N14" s="55"/>
      <c r="O14" s="88"/>
      <c r="P14" s="55"/>
      <c r="Q14" s="245" t="s">
        <v>51</v>
      </c>
      <c r="R14" s="55"/>
      <c r="S14" s="99"/>
      <c r="T14" s="66" t="s">
        <v>52</v>
      </c>
      <c r="U14" s="76" t="s">
        <v>28</v>
      </c>
      <c r="V14" s="29"/>
      <c r="W14" s="67">
        <f>CharacterSheet!I12</f>
        <v>20</v>
      </c>
      <c r="X14" s="60"/>
      <c r="Y14" s="56"/>
      <c r="Z14" s="55"/>
      <c r="AA14" s="55"/>
      <c r="AB14" s="55"/>
      <c r="AC14" s="55"/>
      <c r="AD14" s="55"/>
      <c r="AE14" s="62"/>
    </row>
    <row r="15" spans="1:31" ht="14.7" thickBot="1" x14ac:dyDescent="0.55000000000000004">
      <c r="A15" s="55"/>
      <c r="B15" s="55"/>
      <c r="C15" s="98" t="s">
        <v>66</v>
      </c>
      <c r="D15" s="98" t="s">
        <v>67</v>
      </c>
      <c r="E15" s="55"/>
      <c r="F15" s="55"/>
      <c r="G15" s="88"/>
      <c r="H15" s="55"/>
      <c r="I15" s="77"/>
      <c r="J15" s="54"/>
      <c r="K15" s="54"/>
      <c r="L15" s="54"/>
      <c r="M15" s="78"/>
      <c r="N15" s="55"/>
      <c r="O15" s="88"/>
      <c r="P15" s="55"/>
      <c r="Q15" s="246"/>
      <c r="R15" s="55"/>
      <c r="S15" s="99"/>
      <c r="T15" s="92" t="s">
        <v>53</v>
      </c>
      <c r="U15" s="93" t="s">
        <v>28</v>
      </c>
      <c r="V15" s="93" t="s">
        <v>153</v>
      </c>
      <c r="W15" s="94">
        <f>CharacterSheet!I13</f>
        <v>20</v>
      </c>
      <c r="X15" s="60"/>
      <c r="Y15" s="56"/>
      <c r="Z15" s="55"/>
      <c r="AA15" s="55"/>
      <c r="AB15" s="55"/>
      <c r="AC15" s="55"/>
      <c r="AD15" s="55"/>
      <c r="AE15" s="62"/>
    </row>
    <row r="16" spans="1:31" ht="14.7" thickBot="1" x14ac:dyDescent="0.55000000000000004">
      <c r="A16" s="117" t="s">
        <v>70</v>
      </c>
      <c r="B16" s="118">
        <f>CharacterSheet!B15</f>
        <v>200</v>
      </c>
      <c r="C16" s="18">
        <f>0</f>
        <v>0</v>
      </c>
      <c r="D16" s="4">
        <f>B16-C16</f>
        <v>200</v>
      </c>
      <c r="E16" s="55"/>
      <c r="F16" s="55"/>
      <c r="G16" s="88"/>
      <c r="H16" s="55"/>
      <c r="I16" s="77"/>
      <c r="J16" s="54"/>
      <c r="K16" s="54"/>
      <c r="L16" s="54"/>
      <c r="M16" s="78"/>
      <c r="N16" s="55"/>
      <c r="O16" s="88"/>
      <c r="P16" s="55"/>
      <c r="Q16" s="247"/>
      <c r="R16" s="55"/>
      <c r="S16" s="101"/>
      <c r="T16" s="242" t="s">
        <v>54</v>
      </c>
      <c r="U16" s="243"/>
      <c r="V16" s="243"/>
      <c r="W16" s="244"/>
      <c r="X16" s="60"/>
      <c r="Y16" s="56"/>
      <c r="Z16" s="102" t="s">
        <v>58</v>
      </c>
      <c r="AA16" s="55"/>
      <c r="AB16" s="55"/>
      <c r="AC16" s="55"/>
      <c r="AD16" s="55"/>
      <c r="AE16" s="62"/>
    </row>
    <row r="17" spans="1:31" ht="14.7" thickBot="1" x14ac:dyDescent="0.55000000000000004">
      <c r="A17" s="119" t="s">
        <v>72</v>
      </c>
      <c r="B17" s="120">
        <f>CharacterSheet!B16</f>
        <v>12</v>
      </c>
      <c r="C17" s="18">
        <f>0</f>
        <v>0</v>
      </c>
      <c r="D17" s="2">
        <f>B17+C17</f>
        <v>12</v>
      </c>
      <c r="E17" s="55"/>
      <c r="F17" s="55"/>
      <c r="G17" s="103"/>
      <c r="H17" s="55"/>
      <c r="I17" s="77"/>
      <c r="J17" s="54"/>
      <c r="K17" s="54"/>
      <c r="L17" s="54"/>
      <c r="M17" s="78"/>
      <c r="N17" s="55"/>
      <c r="O17" s="103"/>
      <c r="P17" s="55"/>
      <c r="Q17" s="53">
        <v>0</v>
      </c>
      <c r="R17" s="55"/>
      <c r="S17" s="99"/>
      <c r="T17" s="57" t="s">
        <v>56</v>
      </c>
      <c r="U17" s="97" t="s">
        <v>57</v>
      </c>
      <c r="V17" s="97" t="s">
        <v>153</v>
      </c>
      <c r="W17" s="58">
        <f>CharacterSheet!I14</f>
        <v>20</v>
      </c>
      <c r="X17" s="60"/>
      <c r="Y17" s="56"/>
      <c r="Z17" s="104" t="s">
        <v>60</v>
      </c>
      <c r="AA17" s="105" t="s">
        <v>229</v>
      </c>
      <c r="AB17" s="105" t="s">
        <v>230</v>
      </c>
      <c r="AC17" s="105" t="s">
        <v>61</v>
      </c>
      <c r="AD17" s="55"/>
      <c r="AE17" s="62"/>
    </row>
    <row r="18" spans="1:31" ht="14.7" thickBot="1" x14ac:dyDescent="0.55000000000000004">
      <c r="A18" s="121" t="s">
        <v>75</v>
      </c>
      <c r="B18" s="121">
        <f>CharacterSheet!B17</f>
        <v>40</v>
      </c>
      <c r="C18" s="18">
        <f>0</f>
        <v>0</v>
      </c>
      <c r="D18" s="4">
        <f>B18+C18</f>
        <v>40</v>
      </c>
      <c r="E18" s="55" t="str">
        <f>IF(D18=0,"Verkrüppelt",IF(D18&lt;=B18*0.2,"Verstümmelt",""))</f>
        <v/>
      </c>
      <c r="F18" s="55"/>
      <c r="G18" s="55"/>
      <c r="H18" s="55"/>
      <c r="I18" s="80" t="s">
        <v>14</v>
      </c>
      <c r="J18" s="81"/>
      <c r="K18" s="81"/>
      <c r="L18" s="81" t="s">
        <v>231</v>
      </c>
      <c r="M18" s="82"/>
      <c r="N18" s="55"/>
      <c r="O18" s="55"/>
      <c r="P18" s="55"/>
      <c r="Q18" s="55"/>
      <c r="R18" s="55"/>
      <c r="S18" s="99"/>
      <c r="T18" s="66" t="s">
        <v>59</v>
      </c>
      <c r="U18" s="76" t="s">
        <v>57</v>
      </c>
      <c r="V18" s="32"/>
      <c r="W18" s="67">
        <f>CharacterSheet!I15</f>
        <v>20</v>
      </c>
      <c r="X18" s="60"/>
      <c r="Y18" s="56"/>
      <c r="Z18" s="55"/>
      <c r="AA18" s="55"/>
      <c r="AB18" s="55"/>
      <c r="AC18" s="55"/>
      <c r="AD18" s="55"/>
      <c r="AE18" s="62"/>
    </row>
    <row r="19" spans="1:31" x14ac:dyDescent="0.5">
      <c r="A19" s="4" t="s">
        <v>77</v>
      </c>
      <c r="B19" s="4">
        <f>CharacterSheet!B18</f>
        <v>140</v>
      </c>
      <c r="C19" s="18">
        <f>0</f>
        <v>0</v>
      </c>
      <c r="D19" s="4">
        <f>B19+C19</f>
        <v>140</v>
      </c>
      <c r="E19" s="55" t="str">
        <f t="shared" ref="E19:E23" si="0">IF(D19=0,"Verkrüppelt",IF(D19&lt;=B19*0.2,"Verstümmelt",""))</f>
        <v/>
      </c>
      <c r="F19" s="55"/>
      <c r="G19" s="55"/>
      <c r="H19" s="55"/>
      <c r="I19" s="73"/>
      <c r="J19" s="75"/>
      <c r="K19" s="55"/>
      <c r="L19" s="73"/>
      <c r="M19" s="75"/>
      <c r="N19" s="55"/>
      <c r="O19" s="55"/>
      <c r="P19" s="55"/>
      <c r="Q19" s="54"/>
      <c r="R19" s="54"/>
      <c r="S19" s="99"/>
      <c r="T19" s="66" t="s">
        <v>62</v>
      </c>
      <c r="U19" s="76" t="s">
        <v>57</v>
      </c>
      <c r="V19" s="32"/>
      <c r="W19" s="67">
        <f>CharacterSheet!I16</f>
        <v>20</v>
      </c>
      <c r="X19" s="60"/>
      <c r="Y19" s="56"/>
      <c r="Z19" s="55"/>
      <c r="AA19" s="55"/>
      <c r="AB19" s="55"/>
      <c r="AC19" s="55"/>
      <c r="AD19" s="55"/>
      <c r="AE19" s="62"/>
    </row>
    <row r="20" spans="1:31" ht="14.7" thickBot="1" x14ac:dyDescent="0.55000000000000004">
      <c r="A20" s="4" t="s">
        <v>163</v>
      </c>
      <c r="B20" s="4">
        <f>CharacterSheet!B19</f>
        <v>40</v>
      </c>
      <c r="C20" s="18">
        <f>0</f>
        <v>0</v>
      </c>
      <c r="D20" s="4">
        <f t="shared" ref="D20:D23" si="1">B20+C20</f>
        <v>40</v>
      </c>
      <c r="E20" s="55" t="str">
        <f t="shared" si="0"/>
        <v/>
      </c>
      <c r="F20" s="55"/>
      <c r="G20" s="55"/>
      <c r="H20" s="55"/>
      <c r="I20" s="77"/>
      <c r="J20" s="78"/>
      <c r="K20" s="55"/>
      <c r="L20" s="77"/>
      <c r="M20" s="78"/>
      <c r="N20" s="55"/>
      <c r="O20" s="55"/>
      <c r="P20" s="55"/>
      <c r="Q20" s="54"/>
      <c r="R20" s="54"/>
      <c r="S20" s="99"/>
      <c r="T20" s="66" t="s">
        <v>63</v>
      </c>
      <c r="U20" s="76" t="s">
        <v>64</v>
      </c>
      <c r="V20" s="76" t="s">
        <v>65</v>
      </c>
      <c r="W20" s="67">
        <f>CharacterSheet!I17</f>
        <v>20</v>
      </c>
      <c r="X20" s="60"/>
      <c r="Y20" s="56"/>
      <c r="Z20" s="54"/>
      <c r="AA20" s="55"/>
      <c r="AB20" s="55"/>
      <c r="AC20" s="55"/>
      <c r="AD20" s="55"/>
      <c r="AE20" s="62"/>
    </row>
    <row r="21" spans="1:31" x14ac:dyDescent="0.5">
      <c r="A21" s="4" t="s">
        <v>164</v>
      </c>
      <c r="B21" s="4">
        <f>CharacterSheet!B20</f>
        <v>40</v>
      </c>
      <c r="C21" s="18">
        <f>0</f>
        <v>0</v>
      </c>
      <c r="D21" s="4">
        <f t="shared" si="1"/>
        <v>40</v>
      </c>
      <c r="E21" s="55" t="str">
        <f t="shared" si="0"/>
        <v/>
      </c>
      <c r="F21" s="55"/>
      <c r="G21" s="55"/>
      <c r="H21" s="55"/>
      <c r="I21" s="77"/>
      <c r="J21" s="78"/>
      <c r="K21" s="55"/>
      <c r="L21" s="77"/>
      <c r="M21" s="78"/>
      <c r="N21" s="55"/>
      <c r="O21" s="55"/>
      <c r="P21" s="55"/>
      <c r="Q21" s="106" t="s">
        <v>55</v>
      </c>
      <c r="R21" s="75"/>
      <c r="S21" s="99"/>
      <c r="T21" s="66" t="s">
        <v>68</v>
      </c>
      <c r="U21" s="76" t="s">
        <v>69</v>
      </c>
      <c r="V21" s="76" t="s">
        <v>153</v>
      </c>
      <c r="W21" s="67">
        <f>CharacterSheet!I18</f>
        <v>20</v>
      </c>
      <c r="X21" s="60"/>
      <c r="Y21" s="56"/>
      <c r="Z21" s="55"/>
      <c r="AA21" s="55"/>
      <c r="AB21" s="55"/>
      <c r="AC21" s="55"/>
      <c r="AD21" s="55"/>
      <c r="AE21" s="62"/>
    </row>
    <row r="22" spans="1:31" ht="14.7" thickBot="1" x14ac:dyDescent="0.55000000000000004">
      <c r="A22" s="4" t="s">
        <v>165</v>
      </c>
      <c r="B22" s="4">
        <f>CharacterSheet!B21</f>
        <v>50</v>
      </c>
      <c r="C22" s="18">
        <f>0</f>
        <v>0</v>
      </c>
      <c r="D22" s="4">
        <f t="shared" si="1"/>
        <v>50</v>
      </c>
      <c r="E22" s="55" t="str">
        <f t="shared" si="0"/>
        <v/>
      </c>
      <c r="F22" s="55"/>
      <c r="G22" s="55"/>
      <c r="H22" s="55"/>
      <c r="I22" s="107" t="s">
        <v>73</v>
      </c>
      <c r="J22" s="78"/>
      <c r="K22" s="55"/>
      <c r="L22" s="77"/>
      <c r="M22" s="78"/>
      <c r="N22" s="55"/>
      <c r="O22" s="55"/>
      <c r="P22" s="55"/>
      <c r="Q22" s="77"/>
      <c r="R22" s="78"/>
      <c r="S22" s="99"/>
      <c r="T22" s="92" t="s">
        <v>71</v>
      </c>
      <c r="U22" s="93" t="s">
        <v>133</v>
      </c>
      <c r="V22" s="93" t="s">
        <v>65</v>
      </c>
      <c r="W22" s="94">
        <f>CharacterSheet!I19</f>
        <v>20</v>
      </c>
      <c r="X22" s="60"/>
      <c r="Y22" s="56"/>
      <c r="Z22" s="55"/>
      <c r="AA22" s="55"/>
      <c r="AB22" s="55"/>
      <c r="AC22" s="55"/>
      <c r="AD22" s="55"/>
      <c r="AE22" s="62"/>
    </row>
    <row r="23" spans="1:31" ht="14.7" thickBot="1" x14ac:dyDescent="0.55000000000000004">
      <c r="A23" s="4" t="s">
        <v>166</v>
      </c>
      <c r="B23" s="4">
        <f>CharacterSheet!B22</f>
        <v>50</v>
      </c>
      <c r="C23" s="18">
        <f>0</f>
        <v>0</v>
      </c>
      <c r="D23" s="4">
        <f t="shared" si="1"/>
        <v>50</v>
      </c>
      <c r="E23" s="55" t="str">
        <f t="shared" si="0"/>
        <v/>
      </c>
      <c r="F23" s="55"/>
      <c r="G23" s="55"/>
      <c r="H23" s="55"/>
      <c r="I23" s="77"/>
      <c r="J23" s="78"/>
      <c r="K23" s="55"/>
      <c r="L23" s="77"/>
      <c r="M23" s="78"/>
      <c r="N23" s="55"/>
      <c r="O23" s="55"/>
      <c r="P23" s="55"/>
      <c r="Q23" s="80"/>
      <c r="R23" s="82"/>
      <c r="S23" s="101"/>
      <c r="T23" s="242" t="s">
        <v>74</v>
      </c>
      <c r="U23" s="243"/>
      <c r="V23" s="243"/>
      <c r="W23" s="244"/>
      <c r="X23" s="60"/>
      <c r="Y23" s="56"/>
      <c r="Z23" s="55"/>
      <c r="AA23" s="55"/>
      <c r="AB23" s="55"/>
      <c r="AC23" s="55"/>
      <c r="AD23" s="55"/>
      <c r="AE23" s="62"/>
    </row>
    <row r="24" spans="1:31" ht="14.7" thickBot="1" x14ac:dyDescent="0.55000000000000004">
      <c r="A24" s="54"/>
      <c r="B24" s="54"/>
      <c r="C24" s="54"/>
      <c r="D24" s="55"/>
      <c r="E24" s="55" t="str">
        <f>IF(D20=0,"Verkrüppelt",IF(D20&lt;=B20*0.2,"Verstümmelt",""))</f>
        <v/>
      </c>
      <c r="F24" s="55"/>
      <c r="G24" s="55"/>
      <c r="H24" s="55"/>
      <c r="I24" s="77"/>
      <c r="J24" s="78"/>
      <c r="K24" s="55"/>
      <c r="L24" s="77"/>
      <c r="M24" s="78"/>
      <c r="N24" s="55"/>
      <c r="O24" s="55"/>
      <c r="P24" s="55"/>
      <c r="Q24" s="55"/>
      <c r="R24" s="55"/>
      <c r="S24" s="99"/>
      <c r="T24" s="57" t="s">
        <v>76</v>
      </c>
      <c r="U24" s="97" t="s">
        <v>18</v>
      </c>
      <c r="V24" s="36"/>
      <c r="W24" s="58">
        <f>CharacterSheet!I20</f>
        <v>20</v>
      </c>
      <c r="X24" s="60"/>
      <c r="Y24" s="56"/>
      <c r="Z24" s="55"/>
      <c r="AA24" s="55"/>
      <c r="AB24" s="55"/>
      <c r="AC24" s="55"/>
      <c r="AD24" s="55"/>
      <c r="AE24" s="62"/>
    </row>
    <row r="25" spans="1:31" ht="14.7" thickBot="1" x14ac:dyDescent="0.55000000000000004">
      <c r="A25" s="108" t="s">
        <v>168</v>
      </c>
      <c r="B25" s="109" t="s">
        <v>169</v>
      </c>
      <c r="C25" s="109" t="s">
        <v>2</v>
      </c>
      <c r="D25" s="110" t="s">
        <v>205</v>
      </c>
      <c r="E25" s="55" t="str">
        <f>IF(D21=0,"Verkrüppelt",IF(D21&lt;=B21*0.2,"Verstümmelt",""))</f>
        <v/>
      </c>
      <c r="F25" s="55"/>
      <c r="G25" s="55"/>
      <c r="H25" s="55"/>
      <c r="I25" s="77"/>
      <c r="J25" s="78"/>
      <c r="K25" s="55"/>
      <c r="L25" s="77"/>
      <c r="M25" s="78"/>
      <c r="N25" s="55"/>
      <c r="O25" s="55"/>
      <c r="P25" s="55"/>
      <c r="Q25" s="55"/>
      <c r="R25" s="55"/>
      <c r="S25" s="99"/>
      <c r="T25" s="92" t="s">
        <v>78</v>
      </c>
      <c r="U25" s="93" t="s">
        <v>18</v>
      </c>
      <c r="V25" s="34"/>
      <c r="W25" s="94">
        <f>CharacterSheet!I21</f>
        <v>20</v>
      </c>
      <c r="X25" s="60"/>
      <c r="Y25" s="56"/>
      <c r="Z25" s="55"/>
      <c r="AA25" s="55"/>
      <c r="AB25" s="55"/>
      <c r="AC25" s="55"/>
      <c r="AD25" s="55"/>
      <c r="AE25" s="62"/>
    </row>
    <row r="26" spans="1:31" ht="14.7" thickBot="1" x14ac:dyDescent="0.55000000000000004">
      <c r="A26" s="111" t="s">
        <v>11</v>
      </c>
      <c r="B26" s="104"/>
      <c r="C26" s="104"/>
      <c r="D26" s="104"/>
      <c r="E26" s="55"/>
      <c r="F26" s="55"/>
      <c r="G26" s="55"/>
      <c r="H26" s="55"/>
      <c r="I26" s="80"/>
      <c r="J26" s="82"/>
      <c r="K26" s="55"/>
      <c r="L26" s="80"/>
      <c r="M26" s="82"/>
      <c r="N26" s="55"/>
      <c r="O26" s="55"/>
      <c r="P26" s="55"/>
      <c r="Q26" s="55"/>
      <c r="R26" s="55"/>
      <c r="S26" s="101"/>
      <c r="T26" s="242" t="s">
        <v>79</v>
      </c>
      <c r="U26" s="243"/>
      <c r="V26" s="243"/>
      <c r="W26" s="244"/>
      <c r="X26" s="60"/>
      <c r="Y26" s="56"/>
      <c r="Z26" s="55"/>
      <c r="AA26" s="55"/>
      <c r="AB26" s="55"/>
      <c r="AC26" s="55"/>
      <c r="AD26" s="55"/>
      <c r="AE26" s="62"/>
    </row>
    <row r="27" spans="1:31" ht="14.7" thickBot="1" x14ac:dyDescent="0.55000000000000004">
      <c r="A27" s="112" t="s">
        <v>14</v>
      </c>
      <c r="B27" s="105"/>
      <c r="C27" s="105"/>
      <c r="D27" s="10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99"/>
      <c r="T27" s="57" t="s">
        <v>80</v>
      </c>
      <c r="U27" s="97" t="s">
        <v>69</v>
      </c>
      <c r="V27" s="38"/>
      <c r="W27" s="58">
        <f>CharacterSheet!I22</f>
        <v>20</v>
      </c>
      <c r="X27" s="60"/>
      <c r="Y27" s="56"/>
      <c r="Z27" s="55"/>
      <c r="AA27" s="55"/>
      <c r="AB27" s="55"/>
      <c r="AC27" s="55"/>
      <c r="AD27" s="55"/>
      <c r="AE27" s="62"/>
    </row>
    <row r="28" spans="1:31" x14ac:dyDescent="0.5">
      <c r="A28" s="112" t="s">
        <v>19</v>
      </c>
      <c r="B28" s="105"/>
      <c r="C28" s="105"/>
      <c r="D28" s="105"/>
      <c r="E28" s="55"/>
      <c r="F28" s="55"/>
      <c r="G28" s="55"/>
      <c r="H28" s="55"/>
      <c r="I28" s="251" t="s">
        <v>199</v>
      </c>
      <c r="J28" s="252"/>
      <c r="K28" s="252"/>
      <c r="L28" s="252"/>
      <c r="M28" s="253"/>
      <c r="N28" s="55"/>
      <c r="O28" s="55"/>
      <c r="P28" s="55"/>
      <c r="Q28" s="55"/>
      <c r="R28" s="55"/>
      <c r="S28" s="99"/>
      <c r="T28" s="66" t="s">
        <v>81</v>
      </c>
      <c r="U28" s="76" t="s">
        <v>69</v>
      </c>
      <c r="V28" s="24"/>
      <c r="W28" s="67">
        <f>CharacterSheet!I23</f>
        <v>20</v>
      </c>
      <c r="X28" s="60"/>
      <c r="Y28" s="56"/>
      <c r="Z28" s="55"/>
      <c r="AA28" s="55"/>
      <c r="AB28" s="55"/>
      <c r="AC28" s="55"/>
      <c r="AD28" s="55"/>
      <c r="AE28" s="62"/>
    </row>
    <row r="29" spans="1:31" ht="14.7" thickBot="1" x14ac:dyDescent="0.55000000000000004">
      <c r="A29" s="112" t="s">
        <v>23</v>
      </c>
      <c r="B29" s="105"/>
      <c r="C29" s="105"/>
      <c r="D29" s="105"/>
      <c r="E29" s="55"/>
      <c r="F29" s="55"/>
      <c r="G29" s="113"/>
      <c r="H29" s="113"/>
      <c r="I29" s="239"/>
      <c r="J29" s="240"/>
      <c r="K29" s="240"/>
      <c r="L29" s="240"/>
      <c r="M29" s="241"/>
      <c r="N29" s="55"/>
      <c r="O29" s="55"/>
      <c r="P29" s="55"/>
      <c r="Q29" s="55"/>
      <c r="R29" s="55"/>
      <c r="S29" s="99"/>
      <c r="T29" s="92" t="s">
        <v>82</v>
      </c>
      <c r="U29" s="93" t="s">
        <v>69</v>
      </c>
      <c r="V29" s="93" t="s">
        <v>153</v>
      </c>
      <c r="W29" s="94">
        <f>CharacterSheet!I24</f>
        <v>20</v>
      </c>
      <c r="X29" s="60"/>
      <c r="Y29" s="56"/>
      <c r="Z29" s="55"/>
      <c r="AA29" s="55"/>
      <c r="AB29" s="55"/>
      <c r="AC29" s="55"/>
      <c r="AD29" s="55"/>
      <c r="AE29" s="62"/>
    </row>
    <row r="30" spans="1:31" ht="14.7" thickBot="1" x14ac:dyDescent="0.55000000000000004">
      <c r="A30" s="112" t="s">
        <v>20</v>
      </c>
      <c r="B30" s="105"/>
      <c r="C30" s="105"/>
      <c r="D30" s="105"/>
      <c r="E30" s="55"/>
      <c r="F30" s="55"/>
      <c r="G30" s="113"/>
      <c r="H30" s="113"/>
      <c r="I30" s="113"/>
      <c r="J30" s="113"/>
      <c r="K30" s="113"/>
      <c r="L30" s="54"/>
      <c r="M30" s="55"/>
      <c r="N30" s="55"/>
      <c r="O30" s="55"/>
      <c r="P30" s="55"/>
      <c r="Q30" s="55"/>
      <c r="R30" s="55"/>
      <c r="S30" s="101"/>
      <c r="T30" s="242" t="s">
        <v>83</v>
      </c>
      <c r="U30" s="243"/>
      <c r="V30" s="243"/>
      <c r="W30" s="244"/>
      <c r="X30" s="60"/>
      <c r="Y30" s="56"/>
      <c r="Z30" s="55"/>
      <c r="AA30" s="55"/>
      <c r="AB30" s="55"/>
      <c r="AC30" s="55"/>
      <c r="AD30" s="55"/>
      <c r="AE30" s="62"/>
    </row>
    <row r="31" spans="1:31" x14ac:dyDescent="0.5">
      <c r="A31" s="99"/>
      <c r="B31" s="99"/>
      <c r="C31" s="99"/>
      <c r="D31" s="99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99"/>
      <c r="T31" s="57" t="s">
        <v>84</v>
      </c>
      <c r="U31" s="97" t="s">
        <v>153</v>
      </c>
      <c r="V31" s="40"/>
      <c r="W31" s="58">
        <f>CharacterSheet!I25</f>
        <v>20</v>
      </c>
      <c r="X31" s="60"/>
      <c r="Y31" s="56"/>
      <c r="Z31" s="55"/>
      <c r="AA31" s="55"/>
      <c r="AB31" s="55"/>
      <c r="AC31" s="55"/>
      <c r="AD31" s="55"/>
      <c r="AE31" s="62"/>
    </row>
    <row r="32" spans="1:31" x14ac:dyDescent="0.5">
      <c r="A32" s="99"/>
      <c r="B32" s="99"/>
      <c r="C32" s="99"/>
      <c r="D32" s="99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99"/>
      <c r="T32" s="66" t="s">
        <v>141</v>
      </c>
      <c r="U32" s="76" t="s">
        <v>153</v>
      </c>
      <c r="V32" s="41"/>
      <c r="W32" s="67">
        <f>CharacterSheet!I26</f>
        <v>20</v>
      </c>
      <c r="X32" s="60"/>
      <c r="Y32" s="56"/>
      <c r="Z32" s="55"/>
      <c r="AA32" s="55"/>
      <c r="AB32" s="55"/>
      <c r="AC32" s="55"/>
      <c r="AD32" s="55"/>
      <c r="AE32" s="62"/>
    </row>
    <row r="33" spans="1:31" ht="14.7" thickBot="1" x14ac:dyDescent="0.55000000000000004">
      <c r="A33" s="99"/>
      <c r="B33" s="99"/>
      <c r="C33" s="99"/>
      <c r="D33" s="9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99"/>
      <c r="T33" s="92" t="s">
        <v>85</v>
      </c>
      <c r="U33" s="93" t="s">
        <v>153</v>
      </c>
      <c r="V33" s="42"/>
      <c r="W33" s="94">
        <f>CharacterSheet!I27</f>
        <v>20</v>
      </c>
      <c r="X33" s="60"/>
      <c r="Y33" s="56"/>
      <c r="Z33" s="55"/>
      <c r="AA33" s="55"/>
      <c r="AB33" s="55"/>
      <c r="AC33" s="55"/>
      <c r="AD33" s="55"/>
      <c r="AE33" s="62"/>
    </row>
    <row r="34" spans="1:31" x14ac:dyDescent="0.5">
      <c r="A34" s="114"/>
      <c r="B34" s="114"/>
      <c r="C34" s="114"/>
      <c r="D34" s="114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4"/>
      <c r="S34" s="56"/>
      <c r="T34" s="56"/>
      <c r="U34" s="56"/>
      <c r="V34" s="56"/>
      <c r="W34" s="56"/>
      <c r="X34" s="60"/>
      <c r="Y34" s="56"/>
      <c r="Z34" s="55"/>
      <c r="AA34" s="55"/>
      <c r="AB34" s="55"/>
      <c r="AC34" s="55"/>
      <c r="AD34" s="55"/>
      <c r="AE34" s="62"/>
    </row>
    <row r="35" spans="1:31" x14ac:dyDescent="0.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4"/>
      <c r="S35" s="56"/>
      <c r="T35" s="56"/>
      <c r="U35" s="56"/>
      <c r="V35" s="56"/>
      <c r="W35" s="56"/>
      <c r="X35" s="60"/>
      <c r="Y35" s="56"/>
      <c r="Z35" s="55"/>
      <c r="AA35" s="55"/>
      <c r="AB35" s="55"/>
      <c r="AC35" s="55"/>
      <c r="AD35" s="55"/>
      <c r="AE35" s="62"/>
    </row>
    <row r="36" spans="1:31" x14ac:dyDescent="0.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4"/>
      <c r="S36" s="56"/>
      <c r="T36" s="56"/>
      <c r="U36" s="56"/>
      <c r="V36" s="56"/>
      <c r="W36" s="56"/>
      <c r="X36" s="60"/>
      <c r="Y36" s="56"/>
      <c r="Z36" s="55"/>
      <c r="AA36" s="55"/>
      <c r="AB36" s="55"/>
      <c r="AC36" s="55"/>
      <c r="AD36" s="55"/>
      <c r="AE36" s="62"/>
    </row>
    <row r="37" spans="1:31" x14ac:dyDescent="0.5">
      <c r="Z37" s="62"/>
      <c r="AA37" s="62"/>
      <c r="AB37" s="62"/>
      <c r="AC37" s="62"/>
      <c r="AD37" s="62"/>
      <c r="AE37" s="62"/>
    </row>
    <row r="38" spans="1:31" x14ac:dyDescent="0.5">
      <c r="Z38" s="62"/>
      <c r="AA38" s="62"/>
      <c r="AB38" s="62"/>
      <c r="AC38" s="62"/>
      <c r="AD38" s="62"/>
      <c r="AE38" s="62"/>
    </row>
    <row r="39" spans="1:31" x14ac:dyDescent="0.5">
      <c r="Z39" s="62"/>
      <c r="AA39" s="62"/>
      <c r="AB39" s="62"/>
      <c r="AC39" s="62"/>
      <c r="AD39" s="62"/>
      <c r="AE39" s="62"/>
    </row>
    <row r="40" spans="1:31" x14ac:dyDescent="0.5">
      <c r="Z40" s="62"/>
      <c r="AA40" s="62"/>
      <c r="AB40" s="62"/>
      <c r="AC40" s="62"/>
      <c r="AD40" s="62"/>
      <c r="AE40" s="62"/>
    </row>
    <row r="41" spans="1:31" x14ac:dyDescent="0.5">
      <c r="Z41" s="62"/>
      <c r="AA41" s="62"/>
      <c r="AB41" s="62"/>
      <c r="AC41" s="62"/>
      <c r="AD41" s="62"/>
      <c r="AE41" s="62"/>
    </row>
    <row r="42" spans="1:31" x14ac:dyDescent="0.5">
      <c r="Z42" s="62"/>
      <c r="AA42" s="62"/>
      <c r="AB42" s="62"/>
      <c r="AC42" s="62"/>
      <c r="AD42" s="62"/>
      <c r="AE42" s="62"/>
    </row>
    <row r="43" spans="1:31" x14ac:dyDescent="0.5">
      <c r="Z43" s="62"/>
      <c r="AA43" s="62"/>
      <c r="AB43" s="62"/>
      <c r="AC43" s="62"/>
      <c r="AD43" s="62"/>
      <c r="AE43" s="62"/>
    </row>
    <row r="44" spans="1:31" x14ac:dyDescent="0.5">
      <c r="Z44" s="62"/>
      <c r="AA44" s="62"/>
      <c r="AB44" s="62"/>
      <c r="AC44" s="62"/>
      <c r="AD44" s="62"/>
      <c r="AE44" s="62"/>
    </row>
    <row r="45" spans="1:31" x14ac:dyDescent="0.5">
      <c r="Z45" s="62"/>
      <c r="AA45" s="62"/>
      <c r="AB45" s="62"/>
      <c r="AC45" s="62"/>
      <c r="AD45" s="62"/>
      <c r="AE45" s="62"/>
    </row>
    <row r="46" spans="1:31" x14ac:dyDescent="0.5">
      <c r="Z46" s="62"/>
      <c r="AA46" s="62"/>
      <c r="AB46" s="62"/>
      <c r="AC46" s="62"/>
      <c r="AD46" s="62"/>
      <c r="AE46" s="62"/>
    </row>
    <row r="47" spans="1:31" x14ac:dyDescent="0.5">
      <c r="Z47" s="62"/>
      <c r="AA47" s="62"/>
      <c r="AB47" s="62"/>
      <c r="AC47" s="62"/>
      <c r="AD47" s="62"/>
      <c r="AE47" s="62"/>
    </row>
    <row r="48" spans="1:31" x14ac:dyDescent="0.5">
      <c r="Z48" s="62"/>
      <c r="AA48" s="62"/>
      <c r="AB48" s="62"/>
      <c r="AC48" s="62"/>
      <c r="AD48" s="62"/>
      <c r="AE48" s="62"/>
    </row>
    <row r="49" spans="26:31" x14ac:dyDescent="0.5">
      <c r="Z49" s="62"/>
      <c r="AA49" s="62"/>
      <c r="AB49" s="62"/>
      <c r="AC49" s="62"/>
      <c r="AD49" s="62"/>
      <c r="AE49" s="62"/>
    </row>
    <row r="50" spans="26:31" x14ac:dyDescent="0.5">
      <c r="Z50" s="62"/>
      <c r="AA50" s="62"/>
      <c r="AB50" s="62"/>
      <c r="AC50" s="62"/>
      <c r="AD50" s="62"/>
      <c r="AE50" s="62"/>
    </row>
    <row r="51" spans="26:31" x14ac:dyDescent="0.5">
      <c r="Z51" s="62"/>
      <c r="AA51" s="62"/>
      <c r="AB51" s="62"/>
      <c r="AC51" s="62"/>
      <c r="AD51" s="62"/>
      <c r="AE51" s="62"/>
    </row>
    <row r="52" spans="26:31" x14ac:dyDescent="0.5">
      <c r="Z52" s="62"/>
      <c r="AA52" s="62"/>
      <c r="AB52" s="62"/>
      <c r="AC52" s="62"/>
      <c r="AD52" s="62"/>
      <c r="AE52" s="62"/>
    </row>
    <row r="53" spans="26:31" x14ac:dyDescent="0.5">
      <c r="Z53" s="62"/>
      <c r="AA53" s="62"/>
      <c r="AB53" s="62"/>
      <c r="AC53" s="62"/>
      <c r="AD53" s="62"/>
      <c r="AE53" s="62"/>
    </row>
    <row r="54" spans="26:31" x14ac:dyDescent="0.5">
      <c r="Z54" s="62"/>
      <c r="AA54" s="62"/>
      <c r="AB54" s="62"/>
      <c r="AC54" s="62"/>
      <c r="AD54" s="62"/>
      <c r="AE54" s="62"/>
    </row>
    <row r="55" spans="26:31" x14ac:dyDescent="0.5">
      <c r="Z55" s="62"/>
      <c r="AA55" s="62"/>
      <c r="AB55" s="62"/>
      <c r="AC55" s="62"/>
      <c r="AD55" s="62"/>
      <c r="AE55" s="62"/>
    </row>
    <row r="56" spans="26:31" x14ac:dyDescent="0.5">
      <c r="Z56" s="62"/>
      <c r="AA56" s="62"/>
      <c r="AB56" s="62"/>
      <c r="AC56" s="62"/>
      <c r="AD56" s="62"/>
      <c r="AE56" s="62"/>
    </row>
    <row r="57" spans="26:31" x14ac:dyDescent="0.5">
      <c r="Z57" s="62"/>
      <c r="AA57" s="62"/>
      <c r="AB57" s="62"/>
      <c r="AC57" s="62"/>
      <c r="AD57" s="62"/>
      <c r="AE57" s="62"/>
    </row>
    <row r="58" spans="26:31" x14ac:dyDescent="0.5">
      <c r="Z58" s="62"/>
      <c r="AA58" s="62"/>
      <c r="AB58" s="62"/>
      <c r="AC58" s="62"/>
      <c r="AD58" s="62"/>
      <c r="AE58" s="62"/>
    </row>
    <row r="59" spans="26:31" x14ac:dyDescent="0.5">
      <c r="Z59" s="62"/>
      <c r="AA59" s="62"/>
      <c r="AB59" s="62"/>
      <c r="AC59" s="62"/>
      <c r="AD59" s="62"/>
      <c r="AE59" s="62"/>
    </row>
    <row r="60" spans="26:31" x14ac:dyDescent="0.5">
      <c r="Z60" s="62"/>
      <c r="AA60" s="62"/>
      <c r="AB60" s="62"/>
      <c r="AC60" s="62"/>
      <c r="AD60" s="62"/>
      <c r="AE60" s="62"/>
    </row>
    <row r="61" spans="26:31" x14ac:dyDescent="0.5">
      <c r="Z61" s="62"/>
      <c r="AA61" s="62"/>
      <c r="AB61" s="62"/>
      <c r="AC61" s="62"/>
      <c r="AD61" s="62"/>
      <c r="AE61" s="62"/>
    </row>
    <row r="62" spans="26:31" x14ac:dyDescent="0.5">
      <c r="Z62" s="62"/>
      <c r="AA62" s="62"/>
      <c r="AB62" s="62"/>
      <c r="AC62" s="62"/>
      <c r="AD62" s="62"/>
      <c r="AE62" s="62"/>
    </row>
    <row r="63" spans="26:31" x14ac:dyDescent="0.5">
      <c r="Z63" s="62"/>
      <c r="AA63" s="62"/>
      <c r="AB63" s="62"/>
      <c r="AC63" s="62"/>
      <c r="AD63" s="62"/>
      <c r="AE63" s="62"/>
    </row>
    <row r="64" spans="26:31" x14ac:dyDescent="0.5">
      <c r="Z64" s="62"/>
      <c r="AA64" s="62"/>
      <c r="AB64" s="62"/>
      <c r="AC64" s="62"/>
      <c r="AD64" s="62"/>
      <c r="AE64" s="62"/>
    </row>
    <row r="65" spans="26:31" x14ac:dyDescent="0.5">
      <c r="Z65" s="62"/>
      <c r="AA65" s="62"/>
      <c r="AB65" s="62"/>
      <c r="AC65" s="62"/>
      <c r="AD65" s="62"/>
      <c r="AE65" s="62"/>
    </row>
    <row r="66" spans="26:31" x14ac:dyDescent="0.5">
      <c r="Z66" s="62"/>
      <c r="AA66" s="62"/>
      <c r="AB66" s="62"/>
      <c r="AC66" s="62"/>
      <c r="AD66" s="62"/>
      <c r="AE66" s="62"/>
    </row>
    <row r="67" spans="26:31" x14ac:dyDescent="0.5">
      <c r="Z67" s="62"/>
      <c r="AA67" s="62"/>
      <c r="AB67" s="62"/>
      <c r="AC67" s="62"/>
      <c r="AD67" s="62"/>
      <c r="AE67" s="62"/>
    </row>
    <row r="68" spans="26:31" x14ac:dyDescent="0.5">
      <c r="Z68" s="62"/>
      <c r="AA68" s="62"/>
      <c r="AB68" s="62"/>
      <c r="AC68" s="62"/>
      <c r="AD68" s="62"/>
      <c r="AE68" s="62"/>
    </row>
    <row r="69" spans="26:31" x14ac:dyDescent="0.5">
      <c r="Z69" s="62"/>
      <c r="AA69" s="62"/>
      <c r="AB69" s="62"/>
      <c r="AC69" s="62"/>
      <c r="AD69" s="62"/>
      <c r="AE69" s="62"/>
    </row>
    <row r="70" spans="26:31" x14ac:dyDescent="0.5">
      <c r="Z70" s="62"/>
      <c r="AA70" s="62"/>
      <c r="AB70" s="62"/>
      <c r="AC70" s="62"/>
      <c r="AD70" s="62"/>
      <c r="AE70" s="62"/>
    </row>
    <row r="71" spans="26:31" x14ac:dyDescent="0.5">
      <c r="Z71" s="62"/>
      <c r="AA71" s="62"/>
      <c r="AB71" s="62"/>
      <c r="AC71" s="62"/>
      <c r="AD71" s="62"/>
      <c r="AE71" s="62"/>
    </row>
    <row r="72" spans="26:31" x14ac:dyDescent="0.5">
      <c r="Z72" s="62"/>
      <c r="AA72" s="62"/>
      <c r="AB72" s="62"/>
      <c r="AC72" s="62"/>
      <c r="AD72" s="62"/>
      <c r="AE72" s="62"/>
    </row>
  </sheetData>
  <sheetProtection sheet="1" objects="1" scenarios="1"/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E14" sqref="E14"/>
    </sheetView>
  </sheetViews>
  <sheetFormatPr baseColWidth="10" defaultColWidth="9.1171875" defaultRowHeight="14.35" x14ac:dyDescent="0.5"/>
  <sheetData>
    <row r="1" spans="1:1" s="3" customFormat="1" x14ac:dyDescent="0.5">
      <c r="A1" s="3" t="s">
        <v>224</v>
      </c>
    </row>
    <row r="2" spans="1:1" x14ac:dyDescent="0.5">
      <c r="A2" t="s">
        <v>221</v>
      </c>
    </row>
    <row r="3" spans="1:1" x14ac:dyDescent="0.5">
      <c r="A3" t="s">
        <v>40</v>
      </c>
    </row>
    <row r="4" spans="1:1" x14ac:dyDescent="0.5">
      <c r="A4" t="s">
        <v>204</v>
      </c>
    </row>
    <row r="5" spans="1:1" x14ac:dyDescent="0.5">
      <c r="A5" t="s">
        <v>222</v>
      </c>
    </row>
    <row r="6" spans="1:1" x14ac:dyDescent="0.5">
      <c r="A6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R108"/>
  <sheetViews>
    <sheetView topLeftCell="C1" workbookViewId="0">
      <selection activeCell="E31" sqref="E31"/>
    </sheetView>
  </sheetViews>
  <sheetFormatPr baseColWidth="10" defaultColWidth="11.41015625" defaultRowHeight="14.35" x14ac:dyDescent="0.5"/>
  <cols>
    <col min="1" max="1" width="23.5859375" style="56" customWidth="1"/>
    <col min="2" max="2" width="11.41015625" style="56"/>
    <col min="3" max="3" width="22.703125" style="56" customWidth="1"/>
    <col min="4" max="4" width="11.41015625" style="56"/>
    <col min="5" max="5" width="8.29296875" style="56" customWidth="1"/>
    <col min="6" max="6" width="19" style="56" customWidth="1"/>
    <col min="7" max="7" width="8.1171875" style="56" customWidth="1"/>
    <col min="8" max="8" width="33.29296875" style="56" customWidth="1"/>
    <col min="9" max="9" width="18.29296875" style="56" customWidth="1"/>
    <col min="10" max="10" width="14.29296875" style="56" customWidth="1"/>
    <col min="11" max="11" width="11.41015625" style="60"/>
    <col min="12" max="12" width="16.5859375" style="56" customWidth="1"/>
    <col min="13" max="13" width="11.41015625" style="56"/>
    <col min="14" max="14" width="18.1171875" style="56" customWidth="1"/>
    <col min="15" max="15" width="11.41015625" style="56"/>
    <col min="16" max="16" width="16.703125" style="56" customWidth="1"/>
    <col min="17" max="16384" width="11.41015625" style="56"/>
  </cols>
  <sheetData>
    <row r="1" spans="1:18" ht="29" thickBot="1" x14ac:dyDescent="0.55000000000000004">
      <c r="A1" s="126" t="s">
        <v>86</v>
      </c>
      <c r="B1" s="205" t="s">
        <v>87</v>
      </c>
      <c r="C1" s="205" t="s">
        <v>1</v>
      </c>
      <c r="D1" s="205" t="s">
        <v>34</v>
      </c>
      <c r="E1" s="205" t="s">
        <v>3</v>
      </c>
      <c r="F1" s="205" t="s">
        <v>2</v>
      </c>
      <c r="G1" s="207" t="s">
        <v>232</v>
      </c>
      <c r="H1" s="208" t="s">
        <v>233</v>
      </c>
      <c r="I1" s="218"/>
      <c r="J1" s="127" t="s">
        <v>234</v>
      </c>
      <c r="K1" s="125"/>
      <c r="L1" s="254" t="s">
        <v>235</v>
      </c>
      <c r="M1" s="255"/>
      <c r="N1" s="255"/>
      <c r="O1" s="255"/>
      <c r="P1" s="255"/>
      <c r="Q1" s="256"/>
      <c r="R1" s="63"/>
    </row>
    <row r="2" spans="1:18" ht="15.7" thickBot="1" x14ac:dyDescent="0.55000000000000004">
      <c r="A2" s="57"/>
      <c r="B2" s="97"/>
      <c r="C2" s="209"/>
      <c r="D2" s="209"/>
      <c r="E2" s="97"/>
      <c r="F2" s="97"/>
      <c r="G2" s="97"/>
      <c r="H2" s="58"/>
      <c r="J2" s="215">
        <f>B2*0.4</f>
        <v>0</v>
      </c>
      <c r="L2" s="234" t="s">
        <v>236</v>
      </c>
      <c r="M2" s="257">
        <f>O4-M4</f>
        <v>30000</v>
      </c>
      <c r="N2" s="257"/>
      <c r="O2" s="257"/>
      <c r="P2" s="257"/>
      <c r="Q2" s="258"/>
      <c r="R2" s="63"/>
    </row>
    <row r="3" spans="1:18" ht="15.7" thickBot="1" x14ac:dyDescent="0.55000000000000004">
      <c r="A3" s="66"/>
      <c r="B3" s="76"/>
      <c r="C3" s="176"/>
      <c r="D3" s="176"/>
      <c r="E3" s="76"/>
      <c r="F3" s="76"/>
      <c r="G3" s="76"/>
      <c r="H3" s="67"/>
      <c r="J3" s="213">
        <f>B3*0.4</f>
        <v>0</v>
      </c>
      <c r="L3" s="259" t="s">
        <v>237</v>
      </c>
      <c r="M3" s="260"/>
      <c r="N3" s="261" t="s">
        <v>238</v>
      </c>
      <c r="O3" s="262"/>
      <c r="P3" s="263" t="s">
        <v>239</v>
      </c>
      <c r="Q3" s="264"/>
      <c r="R3" s="63"/>
    </row>
    <row r="4" spans="1:18" ht="15.7" thickBot="1" x14ac:dyDescent="0.55000000000000004">
      <c r="A4" s="66"/>
      <c r="B4" s="76"/>
      <c r="C4" s="176"/>
      <c r="D4" s="176"/>
      <c r="E4" s="76"/>
      <c r="F4" s="76"/>
      <c r="G4" s="76"/>
      <c r="H4" s="67"/>
      <c r="I4" s="222" t="s">
        <v>246</v>
      </c>
      <c r="J4" s="213">
        <f>B4*0.4</f>
        <v>0</v>
      </c>
      <c r="L4" s="198" t="s">
        <v>240</v>
      </c>
      <c r="M4" s="199">
        <f>SUM(M5:M27)</f>
        <v>0</v>
      </c>
      <c r="N4" s="197" t="s">
        <v>241</v>
      </c>
      <c r="O4" s="196">
        <f>SUM(O5:O27)</f>
        <v>30000</v>
      </c>
      <c r="P4" s="195" t="s">
        <v>242</v>
      </c>
      <c r="Q4" s="194">
        <f>SUM(Q5:Q27)</f>
        <v>200</v>
      </c>
      <c r="R4" s="63"/>
    </row>
    <row r="5" spans="1:18" ht="14.7" thickBot="1" x14ac:dyDescent="0.55000000000000004">
      <c r="A5" s="92"/>
      <c r="B5" s="93"/>
      <c r="C5" s="93"/>
      <c r="D5" s="93"/>
      <c r="E5" s="93"/>
      <c r="F5" s="93"/>
      <c r="G5" s="93"/>
      <c r="H5" s="221"/>
      <c r="I5" s="223">
        <f>SUM(C8:C12)</f>
        <v>0</v>
      </c>
      <c r="J5" s="214"/>
      <c r="L5" s="171"/>
      <c r="M5" s="182"/>
      <c r="N5" s="185" t="s">
        <v>248</v>
      </c>
      <c r="O5" s="186">
        <v>30000</v>
      </c>
      <c r="P5" s="191"/>
      <c r="Q5" s="179"/>
      <c r="R5" s="63"/>
    </row>
    <row r="6" spans="1:18" ht="14.7" thickBot="1" x14ac:dyDescent="0.55000000000000004">
      <c r="A6" s="60"/>
      <c r="B6" s="60"/>
      <c r="C6" s="60"/>
      <c r="D6" s="60"/>
      <c r="E6" s="60"/>
      <c r="F6" s="60"/>
      <c r="G6" s="60"/>
      <c r="H6" s="60"/>
      <c r="J6" s="116"/>
      <c r="L6" s="172"/>
      <c r="M6" s="183"/>
      <c r="N6" s="187"/>
      <c r="O6" s="188"/>
      <c r="P6" s="192"/>
      <c r="Q6" s="180">
        <v>200</v>
      </c>
      <c r="R6" s="63"/>
    </row>
    <row r="7" spans="1:18" ht="29" thickBot="1" x14ac:dyDescent="0.55000000000000004">
      <c r="A7" s="126" t="s">
        <v>88</v>
      </c>
      <c r="B7" s="205" t="s">
        <v>87</v>
      </c>
      <c r="C7" s="206" t="s">
        <v>89</v>
      </c>
      <c r="D7" s="206" t="s">
        <v>34</v>
      </c>
      <c r="E7" s="205" t="s">
        <v>3</v>
      </c>
      <c r="F7" s="205" t="s">
        <v>2</v>
      </c>
      <c r="G7" s="207" t="s">
        <v>232</v>
      </c>
      <c r="H7" s="208" t="s">
        <v>233</v>
      </c>
      <c r="I7" s="125"/>
      <c r="J7" s="127" t="s">
        <v>234</v>
      </c>
      <c r="L7" s="172"/>
      <c r="M7" s="183"/>
      <c r="N7" s="187"/>
      <c r="O7" s="188"/>
      <c r="P7" s="192"/>
      <c r="Q7" s="180"/>
      <c r="R7" s="63"/>
    </row>
    <row r="8" spans="1:18" x14ac:dyDescent="0.5">
      <c r="A8" s="69"/>
      <c r="B8" s="70"/>
      <c r="C8" s="200"/>
      <c r="D8" s="200"/>
      <c r="E8" s="204"/>
      <c r="F8" s="204"/>
      <c r="G8" s="204"/>
      <c r="H8" s="71"/>
      <c r="I8" s="219" t="s">
        <v>243</v>
      </c>
      <c r="J8" s="216">
        <f>B8*0.4</f>
        <v>0</v>
      </c>
      <c r="L8" s="172"/>
      <c r="M8" s="183"/>
      <c r="N8" s="187"/>
      <c r="O8" s="188"/>
      <c r="P8" s="192"/>
      <c r="Q8" s="180"/>
      <c r="R8" s="63"/>
    </row>
    <row r="9" spans="1:18" ht="14.7" thickBot="1" x14ac:dyDescent="0.55000000000000004">
      <c r="A9" s="66"/>
      <c r="B9" s="76"/>
      <c r="C9" s="176"/>
      <c r="D9" s="176"/>
      <c r="E9" s="178"/>
      <c r="F9" s="178"/>
      <c r="G9" s="178"/>
      <c r="H9" s="67"/>
      <c r="I9" s="220">
        <f>I12+SUM(D15:D63)+SUM(D66:D124)</f>
        <v>0</v>
      </c>
      <c r="J9" s="213">
        <f>B9*0.4</f>
        <v>0</v>
      </c>
      <c r="L9" s="172"/>
      <c r="M9" s="183"/>
      <c r="N9" s="187"/>
      <c r="O9" s="188"/>
      <c r="P9" s="192"/>
      <c r="Q9" s="180"/>
      <c r="R9" s="63"/>
    </row>
    <row r="10" spans="1:18" ht="14.7" thickBot="1" x14ac:dyDescent="0.55000000000000004">
      <c r="A10" s="66"/>
      <c r="B10" s="76"/>
      <c r="C10" s="176"/>
      <c r="D10" s="176"/>
      <c r="E10" s="178"/>
      <c r="F10" s="178"/>
      <c r="G10" s="178"/>
      <c r="H10" s="67"/>
      <c r="I10" s="60"/>
      <c r="J10" s="213">
        <f>B10*0.4</f>
        <v>0</v>
      </c>
      <c r="L10" s="172"/>
      <c r="M10" s="183"/>
      <c r="N10" s="187"/>
      <c r="O10" s="188"/>
      <c r="P10" s="192"/>
      <c r="Q10" s="180"/>
      <c r="R10" s="63"/>
    </row>
    <row r="11" spans="1:18" x14ac:dyDescent="0.5">
      <c r="A11" s="66"/>
      <c r="B11" s="76"/>
      <c r="C11" s="176"/>
      <c r="D11" s="176"/>
      <c r="E11" s="178"/>
      <c r="F11" s="178"/>
      <c r="G11" s="178"/>
      <c r="H11" s="67"/>
      <c r="I11" s="219" t="s">
        <v>90</v>
      </c>
      <c r="J11" s="213">
        <f>B11*0.4</f>
        <v>0</v>
      </c>
      <c r="L11" s="172"/>
      <c r="M11" s="183"/>
      <c r="N11" s="187"/>
      <c r="O11" s="188"/>
      <c r="P11" s="192"/>
      <c r="Q11" s="180"/>
      <c r="R11" s="63"/>
    </row>
    <row r="12" spans="1:18" ht="14.7" thickBot="1" x14ac:dyDescent="0.55000000000000004">
      <c r="A12" s="92"/>
      <c r="B12" s="93"/>
      <c r="C12" s="202"/>
      <c r="D12" s="202"/>
      <c r="E12" s="203"/>
      <c r="F12" s="203"/>
      <c r="G12" s="203"/>
      <c r="H12" s="94"/>
      <c r="I12" s="220">
        <f>SUM(D2:D6)+SUM(D8:D12)</f>
        <v>0</v>
      </c>
      <c r="J12" s="217">
        <f>B12*0.4</f>
        <v>0</v>
      </c>
      <c r="L12" s="172"/>
      <c r="M12" s="183"/>
      <c r="N12" s="187"/>
      <c r="O12" s="188"/>
      <c r="P12" s="192"/>
      <c r="Q12" s="180"/>
      <c r="R12" s="63"/>
    </row>
    <row r="13" spans="1:18" ht="14.7" thickBot="1" x14ac:dyDescent="0.55000000000000004">
      <c r="A13" s="60"/>
      <c r="B13" s="60"/>
      <c r="C13" s="232"/>
      <c r="D13" s="232"/>
      <c r="E13" s="60"/>
      <c r="F13" s="60"/>
      <c r="G13" s="60"/>
      <c r="H13" s="60"/>
      <c r="I13" s="60"/>
      <c r="J13" s="60"/>
      <c r="L13" s="172"/>
      <c r="M13" s="183"/>
      <c r="N13" s="187"/>
      <c r="O13" s="188"/>
      <c r="P13" s="192"/>
      <c r="Q13" s="180"/>
      <c r="R13" s="63"/>
    </row>
    <row r="14" spans="1:18" ht="47.25" customHeight="1" thickBot="1" x14ac:dyDescent="0.55000000000000004">
      <c r="A14" s="210" t="s">
        <v>91</v>
      </c>
      <c r="B14" s="207" t="s">
        <v>87</v>
      </c>
      <c r="C14" s="211" t="s">
        <v>92</v>
      </c>
      <c r="D14" s="211" t="s">
        <v>34</v>
      </c>
      <c r="E14" s="207" t="s">
        <v>3</v>
      </c>
      <c r="F14" s="207" t="s">
        <v>247</v>
      </c>
      <c r="G14" s="212" t="s">
        <v>232</v>
      </c>
      <c r="H14" s="225"/>
      <c r="I14" s="225"/>
      <c r="J14" s="174" t="s">
        <v>234</v>
      </c>
      <c r="K14" s="225"/>
      <c r="L14" s="172"/>
      <c r="M14" s="183"/>
      <c r="N14" s="187"/>
      <c r="O14" s="188"/>
      <c r="P14" s="192"/>
      <c r="Q14" s="180"/>
      <c r="R14" s="63"/>
    </row>
    <row r="15" spans="1:18" ht="14.7" thickBot="1" x14ac:dyDescent="0.55000000000000004">
      <c r="A15" s="57"/>
      <c r="B15" s="97">
        <f>200*E15</f>
        <v>0</v>
      </c>
      <c r="C15" s="97"/>
      <c r="D15" s="209">
        <f>0.5*E15</f>
        <v>0</v>
      </c>
      <c r="E15" s="97"/>
      <c r="F15" s="224"/>
      <c r="G15" s="58"/>
      <c r="H15" s="60"/>
      <c r="I15" s="60"/>
      <c r="J15" s="215">
        <f t="shared" ref="J15:J62" si="0">B15*0.4</f>
        <v>0</v>
      </c>
      <c r="L15" s="172"/>
      <c r="M15" s="183"/>
      <c r="N15" s="187"/>
      <c r="O15" s="188"/>
      <c r="P15" s="192"/>
      <c r="Q15" s="180"/>
      <c r="R15" s="63"/>
    </row>
    <row r="16" spans="1:18" ht="14.7" thickBot="1" x14ac:dyDescent="0.55000000000000004">
      <c r="A16" s="66"/>
      <c r="B16" s="76">
        <f>420*E16</f>
        <v>0</v>
      </c>
      <c r="C16" s="76"/>
      <c r="D16" s="209">
        <f>0.5*E16</f>
        <v>0</v>
      </c>
      <c r="E16" s="76"/>
      <c r="F16" s="178"/>
      <c r="G16" s="67"/>
      <c r="H16" s="60"/>
      <c r="I16" s="60"/>
      <c r="J16" s="213">
        <f t="shared" si="0"/>
        <v>0</v>
      </c>
      <c r="L16" s="172"/>
      <c r="M16" s="183"/>
      <c r="N16" s="187"/>
      <c r="O16" s="188"/>
      <c r="P16" s="192"/>
      <c r="Q16" s="180"/>
      <c r="R16" s="63"/>
    </row>
    <row r="17" spans="1:18" ht="14.7" thickBot="1" x14ac:dyDescent="0.55000000000000004">
      <c r="A17" s="66"/>
      <c r="B17" s="76">
        <f>900*E17</f>
        <v>0</v>
      </c>
      <c r="C17" s="76"/>
      <c r="D17" s="209">
        <f t="shared" ref="D17:D62" si="1">0.5*E17</f>
        <v>0</v>
      </c>
      <c r="E17" s="76"/>
      <c r="F17" s="178"/>
      <c r="G17" s="67"/>
      <c r="H17" s="60"/>
      <c r="I17" s="60"/>
      <c r="J17" s="213">
        <f t="shared" si="0"/>
        <v>0</v>
      </c>
      <c r="L17" s="172"/>
      <c r="M17" s="183"/>
      <c r="N17" s="187"/>
      <c r="O17" s="188"/>
      <c r="P17" s="192"/>
      <c r="Q17" s="180"/>
      <c r="R17" s="63"/>
    </row>
    <row r="18" spans="1:18" ht="14.7" thickBot="1" x14ac:dyDescent="0.55000000000000004">
      <c r="A18" s="66"/>
      <c r="B18" s="76">
        <f>E18*1300</f>
        <v>0</v>
      </c>
      <c r="C18" s="76"/>
      <c r="D18" s="209">
        <f t="shared" si="1"/>
        <v>0</v>
      </c>
      <c r="E18" s="76"/>
      <c r="F18" s="178"/>
      <c r="G18" s="67"/>
      <c r="H18" s="60"/>
      <c r="I18" s="60"/>
      <c r="J18" s="213">
        <f t="shared" si="0"/>
        <v>0</v>
      </c>
      <c r="L18" s="172"/>
      <c r="M18" s="183"/>
      <c r="N18" s="187"/>
      <c r="O18" s="188"/>
      <c r="P18" s="192"/>
      <c r="Q18" s="180"/>
      <c r="R18" s="63"/>
    </row>
    <row r="19" spans="1:18" ht="14.7" thickBot="1" x14ac:dyDescent="0.55000000000000004">
      <c r="A19" s="66"/>
      <c r="B19" s="76">
        <f>420*E19</f>
        <v>0</v>
      </c>
      <c r="C19" s="76"/>
      <c r="D19" s="209">
        <f t="shared" si="1"/>
        <v>0</v>
      </c>
      <c r="E19" s="76"/>
      <c r="F19" s="178"/>
      <c r="G19" s="67"/>
      <c r="H19" s="60"/>
      <c r="I19" s="60"/>
      <c r="J19" s="213">
        <f t="shared" si="0"/>
        <v>0</v>
      </c>
      <c r="L19" s="172"/>
      <c r="M19" s="183"/>
      <c r="N19" s="187"/>
      <c r="O19" s="188"/>
      <c r="P19" s="192"/>
      <c r="Q19" s="180"/>
      <c r="R19" s="63"/>
    </row>
    <row r="20" spans="1:18" ht="14.7" thickBot="1" x14ac:dyDescent="0.55000000000000004">
      <c r="A20" s="66"/>
      <c r="B20" s="76">
        <f>900*E20</f>
        <v>0</v>
      </c>
      <c r="C20" s="76"/>
      <c r="D20" s="209">
        <f t="shared" si="1"/>
        <v>0</v>
      </c>
      <c r="E20" s="76"/>
      <c r="F20" s="178"/>
      <c r="G20" s="67"/>
      <c r="H20" s="60"/>
      <c r="I20" s="60"/>
      <c r="J20" s="213">
        <f t="shared" si="0"/>
        <v>0</v>
      </c>
      <c r="L20" s="172"/>
      <c r="M20" s="183"/>
      <c r="N20" s="187"/>
      <c r="O20" s="188"/>
      <c r="P20" s="192"/>
      <c r="Q20" s="180"/>
      <c r="R20" s="63"/>
    </row>
    <row r="21" spans="1:18" ht="14.7" thickBot="1" x14ac:dyDescent="0.55000000000000004">
      <c r="A21" s="66"/>
      <c r="B21" s="76">
        <f>1300*E21</f>
        <v>0</v>
      </c>
      <c r="C21" s="76"/>
      <c r="D21" s="209">
        <f t="shared" si="1"/>
        <v>0</v>
      </c>
      <c r="E21" s="76"/>
      <c r="F21" s="178"/>
      <c r="G21" s="67"/>
      <c r="H21" s="60"/>
      <c r="I21" s="60"/>
      <c r="J21" s="213">
        <f t="shared" si="0"/>
        <v>0</v>
      </c>
      <c r="L21" s="172"/>
      <c r="M21" s="183"/>
      <c r="N21" s="187"/>
      <c r="O21" s="188"/>
      <c r="P21" s="192"/>
      <c r="Q21" s="180"/>
      <c r="R21" s="63"/>
    </row>
    <row r="22" spans="1:18" ht="14.7" thickBot="1" x14ac:dyDescent="0.55000000000000004">
      <c r="A22" s="66"/>
      <c r="B22" s="76">
        <f>420*E22</f>
        <v>0</v>
      </c>
      <c r="C22" s="76"/>
      <c r="D22" s="209">
        <f t="shared" si="1"/>
        <v>0</v>
      </c>
      <c r="E22" s="76"/>
      <c r="F22" s="178"/>
      <c r="G22" s="67"/>
      <c r="H22" s="60"/>
      <c r="I22" s="60"/>
      <c r="J22" s="213">
        <f t="shared" si="0"/>
        <v>0</v>
      </c>
      <c r="L22" s="172"/>
      <c r="M22" s="183"/>
      <c r="N22" s="187"/>
      <c r="O22" s="188"/>
      <c r="P22" s="192"/>
      <c r="Q22" s="180"/>
      <c r="R22" s="63"/>
    </row>
    <row r="23" spans="1:18" ht="14.7" thickBot="1" x14ac:dyDescent="0.55000000000000004">
      <c r="A23" s="66"/>
      <c r="B23" s="76">
        <f>900*E23</f>
        <v>0</v>
      </c>
      <c r="C23" s="76"/>
      <c r="D23" s="209">
        <f t="shared" si="1"/>
        <v>0</v>
      </c>
      <c r="E23" s="76"/>
      <c r="F23" s="178"/>
      <c r="G23" s="67"/>
      <c r="H23" s="60"/>
      <c r="I23" s="60"/>
      <c r="J23" s="213">
        <f t="shared" si="0"/>
        <v>0</v>
      </c>
      <c r="L23" s="172"/>
      <c r="M23" s="183"/>
      <c r="N23" s="187"/>
      <c r="O23" s="188"/>
      <c r="P23" s="192"/>
      <c r="Q23" s="180"/>
      <c r="R23" s="63"/>
    </row>
    <row r="24" spans="1:18" ht="14.7" thickBot="1" x14ac:dyDescent="0.55000000000000004">
      <c r="A24" s="66"/>
      <c r="B24" s="76">
        <f>1300*E24</f>
        <v>0</v>
      </c>
      <c r="C24" s="76"/>
      <c r="D24" s="209">
        <f t="shared" si="1"/>
        <v>0</v>
      </c>
      <c r="E24" s="76"/>
      <c r="F24" s="178"/>
      <c r="G24" s="67"/>
      <c r="H24" s="60"/>
      <c r="I24" s="60"/>
      <c r="J24" s="213">
        <f t="shared" si="0"/>
        <v>0</v>
      </c>
      <c r="L24" s="172"/>
      <c r="M24" s="183"/>
      <c r="N24" s="187"/>
      <c r="O24" s="188"/>
      <c r="P24" s="192"/>
      <c r="Q24" s="180"/>
      <c r="R24" s="63"/>
    </row>
    <row r="25" spans="1:18" ht="14.7" thickBot="1" x14ac:dyDescent="0.55000000000000004">
      <c r="A25" s="66"/>
      <c r="B25" s="76">
        <f>2000*E25</f>
        <v>0</v>
      </c>
      <c r="C25" s="76"/>
      <c r="D25" s="209">
        <f t="shared" si="1"/>
        <v>0</v>
      </c>
      <c r="E25" s="76"/>
      <c r="F25" s="178"/>
      <c r="G25" s="67"/>
      <c r="H25" s="60"/>
      <c r="I25" s="60"/>
      <c r="J25" s="213">
        <f t="shared" si="0"/>
        <v>0</v>
      </c>
      <c r="L25" s="172"/>
      <c r="M25" s="183"/>
      <c r="N25" s="187"/>
      <c r="O25" s="188"/>
      <c r="P25" s="192"/>
      <c r="Q25" s="180"/>
      <c r="R25" s="63"/>
    </row>
    <row r="26" spans="1:18" ht="14.7" thickBot="1" x14ac:dyDescent="0.55000000000000004">
      <c r="A26" s="66"/>
      <c r="B26" s="76">
        <f>5000*E26</f>
        <v>0</v>
      </c>
      <c r="C26" s="76"/>
      <c r="D26" s="209">
        <f t="shared" si="1"/>
        <v>0</v>
      </c>
      <c r="E26" s="76"/>
      <c r="F26" s="178"/>
      <c r="G26" s="67"/>
      <c r="H26" s="60"/>
      <c r="I26" s="60"/>
      <c r="J26" s="213">
        <f t="shared" si="0"/>
        <v>0</v>
      </c>
      <c r="L26" s="172"/>
      <c r="M26" s="183"/>
      <c r="N26" s="187"/>
      <c r="O26" s="188"/>
      <c r="P26" s="192"/>
      <c r="Q26" s="180"/>
      <c r="R26" s="63"/>
    </row>
    <row r="27" spans="1:18" ht="14.7" thickBot="1" x14ac:dyDescent="0.55000000000000004">
      <c r="A27" s="66"/>
      <c r="B27" s="76">
        <f>1400*E27</f>
        <v>0</v>
      </c>
      <c r="C27" s="76"/>
      <c r="D27" s="209">
        <f t="shared" si="1"/>
        <v>0</v>
      </c>
      <c r="E27" s="76"/>
      <c r="F27" s="178"/>
      <c r="G27" s="67"/>
      <c r="H27" s="60"/>
      <c r="I27" s="60"/>
      <c r="J27" s="213">
        <f t="shared" si="0"/>
        <v>0</v>
      </c>
      <c r="L27" s="172"/>
      <c r="M27" s="183"/>
      <c r="N27" s="187"/>
      <c r="O27" s="188"/>
      <c r="P27" s="192"/>
      <c r="Q27" s="180"/>
      <c r="R27" s="63"/>
    </row>
    <row r="28" spans="1:18" ht="14.7" thickBot="1" x14ac:dyDescent="0.55000000000000004">
      <c r="A28" s="66"/>
      <c r="B28" s="76">
        <f>2100*E28</f>
        <v>0</v>
      </c>
      <c r="C28" s="76"/>
      <c r="D28" s="209">
        <f t="shared" si="1"/>
        <v>0</v>
      </c>
      <c r="E28" s="76"/>
      <c r="F28" s="178"/>
      <c r="G28" s="67"/>
      <c r="H28" s="60"/>
      <c r="I28" s="60"/>
      <c r="J28" s="213">
        <f t="shared" si="0"/>
        <v>0</v>
      </c>
      <c r="L28" s="172"/>
      <c r="M28" s="183"/>
      <c r="N28" s="187"/>
      <c r="O28" s="188"/>
      <c r="P28" s="192"/>
      <c r="Q28" s="180"/>
      <c r="R28" s="63"/>
    </row>
    <row r="29" spans="1:18" ht="14.7" thickBot="1" x14ac:dyDescent="0.55000000000000004">
      <c r="A29" s="66"/>
      <c r="B29" s="76">
        <v>0</v>
      </c>
      <c r="C29" s="76"/>
      <c r="D29" s="209">
        <f t="shared" si="1"/>
        <v>0</v>
      </c>
      <c r="E29" s="76"/>
      <c r="F29" s="178"/>
      <c r="G29" s="67"/>
      <c r="H29" s="60"/>
      <c r="I29" s="60"/>
      <c r="J29" s="213">
        <f t="shared" si="0"/>
        <v>0</v>
      </c>
      <c r="L29" s="172"/>
      <c r="M29" s="183"/>
      <c r="N29" s="187"/>
      <c r="O29" s="188"/>
      <c r="P29" s="192"/>
      <c r="Q29" s="180"/>
      <c r="R29" s="63"/>
    </row>
    <row r="30" spans="1:18" ht="14.7" thickBot="1" x14ac:dyDescent="0.55000000000000004">
      <c r="A30" s="66"/>
      <c r="B30" s="76">
        <f>1000*E30</f>
        <v>0</v>
      </c>
      <c r="C30" s="76"/>
      <c r="D30" s="209">
        <f t="shared" si="1"/>
        <v>0</v>
      </c>
      <c r="E30" s="76"/>
      <c r="F30" s="178"/>
      <c r="G30" s="67"/>
      <c r="H30" s="60"/>
      <c r="I30" s="60"/>
      <c r="J30" s="213">
        <f t="shared" si="0"/>
        <v>0</v>
      </c>
      <c r="L30" s="172"/>
      <c r="M30" s="183"/>
      <c r="N30" s="187"/>
      <c r="O30" s="188"/>
      <c r="P30" s="192"/>
      <c r="Q30" s="180"/>
      <c r="R30" s="63"/>
    </row>
    <row r="31" spans="1:18" ht="14.7" thickBot="1" x14ac:dyDescent="0.55000000000000004">
      <c r="A31" s="66"/>
      <c r="B31" s="76">
        <f>1000*E31</f>
        <v>0</v>
      </c>
      <c r="C31" s="76"/>
      <c r="D31" s="209">
        <f t="shared" si="1"/>
        <v>0</v>
      </c>
      <c r="E31" s="76"/>
      <c r="F31" s="178"/>
      <c r="G31" s="67"/>
      <c r="H31" s="60"/>
      <c r="I31" s="60"/>
      <c r="J31" s="213">
        <f t="shared" si="0"/>
        <v>0</v>
      </c>
      <c r="L31" s="172"/>
      <c r="M31" s="183"/>
      <c r="N31" s="187"/>
      <c r="O31" s="188"/>
      <c r="P31" s="192"/>
      <c r="Q31" s="180"/>
      <c r="R31" s="63"/>
    </row>
    <row r="32" spans="1:18" ht="14.7" thickBot="1" x14ac:dyDescent="0.55000000000000004">
      <c r="A32" s="66"/>
      <c r="B32" s="76">
        <f>2000*E32</f>
        <v>0</v>
      </c>
      <c r="C32" s="76"/>
      <c r="D32" s="209">
        <f t="shared" si="1"/>
        <v>0</v>
      </c>
      <c r="E32" s="76"/>
      <c r="F32" s="178"/>
      <c r="G32" s="67"/>
      <c r="H32" s="60"/>
      <c r="I32" s="60"/>
      <c r="J32" s="213">
        <f t="shared" si="0"/>
        <v>0</v>
      </c>
      <c r="L32" s="172"/>
      <c r="M32" s="183"/>
      <c r="N32" s="187"/>
      <c r="O32" s="188"/>
      <c r="P32" s="192"/>
      <c r="Q32" s="180"/>
      <c r="R32" s="63"/>
    </row>
    <row r="33" spans="1:18" ht="14.7" thickBot="1" x14ac:dyDescent="0.55000000000000004">
      <c r="A33" s="66"/>
      <c r="B33" s="76">
        <f>4000*E33</f>
        <v>0</v>
      </c>
      <c r="C33" s="76"/>
      <c r="D33" s="209">
        <f t="shared" si="1"/>
        <v>0</v>
      </c>
      <c r="E33" s="76"/>
      <c r="F33" s="76"/>
      <c r="G33" s="67"/>
      <c r="H33" s="60"/>
      <c r="I33" s="60"/>
      <c r="J33" s="213">
        <f t="shared" si="0"/>
        <v>0</v>
      </c>
      <c r="L33" s="172"/>
      <c r="M33" s="183"/>
      <c r="N33" s="187"/>
      <c r="O33" s="188"/>
      <c r="P33" s="192"/>
      <c r="Q33" s="180"/>
      <c r="R33" s="63"/>
    </row>
    <row r="34" spans="1:18" ht="14.7" thickBot="1" x14ac:dyDescent="0.55000000000000004">
      <c r="A34" s="66"/>
      <c r="B34" s="76">
        <f>1000*E34</f>
        <v>0</v>
      </c>
      <c r="C34" s="76"/>
      <c r="D34" s="209">
        <f t="shared" si="1"/>
        <v>0</v>
      </c>
      <c r="E34" s="76"/>
      <c r="F34" s="76"/>
      <c r="G34" s="67"/>
      <c r="H34" s="60"/>
      <c r="I34" s="60"/>
      <c r="J34" s="213">
        <f t="shared" si="0"/>
        <v>0</v>
      </c>
      <c r="L34" s="172"/>
      <c r="M34" s="183"/>
      <c r="N34" s="187"/>
      <c r="O34" s="188"/>
      <c r="P34" s="192"/>
      <c r="Q34" s="180"/>
      <c r="R34" s="63"/>
    </row>
    <row r="35" spans="1:18" ht="14.7" thickBot="1" x14ac:dyDescent="0.55000000000000004">
      <c r="A35" s="66"/>
      <c r="B35" s="76">
        <f>2000*E35</f>
        <v>0</v>
      </c>
      <c r="C35" s="76"/>
      <c r="D35" s="209">
        <f t="shared" si="1"/>
        <v>0</v>
      </c>
      <c r="E35" s="76"/>
      <c r="F35" s="76"/>
      <c r="G35" s="67"/>
      <c r="H35" s="60"/>
      <c r="I35" s="60"/>
      <c r="J35" s="213">
        <f t="shared" si="0"/>
        <v>0</v>
      </c>
      <c r="L35" s="173"/>
      <c r="M35" s="184"/>
      <c r="N35" s="189"/>
      <c r="O35" s="190"/>
      <c r="P35" s="193"/>
      <c r="Q35" s="181"/>
      <c r="R35" s="63"/>
    </row>
    <row r="36" spans="1:18" ht="14.7" thickBot="1" x14ac:dyDescent="0.55000000000000004">
      <c r="A36" s="66"/>
      <c r="B36" s="76">
        <f>2000*E36</f>
        <v>0</v>
      </c>
      <c r="C36" s="76"/>
      <c r="D36" s="209">
        <f t="shared" si="1"/>
        <v>0</v>
      </c>
      <c r="E36" s="76"/>
      <c r="F36" s="76"/>
      <c r="G36" s="67"/>
      <c r="H36" s="60"/>
      <c r="I36" s="60"/>
      <c r="J36" s="213">
        <f t="shared" si="0"/>
        <v>0</v>
      </c>
      <c r="R36" s="63"/>
    </row>
    <row r="37" spans="1:18" ht="14.7" thickBot="1" x14ac:dyDescent="0.55000000000000004">
      <c r="A37" s="66"/>
      <c r="B37" s="76">
        <v>0</v>
      </c>
      <c r="C37" s="76"/>
      <c r="D37" s="209">
        <f t="shared" si="1"/>
        <v>0</v>
      </c>
      <c r="E37" s="76"/>
      <c r="F37" s="76"/>
      <c r="G37" s="67"/>
      <c r="H37" s="60"/>
      <c r="I37" s="60"/>
      <c r="J37" s="213">
        <f t="shared" si="0"/>
        <v>0</v>
      </c>
      <c r="R37" s="63"/>
    </row>
    <row r="38" spans="1:18" ht="14.7" thickBot="1" x14ac:dyDescent="0.55000000000000004">
      <c r="A38" s="66"/>
      <c r="B38" s="76">
        <f>2000*E38</f>
        <v>0</v>
      </c>
      <c r="C38" s="76"/>
      <c r="D38" s="209">
        <f t="shared" si="1"/>
        <v>0</v>
      </c>
      <c r="E38" s="76"/>
      <c r="F38" s="76"/>
      <c r="G38" s="67"/>
      <c r="H38" s="60"/>
      <c r="I38" s="60"/>
      <c r="J38" s="213">
        <f t="shared" si="0"/>
        <v>0</v>
      </c>
      <c r="R38" s="63"/>
    </row>
    <row r="39" spans="1:18" ht="14.7" thickBot="1" x14ac:dyDescent="0.55000000000000004">
      <c r="A39" s="66"/>
      <c r="B39" s="76">
        <f>1400*E39</f>
        <v>0</v>
      </c>
      <c r="C39" s="76"/>
      <c r="D39" s="209">
        <f t="shared" si="1"/>
        <v>0</v>
      </c>
      <c r="E39" s="76"/>
      <c r="F39" s="76"/>
      <c r="G39" s="67"/>
      <c r="H39" s="60"/>
      <c r="I39" s="60"/>
      <c r="J39" s="213">
        <f t="shared" si="0"/>
        <v>0</v>
      </c>
      <c r="R39" s="63"/>
    </row>
    <row r="40" spans="1:18" ht="14.7" thickBot="1" x14ac:dyDescent="0.55000000000000004">
      <c r="A40" s="66"/>
      <c r="B40" s="76">
        <f>E40*700</f>
        <v>0</v>
      </c>
      <c r="C40" s="76"/>
      <c r="D40" s="209">
        <f t="shared" si="1"/>
        <v>0</v>
      </c>
      <c r="E40" s="76"/>
      <c r="F40" s="76"/>
      <c r="G40" s="67"/>
      <c r="H40" s="60"/>
      <c r="I40" s="60"/>
      <c r="J40" s="213">
        <f t="shared" si="0"/>
        <v>0</v>
      </c>
      <c r="R40" s="63"/>
    </row>
    <row r="41" spans="1:18" ht="14.7" thickBot="1" x14ac:dyDescent="0.55000000000000004">
      <c r="A41" s="66"/>
      <c r="B41" s="76">
        <f>E41*350</f>
        <v>0</v>
      </c>
      <c r="C41" s="76"/>
      <c r="D41" s="209">
        <f t="shared" si="1"/>
        <v>0</v>
      </c>
      <c r="E41" s="76"/>
      <c r="F41" s="76"/>
      <c r="G41" s="67"/>
      <c r="H41" s="60"/>
      <c r="I41" s="60"/>
      <c r="J41" s="213">
        <f t="shared" si="0"/>
        <v>0</v>
      </c>
      <c r="R41" s="63"/>
    </row>
    <row r="42" spans="1:18" ht="14.7" thickBot="1" x14ac:dyDescent="0.55000000000000004">
      <c r="A42" s="66"/>
      <c r="B42" s="76">
        <f>3800*E42</f>
        <v>0</v>
      </c>
      <c r="C42" s="76"/>
      <c r="D42" s="209">
        <f t="shared" si="1"/>
        <v>0</v>
      </c>
      <c r="E42" s="76"/>
      <c r="F42" s="76"/>
      <c r="G42" s="67"/>
      <c r="H42" s="60"/>
      <c r="I42" s="60"/>
      <c r="J42" s="213">
        <f t="shared" si="0"/>
        <v>0</v>
      </c>
      <c r="R42" s="63"/>
    </row>
    <row r="43" spans="1:18" ht="14.7" thickBot="1" x14ac:dyDescent="0.55000000000000004">
      <c r="A43" s="66"/>
      <c r="B43" s="76">
        <f>1500*E43</f>
        <v>0</v>
      </c>
      <c r="C43" s="76"/>
      <c r="D43" s="209">
        <f t="shared" si="1"/>
        <v>0</v>
      </c>
      <c r="E43" s="76"/>
      <c r="F43" s="76"/>
      <c r="G43" s="67"/>
      <c r="H43" s="60"/>
      <c r="I43" s="60"/>
      <c r="J43" s="213">
        <f t="shared" si="0"/>
        <v>0</v>
      </c>
      <c r="R43" s="63"/>
    </row>
    <row r="44" spans="1:18" ht="14.7" thickBot="1" x14ac:dyDescent="0.55000000000000004">
      <c r="A44" s="66"/>
      <c r="B44" s="76">
        <f>5000*E44</f>
        <v>0</v>
      </c>
      <c r="C44" s="76"/>
      <c r="D44" s="209">
        <f t="shared" si="1"/>
        <v>0</v>
      </c>
      <c r="E44" s="76"/>
      <c r="F44" s="76"/>
      <c r="G44" s="67"/>
      <c r="H44" s="60"/>
      <c r="I44" s="60"/>
      <c r="J44" s="213">
        <f t="shared" si="0"/>
        <v>0</v>
      </c>
      <c r="R44" s="63"/>
    </row>
    <row r="45" spans="1:18" ht="14.7" thickBot="1" x14ac:dyDescent="0.55000000000000004">
      <c r="A45" s="66"/>
      <c r="B45" s="76">
        <f>6000*E45</f>
        <v>0</v>
      </c>
      <c r="C45" s="76"/>
      <c r="D45" s="209">
        <f t="shared" si="1"/>
        <v>0</v>
      </c>
      <c r="E45" s="76"/>
      <c r="F45" s="76"/>
      <c r="G45" s="67"/>
      <c r="H45" s="60"/>
      <c r="I45" s="60"/>
      <c r="J45" s="213">
        <f t="shared" si="0"/>
        <v>0</v>
      </c>
      <c r="R45" s="63"/>
    </row>
    <row r="46" spans="1:18" ht="14.7" thickBot="1" x14ac:dyDescent="0.55000000000000004">
      <c r="A46" s="66"/>
      <c r="B46" s="76">
        <f>2100*E46</f>
        <v>0</v>
      </c>
      <c r="C46" s="76"/>
      <c r="D46" s="209">
        <f t="shared" si="1"/>
        <v>0</v>
      </c>
      <c r="E46" s="76"/>
      <c r="F46" s="76"/>
      <c r="G46" s="67"/>
      <c r="H46" s="60"/>
      <c r="I46" s="60"/>
      <c r="J46" s="213">
        <f t="shared" si="0"/>
        <v>0</v>
      </c>
      <c r="R46" s="63"/>
    </row>
    <row r="47" spans="1:18" ht="14.7" thickBot="1" x14ac:dyDescent="0.55000000000000004">
      <c r="A47" s="66"/>
      <c r="B47" s="76">
        <f>1000*E47</f>
        <v>0</v>
      </c>
      <c r="C47" s="76"/>
      <c r="D47" s="209">
        <f t="shared" si="1"/>
        <v>0</v>
      </c>
      <c r="E47" s="76"/>
      <c r="F47" s="76"/>
      <c r="G47" s="67"/>
      <c r="H47" s="60"/>
      <c r="I47" s="60"/>
      <c r="J47" s="213">
        <f t="shared" si="0"/>
        <v>0</v>
      </c>
      <c r="R47" s="63"/>
    </row>
    <row r="48" spans="1:18" ht="14.7" thickBot="1" x14ac:dyDescent="0.55000000000000004">
      <c r="A48" s="66"/>
      <c r="B48" s="76">
        <f>2000*E48</f>
        <v>0</v>
      </c>
      <c r="C48" s="76"/>
      <c r="D48" s="209">
        <f t="shared" si="1"/>
        <v>0</v>
      </c>
      <c r="E48" s="76"/>
      <c r="F48" s="76"/>
      <c r="G48" s="67"/>
      <c r="H48" s="60"/>
      <c r="I48" s="60"/>
      <c r="J48" s="213">
        <f t="shared" si="0"/>
        <v>0</v>
      </c>
      <c r="R48" s="63"/>
    </row>
    <row r="49" spans="1:18" ht="14.7" thickBot="1" x14ac:dyDescent="0.55000000000000004">
      <c r="A49" s="66"/>
      <c r="B49" s="76">
        <f>3000*E49</f>
        <v>0</v>
      </c>
      <c r="C49" s="76"/>
      <c r="D49" s="209">
        <f t="shared" si="1"/>
        <v>0</v>
      </c>
      <c r="E49" s="76"/>
      <c r="F49" s="76"/>
      <c r="G49" s="67"/>
      <c r="H49" s="60"/>
      <c r="I49" s="60"/>
      <c r="J49" s="213">
        <f t="shared" si="0"/>
        <v>0</v>
      </c>
      <c r="R49" s="63"/>
    </row>
    <row r="50" spans="1:18" ht="14.7" thickBot="1" x14ac:dyDescent="0.55000000000000004">
      <c r="A50" s="66"/>
      <c r="B50" s="76">
        <f>5000*E50</f>
        <v>0</v>
      </c>
      <c r="C50" s="76"/>
      <c r="D50" s="209">
        <f t="shared" si="1"/>
        <v>0</v>
      </c>
      <c r="E50" s="76"/>
      <c r="F50" s="76"/>
      <c r="G50" s="67"/>
      <c r="H50" s="60"/>
      <c r="I50" s="60"/>
      <c r="J50" s="213">
        <f t="shared" si="0"/>
        <v>0</v>
      </c>
      <c r="R50" s="63"/>
    </row>
    <row r="51" spans="1:18" ht="14.7" thickBot="1" x14ac:dyDescent="0.55000000000000004">
      <c r="A51" s="66"/>
      <c r="B51" s="76">
        <f>4000*E51</f>
        <v>0</v>
      </c>
      <c r="C51" s="76"/>
      <c r="D51" s="209">
        <f t="shared" si="1"/>
        <v>0</v>
      </c>
      <c r="E51" s="76"/>
      <c r="F51" s="76"/>
      <c r="G51" s="67"/>
      <c r="H51" s="60"/>
      <c r="I51" s="60"/>
      <c r="J51" s="213">
        <f t="shared" si="0"/>
        <v>0</v>
      </c>
      <c r="R51" s="63"/>
    </row>
    <row r="52" spans="1:18" ht="14.7" thickBot="1" x14ac:dyDescent="0.55000000000000004">
      <c r="A52" s="66"/>
      <c r="B52" s="76">
        <f>1400*E52</f>
        <v>0</v>
      </c>
      <c r="C52" s="76"/>
      <c r="D52" s="209">
        <f t="shared" si="1"/>
        <v>0</v>
      </c>
      <c r="E52" s="76"/>
      <c r="F52" s="76"/>
      <c r="G52" s="67"/>
      <c r="H52" s="60"/>
      <c r="I52" s="60"/>
      <c r="J52" s="213">
        <f t="shared" si="0"/>
        <v>0</v>
      </c>
      <c r="R52" s="63"/>
    </row>
    <row r="53" spans="1:18" ht="14.7" thickBot="1" x14ac:dyDescent="0.55000000000000004">
      <c r="A53" s="66"/>
      <c r="B53" s="76">
        <f>2100*E53</f>
        <v>0</v>
      </c>
      <c r="C53" s="76"/>
      <c r="D53" s="209">
        <f t="shared" si="1"/>
        <v>0</v>
      </c>
      <c r="E53" s="76"/>
      <c r="F53" s="76"/>
      <c r="G53" s="67"/>
      <c r="H53" s="60"/>
      <c r="I53" s="60"/>
      <c r="J53" s="213">
        <f t="shared" si="0"/>
        <v>0</v>
      </c>
      <c r="R53" s="63"/>
    </row>
    <row r="54" spans="1:18" ht="14.7" thickBot="1" x14ac:dyDescent="0.55000000000000004">
      <c r="A54" s="66"/>
      <c r="B54" s="76">
        <v>0</v>
      </c>
      <c r="C54" s="76"/>
      <c r="D54" s="209">
        <f t="shared" si="1"/>
        <v>0</v>
      </c>
      <c r="E54" s="76"/>
      <c r="F54" s="76"/>
      <c r="G54" s="67"/>
      <c r="H54" s="60"/>
      <c r="I54" s="60"/>
      <c r="J54" s="213">
        <f t="shared" si="0"/>
        <v>0</v>
      </c>
      <c r="R54" s="63"/>
    </row>
    <row r="55" spans="1:18" ht="14.7" thickBot="1" x14ac:dyDescent="0.55000000000000004">
      <c r="A55" s="66"/>
      <c r="B55" s="76"/>
      <c r="C55" s="76"/>
      <c r="D55" s="209">
        <f t="shared" si="1"/>
        <v>0</v>
      </c>
      <c r="E55" s="76"/>
      <c r="F55" s="76"/>
      <c r="G55" s="67"/>
      <c r="H55" s="60"/>
      <c r="I55" s="60"/>
      <c r="J55" s="213">
        <f t="shared" si="0"/>
        <v>0</v>
      </c>
      <c r="R55" s="63"/>
    </row>
    <row r="56" spans="1:18" ht="14.7" thickBot="1" x14ac:dyDescent="0.55000000000000004">
      <c r="A56" s="66"/>
      <c r="B56" s="76"/>
      <c r="C56" s="76"/>
      <c r="D56" s="209">
        <f t="shared" si="1"/>
        <v>0</v>
      </c>
      <c r="E56" s="76"/>
      <c r="F56" s="76"/>
      <c r="G56" s="67"/>
      <c r="H56" s="60"/>
      <c r="I56" s="60"/>
      <c r="J56" s="213">
        <f t="shared" si="0"/>
        <v>0</v>
      </c>
      <c r="R56" s="63"/>
    </row>
    <row r="57" spans="1:18" ht="14.7" thickBot="1" x14ac:dyDescent="0.55000000000000004">
      <c r="A57" s="66"/>
      <c r="B57" s="76"/>
      <c r="C57" s="76"/>
      <c r="D57" s="209">
        <f t="shared" si="1"/>
        <v>0</v>
      </c>
      <c r="E57" s="76"/>
      <c r="F57" s="76"/>
      <c r="G57" s="67"/>
      <c r="H57" s="60"/>
      <c r="I57" s="60"/>
      <c r="J57" s="213">
        <f t="shared" si="0"/>
        <v>0</v>
      </c>
      <c r="R57" s="63"/>
    </row>
    <row r="58" spans="1:18" ht="14.7" thickBot="1" x14ac:dyDescent="0.55000000000000004">
      <c r="A58" s="66"/>
      <c r="B58" s="76">
        <f>3000*E58</f>
        <v>0</v>
      </c>
      <c r="C58" s="76"/>
      <c r="D58" s="209">
        <f t="shared" si="1"/>
        <v>0</v>
      </c>
      <c r="E58" s="76"/>
      <c r="F58" s="76"/>
      <c r="G58" s="67"/>
      <c r="H58" s="60"/>
      <c r="I58" s="60"/>
      <c r="J58" s="213">
        <f t="shared" si="0"/>
        <v>0</v>
      </c>
      <c r="R58" s="63"/>
    </row>
    <row r="59" spans="1:18" ht="14.7" thickBot="1" x14ac:dyDescent="0.55000000000000004">
      <c r="A59" s="66"/>
      <c r="B59" s="76">
        <v>0</v>
      </c>
      <c r="C59" s="76"/>
      <c r="D59" s="209">
        <f t="shared" si="1"/>
        <v>0</v>
      </c>
      <c r="E59" s="76"/>
      <c r="F59" s="76"/>
      <c r="G59" s="67"/>
      <c r="H59" s="60"/>
      <c r="I59" s="60"/>
      <c r="J59" s="213">
        <f t="shared" si="0"/>
        <v>0</v>
      </c>
      <c r="R59" s="63"/>
    </row>
    <row r="60" spans="1:18" ht="14.7" thickBot="1" x14ac:dyDescent="0.55000000000000004">
      <c r="A60" s="66"/>
      <c r="B60" s="76">
        <f>4000*E60</f>
        <v>0</v>
      </c>
      <c r="C60" s="76"/>
      <c r="D60" s="209">
        <f t="shared" si="1"/>
        <v>0</v>
      </c>
      <c r="E60" s="76"/>
      <c r="F60" s="76"/>
      <c r="G60" s="67"/>
      <c r="H60" s="60"/>
      <c r="I60" s="60"/>
      <c r="J60" s="213">
        <f t="shared" si="0"/>
        <v>0</v>
      </c>
      <c r="R60" s="63"/>
    </row>
    <row r="61" spans="1:18" ht="14.7" thickBot="1" x14ac:dyDescent="0.55000000000000004">
      <c r="A61" s="66"/>
      <c r="B61" s="76">
        <f>4000*E61</f>
        <v>0</v>
      </c>
      <c r="C61" s="76"/>
      <c r="D61" s="209">
        <f t="shared" si="1"/>
        <v>0</v>
      </c>
      <c r="E61" s="76"/>
      <c r="F61" s="76"/>
      <c r="G61" s="67"/>
      <c r="H61" s="60"/>
      <c r="I61" s="60"/>
      <c r="J61" s="213">
        <f t="shared" si="0"/>
        <v>0</v>
      </c>
      <c r="R61" s="63"/>
    </row>
    <row r="62" spans="1:18" ht="14.7" thickBot="1" x14ac:dyDescent="0.55000000000000004">
      <c r="A62" s="66"/>
      <c r="B62" s="76">
        <f>1400*E62</f>
        <v>0</v>
      </c>
      <c r="C62" s="176"/>
      <c r="D62" s="209">
        <f t="shared" si="1"/>
        <v>0</v>
      </c>
      <c r="E62" s="76"/>
      <c r="F62" s="76"/>
      <c r="G62" s="67"/>
      <c r="H62" s="60"/>
      <c r="I62" s="60"/>
      <c r="J62" s="213">
        <f t="shared" si="0"/>
        <v>0</v>
      </c>
      <c r="R62" s="63"/>
    </row>
    <row r="63" spans="1:18" ht="14.7" thickBot="1" x14ac:dyDescent="0.55000000000000004">
      <c r="A63" s="92"/>
      <c r="B63" s="93"/>
      <c r="C63" s="202"/>
      <c r="D63" s="209">
        <f>0.5*E63</f>
        <v>0</v>
      </c>
      <c r="E63" s="93"/>
      <c r="F63" s="93"/>
      <c r="G63" s="94"/>
      <c r="H63" s="60"/>
      <c r="I63" s="60"/>
      <c r="J63" s="217"/>
      <c r="R63" s="63"/>
    </row>
    <row r="64" spans="1:18" ht="14.7" thickBot="1" x14ac:dyDescent="0.55000000000000004">
      <c r="A64" s="60"/>
      <c r="B64" s="60"/>
      <c r="C64" s="232"/>
      <c r="D64" s="232"/>
      <c r="E64" s="60"/>
      <c r="F64" s="60"/>
      <c r="G64" s="60"/>
      <c r="H64" s="60"/>
      <c r="I64" s="60"/>
      <c r="J64" s="60"/>
      <c r="R64" s="63"/>
    </row>
    <row r="65" spans="1:18" ht="28.7" x14ac:dyDescent="0.5">
      <c r="A65" s="226" t="s">
        <v>244</v>
      </c>
      <c r="B65" s="201" t="s">
        <v>87</v>
      </c>
      <c r="C65" s="201" t="s">
        <v>233</v>
      </c>
      <c r="D65" s="227" t="s">
        <v>34</v>
      </c>
      <c r="E65" s="201" t="s">
        <v>3</v>
      </c>
      <c r="F65" s="201" t="s">
        <v>2</v>
      </c>
      <c r="G65" s="228" t="s">
        <v>232</v>
      </c>
      <c r="H65" s="60"/>
      <c r="I65" s="225"/>
      <c r="J65" s="233" t="s">
        <v>245</v>
      </c>
      <c r="K65" s="225"/>
      <c r="R65" s="63"/>
    </row>
    <row r="66" spans="1:18" x14ac:dyDescent="0.5">
      <c r="A66" s="229"/>
      <c r="B66" s="175"/>
      <c r="C66" s="175"/>
      <c r="D66" s="177"/>
      <c r="E66" s="175"/>
      <c r="F66" s="175"/>
      <c r="G66" s="230"/>
      <c r="H66" s="60"/>
      <c r="I66" s="125"/>
      <c r="J66" s="213">
        <f>B66*0.4</f>
        <v>0</v>
      </c>
      <c r="R66" s="63"/>
    </row>
    <row r="67" spans="1:18" x14ac:dyDescent="0.5">
      <c r="A67" s="66"/>
      <c r="B67" s="76"/>
      <c r="C67" s="76"/>
      <c r="D67" s="176"/>
      <c r="E67" s="76"/>
      <c r="F67" s="76"/>
      <c r="G67" s="67"/>
      <c r="H67" s="60"/>
      <c r="I67" s="60"/>
      <c r="J67" s="213">
        <f t="shared" ref="J67:J92" si="2">B67*0.4</f>
        <v>0</v>
      </c>
      <c r="R67" s="63"/>
    </row>
    <row r="68" spans="1:18" x14ac:dyDescent="0.5">
      <c r="A68" s="66"/>
      <c r="B68" s="76"/>
      <c r="C68" s="76"/>
      <c r="D68" s="176"/>
      <c r="E68" s="76"/>
      <c r="F68" s="76"/>
      <c r="G68" s="67"/>
      <c r="H68" s="60"/>
      <c r="I68" s="60"/>
      <c r="J68" s="213">
        <f t="shared" si="2"/>
        <v>0</v>
      </c>
      <c r="R68" s="63"/>
    </row>
    <row r="69" spans="1:18" x14ac:dyDescent="0.5">
      <c r="A69" s="66"/>
      <c r="B69" s="76"/>
      <c r="C69" s="76"/>
      <c r="D69" s="176"/>
      <c r="E69" s="76"/>
      <c r="F69" s="76"/>
      <c r="G69" s="67"/>
      <c r="H69" s="60"/>
      <c r="I69" s="60"/>
      <c r="J69" s="213">
        <f t="shared" si="2"/>
        <v>0</v>
      </c>
      <c r="R69" s="63"/>
    </row>
    <row r="70" spans="1:18" x14ac:dyDescent="0.5">
      <c r="A70" s="66"/>
      <c r="B70" s="76"/>
      <c r="C70" s="76"/>
      <c r="D70" s="176"/>
      <c r="E70" s="76"/>
      <c r="F70" s="76"/>
      <c r="G70" s="67"/>
      <c r="H70" s="60"/>
      <c r="I70" s="60"/>
      <c r="J70" s="213">
        <f t="shared" si="2"/>
        <v>0</v>
      </c>
      <c r="R70" s="63"/>
    </row>
    <row r="71" spans="1:18" x14ac:dyDescent="0.5">
      <c r="A71" s="66"/>
      <c r="B71" s="76"/>
      <c r="C71" s="76"/>
      <c r="D71" s="176"/>
      <c r="E71" s="76"/>
      <c r="F71" s="76"/>
      <c r="G71" s="67"/>
      <c r="H71" s="60"/>
      <c r="I71" s="60"/>
      <c r="J71" s="213">
        <f t="shared" si="2"/>
        <v>0</v>
      </c>
      <c r="R71" s="63"/>
    </row>
    <row r="72" spans="1:18" x14ac:dyDescent="0.5">
      <c r="A72" s="66"/>
      <c r="B72" s="76"/>
      <c r="C72" s="76"/>
      <c r="D72" s="176"/>
      <c r="E72" s="76"/>
      <c r="F72" s="76"/>
      <c r="G72" s="67"/>
      <c r="H72" s="60"/>
      <c r="I72" s="60"/>
      <c r="J72" s="213">
        <f t="shared" si="2"/>
        <v>0</v>
      </c>
      <c r="R72" s="63"/>
    </row>
    <row r="73" spans="1:18" x14ac:dyDescent="0.5">
      <c r="A73" s="66"/>
      <c r="B73" s="76"/>
      <c r="C73" s="76"/>
      <c r="D73" s="176"/>
      <c r="E73" s="76"/>
      <c r="F73" s="76"/>
      <c r="G73" s="67"/>
      <c r="H73" s="60"/>
      <c r="I73" s="60"/>
      <c r="J73" s="213">
        <f t="shared" si="2"/>
        <v>0</v>
      </c>
      <c r="R73" s="63"/>
    </row>
    <row r="74" spans="1:18" x14ac:dyDescent="0.5">
      <c r="A74" s="66"/>
      <c r="B74" s="76"/>
      <c r="C74" s="76"/>
      <c r="D74" s="176"/>
      <c r="E74" s="76"/>
      <c r="F74" s="76"/>
      <c r="G74" s="67"/>
      <c r="H74" s="60"/>
      <c r="I74" s="60"/>
      <c r="J74" s="213">
        <f t="shared" si="2"/>
        <v>0</v>
      </c>
      <c r="R74" s="63"/>
    </row>
    <row r="75" spans="1:18" x14ac:dyDescent="0.5">
      <c r="A75" s="66"/>
      <c r="B75" s="76"/>
      <c r="C75" s="76"/>
      <c r="D75" s="176"/>
      <c r="E75" s="76"/>
      <c r="F75" s="76"/>
      <c r="G75" s="67"/>
      <c r="H75" s="60"/>
      <c r="I75" s="60"/>
      <c r="J75" s="213">
        <f t="shared" si="2"/>
        <v>0</v>
      </c>
      <c r="R75" s="63"/>
    </row>
    <row r="76" spans="1:18" x14ac:dyDescent="0.5">
      <c r="A76" s="66"/>
      <c r="B76" s="76"/>
      <c r="C76" s="76"/>
      <c r="D76" s="176"/>
      <c r="E76" s="76"/>
      <c r="F76" s="76"/>
      <c r="G76" s="67"/>
      <c r="H76" s="60"/>
      <c r="I76" s="60"/>
      <c r="J76" s="213">
        <f t="shared" si="2"/>
        <v>0</v>
      </c>
      <c r="R76" s="63"/>
    </row>
    <row r="77" spans="1:18" x14ac:dyDescent="0.5">
      <c r="A77" s="66"/>
      <c r="B77" s="76"/>
      <c r="C77" s="76"/>
      <c r="D77" s="176"/>
      <c r="E77" s="76"/>
      <c r="F77" s="76"/>
      <c r="G77" s="67"/>
      <c r="H77" s="60"/>
      <c r="I77" s="60"/>
      <c r="J77" s="213">
        <f t="shared" si="2"/>
        <v>0</v>
      </c>
      <c r="R77" s="63"/>
    </row>
    <row r="78" spans="1:18" x14ac:dyDescent="0.5">
      <c r="A78" s="66"/>
      <c r="B78" s="76"/>
      <c r="C78" s="76"/>
      <c r="D78" s="176"/>
      <c r="E78" s="76"/>
      <c r="F78" s="76"/>
      <c r="G78" s="67"/>
      <c r="H78" s="60"/>
      <c r="I78" s="60"/>
      <c r="J78" s="213">
        <f t="shared" si="2"/>
        <v>0</v>
      </c>
      <c r="R78" s="63"/>
    </row>
    <row r="79" spans="1:18" x14ac:dyDescent="0.5">
      <c r="A79" s="66"/>
      <c r="B79" s="76"/>
      <c r="C79" s="176"/>
      <c r="D79" s="176"/>
      <c r="E79" s="76"/>
      <c r="F79" s="76"/>
      <c r="G79" s="67"/>
      <c r="H79" s="60"/>
      <c r="I79" s="60"/>
      <c r="J79" s="213">
        <f t="shared" si="2"/>
        <v>0</v>
      </c>
      <c r="R79" s="63"/>
    </row>
    <row r="80" spans="1:18" x14ac:dyDescent="0.5">
      <c r="A80" s="66"/>
      <c r="B80" s="76"/>
      <c r="C80" s="176"/>
      <c r="D80" s="176"/>
      <c r="E80" s="76"/>
      <c r="F80" s="76"/>
      <c r="G80" s="67"/>
      <c r="H80" s="60"/>
      <c r="I80" s="60"/>
      <c r="J80" s="213">
        <f t="shared" si="2"/>
        <v>0</v>
      </c>
      <c r="R80" s="63"/>
    </row>
    <row r="81" spans="1:18" x14ac:dyDescent="0.5">
      <c r="A81" s="66"/>
      <c r="B81" s="76"/>
      <c r="C81" s="176"/>
      <c r="D81" s="176"/>
      <c r="E81" s="76"/>
      <c r="F81" s="76"/>
      <c r="G81" s="67"/>
      <c r="H81" s="60"/>
      <c r="I81" s="60"/>
      <c r="J81" s="213">
        <f t="shared" si="2"/>
        <v>0</v>
      </c>
      <c r="R81" s="63"/>
    </row>
    <row r="82" spans="1:18" x14ac:dyDescent="0.5">
      <c r="A82" s="66"/>
      <c r="B82" s="76"/>
      <c r="C82" s="176"/>
      <c r="D82" s="176"/>
      <c r="E82" s="76"/>
      <c r="F82" s="76"/>
      <c r="G82" s="67"/>
      <c r="H82" s="60"/>
      <c r="I82" s="60"/>
      <c r="J82" s="213">
        <f t="shared" si="2"/>
        <v>0</v>
      </c>
      <c r="R82" s="63"/>
    </row>
    <row r="83" spans="1:18" x14ac:dyDescent="0.5">
      <c r="A83" s="66"/>
      <c r="B83" s="76"/>
      <c r="C83" s="176"/>
      <c r="D83" s="176"/>
      <c r="E83" s="76"/>
      <c r="F83" s="76"/>
      <c r="G83" s="67"/>
      <c r="H83" s="60"/>
      <c r="I83" s="60"/>
      <c r="J83" s="213">
        <f t="shared" si="2"/>
        <v>0</v>
      </c>
      <c r="R83" s="63"/>
    </row>
    <row r="84" spans="1:18" x14ac:dyDescent="0.5">
      <c r="A84" s="66"/>
      <c r="B84" s="76"/>
      <c r="C84" s="176"/>
      <c r="D84" s="176"/>
      <c r="E84" s="76"/>
      <c r="F84" s="76"/>
      <c r="G84" s="67"/>
      <c r="H84" s="60"/>
      <c r="I84" s="60"/>
      <c r="J84" s="213">
        <f t="shared" si="2"/>
        <v>0</v>
      </c>
      <c r="R84" s="63"/>
    </row>
    <row r="85" spans="1:18" x14ac:dyDescent="0.5">
      <c r="A85" s="66"/>
      <c r="B85" s="76"/>
      <c r="C85" s="176"/>
      <c r="D85" s="176"/>
      <c r="E85" s="76"/>
      <c r="F85" s="76"/>
      <c r="G85" s="67"/>
      <c r="H85" s="60"/>
      <c r="I85" s="60"/>
      <c r="J85" s="213">
        <f t="shared" si="2"/>
        <v>0</v>
      </c>
      <c r="R85" s="63"/>
    </row>
    <row r="86" spans="1:18" x14ac:dyDescent="0.5">
      <c r="A86" s="66"/>
      <c r="B86" s="76"/>
      <c r="C86" s="176"/>
      <c r="D86" s="176"/>
      <c r="E86" s="76"/>
      <c r="F86" s="76"/>
      <c r="G86" s="67"/>
      <c r="H86" s="60"/>
      <c r="I86" s="60"/>
      <c r="J86" s="213">
        <f t="shared" si="2"/>
        <v>0</v>
      </c>
      <c r="R86" s="63"/>
    </row>
    <row r="87" spans="1:18" x14ac:dyDescent="0.5">
      <c r="A87" s="66"/>
      <c r="B87" s="76"/>
      <c r="C87" s="176"/>
      <c r="D87" s="176"/>
      <c r="E87" s="76"/>
      <c r="F87" s="76"/>
      <c r="G87" s="67"/>
      <c r="H87" s="60"/>
      <c r="I87" s="60"/>
      <c r="J87" s="213">
        <f t="shared" si="2"/>
        <v>0</v>
      </c>
      <c r="R87" s="63"/>
    </row>
    <row r="88" spans="1:18" x14ac:dyDescent="0.5">
      <c r="A88" s="66"/>
      <c r="B88" s="76"/>
      <c r="C88" s="176"/>
      <c r="D88" s="176"/>
      <c r="E88" s="76"/>
      <c r="F88" s="76"/>
      <c r="G88" s="67"/>
      <c r="H88" s="60"/>
      <c r="I88" s="60"/>
      <c r="J88" s="213">
        <f t="shared" si="2"/>
        <v>0</v>
      </c>
      <c r="R88" s="63"/>
    </row>
    <row r="89" spans="1:18" x14ac:dyDescent="0.5">
      <c r="A89" s="66"/>
      <c r="B89" s="76"/>
      <c r="C89" s="176"/>
      <c r="D89" s="176"/>
      <c r="E89" s="76"/>
      <c r="F89" s="76"/>
      <c r="G89" s="67"/>
      <c r="H89" s="60"/>
      <c r="I89" s="60"/>
      <c r="J89" s="213">
        <f t="shared" si="2"/>
        <v>0</v>
      </c>
      <c r="R89" s="63"/>
    </row>
    <row r="90" spans="1:18" x14ac:dyDescent="0.5">
      <c r="A90" s="66"/>
      <c r="B90" s="76"/>
      <c r="C90" s="176"/>
      <c r="D90" s="176"/>
      <c r="E90" s="76"/>
      <c r="F90" s="76"/>
      <c r="G90" s="67"/>
      <c r="H90" s="60"/>
      <c r="I90" s="60"/>
      <c r="J90" s="213">
        <f t="shared" si="2"/>
        <v>0</v>
      </c>
      <c r="R90" s="63"/>
    </row>
    <row r="91" spans="1:18" x14ac:dyDescent="0.5">
      <c r="A91" s="66"/>
      <c r="B91" s="76"/>
      <c r="C91" s="176"/>
      <c r="D91" s="176"/>
      <c r="E91" s="76"/>
      <c r="F91" s="76"/>
      <c r="G91" s="67"/>
      <c r="H91" s="60"/>
      <c r="I91" s="60"/>
      <c r="J91" s="213">
        <f t="shared" si="2"/>
        <v>0</v>
      </c>
      <c r="R91" s="63"/>
    </row>
    <row r="92" spans="1:18" x14ac:dyDescent="0.5">
      <c r="A92" s="66"/>
      <c r="B92" s="76"/>
      <c r="C92" s="176"/>
      <c r="D92" s="176"/>
      <c r="E92" s="76"/>
      <c r="F92" s="76"/>
      <c r="G92" s="67"/>
      <c r="H92" s="60"/>
      <c r="I92" s="60"/>
      <c r="J92" s="213">
        <f t="shared" si="2"/>
        <v>0</v>
      </c>
      <c r="R92" s="63"/>
    </row>
    <row r="93" spans="1:18" x14ac:dyDescent="0.5">
      <c r="A93" s="66"/>
      <c r="B93" s="76"/>
      <c r="C93" s="176"/>
      <c r="D93" s="176"/>
      <c r="E93" s="76"/>
      <c r="F93" s="76"/>
      <c r="G93" s="67"/>
      <c r="H93" s="60"/>
      <c r="I93" s="60"/>
      <c r="J93" s="213"/>
      <c r="R93" s="63"/>
    </row>
    <row r="94" spans="1:18" x14ac:dyDescent="0.5">
      <c r="A94" s="66"/>
      <c r="B94" s="76"/>
      <c r="C94" s="176"/>
      <c r="D94" s="176"/>
      <c r="E94" s="76"/>
      <c r="F94" s="76"/>
      <c r="G94" s="67"/>
      <c r="H94" s="60"/>
      <c r="I94" s="60"/>
      <c r="J94" s="213"/>
      <c r="R94" s="63"/>
    </row>
    <row r="95" spans="1:18" x14ac:dyDescent="0.5">
      <c r="A95" s="66"/>
      <c r="B95" s="76"/>
      <c r="C95" s="176"/>
      <c r="D95" s="176"/>
      <c r="E95" s="76"/>
      <c r="F95" s="76"/>
      <c r="G95" s="67"/>
      <c r="H95" s="60"/>
      <c r="I95" s="60"/>
      <c r="J95" s="213"/>
      <c r="R95" s="63"/>
    </row>
    <row r="96" spans="1:18" x14ac:dyDescent="0.5">
      <c r="A96" s="66"/>
      <c r="B96" s="76"/>
      <c r="C96" s="176"/>
      <c r="D96" s="176"/>
      <c r="E96" s="76"/>
      <c r="F96" s="76"/>
      <c r="G96" s="67"/>
      <c r="H96" s="60"/>
      <c r="I96" s="60"/>
      <c r="J96" s="213"/>
      <c r="R96" s="63"/>
    </row>
    <row r="97" spans="1:18" x14ac:dyDescent="0.5">
      <c r="A97" s="66"/>
      <c r="B97" s="76"/>
      <c r="C97" s="176"/>
      <c r="D97" s="176"/>
      <c r="E97" s="76"/>
      <c r="F97" s="76"/>
      <c r="G97" s="67"/>
      <c r="H97" s="60"/>
      <c r="I97" s="60"/>
      <c r="J97" s="213"/>
      <c r="R97" s="63"/>
    </row>
    <row r="98" spans="1:18" x14ac:dyDescent="0.5">
      <c r="A98" s="66"/>
      <c r="B98" s="76"/>
      <c r="C98" s="176"/>
      <c r="D98" s="176"/>
      <c r="E98" s="76"/>
      <c r="F98" s="76"/>
      <c r="G98" s="67"/>
      <c r="H98" s="60"/>
      <c r="I98" s="60"/>
      <c r="J98" s="213"/>
      <c r="R98" s="63"/>
    </row>
    <row r="99" spans="1:18" x14ac:dyDescent="0.5">
      <c r="A99" s="66"/>
      <c r="B99" s="76"/>
      <c r="C99" s="176"/>
      <c r="D99" s="176"/>
      <c r="E99" s="76"/>
      <c r="F99" s="76"/>
      <c r="G99" s="67"/>
      <c r="H99" s="60"/>
      <c r="I99" s="60"/>
      <c r="J99" s="213"/>
      <c r="R99" s="63"/>
    </row>
    <row r="100" spans="1:18" x14ac:dyDescent="0.5">
      <c r="A100" s="66"/>
      <c r="B100" s="76"/>
      <c r="C100" s="176"/>
      <c r="D100" s="176"/>
      <c r="E100" s="76"/>
      <c r="F100" s="76"/>
      <c r="G100" s="67"/>
      <c r="H100" s="60"/>
      <c r="I100" s="60"/>
      <c r="J100" s="213"/>
      <c r="R100" s="63"/>
    </row>
    <row r="101" spans="1:18" x14ac:dyDescent="0.5">
      <c r="A101" s="66"/>
      <c r="B101" s="76"/>
      <c r="C101" s="176"/>
      <c r="D101" s="176"/>
      <c r="E101" s="76"/>
      <c r="F101" s="76"/>
      <c r="G101" s="67"/>
      <c r="H101" s="60"/>
      <c r="I101" s="60"/>
      <c r="J101" s="213"/>
      <c r="R101" s="63"/>
    </row>
    <row r="102" spans="1:18" x14ac:dyDescent="0.5">
      <c r="A102" s="66"/>
      <c r="B102" s="76"/>
      <c r="C102" s="176"/>
      <c r="D102" s="176"/>
      <c r="E102" s="76"/>
      <c r="F102" s="76"/>
      <c r="G102" s="67"/>
      <c r="H102" s="231"/>
      <c r="I102" s="60"/>
      <c r="J102" s="213"/>
      <c r="R102" s="63"/>
    </row>
    <row r="103" spans="1:18" x14ac:dyDescent="0.5">
      <c r="A103" s="66"/>
      <c r="B103" s="76"/>
      <c r="C103" s="176"/>
      <c r="D103" s="176"/>
      <c r="E103" s="76"/>
      <c r="F103" s="76"/>
      <c r="G103" s="67"/>
      <c r="H103" s="60"/>
      <c r="I103" s="60"/>
      <c r="J103" s="213"/>
      <c r="R103" s="63"/>
    </row>
    <row r="104" spans="1:18" x14ac:dyDescent="0.5">
      <c r="A104" s="66"/>
      <c r="B104" s="76"/>
      <c r="C104" s="176"/>
      <c r="D104" s="176"/>
      <c r="E104" s="76"/>
      <c r="F104" s="76"/>
      <c r="G104" s="67"/>
      <c r="H104" s="60"/>
      <c r="I104" s="60"/>
      <c r="J104" s="213"/>
      <c r="R104" s="63"/>
    </row>
    <row r="105" spans="1:18" x14ac:dyDescent="0.5">
      <c r="A105" s="66"/>
      <c r="B105" s="76"/>
      <c r="C105" s="176"/>
      <c r="D105" s="176"/>
      <c r="E105" s="76"/>
      <c r="F105" s="76"/>
      <c r="G105" s="67"/>
      <c r="H105" s="60"/>
      <c r="I105" s="60"/>
      <c r="J105" s="213"/>
      <c r="R105" s="63"/>
    </row>
    <row r="106" spans="1:18" x14ac:dyDescent="0.5">
      <c r="A106" s="66"/>
      <c r="B106" s="76"/>
      <c r="C106" s="76"/>
      <c r="D106" s="176"/>
      <c r="E106" s="76"/>
      <c r="F106" s="76"/>
      <c r="G106" s="67"/>
      <c r="H106" s="60"/>
      <c r="I106" s="60"/>
      <c r="J106" s="213"/>
      <c r="R106" s="63"/>
    </row>
    <row r="107" spans="1:18" ht="14.7" thickBot="1" x14ac:dyDescent="0.55000000000000004">
      <c r="A107" s="92"/>
      <c r="B107" s="93"/>
      <c r="C107" s="93"/>
      <c r="D107" s="176"/>
      <c r="E107" s="93"/>
      <c r="F107" s="93"/>
      <c r="G107" s="94"/>
      <c r="H107" s="60"/>
      <c r="I107" s="60"/>
      <c r="J107" s="217"/>
      <c r="R107" s="63"/>
    </row>
    <row r="108" spans="1:18" x14ac:dyDescent="0.5">
      <c r="H108" s="60"/>
      <c r="I108" s="60"/>
    </row>
  </sheetData>
  <mergeCells count="5">
    <mergeCell ref="L1:Q1"/>
    <mergeCell ref="M2:Q2"/>
    <mergeCell ref="L3:M3"/>
    <mergeCell ref="N3:O3"/>
    <mergeCell ref="P3:Q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workbookViewId="0">
      <selection activeCell="H35" sqref="H35"/>
    </sheetView>
  </sheetViews>
  <sheetFormatPr baseColWidth="10" defaultColWidth="11.41015625" defaultRowHeight="14.35" x14ac:dyDescent="0.5"/>
  <cols>
    <col min="1" max="1" width="20.5859375" style="56" customWidth="1"/>
    <col min="2" max="2" width="10.1171875" style="56" customWidth="1"/>
    <col min="3" max="3" width="6" style="56" customWidth="1"/>
    <col min="4" max="4" width="8.5859375" style="56" customWidth="1"/>
    <col min="5" max="5" width="19.5859375" style="56" customWidth="1"/>
    <col min="6" max="6" width="4.5859375" style="56" customWidth="1"/>
    <col min="7" max="7" width="5.41015625" style="56" customWidth="1"/>
    <col min="8" max="8" width="4.29296875" style="56" customWidth="1"/>
    <col min="9" max="9" width="6.5859375" style="56" customWidth="1"/>
    <col min="10" max="10" width="3" style="56" customWidth="1"/>
    <col min="11" max="11" width="25.1171875" style="56" customWidth="1"/>
    <col min="12" max="12" width="14.5859375" style="56" customWidth="1"/>
    <col min="13" max="13" width="7.5859375" style="56" customWidth="1"/>
    <col min="14" max="14" width="8.703125" style="56" customWidth="1"/>
    <col min="15" max="15" width="14" style="56" customWidth="1"/>
    <col min="16" max="16" width="4.5859375" style="56" customWidth="1"/>
    <col min="17" max="17" width="5.29296875" style="56" customWidth="1"/>
    <col min="18" max="16384" width="11.41015625" style="56"/>
  </cols>
  <sheetData>
    <row r="1" spans="1:25" ht="14.7" thickBot="1" x14ac:dyDescent="0.55000000000000004">
      <c r="A1" s="124" t="s">
        <v>93</v>
      </c>
      <c r="B1" s="124"/>
      <c r="C1" s="124" t="s">
        <v>94</v>
      </c>
      <c r="D1" s="124" t="s">
        <v>95</v>
      </c>
      <c r="E1" s="124" t="s">
        <v>6</v>
      </c>
      <c r="F1" s="124" t="s">
        <v>7</v>
      </c>
      <c r="G1" s="124"/>
      <c r="H1" s="124" t="s">
        <v>96</v>
      </c>
      <c r="I1" s="124" t="s">
        <v>8</v>
      </c>
      <c r="J1" s="125"/>
      <c r="K1" s="134" t="s">
        <v>227</v>
      </c>
      <c r="L1" s="127" t="s">
        <v>97</v>
      </c>
      <c r="P1" s="60"/>
    </row>
    <row r="2" spans="1:25" x14ac:dyDescent="0.5">
      <c r="A2" s="57" t="s">
        <v>12</v>
      </c>
      <c r="B2" s="135">
        <v>10</v>
      </c>
      <c r="C2" s="55"/>
      <c r="D2" s="55">
        <v>10</v>
      </c>
      <c r="E2" s="57" t="s">
        <v>16</v>
      </c>
      <c r="F2" s="27" t="s">
        <v>17</v>
      </c>
      <c r="G2" s="28" t="s">
        <v>18</v>
      </c>
      <c r="H2" s="74"/>
      <c r="I2" s="136">
        <v>20</v>
      </c>
      <c r="J2" s="55"/>
      <c r="K2" s="55"/>
      <c r="L2" s="104" t="s">
        <v>60</v>
      </c>
      <c r="M2" s="105" t="s">
        <v>229</v>
      </c>
      <c r="N2" s="105" t="s">
        <v>230</v>
      </c>
      <c r="O2" s="105" t="s">
        <v>61</v>
      </c>
      <c r="P2" s="101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5">
      <c r="A3" s="66" t="s">
        <v>15</v>
      </c>
      <c r="B3" s="137">
        <v>10</v>
      </c>
      <c r="C3" s="55"/>
      <c r="D3" s="55">
        <v>10</v>
      </c>
      <c r="E3" s="66" t="s">
        <v>22</v>
      </c>
      <c r="F3" s="20" t="s">
        <v>17</v>
      </c>
      <c r="G3" s="138" t="s">
        <v>18</v>
      </c>
      <c r="H3" s="54"/>
      <c r="I3" s="139">
        <v>20</v>
      </c>
      <c r="J3" s="55"/>
      <c r="K3" s="55"/>
      <c r="L3" s="55"/>
      <c r="M3" s="55"/>
      <c r="N3" s="55"/>
      <c r="O3" s="55"/>
      <c r="P3" s="54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5">
      <c r="A4" s="66" t="s">
        <v>21</v>
      </c>
      <c r="B4" s="140">
        <v>10</v>
      </c>
      <c r="C4" s="55"/>
      <c r="D4" s="55">
        <v>10</v>
      </c>
      <c r="E4" s="66" t="s">
        <v>24</v>
      </c>
      <c r="F4" s="20" t="s">
        <v>17</v>
      </c>
      <c r="G4" s="138"/>
      <c r="H4" s="54"/>
      <c r="I4" s="139">
        <v>20</v>
      </c>
      <c r="J4" s="55"/>
      <c r="K4" s="55"/>
      <c r="L4" s="55"/>
      <c r="M4" s="55"/>
      <c r="N4" s="55"/>
      <c r="O4" s="55"/>
      <c r="P4" s="54"/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5">
      <c r="A5" s="66" t="s">
        <v>220</v>
      </c>
      <c r="B5" s="141">
        <v>10</v>
      </c>
      <c r="C5" s="55"/>
      <c r="D5" s="55">
        <v>10</v>
      </c>
      <c r="E5" s="66" t="s">
        <v>26</v>
      </c>
      <c r="F5" s="23" t="s">
        <v>17</v>
      </c>
      <c r="G5" s="21" t="s">
        <v>18</v>
      </c>
      <c r="H5" s="54"/>
      <c r="I5" s="139">
        <v>20</v>
      </c>
      <c r="J5" s="55"/>
      <c r="K5" s="54"/>
      <c r="L5" s="54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5">
      <c r="A6" s="66" t="s">
        <v>25</v>
      </c>
      <c r="B6" s="142">
        <v>10</v>
      </c>
      <c r="C6" s="55"/>
      <c r="D6" s="55">
        <v>10</v>
      </c>
      <c r="E6" s="66" t="s">
        <v>130</v>
      </c>
      <c r="F6" s="23" t="s">
        <v>69</v>
      </c>
      <c r="G6" s="22" t="s">
        <v>153</v>
      </c>
      <c r="H6" s="54"/>
      <c r="I6" s="139">
        <v>20</v>
      </c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5">
      <c r="A7" s="66" t="s">
        <v>170</v>
      </c>
      <c r="B7" s="143">
        <v>10</v>
      </c>
      <c r="C7" s="55"/>
      <c r="D7" s="55">
        <v>10</v>
      </c>
      <c r="E7" s="66" t="s">
        <v>27</v>
      </c>
      <c r="F7" s="20" t="s">
        <v>17</v>
      </c>
      <c r="G7" s="21" t="s">
        <v>28</v>
      </c>
      <c r="H7" s="54"/>
      <c r="I7" s="139">
        <v>20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5">
      <c r="A8" s="66" t="s">
        <v>32</v>
      </c>
      <c r="B8" s="144">
        <v>5</v>
      </c>
      <c r="C8" s="55"/>
      <c r="D8" s="55">
        <v>10</v>
      </c>
      <c r="E8" s="66" t="s">
        <v>33</v>
      </c>
      <c r="F8" s="23" t="s">
        <v>17</v>
      </c>
      <c r="G8" s="21" t="s">
        <v>28</v>
      </c>
      <c r="H8" s="54"/>
      <c r="I8" s="139">
        <v>20</v>
      </c>
      <c r="J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ht="14.7" thickBot="1" x14ac:dyDescent="0.55000000000000004">
      <c r="A9" s="66" t="s">
        <v>131</v>
      </c>
      <c r="B9" s="144">
        <v>5</v>
      </c>
      <c r="C9" s="55"/>
      <c r="D9" s="55"/>
      <c r="E9" s="92" t="s">
        <v>37</v>
      </c>
      <c r="F9" s="25" t="s">
        <v>28</v>
      </c>
      <c r="G9" s="145"/>
      <c r="H9" s="54"/>
      <c r="I9" s="146">
        <v>20</v>
      </c>
      <c r="J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5">
      <c r="A10" s="66" t="s">
        <v>36</v>
      </c>
      <c r="B10" s="147">
        <f>ROUND((B8+B5+B7+B9)/2,0)</f>
        <v>15</v>
      </c>
      <c r="C10" s="55"/>
      <c r="D10" s="55"/>
      <c r="E10" s="57" t="s">
        <v>45</v>
      </c>
      <c r="F10" s="27" t="s">
        <v>17</v>
      </c>
      <c r="G10" s="28" t="s">
        <v>28</v>
      </c>
      <c r="H10" s="54"/>
      <c r="I10" s="136">
        <v>20</v>
      </c>
      <c r="J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4.7" thickBot="1" x14ac:dyDescent="0.55000000000000004">
      <c r="A11" s="92" t="s">
        <v>41</v>
      </c>
      <c r="B11" s="148">
        <f>B5-ROUND(Inventar!I12/5,0)</f>
        <v>10</v>
      </c>
      <c r="C11" s="55"/>
      <c r="D11" s="55"/>
      <c r="E11" s="66" t="s">
        <v>48</v>
      </c>
      <c r="F11" s="29" t="s">
        <v>28</v>
      </c>
      <c r="G11" s="19"/>
      <c r="H11" s="54"/>
      <c r="I11" s="139">
        <v>20</v>
      </c>
      <c r="J11" s="55"/>
      <c r="L11" s="55"/>
      <c r="M11" s="55"/>
      <c r="N11" s="55"/>
      <c r="O11" s="149" t="s">
        <v>228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5">
      <c r="A12" s="60"/>
      <c r="B12" s="54"/>
      <c r="C12" s="55"/>
      <c r="D12" s="55"/>
      <c r="E12" s="66" t="s">
        <v>52</v>
      </c>
      <c r="F12" s="29" t="s">
        <v>28</v>
      </c>
      <c r="G12" s="19"/>
      <c r="H12" s="54"/>
      <c r="I12" s="139">
        <v>20</v>
      </c>
      <c r="J12" s="55"/>
      <c r="L12" s="55"/>
      <c r="M12" s="55"/>
      <c r="N12" s="55"/>
      <c r="O12" s="65" t="s">
        <v>226</v>
      </c>
      <c r="P12" s="65">
        <f>B4*4+B7</f>
        <v>50</v>
      </c>
      <c r="Q12" s="55"/>
      <c r="R12" s="55"/>
      <c r="S12" s="55"/>
      <c r="T12" s="55"/>
      <c r="U12" s="55"/>
      <c r="V12" s="55"/>
      <c r="W12" s="55"/>
      <c r="X12" s="55"/>
      <c r="Y12" s="55"/>
    </row>
    <row r="13" spans="1:25" ht="14.7" thickBot="1" x14ac:dyDescent="0.55000000000000004">
      <c r="A13" s="125" t="s">
        <v>60</v>
      </c>
      <c r="B13" s="54" t="s">
        <v>206</v>
      </c>
      <c r="C13" s="55"/>
      <c r="D13" s="55"/>
      <c r="E13" s="92" t="s">
        <v>53</v>
      </c>
      <c r="F13" s="25" t="s">
        <v>28</v>
      </c>
      <c r="G13" s="26" t="s">
        <v>153</v>
      </c>
      <c r="H13" s="54"/>
      <c r="I13" s="146">
        <v>20</v>
      </c>
      <c r="J13" s="55"/>
      <c r="L13" s="55"/>
      <c r="M13" s="55"/>
      <c r="N13" s="55"/>
      <c r="O13" s="65" t="s">
        <v>225</v>
      </c>
      <c r="P13" s="65">
        <f>B6*4+B7</f>
        <v>50</v>
      </c>
      <c r="Q13" s="55"/>
      <c r="R13" s="55"/>
      <c r="S13" s="55"/>
      <c r="T13" s="55"/>
      <c r="U13" s="55"/>
      <c r="V13" s="55"/>
      <c r="W13" s="55"/>
      <c r="X13" s="55"/>
      <c r="Y13" s="55"/>
    </row>
    <row r="14" spans="1:25" ht="14.7" thickBot="1" x14ac:dyDescent="0.55000000000000004">
      <c r="B14" s="55"/>
      <c r="C14" s="55"/>
      <c r="D14" s="55"/>
      <c r="E14" s="57" t="s">
        <v>56</v>
      </c>
      <c r="F14" s="31" t="s">
        <v>57</v>
      </c>
      <c r="G14" s="150" t="s">
        <v>69</v>
      </c>
      <c r="H14" s="54"/>
      <c r="I14" s="136">
        <v>20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5">
      <c r="A15" s="151" t="s">
        <v>70</v>
      </c>
      <c r="B15" s="152">
        <v>200</v>
      </c>
      <c r="C15" s="55"/>
      <c r="D15" s="55"/>
      <c r="E15" s="66" t="s">
        <v>59</v>
      </c>
      <c r="F15" s="32" t="s">
        <v>57</v>
      </c>
      <c r="G15" s="153"/>
      <c r="H15" s="54"/>
      <c r="I15" s="139">
        <v>20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4.7" thickBot="1" x14ac:dyDescent="0.55000000000000004">
      <c r="A16" s="154" t="s">
        <v>72</v>
      </c>
      <c r="B16" s="155">
        <v>12</v>
      </c>
      <c r="C16" s="55"/>
      <c r="D16" s="55"/>
      <c r="E16" s="66" t="s">
        <v>62</v>
      </c>
      <c r="F16" s="32" t="s">
        <v>57</v>
      </c>
      <c r="G16" s="153"/>
      <c r="H16" s="54"/>
      <c r="I16" s="139">
        <v>20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5">
      <c r="A17" s="156" t="s">
        <v>75</v>
      </c>
      <c r="B17" s="157">
        <f>ROUNDUP(CharacterSheet!$B$15*0.2,0)</f>
        <v>40</v>
      </c>
      <c r="C17" s="55"/>
      <c r="D17" s="55"/>
      <c r="E17" s="66" t="s">
        <v>63</v>
      </c>
      <c r="F17" s="23" t="s">
        <v>98</v>
      </c>
      <c r="G17" s="21" t="s">
        <v>99</v>
      </c>
      <c r="H17" s="54"/>
      <c r="I17" s="139">
        <v>20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5">
      <c r="A18" s="156" t="s">
        <v>77</v>
      </c>
      <c r="B18" s="158">
        <f>ROUNDUP(CharacterSheet!$B$15*0.7,0)</f>
        <v>140</v>
      </c>
      <c r="C18" s="55"/>
      <c r="D18" s="55"/>
      <c r="E18" s="66" t="s">
        <v>68</v>
      </c>
      <c r="F18" s="23" t="s">
        <v>69</v>
      </c>
      <c r="G18" s="21" t="s">
        <v>153</v>
      </c>
      <c r="H18" s="54"/>
      <c r="I18" s="139">
        <v>20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4.7" thickBot="1" x14ac:dyDescent="0.55000000000000004">
      <c r="A19" s="156" t="s">
        <v>163</v>
      </c>
      <c r="B19" s="158">
        <f>ROUNDUP(CharacterSheet!$B$15*0.2,0)</f>
        <v>40</v>
      </c>
      <c r="C19" s="55">
        <v>25</v>
      </c>
      <c r="D19" s="55" t="s">
        <v>100</v>
      </c>
      <c r="E19" s="92" t="s">
        <v>71</v>
      </c>
      <c r="F19" s="33" t="s">
        <v>133</v>
      </c>
      <c r="G19" s="159" t="s">
        <v>99</v>
      </c>
      <c r="H19" s="54"/>
      <c r="I19" s="146">
        <v>20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x14ac:dyDescent="0.5">
      <c r="A20" s="156" t="s">
        <v>164</v>
      </c>
      <c r="B20" s="158">
        <f>ROUNDUP(CharacterSheet!$B$15*0.2,0)</f>
        <v>40</v>
      </c>
      <c r="C20" s="55">
        <f>C19+(SUM(C2:C8)+C15+C16)</f>
        <v>25</v>
      </c>
      <c r="D20" s="55" t="s">
        <v>67</v>
      </c>
      <c r="E20" s="57" t="s">
        <v>76</v>
      </c>
      <c r="F20" s="35" t="s">
        <v>18</v>
      </c>
      <c r="G20" s="160"/>
      <c r="H20" s="54"/>
      <c r="I20" s="136">
        <v>20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4.7" thickBot="1" x14ac:dyDescent="0.55000000000000004">
      <c r="A21" s="156" t="s">
        <v>165</v>
      </c>
      <c r="B21" s="158">
        <f>ROUNDUP(CharacterSheet!$B$15*0.25,0)</f>
        <v>50</v>
      </c>
      <c r="C21" s="55"/>
      <c r="D21" s="55"/>
      <c r="E21" s="92" t="s">
        <v>78</v>
      </c>
      <c r="F21" s="33" t="s">
        <v>18</v>
      </c>
      <c r="G21" s="159"/>
      <c r="H21" s="79"/>
      <c r="I21" s="146">
        <v>20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5">
      <c r="A22" s="156" t="s">
        <v>166</v>
      </c>
      <c r="B22" s="158">
        <f>ROUNDUP(CharacterSheet!$B$15*0.25,0)</f>
        <v>50</v>
      </c>
      <c r="C22" s="161"/>
      <c r="D22" s="55"/>
      <c r="E22" s="57" t="s">
        <v>80</v>
      </c>
      <c r="F22" s="37" t="s">
        <v>69</v>
      </c>
      <c r="G22" s="162"/>
      <c r="H22" s="54"/>
      <c r="I22" s="136">
        <v>20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5">
      <c r="B23" s="55"/>
      <c r="C23" s="55"/>
      <c r="D23" s="55"/>
      <c r="E23" s="66" t="s">
        <v>81</v>
      </c>
      <c r="F23" s="39" t="s">
        <v>69</v>
      </c>
      <c r="G23" s="22"/>
      <c r="H23" s="54"/>
      <c r="I23" s="139">
        <v>20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ht="14.7" thickBot="1" x14ac:dyDescent="0.55000000000000004">
      <c r="B24" s="55"/>
      <c r="C24" s="55"/>
      <c r="D24" s="55"/>
      <c r="E24" s="92" t="s">
        <v>82</v>
      </c>
      <c r="F24" s="30" t="s">
        <v>69</v>
      </c>
      <c r="G24" s="26" t="s">
        <v>153</v>
      </c>
      <c r="H24" s="54"/>
      <c r="I24" s="146">
        <v>20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5">
      <c r="B25" s="55"/>
      <c r="C25" s="55"/>
      <c r="D25" s="55"/>
      <c r="E25" s="57" t="s">
        <v>84</v>
      </c>
      <c r="F25" s="40" t="s">
        <v>153</v>
      </c>
      <c r="G25" s="163"/>
      <c r="H25" s="54"/>
      <c r="I25" s="136">
        <v>20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x14ac:dyDescent="0.5">
      <c r="B26" s="55"/>
      <c r="C26" s="55"/>
      <c r="D26" s="55"/>
      <c r="E26" s="66" t="s">
        <v>141</v>
      </c>
      <c r="F26" s="41" t="s">
        <v>153</v>
      </c>
      <c r="G26" s="164"/>
      <c r="H26" s="54"/>
      <c r="I26" s="139">
        <v>20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ht="14.7" thickBot="1" x14ac:dyDescent="0.55000000000000004">
      <c r="B27" s="55"/>
      <c r="C27" s="55"/>
      <c r="D27" s="55"/>
      <c r="E27" s="92" t="s">
        <v>85</v>
      </c>
      <c r="F27" s="42" t="s">
        <v>153</v>
      </c>
      <c r="G27" s="165"/>
      <c r="H27" s="81"/>
      <c r="I27" s="146">
        <v>20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5">
      <c r="B28" s="55"/>
      <c r="C28" s="55"/>
      <c r="D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5">
      <c r="B29" s="55"/>
      <c r="C29" s="55"/>
      <c r="D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5">
      <c r="B30" s="55"/>
      <c r="C30" s="55"/>
      <c r="D30" s="55"/>
      <c r="H30" s="55">
        <f>SUM(H2:H28)</f>
        <v>0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5">
      <c r="B31" s="55"/>
      <c r="C31" s="55"/>
      <c r="D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5">
      <c r="B32" s="55"/>
      <c r="C32" s="55"/>
      <c r="D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2:25" x14ac:dyDescent="0.5">
      <c r="B33" s="55"/>
      <c r="C33" s="55"/>
      <c r="D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2:25" x14ac:dyDescent="0.5">
      <c r="B34" s="55"/>
      <c r="C34" s="55"/>
      <c r="D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2:25" x14ac:dyDescent="0.5">
      <c r="B35" s="55"/>
      <c r="C35" s="55"/>
      <c r="D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2:25" x14ac:dyDescent="0.5">
      <c r="H36" s="55"/>
      <c r="I36" s="55"/>
      <c r="J36" s="55"/>
      <c r="K36" s="55"/>
      <c r="L36" s="55"/>
      <c r="M36" s="55"/>
      <c r="N36" s="55"/>
      <c r="Q36" s="55"/>
      <c r="R36" s="55"/>
      <c r="S36" s="55"/>
      <c r="T36" s="55"/>
      <c r="U36" s="55"/>
      <c r="V36" s="55"/>
      <c r="W36" s="55"/>
      <c r="X36" s="55"/>
      <c r="Y36" s="55"/>
    </row>
  </sheetData>
  <sheetProtection sheet="1" objects="1" scenarios="1"/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workbookViewId="0">
      <selection activeCell="F14" sqref="F14"/>
    </sheetView>
  </sheetViews>
  <sheetFormatPr baseColWidth="10" defaultColWidth="11.41015625" defaultRowHeight="14.35" x14ac:dyDescent="0.5"/>
  <cols>
    <col min="1" max="6" width="11.41015625" style="56"/>
    <col min="7" max="7" width="5.1171875" style="56" customWidth="1"/>
    <col min="8" max="8" width="11.41015625" style="56"/>
    <col min="9" max="9" width="7.41015625" style="56" customWidth="1"/>
    <col min="10" max="10" width="11.41015625" style="56"/>
    <col min="11" max="11" width="12.87890625" style="56" customWidth="1"/>
    <col min="12" max="12" width="8.87890625" style="56" customWidth="1"/>
    <col min="13" max="13" width="8.41015625" style="56" customWidth="1"/>
    <col min="14" max="14" width="11.41015625" style="56"/>
    <col min="15" max="15" width="3.5859375" style="56" customWidth="1"/>
    <col min="16" max="16384" width="11.41015625" style="56"/>
  </cols>
  <sheetData>
    <row r="1" spans="1:15" ht="14.7" thickBot="1" x14ac:dyDescent="0.55000000000000004">
      <c r="A1" s="56" t="s">
        <v>101</v>
      </c>
      <c r="D1" s="56" t="s">
        <v>96</v>
      </c>
    </row>
    <row r="2" spans="1:15" ht="14.7" thickBot="1" x14ac:dyDescent="0.55000000000000004">
      <c r="A2" s="56" t="s">
        <v>93</v>
      </c>
      <c r="B2" s="56" t="s">
        <v>102</v>
      </c>
      <c r="D2" s="56" t="s">
        <v>103</v>
      </c>
      <c r="E2" s="56" t="s">
        <v>102</v>
      </c>
      <c r="H2" s="166" t="s">
        <v>104</v>
      </c>
      <c r="I2" s="167" t="s">
        <v>105</v>
      </c>
      <c r="J2" s="167" t="s">
        <v>96</v>
      </c>
      <c r="K2" s="167" t="s">
        <v>101</v>
      </c>
      <c r="L2" s="167" t="s">
        <v>106</v>
      </c>
      <c r="M2" s="167" t="s">
        <v>107</v>
      </c>
      <c r="N2" s="168" t="s">
        <v>108</v>
      </c>
      <c r="O2" s="169"/>
    </row>
    <row r="4" spans="1:15" x14ac:dyDescent="0.5">
      <c r="A4" s="170" t="s">
        <v>109</v>
      </c>
      <c r="B4" s="56">
        <v>1</v>
      </c>
      <c r="D4" s="56" t="s">
        <v>110</v>
      </c>
      <c r="E4" s="56">
        <v>1</v>
      </c>
    </row>
    <row r="5" spans="1:15" x14ac:dyDescent="0.5">
      <c r="A5" s="170" t="s">
        <v>111</v>
      </c>
      <c r="B5" s="56">
        <v>2</v>
      </c>
      <c r="D5" s="56" t="s">
        <v>112</v>
      </c>
      <c r="E5" s="56">
        <v>2</v>
      </c>
    </row>
    <row r="6" spans="1:15" x14ac:dyDescent="0.5">
      <c r="A6" s="170" t="s">
        <v>113</v>
      </c>
      <c r="B6" s="56">
        <v>4</v>
      </c>
      <c r="D6" s="56" t="s">
        <v>114</v>
      </c>
      <c r="E6" s="56">
        <v>4</v>
      </c>
    </row>
    <row r="7" spans="1:15" x14ac:dyDescent="0.5">
      <c r="A7" s="170" t="s">
        <v>115</v>
      </c>
      <c r="B7" s="56">
        <v>6</v>
      </c>
      <c r="D7" s="56" t="s">
        <v>116</v>
      </c>
      <c r="E7" s="56">
        <v>6</v>
      </c>
    </row>
    <row r="8" spans="1:15" x14ac:dyDescent="0.5">
      <c r="A8" s="170" t="s">
        <v>117</v>
      </c>
      <c r="B8" s="56">
        <v>8</v>
      </c>
      <c r="D8" s="56" t="s">
        <v>118</v>
      </c>
      <c r="E8" s="56">
        <v>8</v>
      </c>
    </row>
    <row r="9" spans="1:15" x14ac:dyDescent="0.5">
      <c r="A9" s="170" t="s">
        <v>119</v>
      </c>
      <c r="B9" s="56">
        <v>10</v>
      </c>
    </row>
    <row r="11" spans="1:15" x14ac:dyDescent="0.5">
      <c r="A11" s="170" t="s">
        <v>70</v>
      </c>
      <c r="B11" s="56" t="s">
        <v>120</v>
      </c>
    </row>
    <row r="12" spans="1:15" ht="14.7" thickBot="1" x14ac:dyDescent="0.55000000000000004">
      <c r="A12" s="170"/>
    </row>
    <row r="13" spans="1:15" x14ac:dyDescent="0.5">
      <c r="A13" s="170" t="s">
        <v>121</v>
      </c>
      <c r="B13" s="56">
        <v>0.5</v>
      </c>
      <c r="E13" s="129" t="s">
        <v>122</v>
      </c>
      <c r="F13" s="128"/>
    </row>
    <row r="14" spans="1:15" x14ac:dyDescent="0.5">
      <c r="A14" s="56" t="s">
        <v>123</v>
      </c>
      <c r="B14" s="56">
        <v>1</v>
      </c>
      <c r="E14" s="131" t="s">
        <v>124</v>
      </c>
      <c r="F14" s="130">
        <v>3</v>
      </c>
    </row>
    <row r="15" spans="1:15" x14ac:dyDescent="0.5">
      <c r="A15" s="170" t="s">
        <v>125</v>
      </c>
      <c r="B15" s="56">
        <v>2</v>
      </c>
      <c r="E15" s="131"/>
      <c r="F15" s="130"/>
    </row>
    <row r="16" spans="1:15" x14ac:dyDescent="0.5">
      <c r="A16" s="56" t="s">
        <v>126</v>
      </c>
      <c r="B16" s="56">
        <v>4</v>
      </c>
      <c r="E16" s="131" t="s">
        <v>127</v>
      </c>
      <c r="F16" s="130" t="s">
        <v>96</v>
      </c>
    </row>
    <row r="17" spans="1:6" x14ac:dyDescent="0.5">
      <c r="A17" s="170" t="s">
        <v>128</v>
      </c>
      <c r="B17" s="56">
        <v>6</v>
      </c>
      <c r="E17" s="131">
        <v>6</v>
      </c>
      <c r="F17" s="130">
        <v>14</v>
      </c>
    </row>
    <row r="18" spans="1:6" x14ac:dyDescent="0.5">
      <c r="A18" s="56" t="s">
        <v>129</v>
      </c>
      <c r="B18" s="56">
        <v>8</v>
      </c>
      <c r="E18" s="131">
        <v>7</v>
      </c>
      <c r="F18" s="130">
        <v>15</v>
      </c>
    </row>
    <row r="19" spans="1:6" x14ac:dyDescent="0.5">
      <c r="E19" s="131">
        <v>8</v>
      </c>
      <c r="F19" s="130">
        <v>15</v>
      </c>
    </row>
    <row r="20" spans="1:6" x14ac:dyDescent="0.5">
      <c r="A20" s="56" t="s">
        <v>72</v>
      </c>
      <c r="B20" s="56" t="s">
        <v>102</v>
      </c>
      <c r="E20" s="131">
        <v>9</v>
      </c>
      <c r="F20" s="130">
        <v>16</v>
      </c>
    </row>
    <row r="21" spans="1:6" x14ac:dyDescent="0.5">
      <c r="E21" s="131">
        <v>10</v>
      </c>
      <c r="F21" s="130">
        <v>16</v>
      </c>
    </row>
    <row r="22" spans="1:6" x14ac:dyDescent="0.5">
      <c r="A22" s="56" t="s">
        <v>109</v>
      </c>
      <c r="B22" s="56">
        <v>1</v>
      </c>
      <c r="E22" s="131">
        <v>11</v>
      </c>
      <c r="F22" s="130">
        <v>16</v>
      </c>
    </row>
    <row r="23" spans="1:6" x14ac:dyDescent="0.5">
      <c r="A23" s="170" t="s">
        <v>111</v>
      </c>
      <c r="B23" s="56">
        <v>2</v>
      </c>
      <c r="E23" s="131">
        <v>12</v>
      </c>
      <c r="F23" s="130">
        <v>17</v>
      </c>
    </row>
    <row r="24" spans="1:6" x14ac:dyDescent="0.5">
      <c r="A24" s="170" t="s">
        <v>113</v>
      </c>
      <c r="B24" s="56">
        <v>3</v>
      </c>
      <c r="E24" s="131">
        <v>13</v>
      </c>
      <c r="F24" s="130">
        <v>17</v>
      </c>
    </row>
    <row r="25" spans="1:6" x14ac:dyDescent="0.5">
      <c r="A25" s="170" t="s">
        <v>115</v>
      </c>
      <c r="B25" s="56">
        <v>4</v>
      </c>
      <c r="E25" s="131">
        <v>14</v>
      </c>
      <c r="F25" s="130">
        <v>17</v>
      </c>
    </row>
    <row r="26" spans="1:6" x14ac:dyDescent="0.5">
      <c r="A26" s="170" t="s">
        <v>117</v>
      </c>
      <c r="B26" s="56">
        <v>5</v>
      </c>
      <c r="E26" s="131">
        <v>15</v>
      </c>
      <c r="F26" s="130">
        <v>18</v>
      </c>
    </row>
    <row r="27" spans="1:6" x14ac:dyDescent="0.5">
      <c r="A27" s="170" t="s">
        <v>119</v>
      </c>
      <c r="B27" s="56">
        <v>6</v>
      </c>
      <c r="E27" s="131">
        <v>16</v>
      </c>
      <c r="F27" s="130">
        <v>18</v>
      </c>
    </row>
    <row r="28" spans="1:6" x14ac:dyDescent="0.5">
      <c r="A28" s="170"/>
      <c r="E28" s="131">
        <v>17</v>
      </c>
      <c r="F28" s="130">
        <v>18</v>
      </c>
    </row>
    <row r="29" spans="1:6" x14ac:dyDescent="0.5">
      <c r="A29" s="170"/>
      <c r="E29" s="131">
        <v>18</v>
      </c>
      <c r="F29" s="130">
        <v>19</v>
      </c>
    </row>
    <row r="30" spans="1:6" x14ac:dyDescent="0.5">
      <c r="E30" s="131">
        <v>19</v>
      </c>
      <c r="F30" s="130">
        <v>19</v>
      </c>
    </row>
    <row r="31" spans="1:6" ht="14.7" thickBot="1" x14ac:dyDescent="0.55000000000000004">
      <c r="E31" s="132">
        <v>20</v>
      </c>
      <c r="F31" s="133">
        <v>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tabSelected="1"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41015625" style="63" customWidth="1"/>
    <col min="2" max="8" width="11.41015625" style="63" customWidth="1"/>
    <col min="9" max="16384" width="11.41015625" style="63" hidden="1"/>
  </cols>
  <sheetData>
    <row r="1" spans="1:1" x14ac:dyDescent="0.5">
      <c r="A1" s="123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1"/>
  <sheetViews>
    <sheetView zoomScale="90" zoomScaleNormal="90" workbookViewId="0">
      <selection activeCell="F30" sqref="F30"/>
    </sheetView>
  </sheetViews>
  <sheetFormatPr baseColWidth="10" defaultColWidth="10.87890625" defaultRowHeight="14.35" x14ac:dyDescent="0.5"/>
  <cols>
    <col min="1" max="1" width="13.1171875" customWidth="1"/>
    <col min="2" max="2" width="8.41015625" customWidth="1"/>
    <col min="4" max="4" width="5.87890625" customWidth="1"/>
    <col min="5" max="5" width="15.87890625" customWidth="1"/>
    <col min="6" max="6" width="8.41015625" customWidth="1"/>
    <col min="7" max="7" width="13.41015625" customWidth="1"/>
    <col min="8" max="8" width="6.5859375" customWidth="1"/>
  </cols>
  <sheetData>
    <row r="1" spans="1:11" x14ac:dyDescent="0.5">
      <c r="A1" t="s">
        <v>134</v>
      </c>
      <c r="B1" t="s">
        <v>4</v>
      </c>
      <c r="C1" t="s">
        <v>135</v>
      </c>
      <c r="D1" t="s">
        <v>8</v>
      </c>
      <c r="E1" s="16" t="s">
        <v>198</v>
      </c>
      <c r="F1" s="16" t="s">
        <v>156</v>
      </c>
      <c r="G1" s="17" t="s">
        <v>181</v>
      </c>
      <c r="H1" s="17" t="s">
        <v>182</v>
      </c>
      <c r="I1" s="17" t="s">
        <v>218</v>
      </c>
    </row>
    <row r="2" spans="1:11" x14ac:dyDescent="0.5">
      <c r="A2" t="s">
        <v>17</v>
      </c>
      <c r="B2">
        <f>CharacterSheet!B2</f>
        <v>10</v>
      </c>
      <c r="C2" t="str">
        <f>CharacterSheet!E2</f>
        <v>Reiten</v>
      </c>
      <c r="D2">
        <f>CharacterSheet!I2</f>
        <v>20</v>
      </c>
      <c r="E2" s="17" t="s">
        <v>209</v>
      </c>
      <c r="F2" s="3">
        <f>CharacterSheet!B15</f>
        <v>200</v>
      </c>
      <c r="G2" s="17" t="s">
        <v>172</v>
      </c>
      <c r="H2">
        <f>Status!C26</f>
        <v>0</v>
      </c>
      <c r="I2">
        <f>Status!Z2</f>
        <v>0</v>
      </c>
    </row>
    <row r="3" spans="1:11" x14ac:dyDescent="0.5">
      <c r="A3" s="3" t="s">
        <v>28</v>
      </c>
      <c r="B3" s="3">
        <f>CharacterSheet!B3</f>
        <v>10</v>
      </c>
      <c r="C3" s="3" t="str">
        <f>CharacterSheet!E3</f>
        <v>Armed</v>
      </c>
      <c r="D3" s="3">
        <f>CharacterSheet!I3</f>
        <v>20</v>
      </c>
      <c r="E3" s="17" t="s">
        <v>208</v>
      </c>
      <c r="F3" s="3">
        <f>CharacterSheet!B16</f>
        <v>12</v>
      </c>
      <c r="G3" s="17" t="s">
        <v>173</v>
      </c>
      <c r="H3" s="3">
        <f>Status!C27</f>
        <v>0</v>
      </c>
      <c r="I3" s="3">
        <f>Status!Z3</f>
        <v>0</v>
      </c>
    </row>
    <row r="4" spans="1:11" x14ac:dyDescent="0.5">
      <c r="A4" s="3" t="s">
        <v>57</v>
      </c>
      <c r="B4" s="3">
        <f>CharacterSheet!B4</f>
        <v>10</v>
      </c>
      <c r="C4" s="3" t="str">
        <f>CharacterSheet!E4</f>
        <v>Unarmed</v>
      </c>
      <c r="D4" s="3">
        <f>CharacterSheet!I4</f>
        <v>20</v>
      </c>
      <c r="E4" s="16" t="s">
        <v>211</v>
      </c>
      <c r="F4" s="3">
        <f>CharacterSheet!B17</f>
        <v>40</v>
      </c>
      <c r="G4" s="17" t="s">
        <v>174</v>
      </c>
      <c r="H4" s="3">
        <f>Status!C28</f>
        <v>0</v>
      </c>
      <c r="I4" s="3">
        <f>Status!Z4</f>
        <v>0</v>
      </c>
    </row>
    <row r="5" spans="1:11" x14ac:dyDescent="0.5">
      <c r="A5" s="3" t="s">
        <v>18</v>
      </c>
      <c r="B5" s="3">
        <f>CharacterSheet!B5</f>
        <v>10</v>
      </c>
      <c r="C5" s="3" t="str">
        <f>CharacterSheet!E5</f>
        <v>Blocken</v>
      </c>
      <c r="D5" s="3">
        <f>CharacterSheet!I5</f>
        <v>20</v>
      </c>
      <c r="E5" s="16" t="s">
        <v>212</v>
      </c>
      <c r="F5" s="3">
        <f>CharacterSheet!B18</f>
        <v>140</v>
      </c>
      <c r="G5" s="17" t="s">
        <v>175</v>
      </c>
      <c r="H5">
        <f>Status!C30</f>
        <v>0</v>
      </c>
      <c r="I5" s="3">
        <f>Status!Z5</f>
        <v>0</v>
      </c>
    </row>
    <row r="6" spans="1:11" x14ac:dyDescent="0.5">
      <c r="A6" s="3" t="s">
        <v>69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213</v>
      </c>
      <c r="F6" s="3">
        <f>CharacterSheet!B19</f>
        <v>40</v>
      </c>
      <c r="G6" s="17" t="s">
        <v>176</v>
      </c>
      <c r="H6">
        <f>Status!D2</f>
        <v>0</v>
      </c>
      <c r="I6" s="3">
        <f>Status!Z6</f>
        <v>0</v>
      </c>
    </row>
    <row r="7" spans="1:11" x14ac:dyDescent="0.5">
      <c r="A7" s="3" t="s">
        <v>153</v>
      </c>
      <c r="B7" s="3">
        <f>CharacterSheet!B7</f>
        <v>10</v>
      </c>
      <c r="C7" s="3" t="str">
        <f>CharacterSheet!E7</f>
        <v>Ranged</v>
      </c>
      <c r="D7" s="3">
        <f>CharacterSheet!I7</f>
        <v>20</v>
      </c>
      <c r="E7" s="16" t="s">
        <v>214</v>
      </c>
      <c r="F7" s="3">
        <f>CharacterSheet!B20</f>
        <v>40</v>
      </c>
      <c r="G7" s="17" t="s">
        <v>177</v>
      </c>
      <c r="H7" s="3">
        <f>Status!D3</f>
        <v>0</v>
      </c>
      <c r="I7" s="3">
        <f>Status!Z7</f>
        <v>0</v>
      </c>
    </row>
    <row r="8" spans="1:11" x14ac:dyDescent="0.5">
      <c r="A8" s="3" t="str">
        <f>CharacterSheet!A8</f>
        <v>Luck</v>
      </c>
      <c r="B8" s="3">
        <f>CharacterSheet!B8</f>
        <v>5</v>
      </c>
      <c r="C8" s="3" t="str">
        <f>CharacterSheet!E8</f>
        <v>throwing</v>
      </c>
      <c r="D8" s="3">
        <f>CharacterSheet!I8</f>
        <v>20</v>
      </c>
      <c r="E8" s="16" t="s">
        <v>215</v>
      </c>
      <c r="F8" s="3">
        <f>CharacterSheet!B21</f>
        <v>50</v>
      </c>
      <c r="G8" s="17" t="s">
        <v>178</v>
      </c>
      <c r="H8" s="3">
        <f>Status!D4</f>
        <v>0</v>
      </c>
      <c r="I8" s="3"/>
    </row>
    <row r="9" spans="1:11" x14ac:dyDescent="0.5">
      <c r="A9" s="3" t="str">
        <f>CharacterSheet!A9</f>
        <v>Glaube</v>
      </c>
      <c r="B9" s="3">
        <f>CharacterSheet!B9</f>
        <v>5</v>
      </c>
      <c r="C9" s="3" t="str">
        <f>CharacterSheet!E9</f>
        <v>Dodge</v>
      </c>
      <c r="D9" s="3">
        <f>CharacterSheet!I9</f>
        <v>20</v>
      </c>
      <c r="E9" s="16" t="s">
        <v>216</v>
      </c>
      <c r="F9" s="3">
        <f>CharacterSheet!B22</f>
        <v>50</v>
      </c>
      <c r="G9" s="17" t="s">
        <v>179</v>
      </c>
      <c r="H9" s="3">
        <f>Status!D5</f>
        <v>0</v>
      </c>
      <c r="I9" s="3"/>
    </row>
    <row r="10" spans="1:11" x14ac:dyDescent="0.5">
      <c r="A10" s="3" t="s">
        <v>143</v>
      </c>
      <c r="B10" s="3">
        <f>CharacterSheet!B10</f>
        <v>15</v>
      </c>
      <c r="C10" s="3" t="str">
        <f>CharacterSheet!E10</f>
        <v>Acrobatics</v>
      </c>
      <c r="D10" s="3">
        <f>CharacterSheet!I10</f>
        <v>20</v>
      </c>
      <c r="E10" s="17" t="s">
        <v>150</v>
      </c>
      <c r="F10" s="3">
        <f>CharacterSheet!B1</f>
        <v>0</v>
      </c>
      <c r="G10" s="17" t="s">
        <v>183</v>
      </c>
      <c r="H10">
        <f>Status!D8</f>
        <v>0</v>
      </c>
      <c r="I10" s="3"/>
      <c r="J10" s="17"/>
      <c r="K10" s="3"/>
    </row>
    <row r="11" spans="1:11" x14ac:dyDescent="0.5">
      <c r="A11" s="3" t="s">
        <v>144</v>
      </c>
      <c r="B11" s="3">
        <f>CharacterSheet!B11</f>
        <v>10</v>
      </c>
      <c r="C11" s="3" t="str">
        <f>CharacterSheet!E11</f>
        <v>Schleichen</v>
      </c>
      <c r="D11" s="3">
        <f>CharacterSheet!I11</f>
        <v>20</v>
      </c>
      <c r="E11" s="3" t="s">
        <v>155</v>
      </c>
      <c r="F11">
        <v>2</v>
      </c>
      <c r="G11" t="s">
        <v>184</v>
      </c>
      <c r="H11" s="3">
        <f>Status!D9</f>
        <v>0</v>
      </c>
      <c r="I11" s="3"/>
      <c r="J11" s="17"/>
      <c r="K11" s="3"/>
    </row>
    <row r="12" spans="1:11" x14ac:dyDescent="0.5">
      <c r="A12" t="s">
        <v>145</v>
      </c>
      <c r="B12">
        <f>Inventar!G22</f>
        <v>0</v>
      </c>
      <c r="C12" s="3" t="str">
        <f>CharacterSheet!E12</f>
        <v>Taschendiebstahl</v>
      </c>
      <c r="D12" s="3">
        <f>CharacterSheet!I12</f>
        <v>20</v>
      </c>
      <c r="E12" s="3" t="s">
        <v>154</v>
      </c>
      <c r="F12">
        <v>2</v>
      </c>
      <c r="G12" t="s">
        <v>185</v>
      </c>
      <c r="H12" s="3">
        <f>Status!D10</f>
        <v>0</v>
      </c>
    </row>
    <row r="13" spans="1:11" x14ac:dyDescent="0.5">
      <c r="A13" t="s">
        <v>146</v>
      </c>
      <c r="B13">
        <f>Inventar!G19</f>
        <v>0</v>
      </c>
      <c r="C13" s="3" t="str">
        <f>CharacterSheet!E13</f>
        <v>Schlossknacken</v>
      </c>
      <c r="D13" s="3">
        <f>CharacterSheet!I13</f>
        <v>20</v>
      </c>
      <c r="E13" s="3" t="s">
        <v>137</v>
      </c>
      <c r="F13">
        <f>Status!B2</f>
        <v>0</v>
      </c>
      <c r="G13" t="s">
        <v>186</v>
      </c>
      <c r="H13" s="3">
        <f>Status!D11</f>
        <v>0</v>
      </c>
    </row>
    <row r="14" spans="1:11" x14ac:dyDescent="0.5">
      <c r="A14" s="3" t="s">
        <v>207</v>
      </c>
      <c r="B14" s="3">
        <f>Status!AA11</f>
        <v>40</v>
      </c>
      <c r="C14" s="3" t="str">
        <f>CharacterSheet!E14</f>
        <v>Lying</v>
      </c>
      <c r="D14" s="3">
        <f>CharacterSheet!I14</f>
        <v>20</v>
      </c>
      <c r="E14" s="3" t="s">
        <v>138</v>
      </c>
      <c r="F14" s="3">
        <f>Status!B3</f>
        <v>0</v>
      </c>
      <c r="G14" t="s">
        <v>187</v>
      </c>
      <c r="H14" s="3">
        <f>Status!D12</f>
        <v>0</v>
      </c>
    </row>
    <row r="15" spans="1:11" x14ac:dyDescent="0.5">
      <c r="A15" t="s">
        <v>132</v>
      </c>
      <c r="B15" t="str">
        <f>Status!AA13</f>
        <v>Leicht</v>
      </c>
      <c r="C15" s="3" t="str">
        <f>CharacterSheet!E15</f>
        <v>Persuation</v>
      </c>
      <c r="D15" s="3">
        <f>CharacterSheet!I15</f>
        <v>20</v>
      </c>
      <c r="E15" s="3" t="s">
        <v>147</v>
      </c>
      <c r="F15" s="3">
        <f>Status!B4</f>
        <v>0</v>
      </c>
      <c r="G15" t="s">
        <v>188</v>
      </c>
      <c r="H15">
        <f>Status!E8</f>
        <v>0</v>
      </c>
    </row>
    <row r="16" spans="1:11" x14ac:dyDescent="0.5">
      <c r="A16" t="s">
        <v>139</v>
      </c>
      <c r="B16">
        <f>Status!R12</f>
        <v>10</v>
      </c>
      <c r="C16" s="3" t="str">
        <f>CharacterSheet!E16</f>
        <v>Performance</v>
      </c>
      <c r="D16" s="3">
        <f>CharacterSheet!I16</f>
        <v>20</v>
      </c>
      <c r="E16" s="3" t="s">
        <v>20</v>
      </c>
      <c r="F16" s="3">
        <f>Status!B5</f>
        <v>0</v>
      </c>
      <c r="G16" s="3" t="s">
        <v>190</v>
      </c>
      <c r="H16" s="3">
        <f>Status!E9</f>
        <v>0</v>
      </c>
    </row>
    <row r="17" spans="1:8" x14ac:dyDescent="0.5">
      <c r="A17" t="s">
        <v>148</v>
      </c>
      <c r="B17">
        <f>ROUNDUP((B6+B6+B4)/3,0)</f>
        <v>10</v>
      </c>
      <c r="C17" s="3" t="str">
        <f>CharacterSheet!E17</f>
        <v>Feilschen</v>
      </c>
      <c r="D17" s="3">
        <f>CharacterSheet!I17</f>
        <v>20</v>
      </c>
      <c r="E17" s="3" t="s">
        <v>200</v>
      </c>
      <c r="F17" s="3">
        <f>Status!C2</f>
        <v>0</v>
      </c>
      <c r="G17" s="3" t="s">
        <v>193</v>
      </c>
      <c r="H17" s="3">
        <f>Status!E10</f>
        <v>0</v>
      </c>
    </row>
    <row r="18" spans="1:8" x14ac:dyDescent="0.5">
      <c r="A18" t="s">
        <v>149</v>
      </c>
      <c r="B18" s="3">
        <f>ROUNDUP((B5+B4+B5)/3,0)</f>
        <v>10</v>
      </c>
      <c r="C18" s="3" t="str">
        <f>CharacterSheet!E18</f>
        <v>Insight</v>
      </c>
      <c r="D18" s="3">
        <f>CharacterSheet!I18</f>
        <v>20</v>
      </c>
      <c r="E18" s="3" t="s">
        <v>201</v>
      </c>
      <c r="F18" s="3">
        <f>Status!C3</f>
        <v>0</v>
      </c>
      <c r="G18" s="3" t="s">
        <v>194</v>
      </c>
      <c r="H18" s="3">
        <f>Status!E11</f>
        <v>0</v>
      </c>
    </row>
    <row r="19" spans="1:8" x14ac:dyDescent="0.5">
      <c r="A19" t="s">
        <v>142</v>
      </c>
      <c r="B19">
        <f>CharacterSheet!B8+CharacterSheet!B9</f>
        <v>10</v>
      </c>
      <c r="C19" s="3" t="str">
        <f>CharacterSheet!E19</f>
        <v>Intimidation</v>
      </c>
      <c r="D19" s="3">
        <f>CharacterSheet!I19</f>
        <v>20</v>
      </c>
      <c r="E19" s="3" t="s">
        <v>202</v>
      </c>
      <c r="F19" s="3">
        <f>Status!C4</f>
        <v>0</v>
      </c>
      <c r="G19" s="3" t="s">
        <v>197</v>
      </c>
      <c r="H19" s="3">
        <f>Status!E12</f>
        <v>0</v>
      </c>
    </row>
    <row r="20" spans="1:8" x14ac:dyDescent="0.5">
      <c r="A20" s="16" t="s">
        <v>60</v>
      </c>
      <c r="B20" t="str">
        <f>CharacterSheet!B13</f>
        <v>Random</v>
      </c>
      <c r="C20" s="3" t="str">
        <f>CharacterSheet!E20</f>
        <v xml:space="preserve">Swimming </v>
      </c>
      <c r="D20" s="3">
        <f>CharacterSheet!I20</f>
        <v>20</v>
      </c>
      <c r="E20" s="3" t="s">
        <v>203</v>
      </c>
      <c r="F20" s="3">
        <f>Status!C5</f>
        <v>0</v>
      </c>
      <c r="G20" t="s">
        <v>189</v>
      </c>
      <c r="H20" t="str">
        <f>Status!B8</f>
        <v>Keine</v>
      </c>
    </row>
    <row r="21" spans="1:8" x14ac:dyDescent="0.5">
      <c r="A21" s="16" t="s">
        <v>70</v>
      </c>
      <c r="B21">
        <f>Status!D16</f>
        <v>200</v>
      </c>
      <c r="C21" s="3" t="str">
        <f>CharacterSheet!E21</f>
        <v>Running</v>
      </c>
      <c r="D21" s="3">
        <f>CharacterSheet!I21</f>
        <v>20</v>
      </c>
      <c r="E21" t="s">
        <v>136</v>
      </c>
      <c r="F21" s="1">
        <f>Status!C13</f>
        <v>0</v>
      </c>
      <c r="G21" s="3" t="s">
        <v>191</v>
      </c>
      <c r="H21" s="3" t="str">
        <f>Status!B9</f>
        <v>Keine</v>
      </c>
    </row>
    <row r="22" spans="1:8" x14ac:dyDescent="0.5">
      <c r="A22" s="16" t="s">
        <v>72</v>
      </c>
      <c r="B22" s="3">
        <f>Status!D17</f>
        <v>12</v>
      </c>
      <c r="C22" s="3" t="str">
        <f>CharacterSheet!E22</f>
        <v>Handwerk</v>
      </c>
      <c r="D22" s="3">
        <f>CharacterSheet!I22</f>
        <v>20</v>
      </c>
      <c r="E22" s="3" t="str">
        <f>Status!A8</f>
        <v>Helm</v>
      </c>
      <c r="F22" s="1">
        <f>Status!C8</f>
        <v>0</v>
      </c>
      <c r="G22" s="3" t="s">
        <v>192</v>
      </c>
      <c r="H22" s="3" t="str">
        <f>Status!B10</f>
        <v>Keine</v>
      </c>
    </row>
    <row r="23" spans="1:8" x14ac:dyDescent="0.5">
      <c r="A23" s="16" t="s">
        <v>157</v>
      </c>
      <c r="B23" s="3">
        <f>Status!D18</f>
        <v>40</v>
      </c>
      <c r="C23" s="3" t="str">
        <f>CharacterSheet!E23</f>
        <v>Alchemie</v>
      </c>
      <c r="D23" s="3">
        <f>CharacterSheet!I23</f>
        <v>20</v>
      </c>
      <c r="E23" s="3" t="str">
        <f>Status!A9</f>
        <v>Brust</v>
      </c>
      <c r="F23" s="1">
        <f>Status!C9</f>
        <v>0</v>
      </c>
      <c r="G23" s="3" t="s">
        <v>195</v>
      </c>
      <c r="H23" s="3" t="str">
        <f>Status!B11</f>
        <v>Keine</v>
      </c>
    </row>
    <row r="24" spans="1:8" x14ac:dyDescent="0.5">
      <c r="A24" s="16" t="s">
        <v>158</v>
      </c>
      <c r="B24" s="3">
        <f>Status!D19</f>
        <v>140</v>
      </c>
      <c r="C24" s="3" t="str">
        <f>CharacterSheet!E24</f>
        <v>Vehicles</v>
      </c>
      <c r="D24" s="3">
        <f>CharacterSheet!I24</f>
        <v>20</v>
      </c>
      <c r="E24" s="3" t="str">
        <f>Status!A10</f>
        <v>Arme</v>
      </c>
      <c r="F24" s="1">
        <f>Status!C10</f>
        <v>0</v>
      </c>
      <c r="G24" s="3" t="s">
        <v>196</v>
      </c>
      <c r="H24" s="3" t="str">
        <f>Status!B12</f>
        <v>Keine</v>
      </c>
    </row>
    <row r="25" spans="1:8" x14ac:dyDescent="0.5">
      <c r="A25" s="16" t="s">
        <v>161</v>
      </c>
      <c r="B25" s="3">
        <f>Status!D20</f>
        <v>40</v>
      </c>
      <c r="C25" s="3" t="str">
        <f>CharacterSheet!E25</f>
        <v>Animal Handling</v>
      </c>
      <c r="D25" s="3">
        <f>CharacterSheet!I25</f>
        <v>20</v>
      </c>
      <c r="E25" s="3" t="str">
        <f>Status!A11</f>
        <v>Gürtel</v>
      </c>
      <c r="F25" s="1">
        <f>Status!C11</f>
        <v>0</v>
      </c>
    </row>
    <row r="26" spans="1:8" x14ac:dyDescent="0.5">
      <c r="A26" s="16" t="s">
        <v>162</v>
      </c>
      <c r="B26" s="3">
        <f>Status!D21</f>
        <v>40</v>
      </c>
      <c r="C26" s="3" t="s">
        <v>140</v>
      </c>
      <c r="D26" s="3">
        <f>CharacterSheet!I26</f>
        <v>20</v>
      </c>
      <c r="E26" s="3" t="str">
        <f>Status!A12</f>
        <v>Beine</v>
      </c>
      <c r="F26" s="1">
        <f>Status!C12</f>
        <v>0</v>
      </c>
    </row>
    <row r="27" spans="1:8" x14ac:dyDescent="0.5">
      <c r="A27" s="16" t="s">
        <v>159</v>
      </c>
      <c r="B27" s="3">
        <f>Status!D22</f>
        <v>50</v>
      </c>
      <c r="C27" s="3" t="str">
        <f>CharacterSheet!E27</f>
        <v>Perception</v>
      </c>
      <c r="D27" s="3">
        <f>CharacterSheet!I27</f>
        <v>20</v>
      </c>
      <c r="E27" t="s">
        <v>199</v>
      </c>
      <c r="F27">
        <f>Status!I29</f>
        <v>0</v>
      </c>
    </row>
    <row r="28" spans="1:8" x14ac:dyDescent="0.5">
      <c r="A28" s="16" t="s">
        <v>160</v>
      </c>
      <c r="B28" s="3">
        <f>Status!D23</f>
        <v>50</v>
      </c>
      <c r="C28" s="3"/>
    </row>
    <row r="29" spans="1:8" x14ac:dyDescent="0.5">
      <c r="A29" s="17" t="s">
        <v>210</v>
      </c>
      <c r="B29">
        <f>Status!Q17</f>
        <v>0</v>
      </c>
      <c r="C29" s="3"/>
    </row>
    <row r="30" spans="1:8" x14ac:dyDescent="0.5">
      <c r="C30" s="3"/>
    </row>
    <row r="31" spans="1:8" x14ac:dyDescent="0.5">
      <c r="C31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DatenExelintern</vt:lpstr>
      <vt:lpstr>Inventar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2022-02-05T11:41:54Z</dcterms:modified>
  <cp:category/>
  <cp:contentStatus/>
</cp:coreProperties>
</file>