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OrbisAstea\Rpg\Container\"/>
    </mc:Choice>
  </mc:AlternateContent>
  <xr:revisionPtr revIDLastSave="0" documentId="13_ncr:1_{8BC8412C-2CA2-48E3-8DE7-55EEA2AA77AA}" xr6:coauthVersionLast="47" xr6:coauthVersionMax="47" xr10:uidLastSave="{00000000-0000-0000-0000-000000000000}"/>
  <bookViews>
    <workbookView xWindow="-108" yWindow="-108" windowWidth="23256" windowHeight="12456" activeTab="7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3" l="1"/>
  <c r="B13" i="13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7" i="2"/>
  <c r="D44" i="4" l="1"/>
  <c r="D4" i="4"/>
  <c r="D5" i="4"/>
  <c r="D42" i="4" l="1"/>
  <c r="D43" i="4"/>
  <c r="D16" i="4"/>
  <c r="D17" i="4"/>
  <c r="D18" i="4"/>
  <c r="D19" i="4"/>
  <c r="D20" i="4"/>
  <c r="D21" i="4"/>
  <c r="D22" i="4"/>
  <c r="D15" i="4"/>
  <c r="J43" i="4"/>
  <c r="J42" i="4"/>
  <c r="J41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J12" i="4"/>
  <c r="J11" i="4"/>
  <c r="J10" i="4"/>
  <c r="J9" i="4"/>
  <c r="I12" i="4"/>
  <c r="B11" i="1" s="1"/>
  <c r="J8" i="4"/>
  <c r="Q4" i="4"/>
  <c r="O4" i="4"/>
  <c r="M4" i="4"/>
  <c r="J4" i="4"/>
  <c r="I5" i="4"/>
  <c r="J3" i="4"/>
  <c r="J2" i="4"/>
  <c r="B17" i="7"/>
  <c r="B16" i="7"/>
  <c r="R9" i="7"/>
  <c r="R8" i="7"/>
  <c r="R7" i="7"/>
  <c r="R6" i="7"/>
  <c r="R5" i="7"/>
  <c r="R4" i="7"/>
  <c r="R3" i="7"/>
  <c r="R2" i="7"/>
  <c r="C23" i="7"/>
  <c r="C22" i="7"/>
  <c r="C21" i="7"/>
  <c r="C20" i="7"/>
  <c r="C19" i="7"/>
  <c r="C18" i="7"/>
  <c r="C17" i="7"/>
  <c r="C16" i="7"/>
  <c r="D16" i="7"/>
  <c r="D17" i="7" l="1"/>
  <c r="M2" i="4"/>
  <c r="AA9" i="7"/>
  <c r="I9" i="4"/>
  <c r="AA10" i="7" s="1"/>
  <c r="R12" i="7"/>
  <c r="Q12" i="1"/>
  <c r="Q13" i="1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6" i="7"/>
  <c r="W17" i="7"/>
  <c r="W18" i="7"/>
  <c r="W19" i="7"/>
  <c r="W20" i="7"/>
  <c r="W21" i="7"/>
  <c r="W23" i="7"/>
  <c r="W24" i="7"/>
  <c r="W26" i="7"/>
  <c r="B20" i="13"/>
  <c r="L18" i="14" l="1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3" i="7" s="1"/>
  <c r="D23" i="7" s="1"/>
  <c r="B21" i="1"/>
  <c r="B20" i="1"/>
  <c r="B19" i="1"/>
  <c r="B20" i="7" s="1"/>
  <c r="D20" i="7" s="1"/>
  <c r="B18" i="1"/>
  <c r="B19" i="7" s="1"/>
  <c r="D19" i="7" s="1"/>
  <c r="B17" i="1"/>
  <c r="B18" i="7" s="1"/>
  <c r="D18" i="7" s="1"/>
  <c r="F7" i="13" l="1"/>
  <c r="B21" i="7"/>
  <c r="D21" i="7" s="1"/>
  <c r="F8" i="13"/>
  <c r="B22" i="7"/>
  <c r="D22" i="7" s="1"/>
  <c r="F9" i="13"/>
  <c r="F6" i="13"/>
  <c r="F5" i="13"/>
  <c r="F4" i="13"/>
  <c r="E23" i="7" l="1"/>
  <c r="B28" i="13"/>
  <c r="E22" i="7" l="1"/>
  <c r="B27" i="13"/>
  <c r="B19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29" i="1"/>
  <c r="W32" i="7" l="1"/>
  <c r="W31" i="7"/>
  <c r="W30" i="7"/>
  <c r="W28" i="7"/>
  <c r="W27" i="7"/>
  <c r="AA11" i="7"/>
  <c r="B14" i="13" s="1"/>
  <c r="S10" i="7" l="1"/>
  <c r="R10" i="7" s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AA13" i="7" l="1"/>
  <c r="B15" i="13" s="1"/>
  <c r="AA12" i="7"/>
  <c r="R11" i="7" l="1"/>
  <c r="B11" i="13" l="1"/>
  <c r="C20" i="1"/>
</calcChain>
</file>

<file path=xl/sharedStrings.xml><?xml version="1.0" encoding="utf-8"?>
<sst xmlns="http://schemas.openxmlformats.org/spreadsheetml/2006/main" count="743" uniqueCount="404">
  <si>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</si>
  <si>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</si>
  <si>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</si>
  <si>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</si>
  <si>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</si>
  <si>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</si>
  <si>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</si>
  <si>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</si>
  <si>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</si>
  <si>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</si>
  <si>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</si>
  <si>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</si>
  <si>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Schwert</t>
  </si>
  <si>
    <t>Strength</t>
  </si>
  <si>
    <t>Kampf</t>
  </si>
  <si>
    <t>Secondary</t>
  </si>
  <si>
    <t>Dolch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</si>
  <si>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</si>
  <si>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</si>
  <si>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</si>
  <si>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</si>
  <si>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</si>
  <si>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</si>
  <si>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</si>
  <si>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</si>
  <si>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</si>
  <si>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</si>
  <si>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</si>
  <si>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</si>
  <si>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</si>
  <si>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</si>
  <si>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</si>
  <si>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</si>
  <si>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</si>
  <si>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</si>
  <si>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</si>
  <si>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</si>
  <si>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</si>
  <si>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</si>
  <si>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</si>
  <si>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</si>
  <si>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</si>
  <si>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</si>
  <si>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</si>
  <si>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</si>
  <si>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</si>
  <si>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</si>
  <si>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</si>
  <si>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</si>
  <si>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</si>
  <si>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</si>
  <si>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</si>
  <si>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</si>
  <si>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</si>
  <si>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</si>
  <si>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</si>
  <si>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</si>
  <si>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</si>
  <si>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</si>
  <si>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</si>
  <si>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</si>
  <si>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</si>
  <si>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Trivia</t>
  </si>
  <si>
    <t>Ausdauertrank Stufe 1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</si>
  <si>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</si>
  <si>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</si>
  <si>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</si>
  <si>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</si>
  <si>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</si>
  <si>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</si>
  <si>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</si>
  <si>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</si>
  <si>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</si>
  <si>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</si>
  <si>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</si>
  <si>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</si>
  <si>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</si>
  <si>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</si>
  <si>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</si>
  <si>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</si>
  <si>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</si>
  <si>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</si>
  <si>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</si>
  <si>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</si>
  <si>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</si>
  <si>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</si>
  <si>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</si>
  <si>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</si>
  <si>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</si>
  <si>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</si>
  <si>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</si>
  <si>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</si>
  <si>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</si>
  <si>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Kosten</t>
  </si>
  <si>
    <t>Waffen</t>
  </si>
  <si>
    <t>Wert</t>
  </si>
  <si>
    <t>Zusatz</t>
  </si>
  <si>
    <t>Rüstung aktiv</t>
  </si>
  <si>
    <t>Rüstungswert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</si>
  <si>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</si>
  <si>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</si>
  <si>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</si>
  <si>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</si>
  <si>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</si>
  <si>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</si>
  <si>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</si>
  <si>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Water Skin</t>
  </si>
  <si>
    <t>Bedroll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</si>
  <si>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</si>
  <si>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</si>
  <si>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</si>
  <si>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</si>
  <si>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</si>
  <si>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</si>
  <si>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</si>
  <si>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</si>
  <si>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</si>
  <si>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</si>
  <si>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</si>
  <si>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</si>
  <si>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</si>
  <si>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</si>
  <si>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</si>
  <si>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</si>
  <si>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</si>
  <si>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</si>
  <si>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</si>
  <si>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</si>
  <si>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</si>
  <si>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</si>
  <si>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</si>
  <si>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</si>
  <si>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</si>
  <si>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</si>
  <si>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</si>
  <si>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</si>
  <si>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</si>
  <si>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</si>
  <si>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</si>
  <si>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</si>
  <si>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</si>
  <si>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</si>
  <si>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</si>
  <si>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</si>
  <si>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</si>
  <si>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</si>
  <si>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</si>
  <si>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</si>
  <si>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</si>
  <si>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</si>
  <si>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</si>
  <si>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</si>
  <si>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</si>
  <si>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</si>
  <si>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</si>
  <si>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</si>
  <si>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</si>
  <si>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</si>
  <si>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</si>
  <si>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</si>
  <si>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</si>
  <si>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</si>
  <si>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</si>
  <si>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</si>
  <si>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</si>
  <si>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</si>
  <si>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</si>
  <si>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</si>
  <si>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</si>
  <si>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</si>
  <si>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</si>
  <si>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</si>
  <si>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</si>
  <si>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</si>
  <si>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</si>
  <si>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</si>
  <si>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</si>
  <si>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</si>
  <si>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</si>
  <si>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</si>
  <si>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</si>
  <si>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</si>
  <si>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</si>
  <si>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</si>
  <si>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</si>
  <si>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</si>
  <si>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</si>
  <si>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</si>
  <si>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</si>
  <si>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</si>
  <si>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</si>
  <si>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</si>
  <si>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</si>
  <si>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</si>
  <si>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</si>
  <si>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</si>
  <si>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</si>
  <si>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</si>
  <si>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</si>
  <si>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</si>
  <si>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</si>
  <si>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</si>
  <si>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</si>
  <si>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</si>
  <si>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</si>
  <si>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</si>
  <si>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</si>
  <si>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</si>
  <si>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</si>
  <si>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</si>
  <si>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</si>
  <si>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</si>
  <si>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</si>
  <si>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</si>
  <si>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</si>
  <si>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</si>
  <si>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</si>
  <si>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</si>
  <si>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</si>
  <si>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</si>
  <si>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</si>
  <si>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</si>
  <si>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</si>
  <si>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</si>
  <si>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</si>
  <si>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</si>
  <si>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</si>
  <si>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</si>
  <si>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</si>
  <si>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</si>
  <si>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</si>
  <si>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</si>
  <si>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</si>
  <si>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</si>
  <si>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</si>
  <si>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</si>
  <si>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</si>
  <si>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</si>
  <si>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</si>
  <si>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</si>
  <si>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</si>
  <si>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</si>
  <si>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</si>
  <si>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</si>
  <si>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</si>
  <si>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</si>
  <si>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</si>
  <si>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</si>
  <si>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</si>
  <si>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</si>
  <si>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</si>
  <si>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</si>
  <si>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</si>
  <si>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</si>
  <si>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</si>
  <si>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</si>
  <si>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</si>
  <si>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</si>
  <si>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</si>
  <si>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</si>
  <si>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</si>
  <si>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</si>
  <si>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</si>
  <si>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</si>
  <si>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</si>
  <si>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</si>
  <si>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</si>
  <si>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</si>
  <si>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</si>
  <si>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</si>
  <si>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</si>
  <si>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</si>
  <si>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</si>
  <si>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</si>
  <si>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</si>
  <si>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</si>
  <si>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</si>
  <si>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</si>
  <si>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</si>
  <si>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</si>
  <si>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</si>
  <si>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</si>
  <si>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</si>
  <si>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</si>
  <si>
    <t>Kaiserlich 3</t>
  </si>
  <si>
    <t>Wissenspunkte:</t>
  </si>
  <si>
    <t>Kontaktpunkte:</t>
  </si>
  <si>
    <t>Religion des Allgottes 3</t>
  </si>
  <si>
    <t>Elfisch 2</t>
  </si>
  <si>
    <t>Geschichte des Kaiserreichs 1</t>
  </si>
  <si>
    <t>Schriftlehre 1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</si>
  <si>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</si>
  <si>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</si>
  <si>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</si>
  <si>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</si>
  <si>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</si>
  <si>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Häufigkeit</t>
  </si>
  <si>
    <t>Wirkung 1</t>
  </si>
  <si>
    <t>W1 Effekt</t>
  </si>
  <si>
    <t>Wirkung 2</t>
  </si>
  <si>
    <t>W2 Effekt</t>
  </si>
  <si>
    <t>Wirkung 3</t>
  </si>
  <si>
    <t>W3 Effekt</t>
  </si>
  <si>
    <t>Wirkung 4</t>
  </si>
  <si>
    <t>W4 Effekt</t>
  </si>
  <si>
    <t>Harzwollkraut</t>
  </si>
  <si>
    <t>Nebelgrantika</t>
  </si>
  <si>
    <t>3</t>
  </si>
  <si>
    <t>Paralyse</t>
  </si>
  <si>
    <t>2</t>
  </si>
  <si>
    <t>Sicht</t>
  </si>
  <si>
    <t>Drain Charisma</t>
  </si>
  <si>
    <t>Echtes Bittersüß</t>
  </si>
  <si>
    <t>Gift</t>
  </si>
  <si>
    <t>Adrenalinika</t>
  </si>
  <si>
    <t>Moltovismus</t>
  </si>
  <si>
    <t>Warzenhöcker Wurzel</t>
  </si>
  <si>
    <t>Increase Agility</t>
  </si>
  <si>
    <t>6</t>
  </si>
  <si>
    <t>Drain Luck</t>
  </si>
  <si>
    <t>5</t>
  </si>
  <si>
    <t>4</t>
  </si>
  <si>
    <t>Drain Strength</t>
  </si>
  <si>
    <t>Schwarzer Würger</t>
  </si>
  <si>
    <t>Increase Physical</t>
  </si>
  <si>
    <t>Drain Physical</t>
  </si>
  <si>
    <t>Sonnenschänderpilz</t>
  </si>
  <si>
    <t>Wahrhheitsserum</t>
  </si>
  <si>
    <t>Inhibitor</t>
  </si>
  <si>
    <t>Hainspilz</t>
  </si>
  <si>
    <t>Obviskertrank</t>
  </si>
  <si>
    <t>Increase Intelligence</t>
  </si>
  <si>
    <t>Giftiges Wasserkraut</t>
  </si>
  <si>
    <t xml:space="preserve">Epinephrin </t>
  </si>
  <si>
    <t>Radidensisitisit</t>
  </si>
  <si>
    <t>Verlangsamung</t>
  </si>
  <si>
    <t>Segen der Sienna</t>
  </si>
  <si>
    <t>Warzenhöcker Blüte</t>
  </si>
  <si>
    <t>Sedativika</t>
  </si>
  <si>
    <t>1</t>
  </si>
  <si>
    <t>Wertlose Hainblüte</t>
  </si>
  <si>
    <t>Derbe Minze</t>
  </si>
  <si>
    <t>Increase Charisma</t>
  </si>
  <si>
    <t>Madnika</t>
  </si>
  <si>
    <t>Ushaikbaum Rinde</t>
  </si>
  <si>
    <t>Gegengift</t>
  </si>
  <si>
    <t>Narkotika</t>
  </si>
  <si>
    <t>Euphorika</t>
  </si>
  <si>
    <t>Schwarze Kaiserglocke</t>
  </si>
  <si>
    <t>Wertlose Hainranke</t>
  </si>
  <si>
    <t>Drain Experience</t>
  </si>
  <si>
    <t>Drain Intelligence</t>
  </si>
  <si>
    <t>Würziger Giftblütler</t>
  </si>
  <si>
    <t>Heilung</t>
  </si>
  <si>
    <t>Ushaikbaum Frucht</t>
  </si>
  <si>
    <t>Tier /
Stufe</t>
  </si>
  <si>
    <t>Eigenschaften</t>
  </si>
  <si>
    <t>Verkaufswert</t>
  </si>
  <si>
    <t>Dein Geldbeutel</t>
  </si>
  <si>
    <t>Stahlwert</t>
  </si>
  <si>
    <t>Verfügbares Geld</t>
  </si>
  <si>
    <t>Ausgaben</t>
  </si>
  <si>
    <t>Einnahmen</t>
  </si>
  <si>
    <t>Einzutreibende Schulden</t>
  </si>
  <si>
    <t>Gesamtkosten</t>
  </si>
  <si>
    <t>Gesamteinnahmen</t>
  </si>
  <si>
    <t>Gesamtschulden</t>
  </si>
  <si>
    <t>Gewicht Gesamt:</t>
  </si>
  <si>
    <t>Startgeld</t>
  </si>
  <si>
    <t>Ausdauer  +6</t>
  </si>
  <si>
    <t>Ausdauertrank S4</t>
  </si>
  <si>
    <t>Ausdauer +8</t>
  </si>
  <si>
    <t>Leben + 200</t>
  </si>
  <si>
    <t>Heiltrank S4</t>
  </si>
  <si>
    <t>Leben + 300</t>
  </si>
  <si>
    <t>Gifttrank S2</t>
  </si>
  <si>
    <t>Verlust -60/Runde</t>
  </si>
  <si>
    <t>Sonstige Gegenstände</t>
  </si>
  <si>
    <t xml:space="preserve">Verkaufswert </t>
  </si>
  <si>
    <t>Volle Tranktasche</t>
  </si>
  <si>
    <t>Fackel</t>
  </si>
  <si>
    <t>Rüstungswert:</t>
  </si>
  <si>
    <t>Zustand 
(Glas 0; Metall 1; Bombenflasche 2)</t>
  </si>
  <si>
    <t>Eisen Torso Light</t>
  </si>
  <si>
    <t>Eisen Helm Light</t>
  </si>
  <si>
    <t>Eisen Gürtel Medium</t>
  </si>
  <si>
    <t>Eisen Beine Medium</t>
  </si>
  <si>
    <t>Stahldolch</t>
  </si>
  <si>
    <t>Medium Shield</t>
  </si>
  <si>
    <t>Wurfäxte</t>
  </si>
  <si>
    <t>Zerstörungschance 40%, Holster 2, Interrupt 30%</t>
  </si>
  <si>
    <t>40% Schaden, 100% AP when immobilized enemy, Price*0.45,Attentat</t>
  </si>
  <si>
    <t>Stahlschwert</t>
  </si>
  <si>
    <t>Rüstung Torso</t>
  </si>
  <si>
    <t>Rüstung Helm</t>
  </si>
  <si>
    <t>Rüstung Gürtel</t>
  </si>
  <si>
    <t>Rüstung Beine</t>
  </si>
  <si>
    <t>Eisen Arme Medium</t>
  </si>
  <si>
    <t>Rüstung Arme</t>
  </si>
  <si>
    <t>Bed Roll</t>
  </si>
  <si>
    <t>Waterskin</t>
  </si>
  <si>
    <t>Sonderslot 1</t>
  </si>
  <si>
    <t>Sonderslot 2</t>
  </si>
  <si>
    <t>Fingerfertigkeit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</si>
</sst>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82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 applyProtection="1"/>
    <xf numFmtId="0" fontId="10" fillId="19" borderId="7" xfId="0" applyFont="1" applyFill="1" applyBorder="1" applyProtection="1"/>
    <xf numFmtId="0" fontId="7" fillId="19" borderId="0" xfId="0" applyFont="1" applyFill="1" applyBorder="1" applyAlignment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10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14" xfId="0" applyFont="1" applyFill="1" applyBorder="1"/>
    <xf numFmtId="0" fontId="6" fillId="19" borderId="0" xfId="0" applyFont="1" applyFill="1" applyBorder="1"/>
    <xf numFmtId="0" fontId="9" fillId="19" borderId="7" xfId="0" applyFont="1" applyFill="1" applyBorder="1" applyAlignment="1">
      <alignment horizontal="center" vertical="top"/>
    </xf>
    <xf numFmtId="0" fontId="6" fillId="19" borderId="36" xfId="0" applyFont="1" applyFill="1" applyBorder="1"/>
    <xf numFmtId="0" fontId="6" fillId="19" borderId="26" xfId="0" applyFont="1" applyFill="1" applyBorder="1"/>
    <xf numFmtId="0" fontId="6" fillId="19" borderId="6" xfId="0" applyFont="1" applyFill="1" applyBorder="1"/>
    <xf numFmtId="0" fontId="6" fillId="19" borderId="19" xfId="0" applyFont="1" applyFill="1" applyBorder="1"/>
    <xf numFmtId="0" fontId="6" fillId="19" borderId="5" xfId="0" applyFont="1" applyFill="1" applyBorder="1"/>
    <xf numFmtId="0" fontId="7" fillId="19" borderId="5" xfId="0" applyFont="1" applyFill="1" applyBorder="1"/>
    <xf numFmtId="0" fontId="7" fillId="19" borderId="8" xfId="1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0" xfId="0" applyFont="1" applyFill="1" applyAlignment="1">
      <alignment horizontal="center"/>
    </xf>
    <xf numFmtId="0" fontId="7" fillId="19" borderId="11" xfId="1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4" xfId="0" applyFont="1" applyFill="1" applyBorder="1"/>
    <xf numFmtId="9" fontId="7" fillId="19" borderId="0" xfId="0" applyNumberFormat="1" applyFont="1" applyFill="1"/>
    <xf numFmtId="0" fontId="7" fillId="19" borderId="0" xfId="0" quotePrefix="1" applyFont="1" applyFill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7" fillId="22" borderId="34" xfId="0" applyFont="1" applyFill="1" applyBorder="1"/>
    <xf numFmtId="0" fontId="7" fillId="22" borderId="24" xfId="0" applyFont="1" applyFill="1" applyBorder="1"/>
    <xf numFmtId="0" fontId="7" fillId="22" borderId="3" xfId="0" applyFont="1" applyFill="1" applyBorder="1"/>
    <xf numFmtId="0" fontId="6" fillId="19" borderId="5" xfId="0" applyFont="1" applyFill="1" applyBorder="1" applyAlignment="1">
      <alignment wrapText="1"/>
    </xf>
    <xf numFmtId="0" fontId="6" fillId="19" borderId="7" xfId="0" applyFont="1" applyFill="1" applyBorder="1"/>
    <xf numFmtId="164" fontId="7" fillId="19" borderId="7" xfId="0" applyNumberFormat="1" applyFont="1" applyFill="1" applyBorder="1"/>
    <xf numFmtId="164" fontId="6" fillId="19" borderId="7" xfId="0" applyNumberFormat="1" applyFont="1" applyFill="1" applyBorder="1"/>
    <xf numFmtId="1" fontId="7" fillId="19" borderId="7" xfId="0" applyNumberFormat="1" applyFont="1" applyFill="1" applyBorder="1"/>
    <xf numFmtId="0" fontId="7" fillId="7" borderId="35" xfId="0" applyFont="1" applyFill="1" applyBorder="1"/>
    <xf numFmtId="0" fontId="7" fillId="7" borderId="25" xfId="0" applyFont="1" applyFill="1" applyBorder="1"/>
    <xf numFmtId="0" fontId="7" fillId="7" borderId="4" xfId="0" applyFont="1" applyFill="1" applyBorder="1"/>
    <xf numFmtId="0" fontId="7" fillId="22" borderId="35" xfId="0" applyFont="1" applyFill="1" applyBorder="1"/>
    <xf numFmtId="0" fontId="7" fillId="22" borderId="25" xfId="0" applyFont="1" applyFill="1" applyBorder="1"/>
    <xf numFmtId="0" fontId="7" fillId="22" borderId="4" xfId="0" applyFont="1" applyFill="1" applyBorder="1"/>
    <xf numFmtId="0" fontId="7" fillId="23" borderId="34" xfId="0" applyFont="1" applyFill="1" applyBorder="1"/>
    <xf numFmtId="0" fontId="7" fillId="23" borderId="35" xfId="0" applyFont="1" applyFill="1" applyBorder="1"/>
    <xf numFmtId="0" fontId="7" fillId="23" borderId="24" xfId="0" applyFont="1" applyFill="1" applyBorder="1"/>
    <xf numFmtId="0" fontId="7" fillId="23" borderId="25" xfId="0" applyFont="1" applyFill="1" applyBorder="1"/>
    <xf numFmtId="0" fontId="7" fillId="23" borderId="3" xfId="0" applyFont="1" applyFill="1" applyBorder="1"/>
    <xf numFmtId="0" fontId="7" fillId="23" borderId="4" xfId="0" applyFont="1" applyFill="1" applyBorder="1"/>
    <xf numFmtId="0" fontId="7" fillId="7" borderId="34" xfId="0" applyFont="1" applyFill="1" applyBorder="1"/>
    <xf numFmtId="0" fontId="7" fillId="7" borderId="24" xfId="0" applyFont="1" applyFill="1" applyBorder="1"/>
    <xf numFmtId="0" fontId="7" fillId="7" borderId="3" xfId="0" applyFont="1" applyFill="1" applyBorder="1"/>
    <xf numFmtId="0" fontId="15" fillId="7" borderId="4" xfId="0" applyFont="1" applyFill="1" applyBorder="1"/>
    <xf numFmtId="0" fontId="15" fillId="7" borderId="42" xfId="0" applyFont="1" applyFill="1" applyBorder="1"/>
    <xf numFmtId="0" fontId="15" fillId="10" borderId="4" xfId="0" applyFont="1" applyFill="1" applyBorder="1"/>
    <xf numFmtId="0" fontId="15" fillId="10" borderId="42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7" fillId="19" borderId="20" xfId="0" applyNumberFormat="1" applyFont="1" applyFill="1" applyBorder="1"/>
    <xf numFmtId="0" fontId="6" fillId="19" borderId="21" xfId="0" applyFont="1" applyFill="1" applyBorder="1" applyAlignment="1">
      <alignment wrapText="1"/>
    </xf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1" fontId="7" fillId="19" borderId="20" xfId="0" applyNumberFormat="1" applyFont="1" applyFill="1" applyBorder="1"/>
    <xf numFmtId="0" fontId="6" fillId="19" borderId="37" xfId="0" applyFont="1" applyFill="1" applyBorder="1"/>
    <xf numFmtId="164" fontId="6" fillId="19" borderId="37" xfId="0" applyNumberFormat="1" applyFont="1" applyFill="1" applyBorder="1"/>
    <xf numFmtId="0" fontId="6" fillId="19" borderId="37" xfId="0" applyFont="1" applyFill="1" applyBorder="1" applyAlignment="1">
      <alignment wrapText="1"/>
    </xf>
    <xf numFmtId="0" fontId="6" fillId="19" borderId="38" xfId="0" applyFont="1" applyFill="1" applyBorder="1"/>
    <xf numFmtId="164" fontId="7" fillId="19" borderId="21" xfId="0" applyNumberFormat="1" applyFont="1" applyFill="1" applyBorder="1"/>
    <xf numFmtId="0" fontId="6" fillId="19" borderId="36" xfId="0" applyFont="1" applyFill="1" applyBorder="1" applyAlignment="1">
      <alignment wrapText="1"/>
    </xf>
    <xf numFmtId="164" fontId="6" fillId="19" borderId="37" xfId="0" applyNumberFormat="1" applyFont="1" applyFill="1" applyBorder="1" applyAlignment="1">
      <alignment wrapText="1"/>
    </xf>
    <xf numFmtId="0" fontId="6" fillId="19" borderId="38" xfId="0" applyFont="1" applyFill="1" applyBorder="1" applyAlignment="1">
      <alignment wrapText="1"/>
    </xf>
    <xf numFmtId="0" fontId="7" fillId="19" borderId="28" xfId="0" applyFont="1" applyFill="1" applyBorder="1"/>
    <xf numFmtId="0" fontId="0" fillId="19" borderId="29" xfId="0" applyFill="1" applyBorder="1"/>
    <xf numFmtId="0" fontId="7" fillId="19" borderId="43" xfId="0" applyFont="1" applyFill="1" applyBorder="1"/>
    <xf numFmtId="0" fontId="7" fillId="19" borderId="27" xfId="0" applyFont="1" applyFill="1" applyBorder="1"/>
    <xf numFmtId="0" fontId="7" fillId="19" borderId="29" xfId="0" applyFont="1" applyFill="1" applyBorder="1"/>
    <xf numFmtId="0" fontId="6" fillId="19" borderId="44" xfId="0" applyFont="1" applyFill="1" applyBorder="1"/>
    <xf numFmtId="0" fontId="6" fillId="24" borderId="27" xfId="0" applyFont="1" applyFill="1" applyBorder="1"/>
    <xf numFmtId="164" fontId="7" fillId="24" borderId="29" xfId="0" applyNumberFormat="1" applyFont="1" applyFill="1" applyBorder="1"/>
    <xf numFmtId="49" fontId="6" fillId="24" borderId="27" xfId="0" applyNumberFormat="1" applyFont="1" applyFill="1" applyBorder="1" applyAlignment="1">
      <alignment vertical="top"/>
    </xf>
    <xf numFmtId="2" fontId="7" fillId="24" borderId="29" xfId="0" applyNumberFormat="1" applyFont="1" applyFill="1" applyBorder="1"/>
    <xf numFmtId="1" fontId="7" fillId="19" borderId="21" xfId="0" applyNumberFormat="1" applyFont="1" applyFill="1" applyBorder="1"/>
    <xf numFmtId="0" fontId="6" fillId="19" borderId="0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164" fontId="6" fillId="19" borderId="21" xfId="0" applyNumberFormat="1" applyFont="1" applyFill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24" xfId="0" applyFont="1" applyFill="1" applyBorder="1"/>
    <xf numFmtId="0" fontId="6" fillId="19" borderId="25" xfId="0" applyFont="1" applyFill="1" applyBorder="1"/>
    <xf numFmtId="0" fontId="7" fillId="19" borderId="0" xfId="0" quotePrefix="1" applyFont="1" applyFill="1" applyBorder="1"/>
    <xf numFmtId="164" fontId="7" fillId="19" borderId="0" xfId="0" applyNumberFormat="1" applyFont="1" applyFill="1" applyBorder="1"/>
    <xf numFmtId="0" fontId="6" fillId="19" borderId="27" xfId="0" applyFont="1" applyFill="1" applyBorder="1" applyAlignment="1">
      <alignment wrapText="1"/>
    </xf>
    <xf numFmtId="0" fontId="6" fillId="21" borderId="36" xfId="0" applyFont="1" applyFill="1" applyBorder="1"/>
    <xf numFmtId="0" fontId="6" fillId="19" borderId="26" xfId="0" applyFont="1" applyFill="1" applyBorder="1" applyProtection="1">
      <protection locked="0"/>
    </xf>
    <xf numFmtId="2" fontId="6" fillId="19" borderId="19" xfId="0" applyNumberFormat="1" applyFont="1" applyFill="1" applyBorder="1" applyProtection="1">
      <protection locked="0"/>
    </xf>
    <xf numFmtId="9" fontId="7" fillId="19" borderId="25" xfId="0" applyNumberFormat="1" applyFont="1" applyFill="1" applyBorder="1"/>
    <xf numFmtId="0" fontId="7" fillId="19" borderId="45" xfId="0" applyFont="1" applyFill="1" applyBorder="1"/>
    <xf numFmtId="0" fontId="7" fillId="19" borderId="46" xfId="0" applyFont="1" applyFill="1" applyBorder="1"/>
    <xf numFmtId="164" fontId="6" fillId="19" borderId="47" xfId="0" applyNumberFormat="1" applyFont="1" applyFill="1" applyBorder="1" applyAlignment="1">
      <alignment wrapText="1"/>
    </xf>
    <xf numFmtId="164" fontId="7" fillId="19" borderId="26" xfId="0" applyNumberFormat="1" applyFont="1" applyFill="1" applyBorder="1"/>
    <xf numFmtId="0" fontId="0" fillId="2" borderId="48" xfId="0" applyFill="1" applyBorder="1"/>
    <xf numFmtId="0" fontId="0" fillId="4" borderId="49" xfId="0" applyFill="1" applyBorder="1"/>
    <xf numFmtId="0" fontId="8" fillId="19" borderId="0" xfId="0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16" fillId="21" borderId="8" xfId="0" applyFont="1" applyFill="1" applyBorder="1" applyAlignment="1">
      <alignment horizontal="center" vertical="center"/>
    </xf>
    <xf numFmtId="0" fontId="16" fillId="21" borderId="9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/>
    </xf>
    <xf numFmtId="0" fontId="14" fillId="21" borderId="38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7" borderId="41" xfId="0" applyFont="1" applyFill="1" applyBorder="1" applyAlignment="1">
      <alignment horizontal="center"/>
    </xf>
    <xf numFmtId="0" fontId="14" fillId="7" borderId="35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19" borderId="11" xfId="0" applyFont="1" applyFill="1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826345"/>
      <color rgb="FFA57D56"/>
      <color rgb="FFB47940"/>
      <color rgb="FFF4E0C7"/>
      <color rgb="FFC99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wuchs im Herzland auf und blabla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Momentan ist CCrand</a:t>
          </a:r>
          <a:r>
            <a:rPr lang="de-DE" sz="1200" baseline="0">
              <a:latin typeface="Baskerville Old Face" panose="02020602080505020303" pitchFamily="18" charset="0"/>
            </a:rPr>
            <a:t> unterwegs um Abenteuer zu erleben da er später einmal Allgottspriester werden will</a:t>
          </a:r>
          <a:endParaRPr lang="de-DE" sz="12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Random Charakter</a:t>
          </a:r>
          <a:r>
            <a:rPr lang="de-DE" sz="1200" baseline="0">
              <a:latin typeface="Baskerville Old Face" panose="02020602080505020303" pitchFamily="18" charset="0"/>
            </a:rPr>
            <a:t> ist allgottgläubig seitdem er geboren wurde. Streng religiös von seinen Eltern erzogen wollte er immer Priester werden. Allerdings muss er sich dafür erstmal seine Sporen verdienen.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200" baseline="0">
            <a:latin typeface="Baskerville Old Face" panose="02020602080505020303" pitchFamily="18" charset="0"/>
          </a:endParaRPr>
        </a:p>
        <a:p>
          <a:r>
            <a:rPr lang="de-DE" sz="1200" baseline="0">
              <a:latin typeface="Baskerville Old Face" panose="02020602080505020303" pitchFamily="18" charset="0"/>
            </a:rPr>
            <a:t>CCrand ist Unpolitisch da er ein Beispielcharakter ist 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hat einen Saufkumpan</a:t>
          </a:r>
          <a:r>
            <a:rPr lang="de-DE" sz="1200" baseline="0">
              <a:latin typeface="Baskerville Old Face" panose="02020602080505020303" pitchFamily="18" charset="0"/>
            </a:rPr>
            <a:t> namens Arminius Laschet</a:t>
          </a:r>
          <a:endParaRPr lang="de-DE" sz="1200">
            <a:latin typeface="Baskerville Old Face" panose="02020602080505020303" pitchFamily="18" charset="0"/>
          </a:endParaRPr>
        </a:p>
      </xdr:txBody>
    </xdr:sp>
    <xdr:clientData/>
  </xdr:twoCellAnchor>
  <xdr:twoCellAnchor editAs="oneCell">
    <xdr:from>
      <xdr:col>2</xdr:col>
      <xdr:colOff>118322</xdr:colOff>
      <xdr:row>0</xdr:row>
      <xdr:rowOff>0</xdr:rowOff>
    </xdr:from>
    <xdr:to>
      <xdr:col>7</xdr:col>
      <xdr:colOff>421006</xdr:colOff>
      <xdr:row>38</xdr:row>
      <xdr:rowOff>65473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418988E-C838-4C8D-A02E-BE10039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6072" y="0"/>
          <a:ext cx="4381500" cy="6903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zoomScale="90" zoomScaleNormal="90" workbookViewId="0">
      <selection activeCell="W18" sqref="W18"/>
    </sheetView>
  </sheetViews>
  <sheetFormatPr baseColWidth="10" defaultColWidth="11.33203125" defaultRowHeight="14.4" x14ac:dyDescent="0.3"/>
  <cols>
    <col min="1" max="1" width="12.33203125" style="63" customWidth="1"/>
    <col min="2" max="2" width="9.6640625" style="63" customWidth="1"/>
    <col min="3" max="3" width="9" style="63" customWidth="1"/>
    <col min="4" max="4" width="7.88671875" style="63" customWidth="1"/>
    <col min="5" max="5" width="4.109375" style="63" customWidth="1"/>
    <col min="6" max="7" width="3.88671875" style="63" customWidth="1"/>
    <col min="8" max="8" width="1.33203125" style="63" customWidth="1"/>
    <col min="9" max="9" width="4.33203125" style="63" customWidth="1"/>
    <col min="10" max="10" width="3" style="63" customWidth="1"/>
    <col min="11" max="11" width="2.33203125" style="63" customWidth="1"/>
    <col min="12" max="12" width="2.88671875" style="63" customWidth="1"/>
    <col min="13" max="13" width="4.33203125" style="63" customWidth="1"/>
    <col min="14" max="14" width="1.33203125" style="63" customWidth="1"/>
    <col min="15" max="15" width="3.33203125" style="63" customWidth="1"/>
    <col min="16" max="16" width="3.88671875" style="63" customWidth="1"/>
    <col min="17" max="17" width="18.109375" style="63" customWidth="1"/>
    <col min="18" max="18" width="5.109375" style="115" customWidth="1"/>
    <col min="19" max="19" width="5.109375" style="63" customWidth="1"/>
    <col min="20" max="20" width="15.33203125" style="63" customWidth="1"/>
    <col min="21" max="22" width="6.33203125" style="63" customWidth="1"/>
    <col min="23" max="23" width="3.88671875" style="63" customWidth="1"/>
    <col min="24" max="24" width="3.33203125" style="116" customWidth="1"/>
    <col min="25" max="25" width="3.5546875" style="63" customWidth="1"/>
    <col min="26" max="27" width="11.5546875" style="63" customWidth="1"/>
    <col min="28" max="16384" width="11.33203125" style="63"/>
  </cols>
  <sheetData>
    <row r="1" spans="1:31" s="51" customFormat="1" ht="15" thickBot="1" x14ac:dyDescent="0.35">
      <c r="A1" s="43" t="s">
        <v>0</v>
      </c>
      <c r="B1" s="44" t="s">
        <v>189</v>
      </c>
      <c r="C1" s="45" t="s">
        <v>1</v>
      </c>
      <c r="D1" s="44" t="s">
        <v>202</v>
      </c>
      <c r="E1" s="46"/>
      <c r="F1" s="46"/>
      <c r="G1" s="46"/>
      <c r="H1" s="47"/>
      <c r="I1" s="48"/>
      <c r="J1" s="252" t="s">
        <v>278</v>
      </c>
      <c r="K1" s="252"/>
      <c r="L1" s="252"/>
      <c r="M1" s="48"/>
      <c r="N1" s="48"/>
      <c r="O1" s="48"/>
      <c r="P1" s="48"/>
      <c r="Q1" s="46" t="s">
        <v>4</v>
      </c>
      <c r="R1" s="46"/>
      <c r="S1" s="49" t="s">
        <v>5</v>
      </c>
      <c r="T1" s="50" t="s">
        <v>6</v>
      </c>
      <c r="U1" s="50" t="s">
        <v>7</v>
      </c>
      <c r="V1" s="50"/>
      <c r="W1" s="50" t="s">
        <v>8</v>
      </c>
      <c r="X1" s="46"/>
      <c r="Y1" s="48"/>
      <c r="Z1" s="50" t="s">
        <v>241</v>
      </c>
      <c r="AA1" s="50" t="s">
        <v>9</v>
      </c>
      <c r="AB1" s="50" t="s">
        <v>10</v>
      </c>
      <c r="AC1" s="48"/>
      <c r="AD1" s="48"/>
    </row>
    <row r="2" spans="1:31" ht="15" thickBot="1" x14ac:dyDescent="0.35">
      <c r="A2" s="52" t="s">
        <v>240</v>
      </c>
      <c r="B2" s="53" t="s">
        <v>12</v>
      </c>
      <c r="C2" s="53">
        <v>42</v>
      </c>
      <c r="D2" s="53">
        <v>2</v>
      </c>
      <c r="E2" s="54"/>
      <c r="F2" s="54"/>
      <c r="G2" s="54"/>
      <c r="H2" s="54"/>
      <c r="I2" s="55"/>
      <c r="J2" s="253">
        <v>100</v>
      </c>
      <c r="K2" s="253"/>
      <c r="L2" s="253"/>
      <c r="M2" s="55"/>
      <c r="N2" s="55"/>
      <c r="O2" s="55"/>
      <c r="P2" s="56"/>
      <c r="Q2" s="57" t="s">
        <v>13</v>
      </c>
      <c r="R2" s="7">
        <f>CharacterSheet!B2+S2</f>
        <v>12</v>
      </c>
      <c r="S2" s="59"/>
      <c r="T2" s="257" t="s">
        <v>14</v>
      </c>
      <c r="U2" s="258"/>
      <c r="V2" s="258"/>
      <c r="W2" s="259"/>
      <c r="X2" s="60"/>
      <c r="Y2" s="56"/>
      <c r="Z2" s="61"/>
      <c r="AA2" s="61" t="s">
        <v>284</v>
      </c>
      <c r="AB2" s="55" t="s">
        <v>287</v>
      </c>
      <c r="AC2" s="55"/>
      <c r="AD2" s="55"/>
      <c r="AE2" s="62"/>
    </row>
    <row r="3" spans="1:31" ht="15" thickBot="1" x14ac:dyDescent="0.35">
      <c r="A3" s="64" t="s">
        <v>15</v>
      </c>
      <c r="B3" s="65" t="s">
        <v>16</v>
      </c>
      <c r="C3" s="65">
        <v>12</v>
      </c>
      <c r="D3" s="65">
        <v>1</v>
      </c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6"/>
      <c r="Q3" s="66" t="s">
        <v>17</v>
      </c>
      <c r="R3" s="5">
        <f>CharacterSheet!B3+S3</f>
        <v>12</v>
      </c>
      <c r="S3" s="68"/>
      <c r="T3" s="69" t="s">
        <v>18</v>
      </c>
      <c r="U3" s="70" t="s">
        <v>19</v>
      </c>
      <c r="V3" s="70" t="s">
        <v>20</v>
      </c>
      <c r="W3" s="71">
        <f>CharacterSheet!I2</f>
        <v>29</v>
      </c>
      <c r="X3" s="60"/>
      <c r="Y3" s="56"/>
      <c r="Z3" s="72"/>
      <c r="AA3" s="72" t="s">
        <v>288</v>
      </c>
      <c r="AB3" s="55" t="s">
        <v>289</v>
      </c>
      <c r="AC3" s="55"/>
      <c r="AD3" s="55"/>
      <c r="AE3" s="62"/>
    </row>
    <row r="4" spans="1:31" x14ac:dyDescent="0.3">
      <c r="A4" s="64" t="s">
        <v>193</v>
      </c>
      <c r="B4" s="65"/>
      <c r="C4" s="65"/>
      <c r="D4" s="65"/>
      <c r="E4" s="54"/>
      <c r="F4" s="54"/>
      <c r="G4" s="54"/>
      <c r="H4" s="54"/>
      <c r="I4" s="55"/>
      <c r="J4" s="73"/>
      <c r="K4" s="74"/>
      <c r="L4" s="75"/>
      <c r="M4" s="55"/>
      <c r="N4" s="55"/>
      <c r="O4" s="55"/>
      <c r="P4" s="56"/>
      <c r="Q4" s="66" t="s">
        <v>23</v>
      </c>
      <c r="R4" s="8">
        <f>CharacterSheet!B4+S4</f>
        <v>12</v>
      </c>
      <c r="S4" s="68"/>
      <c r="T4" s="66" t="s">
        <v>24</v>
      </c>
      <c r="U4" s="76" t="s">
        <v>19</v>
      </c>
      <c r="V4" s="76" t="s">
        <v>20</v>
      </c>
      <c r="W4" s="67">
        <f>CharacterSheet!I3</f>
        <v>30</v>
      </c>
      <c r="X4" s="60"/>
      <c r="Y4" s="56"/>
      <c r="Z4" s="72"/>
      <c r="AA4" s="72"/>
      <c r="AB4" s="55" t="s">
        <v>290</v>
      </c>
      <c r="AC4" s="55"/>
      <c r="AD4" s="55"/>
      <c r="AE4" s="62"/>
    </row>
    <row r="5" spans="1:31" x14ac:dyDescent="0.3">
      <c r="A5" s="64" t="s">
        <v>22</v>
      </c>
      <c r="B5" s="65" t="s">
        <v>203</v>
      </c>
      <c r="C5" s="65">
        <v>15</v>
      </c>
      <c r="D5" s="65">
        <v>1</v>
      </c>
      <c r="E5" s="54"/>
      <c r="F5" s="54"/>
      <c r="G5" s="54"/>
      <c r="H5" s="54"/>
      <c r="I5" s="55"/>
      <c r="J5" s="77"/>
      <c r="K5" s="54"/>
      <c r="L5" s="78"/>
      <c r="M5" s="55"/>
      <c r="N5" s="55"/>
      <c r="O5" s="55"/>
      <c r="P5" s="56"/>
      <c r="Q5" s="66" t="s">
        <v>173</v>
      </c>
      <c r="R5" s="11">
        <f>CharacterSheet!B5+S5</f>
        <v>13</v>
      </c>
      <c r="S5" s="68"/>
      <c r="T5" s="66" t="s">
        <v>26</v>
      </c>
      <c r="U5" s="76" t="s">
        <v>19</v>
      </c>
      <c r="V5" s="120"/>
      <c r="W5" s="67">
        <f>CharacterSheet!I4</f>
        <v>20</v>
      </c>
      <c r="X5" s="60"/>
      <c r="Y5" s="56"/>
      <c r="Z5" s="72"/>
      <c r="AA5" s="72"/>
      <c r="AB5" s="56"/>
      <c r="AC5" s="55"/>
      <c r="AD5" s="55"/>
      <c r="AE5" s="62"/>
    </row>
    <row r="6" spans="1:31" ht="15" thickBot="1" x14ac:dyDescent="0.35">
      <c r="A6" s="47"/>
      <c r="B6" s="79"/>
      <c r="C6" s="54"/>
      <c r="D6" s="54"/>
      <c r="E6" s="54"/>
      <c r="F6" s="54"/>
      <c r="G6" s="54"/>
      <c r="H6" s="54"/>
      <c r="I6" s="55"/>
      <c r="J6" s="80"/>
      <c r="K6" s="81"/>
      <c r="L6" s="82"/>
      <c r="M6" s="55"/>
      <c r="N6" s="55"/>
      <c r="O6" s="55"/>
      <c r="P6" s="56"/>
      <c r="Q6" s="66" t="s">
        <v>27</v>
      </c>
      <c r="R6" s="6">
        <f>CharacterSheet!B6+S6</f>
        <v>10</v>
      </c>
      <c r="S6" s="68"/>
      <c r="T6" s="66" t="s">
        <v>28</v>
      </c>
      <c r="U6" s="76" t="s">
        <v>19</v>
      </c>
      <c r="V6" s="76" t="s">
        <v>20</v>
      </c>
      <c r="W6" s="67">
        <f>CharacterSheet!I5</f>
        <v>30</v>
      </c>
      <c r="X6" s="60"/>
      <c r="Y6" s="56"/>
      <c r="Z6" s="72"/>
      <c r="AA6" s="72"/>
      <c r="AB6" s="56"/>
      <c r="AC6" s="55"/>
      <c r="AD6" s="55"/>
      <c r="AE6" s="62"/>
    </row>
    <row r="7" spans="1:31" ht="15" thickBot="1" x14ac:dyDescent="0.35">
      <c r="A7" s="50" t="s">
        <v>31</v>
      </c>
      <c r="B7" s="83" t="s">
        <v>32</v>
      </c>
      <c r="C7" s="84" t="s">
        <v>33</v>
      </c>
      <c r="D7" s="83" t="s">
        <v>2</v>
      </c>
      <c r="E7" s="83" t="s">
        <v>202</v>
      </c>
      <c r="F7" s="54"/>
      <c r="G7" s="54"/>
      <c r="H7" s="55"/>
      <c r="I7" s="55"/>
      <c r="J7" s="55"/>
      <c r="K7" s="85"/>
      <c r="L7" s="55"/>
      <c r="M7" s="55"/>
      <c r="N7" s="55"/>
      <c r="O7" s="55"/>
      <c r="P7" s="56"/>
      <c r="Q7" s="86" t="s">
        <v>174</v>
      </c>
      <c r="R7" s="12">
        <f>CharacterSheet!B7+S7</f>
        <v>12</v>
      </c>
      <c r="S7" s="68"/>
      <c r="T7" s="66" t="s">
        <v>152</v>
      </c>
      <c r="U7" s="76" t="s">
        <v>75</v>
      </c>
      <c r="V7" s="76" t="s">
        <v>175</v>
      </c>
      <c r="W7" s="67">
        <f>CharacterSheet!I6</f>
        <v>20</v>
      </c>
      <c r="X7" s="60"/>
      <c r="Y7" s="56"/>
      <c r="Z7" s="55"/>
      <c r="AA7" s="55"/>
      <c r="AB7" s="55"/>
      <c r="AC7" s="55"/>
      <c r="AD7" s="55"/>
      <c r="AE7" s="62"/>
    </row>
    <row r="8" spans="1:31" ht="15" thickBot="1" x14ac:dyDescent="0.35">
      <c r="A8" s="48" t="s">
        <v>37</v>
      </c>
      <c r="B8" s="55" t="s">
        <v>227</v>
      </c>
      <c r="C8" s="87">
        <v>10.5</v>
      </c>
      <c r="D8" s="55">
        <v>7</v>
      </c>
      <c r="E8" s="54">
        <v>1</v>
      </c>
      <c r="F8" s="54"/>
      <c r="G8" s="55"/>
      <c r="H8" s="55"/>
      <c r="I8" s="55"/>
      <c r="J8" s="55"/>
      <c r="K8" s="88"/>
      <c r="L8" s="55"/>
      <c r="M8" s="55"/>
      <c r="N8" s="55"/>
      <c r="O8" s="55"/>
      <c r="P8" s="56"/>
      <c r="Q8" s="57" t="s">
        <v>34</v>
      </c>
      <c r="R8" s="13">
        <f>CharacterSheet!B8+S8</f>
        <v>5</v>
      </c>
      <c r="S8" s="68"/>
      <c r="T8" s="66" t="s">
        <v>29</v>
      </c>
      <c r="U8" s="76" t="s">
        <v>20</v>
      </c>
      <c r="V8" s="76" t="s">
        <v>30</v>
      </c>
      <c r="W8" s="67">
        <f>CharacterSheet!I7</f>
        <v>20</v>
      </c>
      <c r="X8" s="60"/>
      <c r="Y8" s="56"/>
      <c r="Z8" s="89" t="s">
        <v>36</v>
      </c>
      <c r="AA8" s="48"/>
      <c r="AB8" s="55"/>
      <c r="AC8" s="55"/>
      <c r="AD8" s="55"/>
      <c r="AE8" s="62"/>
    </row>
    <row r="9" spans="1:31" ht="15" thickBot="1" x14ac:dyDescent="0.35">
      <c r="A9" s="48" t="s">
        <v>41</v>
      </c>
      <c r="B9" s="55" t="s">
        <v>42</v>
      </c>
      <c r="C9" s="87">
        <v>6</v>
      </c>
      <c r="D9" s="55">
        <v>7</v>
      </c>
      <c r="E9" s="55">
        <v>1</v>
      </c>
      <c r="F9" s="55"/>
      <c r="G9" s="85"/>
      <c r="H9" s="90"/>
      <c r="I9" s="73"/>
      <c r="J9" s="74"/>
      <c r="K9" s="74"/>
      <c r="L9" s="74"/>
      <c r="M9" s="75"/>
      <c r="N9" s="91"/>
      <c r="O9" s="85"/>
      <c r="P9" s="56"/>
      <c r="Q9" s="69" t="s">
        <v>153</v>
      </c>
      <c r="R9" s="14">
        <f>CharacterSheet!B9+S9</f>
        <v>5</v>
      </c>
      <c r="S9" s="68"/>
      <c r="T9" s="66" t="s">
        <v>35</v>
      </c>
      <c r="U9" s="76" t="s">
        <v>19</v>
      </c>
      <c r="V9" s="76" t="s">
        <v>30</v>
      </c>
      <c r="W9" s="67">
        <f>CharacterSheet!I8</f>
        <v>20</v>
      </c>
      <c r="X9" s="60"/>
      <c r="Y9" s="56"/>
      <c r="Z9" s="64" t="s">
        <v>40</v>
      </c>
      <c r="AA9" s="64">
        <f>Inventar!I12</f>
        <v>18</v>
      </c>
      <c r="AB9" s="55"/>
      <c r="AC9" s="55"/>
      <c r="AD9" s="55"/>
      <c r="AE9" s="62"/>
    </row>
    <row r="10" spans="1:31" ht="15" thickBot="1" x14ac:dyDescent="0.35">
      <c r="A10" s="48" t="s">
        <v>46</v>
      </c>
      <c r="B10" s="55" t="s">
        <v>42</v>
      </c>
      <c r="C10" s="87">
        <v>6</v>
      </c>
      <c r="D10" s="55">
        <v>7</v>
      </c>
      <c r="E10" s="55">
        <v>1</v>
      </c>
      <c r="F10" s="55"/>
      <c r="G10" s="88"/>
      <c r="H10" s="55"/>
      <c r="I10" s="77"/>
      <c r="J10" s="54"/>
      <c r="K10" s="54" t="s">
        <v>21</v>
      </c>
      <c r="L10" s="54"/>
      <c r="M10" s="78"/>
      <c r="N10" s="55"/>
      <c r="O10" s="88"/>
      <c r="P10" s="56"/>
      <c r="Q10" s="66" t="s">
        <v>38</v>
      </c>
      <c r="R10" s="9">
        <f>CharacterSheet!B10+S10</f>
        <v>18</v>
      </c>
      <c r="S10" s="68">
        <f>$Q$17*(-1)</f>
        <v>0</v>
      </c>
      <c r="T10" s="92" t="s">
        <v>39</v>
      </c>
      <c r="U10" s="93" t="s">
        <v>30</v>
      </c>
      <c r="V10" s="25"/>
      <c r="W10" s="94">
        <f>CharacterSheet!I9</f>
        <v>20</v>
      </c>
      <c r="X10" s="60"/>
      <c r="Y10" s="56"/>
      <c r="Z10" s="64" t="s">
        <v>45</v>
      </c>
      <c r="AA10" s="64">
        <f>Inventar!I9</f>
        <v>21.1</v>
      </c>
      <c r="AB10" s="55"/>
      <c r="AC10" s="55"/>
      <c r="AD10" s="55"/>
      <c r="AE10" s="62"/>
    </row>
    <row r="11" spans="1:31" ht="15" thickBot="1" x14ac:dyDescent="0.35">
      <c r="A11" s="48" t="s">
        <v>49</v>
      </c>
      <c r="B11" s="55" t="s">
        <v>227</v>
      </c>
      <c r="C11" s="87">
        <v>10.5</v>
      </c>
      <c r="D11" s="55">
        <v>7</v>
      </c>
      <c r="E11" s="55">
        <v>1</v>
      </c>
      <c r="F11" s="55"/>
      <c r="G11" s="88"/>
      <c r="H11" s="55"/>
      <c r="I11" s="77"/>
      <c r="J11" s="54"/>
      <c r="K11" s="54"/>
      <c r="L11" s="54"/>
      <c r="M11" s="78"/>
      <c r="N11" s="55"/>
      <c r="O11" s="88"/>
      <c r="P11" s="56"/>
      <c r="Q11" s="66" t="s">
        <v>43</v>
      </c>
      <c r="R11" s="10">
        <f>CharacterSheet!B11+S11</f>
        <v>9</v>
      </c>
      <c r="S11" s="68"/>
      <c r="T11" s="263" t="s">
        <v>44</v>
      </c>
      <c r="U11" s="264"/>
      <c r="V11" s="264"/>
      <c r="W11" s="265"/>
      <c r="X11" s="60"/>
      <c r="Y11" s="56"/>
      <c r="Z11" s="64" t="s">
        <v>48</v>
      </c>
      <c r="AA11" s="64">
        <f>R2*4</f>
        <v>48</v>
      </c>
      <c r="AB11" s="55"/>
      <c r="AC11" s="55"/>
      <c r="AD11" s="55"/>
      <c r="AE11" s="62"/>
    </row>
    <row r="12" spans="1:31" ht="15" thickBot="1" x14ac:dyDescent="0.35">
      <c r="A12" s="95" t="s">
        <v>52</v>
      </c>
      <c r="B12" s="81" t="s">
        <v>227</v>
      </c>
      <c r="C12" s="96">
        <v>10.5</v>
      </c>
      <c r="D12" s="81">
        <v>7</v>
      </c>
      <c r="E12" s="81">
        <v>1</v>
      </c>
      <c r="F12" s="55"/>
      <c r="G12" s="88"/>
      <c r="H12" s="55"/>
      <c r="I12" s="77"/>
      <c r="J12" s="54"/>
      <c r="K12" s="54"/>
      <c r="L12" s="54"/>
      <c r="M12" s="78"/>
      <c r="N12" s="55"/>
      <c r="O12" s="88"/>
      <c r="P12" s="56"/>
      <c r="Q12" s="92" t="s">
        <v>161</v>
      </c>
      <c r="R12" s="15">
        <f>ROUNDUP((R7+R5)/2,0)</f>
        <v>13</v>
      </c>
      <c r="S12" s="68"/>
      <c r="T12" s="57" t="s">
        <v>47</v>
      </c>
      <c r="U12" s="97" t="s">
        <v>19</v>
      </c>
      <c r="V12" s="97" t="s">
        <v>30</v>
      </c>
      <c r="W12" s="58">
        <f>CharacterSheet!I10</f>
        <v>20</v>
      </c>
      <c r="X12" s="60"/>
      <c r="Y12" s="56"/>
      <c r="Z12" s="64" t="s">
        <v>51</v>
      </c>
      <c r="AA12" s="64">
        <f>AA11-AA10</f>
        <v>26.9</v>
      </c>
      <c r="AB12" s="55"/>
      <c r="AC12" s="55"/>
      <c r="AD12" s="55"/>
      <c r="AE12" s="62"/>
    </row>
    <row r="13" spans="1:31" ht="15" thickBot="1" x14ac:dyDescent="0.35">
      <c r="A13" s="43" t="s">
        <v>45</v>
      </c>
      <c r="B13" s="243"/>
      <c r="C13" s="244">
        <f>SUM(C8:C12)</f>
        <v>43.5</v>
      </c>
      <c r="D13" s="55"/>
      <c r="E13" s="55"/>
      <c r="F13" s="55"/>
      <c r="G13" s="88"/>
      <c r="H13" s="55"/>
      <c r="I13" s="77"/>
      <c r="J13" s="54"/>
      <c r="K13" s="54" t="s">
        <v>25</v>
      </c>
      <c r="L13" s="54"/>
      <c r="M13" s="78"/>
      <c r="N13" s="55"/>
      <c r="O13" s="88"/>
      <c r="P13" s="55"/>
      <c r="Q13" s="55"/>
      <c r="R13" s="55"/>
      <c r="S13" s="99"/>
      <c r="T13" s="66" t="s">
        <v>50</v>
      </c>
      <c r="U13" s="76" t="s">
        <v>30</v>
      </c>
      <c r="V13" s="29"/>
      <c r="W13" s="67">
        <f>CharacterSheet!I11</f>
        <v>24</v>
      </c>
      <c r="X13" s="60"/>
      <c r="Y13" s="56"/>
      <c r="Z13" s="64" t="s">
        <v>154</v>
      </c>
      <c r="AA13" s="64" t="str">
        <f>IF(AA9&gt;30,"Schwer",IF(AA9&gt;18,"Mittel","Leicht"))</f>
        <v>Leicht</v>
      </c>
      <c r="AB13" s="55"/>
      <c r="AC13" s="55"/>
      <c r="AD13" s="55"/>
      <c r="AE13" s="62"/>
    </row>
    <row r="14" spans="1:31" ht="14.7" customHeight="1" thickBot="1" x14ac:dyDescent="0.35">
      <c r="A14" s="100"/>
      <c r="B14" s="79"/>
      <c r="C14" s="55"/>
      <c r="D14" s="55"/>
      <c r="E14" s="55"/>
      <c r="F14" s="55"/>
      <c r="G14" s="88"/>
      <c r="H14" s="55"/>
      <c r="I14" s="77"/>
      <c r="J14" s="54"/>
      <c r="K14" s="54"/>
      <c r="L14" s="54"/>
      <c r="M14" s="78"/>
      <c r="N14" s="55"/>
      <c r="O14" s="88"/>
      <c r="P14" s="55"/>
      <c r="Q14" s="260" t="s">
        <v>53</v>
      </c>
      <c r="R14" s="55"/>
      <c r="S14" s="99"/>
      <c r="T14" s="66" t="s">
        <v>403</v>
      </c>
      <c r="U14" s="76" t="s">
        <v>30</v>
      </c>
      <c r="V14" s="29" t="s">
        <v>175</v>
      </c>
      <c r="W14" s="67">
        <f>CharacterSheet!I12</f>
        <v>20</v>
      </c>
      <c r="X14" s="60"/>
      <c r="Y14" s="56"/>
      <c r="Z14" s="55"/>
      <c r="AA14" s="55"/>
      <c r="AB14" s="55"/>
      <c r="AC14" s="55"/>
      <c r="AD14" s="55"/>
      <c r="AE14" s="62"/>
    </row>
    <row r="15" spans="1:31" ht="15" thickBot="1" x14ac:dyDescent="0.35">
      <c r="A15" s="55"/>
      <c r="B15" s="55"/>
      <c r="C15" s="98" t="s">
        <v>72</v>
      </c>
      <c r="D15" s="98" t="s">
        <v>73</v>
      </c>
      <c r="E15" s="55"/>
      <c r="F15" s="55"/>
      <c r="G15" s="88"/>
      <c r="H15" s="55"/>
      <c r="I15" s="77"/>
      <c r="J15" s="54"/>
      <c r="K15" s="54"/>
      <c r="L15" s="54"/>
      <c r="M15" s="78"/>
      <c r="N15" s="55"/>
      <c r="O15" s="88"/>
      <c r="P15" s="55"/>
      <c r="Q15" s="261"/>
      <c r="R15" s="55"/>
      <c r="S15" s="99"/>
      <c r="T15" s="257" t="s">
        <v>54</v>
      </c>
      <c r="U15" s="258"/>
      <c r="V15" s="258"/>
      <c r="W15" s="259"/>
      <c r="X15" s="60"/>
      <c r="Y15" s="56"/>
      <c r="Z15" s="55"/>
      <c r="AA15" s="55"/>
      <c r="AB15" s="55"/>
      <c r="AC15" s="55"/>
      <c r="AD15" s="55"/>
      <c r="AE15" s="62"/>
    </row>
    <row r="16" spans="1:31" ht="15" thickBot="1" x14ac:dyDescent="0.35">
      <c r="A16" s="250" t="s">
        <v>77</v>
      </c>
      <c r="B16" s="117">
        <f>CharacterSheet!B15</f>
        <v>275</v>
      </c>
      <c r="C16" s="18">
        <f>0</f>
        <v>0</v>
      </c>
      <c r="D16" s="4">
        <f>B16-C16</f>
        <v>275</v>
      </c>
      <c r="E16" s="55"/>
      <c r="F16" s="55"/>
      <c r="G16" s="88"/>
      <c r="H16" s="55"/>
      <c r="I16" s="77"/>
      <c r="J16" s="54"/>
      <c r="K16" s="54"/>
      <c r="L16" s="54"/>
      <c r="M16" s="78"/>
      <c r="N16" s="55"/>
      <c r="O16" s="88"/>
      <c r="P16" s="55"/>
      <c r="Q16" s="262"/>
      <c r="R16" s="55"/>
      <c r="S16" s="101"/>
      <c r="T16" s="57" t="s">
        <v>56</v>
      </c>
      <c r="U16" s="97" t="s">
        <v>57</v>
      </c>
      <c r="V16" s="97" t="s">
        <v>175</v>
      </c>
      <c r="W16" s="58">
        <f>CharacterSheet!I13</f>
        <v>20</v>
      </c>
      <c r="X16" s="60"/>
      <c r="Y16" s="56"/>
      <c r="Z16" s="102" t="s">
        <v>58</v>
      </c>
      <c r="AA16" s="55"/>
      <c r="AB16" s="55"/>
      <c r="AC16" s="55"/>
      <c r="AD16" s="55"/>
      <c r="AE16" s="62"/>
    </row>
    <row r="17" spans="1:31" ht="15" thickBot="1" x14ac:dyDescent="0.35">
      <c r="A17" s="251" t="s">
        <v>79</v>
      </c>
      <c r="B17" s="118">
        <f>CharacterSheet!B16</f>
        <v>12</v>
      </c>
      <c r="C17" s="18">
        <f>0</f>
        <v>0</v>
      </c>
      <c r="D17" s="2">
        <f>B17+C17</f>
        <v>12</v>
      </c>
      <c r="E17" s="55"/>
      <c r="F17" s="55"/>
      <c r="G17" s="103"/>
      <c r="H17" s="55"/>
      <c r="I17" s="77"/>
      <c r="J17" s="54"/>
      <c r="K17" s="54"/>
      <c r="L17" s="54"/>
      <c r="M17" s="78"/>
      <c r="N17" s="55"/>
      <c r="O17" s="103"/>
      <c r="P17" s="55"/>
      <c r="Q17" s="53">
        <v>0</v>
      </c>
      <c r="R17" s="55"/>
      <c r="S17" s="99"/>
      <c r="T17" s="66" t="s">
        <v>60</v>
      </c>
      <c r="U17" s="76" t="s">
        <v>57</v>
      </c>
      <c r="V17" s="32"/>
      <c r="W17" s="67">
        <f>CharacterSheet!I14</f>
        <v>35</v>
      </c>
      <c r="X17" s="60"/>
      <c r="Y17" s="56"/>
      <c r="Z17" s="104" t="s">
        <v>61</v>
      </c>
      <c r="AA17" s="105" t="s">
        <v>293</v>
      </c>
      <c r="AB17" s="105" t="s">
        <v>294</v>
      </c>
      <c r="AC17" s="105" t="s">
        <v>62</v>
      </c>
      <c r="AD17" s="55"/>
      <c r="AE17" s="62"/>
    </row>
    <row r="18" spans="1:31" ht="15" thickBot="1" x14ac:dyDescent="0.35">
      <c r="A18" s="119" t="s">
        <v>82</v>
      </c>
      <c r="B18" s="119">
        <f>CharacterSheet!B17</f>
        <v>55</v>
      </c>
      <c r="C18" s="18">
        <f>0</f>
        <v>0</v>
      </c>
      <c r="D18" s="4">
        <f>B18+C18</f>
        <v>55</v>
      </c>
      <c r="E18" s="55" t="str">
        <f>IF(D18=0,"Verkrüppelt",IF(D18&lt;=B18*0.2,"Verstümmelt",""))</f>
        <v/>
      </c>
      <c r="F18" s="55"/>
      <c r="G18" s="55"/>
      <c r="H18" s="55"/>
      <c r="I18" s="80" t="s">
        <v>15</v>
      </c>
      <c r="J18" s="81"/>
      <c r="K18" s="81"/>
      <c r="L18" s="81" t="s">
        <v>295</v>
      </c>
      <c r="M18" s="82"/>
      <c r="N18" s="55"/>
      <c r="O18" s="55"/>
      <c r="P18" s="55"/>
      <c r="Q18" s="55"/>
      <c r="R18" s="55"/>
      <c r="S18" s="99"/>
      <c r="T18" s="66" t="s">
        <v>64</v>
      </c>
      <c r="U18" s="76" t="s">
        <v>57</v>
      </c>
      <c r="V18" s="32"/>
      <c r="W18" s="67">
        <f>CharacterSheet!I15</f>
        <v>20</v>
      </c>
      <c r="X18" s="60"/>
      <c r="Y18" s="56"/>
      <c r="Z18" s="55" t="s">
        <v>65</v>
      </c>
      <c r="AA18" s="55">
        <v>5</v>
      </c>
      <c r="AB18" s="55">
        <v>5</v>
      </c>
      <c r="AC18" s="55" t="s">
        <v>66</v>
      </c>
      <c r="AD18" s="55"/>
      <c r="AE18" s="62"/>
    </row>
    <row r="19" spans="1:31" x14ac:dyDescent="0.3">
      <c r="A19" s="4" t="s">
        <v>84</v>
      </c>
      <c r="B19" s="119">
        <f>CharacterSheet!B18</f>
        <v>193</v>
      </c>
      <c r="C19" s="18">
        <f>0</f>
        <v>0</v>
      </c>
      <c r="D19" s="4">
        <f>B19+C19</f>
        <v>193</v>
      </c>
      <c r="E19" s="55" t="str">
        <f t="shared" ref="E19:E23" si="0">IF(D19=0,"Verkrüppelt",IF(D19&lt;=B19*0.2,"Verstümmelt",""))</f>
        <v/>
      </c>
      <c r="F19" s="55"/>
      <c r="G19" s="55"/>
      <c r="H19" s="55"/>
      <c r="I19" s="73"/>
      <c r="J19" s="75"/>
      <c r="K19" s="55"/>
      <c r="L19" s="73"/>
      <c r="M19" s="75"/>
      <c r="N19" s="55"/>
      <c r="O19" s="55"/>
      <c r="P19" s="55"/>
      <c r="Q19" s="54"/>
      <c r="R19" s="54"/>
      <c r="S19" s="99"/>
      <c r="T19" s="66" t="s">
        <v>67</v>
      </c>
      <c r="U19" s="76" t="s">
        <v>68</v>
      </c>
      <c r="V19" s="76" t="s">
        <v>69</v>
      </c>
      <c r="W19" s="67">
        <f>CharacterSheet!I16</f>
        <v>20</v>
      </c>
      <c r="X19" s="60"/>
      <c r="Y19" s="56"/>
      <c r="Z19" s="55" t="s">
        <v>70</v>
      </c>
      <c r="AA19" s="55">
        <v>4</v>
      </c>
      <c r="AB19" s="55">
        <v>6</v>
      </c>
      <c r="AC19" s="55" t="s">
        <v>71</v>
      </c>
      <c r="AD19" s="55"/>
      <c r="AE19" s="62"/>
    </row>
    <row r="20" spans="1:31" ht="15" thickBot="1" x14ac:dyDescent="0.35">
      <c r="A20" s="4" t="s">
        <v>185</v>
      </c>
      <c r="B20" s="119">
        <f>CharacterSheet!B19</f>
        <v>55</v>
      </c>
      <c r="C20" s="18">
        <f>0</f>
        <v>0</v>
      </c>
      <c r="D20" s="4">
        <f t="shared" ref="D20:D23" si="1">B20+C20</f>
        <v>55</v>
      </c>
      <c r="E20" s="55" t="str">
        <f t="shared" si="0"/>
        <v/>
      </c>
      <c r="F20" s="55"/>
      <c r="G20" s="55"/>
      <c r="H20" s="55"/>
      <c r="I20" s="77"/>
      <c r="J20" s="78"/>
      <c r="K20" s="55"/>
      <c r="L20" s="77"/>
      <c r="M20" s="78"/>
      <c r="N20" s="55"/>
      <c r="O20" s="55"/>
      <c r="P20" s="55"/>
      <c r="Q20" s="54"/>
      <c r="R20" s="54"/>
      <c r="S20" s="99"/>
      <c r="T20" s="66" t="s">
        <v>74</v>
      </c>
      <c r="U20" s="76" t="s">
        <v>75</v>
      </c>
      <c r="V20" s="76" t="s">
        <v>175</v>
      </c>
      <c r="W20" s="67">
        <f>CharacterSheet!I17</f>
        <v>28</v>
      </c>
      <c r="X20" s="60"/>
      <c r="Y20" s="56"/>
      <c r="Z20" s="54" t="s">
        <v>76</v>
      </c>
      <c r="AA20" s="55"/>
      <c r="AB20" s="55"/>
      <c r="AC20" s="55"/>
      <c r="AD20" s="55"/>
      <c r="AE20" s="62"/>
    </row>
    <row r="21" spans="1:31" ht="15" thickBot="1" x14ac:dyDescent="0.35">
      <c r="A21" s="4" t="s">
        <v>186</v>
      </c>
      <c r="B21" s="119">
        <f>CharacterSheet!B20</f>
        <v>55</v>
      </c>
      <c r="C21" s="18">
        <f>0</f>
        <v>0</v>
      </c>
      <c r="D21" s="4">
        <f t="shared" si="1"/>
        <v>55</v>
      </c>
      <c r="E21" s="55" t="str">
        <f t="shared" si="0"/>
        <v/>
      </c>
      <c r="F21" s="55"/>
      <c r="G21" s="55"/>
      <c r="H21" s="55"/>
      <c r="I21" s="77"/>
      <c r="J21" s="78"/>
      <c r="K21" s="55"/>
      <c r="L21" s="77"/>
      <c r="M21" s="78"/>
      <c r="N21" s="55"/>
      <c r="O21" s="55"/>
      <c r="P21" s="55"/>
      <c r="Q21" s="106" t="s">
        <v>55</v>
      </c>
      <c r="R21" s="75"/>
      <c r="S21" s="99"/>
      <c r="T21" s="92" t="s">
        <v>78</v>
      </c>
      <c r="U21" s="93" t="s">
        <v>155</v>
      </c>
      <c r="V21" s="93" t="s">
        <v>69</v>
      </c>
      <c r="W21" s="94">
        <f>CharacterSheet!I18</f>
        <v>20</v>
      </c>
      <c r="X21" s="60"/>
      <c r="Y21" s="56"/>
      <c r="Z21" s="55"/>
      <c r="AA21" s="55"/>
      <c r="AB21" s="55"/>
      <c r="AC21" s="55"/>
      <c r="AD21" s="55"/>
      <c r="AE21" s="62"/>
    </row>
    <row r="22" spans="1:31" ht="15" thickBot="1" x14ac:dyDescent="0.35">
      <c r="A22" s="4" t="s">
        <v>187</v>
      </c>
      <c r="B22" s="119">
        <f>CharacterSheet!B21</f>
        <v>69</v>
      </c>
      <c r="C22" s="18">
        <f>0</f>
        <v>0</v>
      </c>
      <c r="D22" s="4">
        <f t="shared" si="1"/>
        <v>69</v>
      </c>
      <c r="E22" s="55" t="str">
        <f t="shared" si="0"/>
        <v/>
      </c>
      <c r="F22" s="55"/>
      <c r="G22" s="55"/>
      <c r="H22" s="55"/>
      <c r="I22" s="107" t="s">
        <v>80</v>
      </c>
      <c r="J22" s="78"/>
      <c r="K22" s="55"/>
      <c r="L22" s="77"/>
      <c r="M22" s="78"/>
      <c r="N22" s="55"/>
      <c r="O22" s="55"/>
      <c r="P22" s="55"/>
      <c r="Q22" s="77" t="s">
        <v>59</v>
      </c>
      <c r="R22" s="78"/>
      <c r="S22" s="99"/>
      <c r="T22" s="257" t="s">
        <v>81</v>
      </c>
      <c r="U22" s="258"/>
      <c r="V22" s="258"/>
      <c r="W22" s="259"/>
      <c r="X22" s="60"/>
      <c r="Y22" s="56"/>
      <c r="Z22" s="55"/>
      <c r="AA22" s="55"/>
      <c r="AB22" s="55"/>
      <c r="AC22" s="55"/>
      <c r="AD22" s="55"/>
      <c r="AE22" s="62"/>
    </row>
    <row r="23" spans="1:31" ht="15" thickBot="1" x14ac:dyDescent="0.35">
      <c r="A23" s="4" t="s">
        <v>188</v>
      </c>
      <c r="B23" s="119">
        <f>CharacterSheet!B22</f>
        <v>69</v>
      </c>
      <c r="C23" s="18">
        <f>0</f>
        <v>0</v>
      </c>
      <c r="D23" s="4">
        <f t="shared" si="1"/>
        <v>69</v>
      </c>
      <c r="E23" s="55" t="str">
        <f t="shared" si="0"/>
        <v/>
      </c>
      <c r="F23" s="55"/>
      <c r="G23" s="55"/>
      <c r="H23" s="55"/>
      <c r="I23" s="77"/>
      <c r="J23" s="78"/>
      <c r="K23" s="55"/>
      <c r="L23" s="77"/>
      <c r="M23" s="78"/>
      <c r="N23" s="55"/>
      <c r="O23" s="55"/>
      <c r="P23" s="55"/>
      <c r="Q23" s="80" t="s">
        <v>63</v>
      </c>
      <c r="R23" s="82"/>
      <c r="S23" s="101"/>
      <c r="T23" s="57" t="s">
        <v>83</v>
      </c>
      <c r="U23" s="97" t="s">
        <v>20</v>
      </c>
      <c r="V23" s="36"/>
      <c r="W23" s="58">
        <f>CharacterSheet!I19</f>
        <v>20</v>
      </c>
      <c r="X23" s="60"/>
      <c r="Y23" s="56"/>
      <c r="Z23" s="55"/>
      <c r="AA23" s="55"/>
      <c r="AB23" s="55"/>
      <c r="AC23" s="55"/>
      <c r="AD23" s="55"/>
      <c r="AE23" s="62"/>
    </row>
    <row r="24" spans="1:31" ht="15" thickBot="1" x14ac:dyDescent="0.35">
      <c r="A24" s="54"/>
      <c r="B24" s="54"/>
      <c r="C24" s="54"/>
      <c r="D24" s="55"/>
      <c r="E24" s="55" t="str">
        <f>IF(D20=0,"Verkrüppelt",IF(D20&lt;=B20*0.2,"Verstümmelt",""))</f>
        <v/>
      </c>
      <c r="F24" s="55"/>
      <c r="G24" s="55"/>
      <c r="H24" s="55"/>
      <c r="I24" s="77"/>
      <c r="J24" s="78"/>
      <c r="K24" s="55"/>
      <c r="L24" s="77"/>
      <c r="M24" s="78"/>
      <c r="N24" s="55"/>
      <c r="O24" s="55"/>
      <c r="P24" s="55"/>
      <c r="Q24" s="55"/>
      <c r="R24" s="55"/>
      <c r="S24" s="99"/>
      <c r="T24" s="92" t="s">
        <v>85</v>
      </c>
      <c r="U24" s="93" t="s">
        <v>20</v>
      </c>
      <c r="V24" s="34"/>
      <c r="W24" s="94">
        <f>CharacterSheet!I20</f>
        <v>28</v>
      </c>
      <c r="X24" s="60"/>
      <c r="Y24" s="56"/>
      <c r="Z24" s="55"/>
      <c r="AA24" s="55"/>
      <c r="AB24" s="55"/>
      <c r="AC24" s="55"/>
      <c r="AD24" s="55"/>
      <c r="AE24" s="62"/>
    </row>
    <row r="25" spans="1:31" ht="15" thickBot="1" x14ac:dyDescent="0.35">
      <c r="A25" s="108" t="s">
        <v>190</v>
      </c>
      <c r="B25" s="109" t="s">
        <v>191</v>
      </c>
      <c r="C25" s="109" t="s">
        <v>2</v>
      </c>
      <c r="D25" s="110" t="s">
        <v>228</v>
      </c>
      <c r="E25" s="55" t="str">
        <f>IF(D21=0,"Verkrüppelt",IF(D21&lt;=B21*0.2,"Verstümmelt",""))</f>
        <v/>
      </c>
      <c r="F25" s="55"/>
      <c r="G25" s="55"/>
      <c r="H25" s="55"/>
      <c r="I25" s="77"/>
      <c r="J25" s="78"/>
      <c r="K25" s="55"/>
      <c r="L25" s="77"/>
      <c r="M25" s="78"/>
      <c r="N25" s="55"/>
      <c r="O25" s="55"/>
      <c r="P25" s="55"/>
      <c r="Q25" s="55"/>
      <c r="R25" s="55"/>
      <c r="S25" s="99"/>
      <c r="T25" s="257" t="s">
        <v>86</v>
      </c>
      <c r="U25" s="258"/>
      <c r="V25" s="258"/>
      <c r="W25" s="259"/>
      <c r="X25" s="60"/>
      <c r="Y25" s="56"/>
      <c r="Z25" s="55"/>
      <c r="AA25" s="55"/>
      <c r="AB25" s="55"/>
      <c r="AC25" s="55"/>
      <c r="AD25" s="55"/>
      <c r="AE25" s="62"/>
    </row>
    <row r="26" spans="1:31" ht="15" thickBot="1" x14ac:dyDescent="0.35">
      <c r="A26" s="111" t="s">
        <v>11</v>
      </c>
      <c r="B26" s="104" t="s">
        <v>12</v>
      </c>
      <c r="C26" s="104">
        <v>10</v>
      </c>
      <c r="D26" s="104">
        <v>1</v>
      </c>
      <c r="E26" s="55"/>
      <c r="F26" s="55"/>
      <c r="G26" s="55"/>
      <c r="H26" s="55"/>
      <c r="I26" s="80"/>
      <c r="J26" s="82"/>
      <c r="K26" s="55"/>
      <c r="L26" s="80"/>
      <c r="M26" s="82"/>
      <c r="N26" s="55"/>
      <c r="O26" s="55"/>
      <c r="P26" s="55"/>
      <c r="Q26" s="55"/>
      <c r="R26" s="55"/>
      <c r="S26" s="101"/>
      <c r="T26" s="57" t="s">
        <v>87</v>
      </c>
      <c r="U26" s="97" t="s">
        <v>75</v>
      </c>
      <c r="V26" s="38"/>
      <c r="W26" s="58">
        <f>CharacterSheet!I21</f>
        <v>20</v>
      </c>
      <c r="X26" s="60"/>
      <c r="Y26" s="56"/>
      <c r="Z26" s="55"/>
      <c r="AA26" s="55"/>
      <c r="AB26" s="55"/>
      <c r="AC26" s="55"/>
      <c r="AD26" s="55"/>
      <c r="AE26" s="62"/>
    </row>
    <row r="27" spans="1:31" ht="15" thickBot="1" x14ac:dyDescent="0.35">
      <c r="A27" s="112" t="s">
        <v>15</v>
      </c>
      <c r="B27" s="105" t="s">
        <v>16</v>
      </c>
      <c r="C27" s="105">
        <v>5</v>
      </c>
      <c r="D27" s="105">
        <v>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99"/>
      <c r="T27" s="66" t="s">
        <v>88</v>
      </c>
      <c r="U27" s="76" t="s">
        <v>75</v>
      </c>
      <c r="V27" s="24"/>
      <c r="W27" s="67">
        <f>CharacterSheet!I22</f>
        <v>20</v>
      </c>
      <c r="X27" s="60"/>
      <c r="Y27" s="56"/>
      <c r="Z27" s="55"/>
      <c r="AA27" s="55"/>
      <c r="AB27" s="55"/>
      <c r="AC27" s="55"/>
      <c r="AD27" s="55"/>
      <c r="AE27" s="62"/>
    </row>
    <row r="28" spans="1:31" ht="15" thickBot="1" x14ac:dyDescent="0.35">
      <c r="A28" s="112" t="s">
        <v>21</v>
      </c>
      <c r="B28" s="105" t="s">
        <v>22</v>
      </c>
      <c r="C28" s="105">
        <v>7</v>
      </c>
      <c r="D28" s="105">
        <v>1</v>
      </c>
      <c r="E28" s="55"/>
      <c r="F28" s="55"/>
      <c r="G28" s="55"/>
      <c r="H28" s="55"/>
      <c r="I28" s="266" t="s">
        <v>222</v>
      </c>
      <c r="J28" s="267"/>
      <c r="K28" s="267"/>
      <c r="L28" s="267"/>
      <c r="M28" s="268"/>
      <c r="N28" s="55"/>
      <c r="O28" s="55"/>
      <c r="P28" s="55"/>
      <c r="Q28" s="55"/>
      <c r="R28" s="55"/>
      <c r="S28" s="99"/>
      <c r="T28" s="92" t="s">
        <v>89</v>
      </c>
      <c r="U28" s="93" t="s">
        <v>75</v>
      </c>
      <c r="V28" s="93" t="s">
        <v>175</v>
      </c>
      <c r="W28" s="94">
        <f>CharacterSheet!I23</f>
        <v>20</v>
      </c>
      <c r="X28" s="60"/>
      <c r="Y28" s="56"/>
      <c r="Z28" s="55"/>
      <c r="AA28" s="55"/>
      <c r="AB28" s="55"/>
      <c r="AC28" s="55"/>
      <c r="AD28" s="55"/>
      <c r="AE28" s="62"/>
    </row>
    <row r="29" spans="1:31" ht="15" thickBot="1" x14ac:dyDescent="0.35">
      <c r="A29" s="112" t="s">
        <v>25</v>
      </c>
      <c r="B29" s="105"/>
      <c r="C29" s="105"/>
      <c r="D29" s="105"/>
      <c r="E29" s="55"/>
      <c r="F29" s="55"/>
      <c r="G29" s="113"/>
      <c r="H29" s="113"/>
      <c r="I29" s="254" t="s">
        <v>254</v>
      </c>
      <c r="J29" s="255"/>
      <c r="K29" s="255"/>
      <c r="L29" s="255"/>
      <c r="M29" s="256"/>
      <c r="N29" s="55"/>
      <c r="O29" s="55"/>
      <c r="P29" s="55"/>
      <c r="Q29" s="55"/>
      <c r="R29" s="55"/>
      <c r="S29" s="99"/>
      <c r="T29" s="257" t="s">
        <v>90</v>
      </c>
      <c r="U29" s="258"/>
      <c r="V29" s="258"/>
      <c r="W29" s="259"/>
      <c r="X29" s="60"/>
      <c r="Y29" s="56"/>
      <c r="Z29" s="55"/>
      <c r="AA29" s="55"/>
      <c r="AB29" s="55"/>
      <c r="AC29" s="55"/>
      <c r="AD29" s="55"/>
      <c r="AE29" s="62"/>
    </row>
    <row r="30" spans="1:31" x14ac:dyDescent="0.3">
      <c r="A30" s="112" t="s">
        <v>22</v>
      </c>
      <c r="B30" s="105" t="s">
        <v>22</v>
      </c>
      <c r="C30" s="105">
        <v>7</v>
      </c>
      <c r="D30" s="105">
        <v>1</v>
      </c>
      <c r="E30" s="55"/>
      <c r="F30" s="55"/>
      <c r="G30" s="113"/>
      <c r="H30" s="113"/>
      <c r="I30" s="113"/>
      <c r="J30" s="113"/>
      <c r="K30" s="113"/>
      <c r="L30" s="54"/>
      <c r="M30" s="55"/>
      <c r="N30" s="55"/>
      <c r="O30" s="55"/>
      <c r="P30" s="55"/>
      <c r="Q30" s="55"/>
      <c r="R30" s="55"/>
      <c r="S30" s="101"/>
      <c r="T30" s="57" t="s">
        <v>91</v>
      </c>
      <c r="U30" s="97" t="s">
        <v>175</v>
      </c>
      <c r="V30" s="40"/>
      <c r="W30" s="58">
        <f>CharacterSheet!I24</f>
        <v>20</v>
      </c>
      <c r="X30" s="60"/>
      <c r="Y30" s="56"/>
      <c r="Z30" s="55"/>
      <c r="AA30" s="55"/>
      <c r="AB30" s="55"/>
      <c r="AC30" s="55"/>
      <c r="AD30" s="55"/>
      <c r="AE30" s="62"/>
    </row>
    <row r="31" spans="1:31" x14ac:dyDescent="0.3">
      <c r="A31" s="105" t="s">
        <v>401</v>
      </c>
      <c r="B31" s="105"/>
      <c r="C31" s="105"/>
      <c r="D31" s="10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99"/>
      <c r="T31" s="66" t="s">
        <v>163</v>
      </c>
      <c r="U31" s="76" t="s">
        <v>175</v>
      </c>
      <c r="V31" s="41"/>
      <c r="W31" s="67">
        <f>CharacterSheet!I25</f>
        <v>20</v>
      </c>
      <c r="X31" s="60"/>
      <c r="Y31" s="56"/>
      <c r="Z31" s="55"/>
      <c r="AA31" s="55"/>
      <c r="AB31" s="55"/>
      <c r="AC31" s="55"/>
      <c r="AD31" s="55"/>
      <c r="AE31" s="62"/>
    </row>
    <row r="32" spans="1:31" ht="15" thickBot="1" x14ac:dyDescent="0.35">
      <c r="A32" s="105" t="s">
        <v>402</v>
      </c>
      <c r="B32" s="105"/>
      <c r="C32" s="105"/>
      <c r="D32" s="10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99"/>
      <c r="T32" s="92" t="s">
        <v>92</v>
      </c>
      <c r="U32" s="93" t="s">
        <v>175</v>
      </c>
      <c r="V32" s="42"/>
      <c r="W32" s="94">
        <f>CharacterSheet!I26</f>
        <v>35</v>
      </c>
      <c r="X32" s="60"/>
      <c r="Y32" s="56"/>
      <c r="Z32" s="55"/>
      <c r="AA32" s="55"/>
      <c r="AB32" s="55"/>
      <c r="AC32" s="55"/>
      <c r="AD32" s="55"/>
      <c r="AE32" s="62"/>
    </row>
    <row r="33" spans="1:31" x14ac:dyDescent="0.3">
      <c r="A33" s="99"/>
      <c r="B33" s="99"/>
      <c r="C33" s="99"/>
      <c r="D33" s="9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99"/>
      <c r="T33" s="56"/>
      <c r="U33" s="56"/>
      <c r="V33" s="56"/>
      <c r="W33" s="56"/>
      <c r="X33" s="60"/>
      <c r="Y33" s="56"/>
      <c r="Z33" s="55"/>
      <c r="AA33" s="55"/>
      <c r="AB33" s="55"/>
      <c r="AC33" s="55"/>
      <c r="AD33" s="55"/>
      <c r="AE33" s="62"/>
    </row>
    <row r="34" spans="1:31" x14ac:dyDescent="0.3">
      <c r="A34" s="114"/>
      <c r="B34" s="114"/>
      <c r="C34" s="114"/>
      <c r="D34" s="114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4"/>
      <c r="S34" s="56"/>
      <c r="T34" s="56"/>
      <c r="U34" s="56"/>
      <c r="V34" s="56"/>
      <c r="W34" s="56"/>
      <c r="X34" s="60"/>
      <c r="Y34" s="56"/>
      <c r="Z34" s="55"/>
      <c r="AA34" s="55"/>
      <c r="AB34" s="55"/>
      <c r="AC34" s="55"/>
      <c r="AD34" s="55"/>
      <c r="AE34" s="62"/>
    </row>
    <row r="35" spans="1:31" x14ac:dyDescent="0.3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4"/>
      <c r="S35" s="56"/>
      <c r="T35" s="56"/>
      <c r="U35" s="56"/>
      <c r="V35" s="56"/>
      <c r="W35" s="56"/>
      <c r="X35" s="60"/>
      <c r="Y35" s="56"/>
      <c r="Z35" s="55"/>
      <c r="AA35" s="55"/>
      <c r="AB35" s="55"/>
      <c r="AC35" s="55"/>
      <c r="AD35" s="55"/>
      <c r="AE35" s="62"/>
    </row>
    <row r="36" spans="1:31" x14ac:dyDescent="0.3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4"/>
      <c r="S36" s="56"/>
      <c r="X36" s="60"/>
      <c r="Y36" s="56"/>
      <c r="Z36" s="55"/>
      <c r="AA36" s="55"/>
      <c r="AB36" s="55"/>
      <c r="AC36" s="55"/>
      <c r="AD36" s="55"/>
      <c r="AE36" s="62"/>
    </row>
    <row r="37" spans="1:31" x14ac:dyDescent="0.3">
      <c r="Z37" s="62"/>
      <c r="AA37" s="62"/>
      <c r="AB37" s="62"/>
      <c r="AC37" s="62"/>
      <c r="AD37" s="62"/>
      <c r="AE37" s="62"/>
    </row>
    <row r="38" spans="1:31" x14ac:dyDescent="0.3">
      <c r="Z38" s="62"/>
      <c r="AA38" s="62"/>
      <c r="AB38" s="62"/>
      <c r="AC38" s="62"/>
      <c r="AD38" s="62"/>
      <c r="AE38" s="62"/>
    </row>
    <row r="39" spans="1:31" x14ac:dyDescent="0.3">
      <c r="Z39" s="62"/>
      <c r="AA39" s="62"/>
      <c r="AB39" s="62"/>
      <c r="AC39" s="62"/>
      <c r="AD39" s="62"/>
      <c r="AE39" s="62"/>
    </row>
    <row r="40" spans="1:31" x14ac:dyDescent="0.3">
      <c r="Z40" s="62"/>
      <c r="AA40" s="62"/>
      <c r="AB40" s="62"/>
      <c r="AC40" s="62"/>
      <c r="AD40" s="62"/>
      <c r="AE40" s="62"/>
    </row>
    <row r="41" spans="1:31" x14ac:dyDescent="0.3">
      <c r="Z41" s="62"/>
      <c r="AA41" s="62"/>
      <c r="AB41" s="62"/>
      <c r="AC41" s="62"/>
      <c r="AD41" s="62"/>
      <c r="AE41" s="62"/>
    </row>
    <row r="42" spans="1:31" x14ac:dyDescent="0.3">
      <c r="Z42" s="62"/>
      <c r="AA42" s="62"/>
      <c r="AB42" s="62"/>
      <c r="AC42" s="62"/>
      <c r="AD42" s="62"/>
      <c r="AE42" s="62"/>
    </row>
    <row r="43" spans="1:31" x14ac:dyDescent="0.3">
      <c r="Z43" s="62"/>
      <c r="AA43" s="62"/>
      <c r="AB43" s="62"/>
      <c r="AC43" s="62"/>
      <c r="AD43" s="62"/>
      <c r="AE43" s="62"/>
    </row>
    <row r="44" spans="1:31" x14ac:dyDescent="0.3">
      <c r="Z44" s="62"/>
      <c r="AA44" s="62"/>
      <c r="AB44" s="62"/>
      <c r="AC44" s="62"/>
      <c r="AD44" s="62"/>
      <c r="AE44" s="62"/>
    </row>
    <row r="45" spans="1:31" x14ac:dyDescent="0.3">
      <c r="Z45" s="62"/>
      <c r="AA45" s="62"/>
      <c r="AB45" s="62"/>
      <c r="AC45" s="62"/>
      <c r="AD45" s="62"/>
      <c r="AE45" s="62"/>
    </row>
    <row r="46" spans="1:31" x14ac:dyDescent="0.3">
      <c r="Z46" s="62"/>
      <c r="AA46" s="62"/>
      <c r="AB46" s="62"/>
      <c r="AC46" s="62"/>
      <c r="AD46" s="62"/>
      <c r="AE46" s="62"/>
    </row>
    <row r="47" spans="1:31" x14ac:dyDescent="0.3">
      <c r="Z47" s="62"/>
      <c r="AA47" s="62"/>
      <c r="AB47" s="62"/>
      <c r="AC47" s="62"/>
      <c r="AD47" s="62"/>
      <c r="AE47" s="62"/>
    </row>
    <row r="48" spans="1:31" x14ac:dyDescent="0.3">
      <c r="Z48" s="62"/>
      <c r="AA48" s="62"/>
      <c r="AB48" s="62"/>
      <c r="AC48" s="62"/>
      <c r="AD48" s="62"/>
      <c r="AE48" s="62"/>
    </row>
    <row r="49" spans="26:31" x14ac:dyDescent="0.3">
      <c r="Z49" s="62"/>
      <c r="AA49" s="62"/>
      <c r="AB49" s="62"/>
      <c r="AC49" s="62"/>
      <c r="AD49" s="62"/>
      <c r="AE49" s="62"/>
    </row>
    <row r="50" spans="26:31" x14ac:dyDescent="0.3">
      <c r="Z50" s="62"/>
      <c r="AA50" s="62"/>
      <c r="AB50" s="62"/>
      <c r="AC50" s="62"/>
      <c r="AD50" s="62"/>
      <c r="AE50" s="62"/>
    </row>
    <row r="51" spans="26:31" x14ac:dyDescent="0.3">
      <c r="Z51" s="62"/>
      <c r="AA51" s="62"/>
      <c r="AB51" s="62"/>
      <c r="AC51" s="62"/>
      <c r="AD51" s="62"/>
      <c r="AE51" s="62"/>
    </row>
    <row r="52" spans="26:31" x14ac:dyDescent="0.3">
      <c r="Z52" s="62"/>
      <c r="AA52" s="62"/>
      <c r="AB52" s="62"/>
      <c r="AC52" s="62"/>
      <c r="AD52" s="62"/>
      <c r="AE52" s="62"/>
    </row>
    <row r="53" spans="26:31" x14ac:dyDescent="0.3">
      <c r="Z53" s="62"/>
      <c r="AA53" s="62"/>
      <c r="AB53" s="62"/>
      <c r="AC53" s="62"/>
      <c r="AD53" s="62"/>
      <c r="AE53" s="62"/>
    </row>
    <row r="54" spans="26:31" x14ac:dyDescent="0.3">
      <c r="Z54" s="62"/>
      <c r="AA54" s="62"/>
      <c r="AB54" s="62"/>
      <c r="AC54" s="62"/>
      <c r="AD54" s="62"/>
      <c r="AE54" s="62"/>
    </row>
    <row r="55" spans="26:31" x14ac:dyDescent="0.3">
      <c r="Z55" s="62"/>
      <c r="AA55" s="62"/>
      <c r="AB55" s="62"/>
      <c r="AC55" s="62"/>
      <c r="AD55" s="62"/>
      <c r="AE55" s="62"/>
    </row>
    <row r="56" spans="26:31" x14ac:dyDescent="0.3">
      <c r="Z56" s="62"/>
      <c r="AA56" s="62"/>
      <c r="AB56" s="62"/>
      <c r="AC56" s="62"/>
      <c r="AD56" s="62"/>
      <c r="AE56" s="62"/>
    </row>
    <row r="57" spans="26:31" x14ac:dyDescent="0.3">
      <c r="Z57" s="62"/>
      <c r="AA57" s="62"/>
      <c r="AB57" s="62"/>
      <c r="AC57" s="62"/>
      <c r="AD57" s="62"/>
      <c r="AE57" s="62"/>
    </row>
    <row r="58" spans="26:31" x14ac:dyDescent="0.3">
      <c r="Z58" s="62"/>
      <c r="AA58" s="62"/>
      <c r="AB58" s="62"/>
      <c r="AC58" s="62"/>
      <c r="AD58" s="62"/>
      <c r="AE58" s="62"/>
    </row>
    <row r="59" spans="26:31" x14ac:dyDescent="0.3">
      <c r="Z59" s="62"/>
      <c r="AA59" s="62"/>
      <c r="AB59" s="62"/>
      <c r="AC59" s="62"/>
      <c r="AD59" s="62"/>
      <c r="AE59" s="62"/>
    </row>
    <row r="60" spans="26:31" x14ac:dyDescent="0.3">
      <c r="Z60" s="62"/>
      <c r="AA60" s="62"/>
      <c r="AB60" s="62"/>
      <c r="AC60" s="62"/>
      <c r="AD60" s="62"/>
      <c r="AE60" s="62"/>
    </row>
    <row r="61" spans="26:31" x14ac:dyDescent="0.3">
      <c r="Z61" s="62"/>
      <c r="AA61" s="62"/>
      <c r="AB61" s="62"/>
      <c r="AC61" s="62"/>
      <c r="AD61" s="62"/>
      <c r="AE61" s="62"/>
    </row>
    <row r="62" spans="26:31" x14ac:dyDescent="0.3">
      <c r="Z62" s="62"/>
      <c r="AA62" s="62"/>
      <c r="AB62" s="62"/>
      <c r="AC62" s="62"/>
      <c r="AD62" s="62"/>
      <c r="AE62" s="62"/>
    </row>
    <row r="63" spans="26:31" x14ac:dyDescent="0.3">
      <c r="Z63" s="62"/>
      <c r="AA63" s="62"/>
      <c r="AB63" s="62"/>
      <c r="AC63" s="62"/>
      <c r="AD63" s="62"/>
      <c r="AE63" s="62"/>
    </row>
    <row r="64" spans="26:31" x14ac:dyDescent="0.3">
      <c r="Z64" s="62"/>
      <c r="AA64" s="62"/>
      <c r="AB64" s="62"/>
      <c r="AC64" s="62"/>
      <c r="AD64" s="62"/>
      <c r="AE64" s="62"/>
    </row>
    <row r="65" spans="26:31" x14ac:dyDescent="0.3">
      <c r="Z65" s="62"/>
      <c r="AA65" s="62"/>
      <c r="AB65" s="62"/>
      <c r="AC65" s="62"/>
      <c r="AD65" s="62"/>
      <c r="AE65" s="62"/>
    </row>
    <row r="66" spans="26:31" x14ac:dyDescent="0.3">
      <c r="Z66" s="62"/>
      <c r="AA66" s="62"/>
      <c r="AB66" s="62"/>
      <c r="AC66" s="62"/>
      <c r="AD66" s="62"/>
      <c r="AE66" s="62"/>
    </row>
    <row r="67" spans="26:31" x14ac:dyDescent="0.3">
      <c r="Z67" s="62"/>
      <c r="AA67" s="62"/>
      <c r="AB67" s="62"/>
      <c r="AC67" s="62"/>
      <c r="AD67" s="62"/>
      <c r="AE67" s="62"/>
    </row>
    <row r="68" spans="26:31" x14ac:dyDescent="0.3">
      <c r="Z68" s="62"/>
      <c r="AA68" s="62"/>
      <c r="AB68" s="62"/>
      <c r="AC68" s="62"/>
      <c r="AD68" s="62"/>
      <c r="AE68" s="62"/>
    </row>
    <row r="69" spans="26:31" x14ac:dyDescent="0.3">
      <c r="Z69" s="62"/>
      <c r="AA69" s="62"/>
      <c r="AB69" s="62"/>
      <c r="AC69" s="62"/>
      <c r="AD69" s="62"/>
      <c r="AE69" s="62"/>
    </row>
    <row r="70" spans="26:31" x14ac:dyDescent="0.3">
      <c r="Z70" s="62"/>
      <c r="AA70" s="62"/>
      <c r="AB70" s="62"/>
      <c r="AC70" s="62"/>
      <c r="AD70" s="62"/>
      <c r="AE70" s="62"/>
    </row>
    <row r="71" spans="26:31" x14ac:dyDescent="0.3">
      <c r="Z71" s="62"/>
      <c r="AA71" s="62"/>
      <c r="AB71" s="62"/>
      <c r="AC71" s="62"/>
      <c r="AD71" s="62"/>
      <c r="AE71" s="62"/>
    </row>
    <row r="72" spans="26:31" x14ac:dyDescent="0.3">
      <c r="Z72" s="62"/>
      <c r="AA72" s="62"/>
      <c r="AB72" s="62"/>
      <c r="AC72" s="62"/>
      <c r="AD72" s="62"/>
      <c r="AE72" s="62"/>
    </row>
  </sheetData>
  <sheetProtection sheet="1" objects="1" scenarios="1"/>
  <mergeCells count="11">
    <mergeCell ref="J1:L1"/>
    <mergeCell ref="J2:L2"/>
    <mergeCell ref="I29:M29"/>
    <mergeCell ref="T25:W25"/>
    <mergeCell ref="T29:W29"/>
    <mergeCell ref="Q14:Q16"/>
    <mergeCell ref="T2:W2"/>
    <mergeCell ref="T11:W11"/>
    <mergeCell ref="T15:W15"/>
    <mergeCell ref="T22:W22"/>
    <mergeCell ref="I28:M28"/>
  </mergeCells>
  <phoneticPr fontId="5" type="noConversion"/>
  <conditionalFormatting sqref="U4:V5 U1:V1 U26:V27 U7:V7 T33:U1048576 U30:V32">
    <cfRule type="containsText" dxfId="224" priority="119" operator="containsText" text="Phy">
      <formula>NOT(ISERROR(SEARCH("Phy",T1)))</formula>
    </cfRule>
    <cfRule type="containsText" dxfId="223" priority="120" operator="containsText" text="Int">
      <formula>NOT(ISERROR(SEARCH("Int",T1)))</formula>
    </cfRule>
    <cfRule type="containsText" dxfId="222" priority="121" operator="containsText" text="Exp">
      <formula>NOT(ISERROR(SEARCH("Exp",T1)))</formula>
    </cfRule>
    <cfRule type="containsText" dxfId="221" priority="122" operator="containsText" text="Cha">
      <formula>NOT(ISERROR(SEARCH("Cha",T1)))</formula>
    </cfRule>
    <cfRule type="containsText" dxfId="220" priority="123" operator="containsText" text="Agi">
      <formula>NOT(ISERROR(SEARCH("Agi",T1)))</formula>
    </cfRule>
    <cfRule type="containsText" dxfId="219" priority="124" operator="containsText" text="Str">
      <formula>NOT(ISERROR(SEARCH("Str",T1)))</formula>
    </cfRule>
  </conditionalFormatting>
  <conditionalFormatting sqref="R34:R1048576 S1:S33 W33:W1048576 X1:X33">
    <cfRule type="cellIs" dxfId="218" priority="118" operator="lessThan">
      <formula>0</formula>
    </cfRule>
  </conditionalFormatting>
  <conditionalFormatting sqref="U6:V6">
    <cfRule type="containsText" dxfId="217" priority="111" operator="containsText" text="Phy">
      <formula>NOT(ISERROR(SEARCH("Phy",U6)))</formula>
    </cfRule>
    <cfRule type="containsText" dxfId="216" priority="112" operator="containsText" text="Int">
      <formula>NOT(ISERROR(SEARCH("Int",U6)))</formula>
    </cfRule>
    <cfRule type="containsText" dxfId="215" priority="113" operator="containsText" text="Exp">
      <formula>NOT(ISERROR(SEARCH("Exp",U6)))</formula>
    </cfRule>
    <cfRule type="containsText" dxfId="214" priority="114" operator="containsText" text="Cha">
      <formula>NOT(ISERROR(SEARCH("Cha",U6)))</formula>
    </cfRule>
    <cfRule type="containsText" dxfId="213" priority="115" operator="containsText" text="Agi">
      <formula>NOT(ISERROR(SEARCH("Agi",U6)))</formula>
    </cfRule>
    <cfRule type="containsText" dxfId="212" priority="116" operator="containsText" text="Str">
      <formula>NOT(ISERROR(SEARCH("Str",U6)))</formula>
    </cfRule>
  </conditionalFormatting>
  <conditionalFormatting sqref="U8:V8">
    <cfRule type="containsText" dxfId="211" priority="105" operator="containsText" text="Phy">
      <formula>NOT(ISERROR(SEARCH("Phy",U8)))</formula>
    </cfRule>
    <cfRule type="containsText" dxfId="210" priority="106" operator="containsText" text="Int">
      <formula>NOT(ISERROR(SEARCH("Int",U8)))</formula>
    </cfRule>
    <cfRule type="containsText" dxfId="209" priority="107" operator="containsText" text="Exp">
      <formula>NOT(ISERROR(SEARCH("Exp",U8)))</formula>
    </cfRule>
    <cfRule type="containsText" dxfId="208" priority="108" operator="containsText" text="Cha">
      <formula>NOT(ISERROR(SEARCH("Cha",U8)))</formula>
    </cfRule>
    <cfRule type="containsText" dxfId="207" priority="109" operator="containsText" text="Agi">
      <formula>NOT(ISERROR(SEARCH("Agi",U8)))</formula>
    </cfRule>
    <cfRule type="containsText" dxfId="206" priority="110" operator="containsText" text="Str">
      <formula>NOT(ISERROR(SEARCH("Str",U8)))</formula>
    </cfRule>
  </conditionalFormatting>
  <conditionalFormatting sqref="U9:V9">
    <cfRule type="containsText" dxfId="205" priority="99" operator="containsText" text="Phy">
      <formula>NOT(ISERROR(SEARCH("Phy",U9)))</formula>
    </cfRule>
    <cfRule type="containsText" dxfId="204" priority="100" operator="containsText" text="Int">
      <formula>NOT(ISERROR(SEARCH("Int",U9)))</formula>
    </cfRule>
    <cfRule type="containsText" dxfId="203" priority="101" operator="containsText" text="Exp">
      <formula>NOT(ISERROR(SEARCH("Exp",U9)))</formula>
    </cfRule>
    <cfRule type="containsText" dxfId="202" priority="102" operator="containsText" text="Cha">
      <formula>NOT(ISERROR(SEARCH("Cha",U9)))</formula>
    </cfRule>
    <cfRule type="containsText" dxfId="201" priority="103" operator="containsText" text="Agi">
      <formula>NOT(ISERROR(SEARCH("Agi",U9)))</formula>
    </cfRule>
    <cfRule type="containsText" dxfId="200" priority="104" operator="containsText" text="Str">
      <formula>NOT(ISERROR(SEARCH("Str",U9)))</formula>
    </cfRule>
  </conditionalFormatting>
  <conditionalFormatting sqref="U10:V10">
    <cfRule type="containsText" dxfId="199" priority="93" operator="containsText" text="Phy">
      <formula>NOT(ISERROR(SEARCH("Phy",U10)))</formula>
    </cfRule>
    <cfRule type="containsText" dxfId="198" priority="94" operator="containsText" text="Int">
      <formula>NOT(ISERROR(SEARCH("Int",U10)))</formula>
    </cfRule>
    <cfRule type="containsText" dxfId="197" priority="95" operator="containsText" text="Exp">
      <formula>NOT(ISERROR(SEARCH("Exp",U10)))</formula>
    </cfRule>
    <cfRule type="containsText" dxfId="196" priority="96" operator="containsText" text="Cha">
      <formula>NOT(ISERROR(SEARCH("Cha",U10)))</formula>
    </cfRule>
    <cfRule type="containsText" dxfId="195" priority="97" operator="containsText" text="Agi">
      <formula>NOT(ISERROR(SEARCH("Agi",U10)))</formula>
    </cfRule>
    <cfRule type="containsText" dxfId="194" priority="98" operator="containsText" text="Str">
      <formula>NOT(ISERROR(SEARCH("Str",U10)))</formula>
    </cfRule>
  </conditionalFormatting>
  <conditionalFormatting sqref="U12:V12">
    <cfRule type="containsText" dxfId="193" priority="87" operator="containsText" text="Phy">
      <formula>NOT(ISERROR(SEARCH("Phy",U12)))</formula>
    </cfRule>
    <cfRule type="containsText" dxfId="192" priority="88" operator="containsText" text="Int">
      <formula>NOT(ISERROR(SEARCH("Int",U12)))</formula>
    </cfRule>
    <cfRule type="containsText" dxfId="191" priority="89" operator="containsText" text="Exp">
      <formula>NOT(ISERROR(SEARCH("Exp",U12)))</formula>
    </cfRule>
    <cfRule type="containsText" dxfId="190" priority="90" operator="containsText" text="Cha">
      <formula>NOT(ISERROR(SEARCH("Cha",U12)))</formula>
    </cfRule>
    <cfRule type="containsText" dxfId="189" priority="91" operator="containsText" text="Agi">
      <formula>NOT(ISERROR(SEARCH("Agi",U12)))</formula>
    </cfRule>
    <cfRule type="containsText" dxfId="188" priority="92" operator="containsText" text="Str">
      <formula>NOT(ISERROR(SEARCH("Str",U12)))</formula>
    </cfRule>
  </conditionalFormatting>
  <conditionalFormatting sqref="U13:V13">
    <cfRule type="containsText" dxfId="187" priority="75" operator="containsText" text="Phy">
      <formula>NOT(ISERROR(SEARCH("Phy",U13)))</formula>
    </cfRule>
    <cfRule type="containsText" dxfId="186" priority="76" operator="containsText" text="Int">
      <formula>NOT(ISERROR(SEARCH("Int",U13)))</formula>
    </cfRule>
    <cfRule type="containsText" dxfId="185" priority="77" operator="containsText" text="Exp">
      <formula>NOT(ISERROR(SEARCH("Exp",U13)))</formula>
    </cfRule>
    <cfRule type="containsText" dxfId="184" priority="78" operator="containsText" text="Cha">
      <formula>NOT(ISERROR(SEARCH("Cha",U13)))</formula>
    </cfRule>
    <cfRule type="containsText" dxfId="183" priority="79" operator="containsText" text="Agi">
      <formula>NOT(ISERROR(SEARCH("Agi",U13)))</formula>
    </cfRule>
    <cfRule type="containsText" dxfId="182" priority="80" operator="containsText" text="Str">
      <formula>NOT(ISERROR(SEARCH("Str",U13)))</formula>
    </cfRule>
  </conditionalFormatting>
  <conditionalFormatting sqref="U14:V14">
    <cfRule type="containsText" dxfId="181" priority="69" operator="containsText" text="Phy">
      <formula>NOT(ISERROR(SEARCH("Phy",U14)))</formula>
    </cfRule>
    <cfRule type="containsText" dxfId="180" priority="70" operator="containsText" text="Int">
      <formula>NOT(ISERROR(SEARCH("Int",U14)))</formula>
    </cfRule>
    <cfRule type="containsText" dxfId="179" priority="71" operator="containsText" text="Exp">
      <formula>NOT(ISERROR(SEARCH("Exp",U14)))</formula>
    </cfRule>
    <cfRule type="containsText" dxfId="178" priority="72" operator="containsText" text="Cha">
      <formula>NOT(ISERROR(SEARCH("Cha",U14)))</formula>
    </cfRule>
    <cfRule type="containsText" dxfId="177" priority="73" operator="containsText" text="Agi">
      <formula>NOT(ISERROR(SEARCH("Agi",U14)))</formula>
    </cfRule>
    <cfRule type="containsText" dxfId="176" priority="74" operator="containsText" text="Str">
      <formula>NOT(ISERROR(SEARCH("Str",U14)))</formula>
    </cfRule>
  </conditionalFormatting>
  <conditionalFormatting sqref="U16:V16">
    <cfRule type="containsText" dxfId="175" priority="57" operator="containsText" text="Phy">
      <formula>NOT(ISERROR(SEARCH("Phy",U16)))</formula>
    </cfRule>
    <cfRule type="containsText" dxfId="174" priority="58" operator="containsText" text="Int">
      <formula>NOT(ISERROR(SEARCH("Int",U16)))</formula>
    </cfRule>
    <cfRule type="containsText" dxfId="173" priority="59" operator="containsText" text="Exp">
      <formula>NOT(ISERROR(SEARCH("Exp",U16)))</formula>
    </cfRule>
    <cfRule type="containsText" dxfId="172" priority="60" operator="containsText" text="Cha">
      <formula>NOT(ISERROR(SEARCH("Cha",U16)))</formula>
    </cfRule>
    <cfRule type="containsText" dxfId="171" priority="61" operator="containsText" text="Agi">
      <formula>NOT(ISERROR(SEARCH("Agi",U16)))</formula>
    </cfRule>
    <cfRule type="containsText" dxfId="170" priority="62" operator="containsText" text="Str">
      <formula>NOT(ISERROR(SEARCH("Str",U16)))</formula>
    </cfRule>
  </conditionalFormatting>
  <conditionalFormatting sqref="U17:V17">
    <cfRule type="containsText" dxfId="169" priority="51" operator="containsText" text="Phy">
      <formula>NOT(ISERROR(SEARCH("Phy",U17)))</formula>
    </cfRule>
    <cfRule type="containsText" dxfId="168" priority="52" operator="containsText" text="Int">
      <formula>NOT(ISERROR(SEARCH("Int",U17)))</formula>
    </cfRule>
    <cfRule type="containsText" dxfId="167" priority="53" operator="containsText" text="Exp">
      <formula>NOT(ISERROR(SEARCH("Exp",U17)))</formula>
    </cfRule>
    <cfRule type="containsText" dxfId="166" priority="54" operator="containsText" text="Cha">
      <formula>NOT(ISERROR(SEARCH("Cha",U17)))</formula>
    </cfRule>
    <cfRule type="containsText" dxfId="165" priority="55" operator="containsText" text="Agi">
      <formula>NOT(ISERROR(SEARCH("Agi",U17)))</formula>
    </cfRule>
    <cfRule type="containsText" dxfId="164" priority="56" operator="containsText" text="Str">
      <formula>NOT(ISERROR(SEARCH("Str",U17)))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20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1:V21">
    <cfRule type="containsText" dxfId="151" priority="33" operator="containsText" text="Phy">
      <formula>NOT(ISERROR(SEARCH("Phy",U21)))</formula>
    </cfRule>
    <cfRule type="containsText" dxfId="150" priority="34" operator="containsText" text="Int">
      <formula>NOT(ISERROR(SEARCH("Int",U21)))</formula>
    </cfRule>
    <cfRule type="containsText" dxfId="149" priority="35" operator="containsText" text="Exp">
      <formula>NOT(ISERROR(SEARCH("Exp",U21)))</formula>
    </cfRule>
    <cfRule type="containsText" dxfId="148" priority="36" operator="containsText" text="Cha">
      <formula>NOT(ISERROR(SEARCH("Cha",U21)))</formula>
    </cfRule>
    <cfRule type="containsText" dxfId="147" priority="37" operator="containsText" text="Agi">
      <formula>NOT(ISERROR(SEARCH("Agi",U21)))</formula>
    </cfRule>
    <cfRule type="containsText" dxfId="146" priority="38" operator="containsText" text="Str">
      <formula>NOT(ISERROR(SEARCH("Str",U21)))</formula>
    </cfRule>
  </conditionalFormatting>
  <conditionalFormatting sqref="U23:V24">
    <cfRule type="containsText" dxfId="145" priority="27" operator="containsText" text="Phy">
      <formula>NOT(ISERROR(SEARCH("Phy",U23)))</formula>
    </cfRule>
    <cfRule type="containsText" dxfId="144" priority="28" operator="containsText" text="Int">
      <formula>NOT(ISERROR(SEARCH("Int",U23)))</formula>
    </cfRule>
    <cfRule type="containsText" dxfId="143" priority="29" operator="containsText" text="Exp">
      <formula>NOT(ISERROR(SEARCH("Exp",U23)))</formula>
    </cfRule>
    <cfRule type="containsText" dxfId="142" priority="30" operator="containsText" text="Cha">
      <formula>NOT(ISERROR(SEARCH("Cha",U23)))</formula>
    </cfRule>
    <cfRule type="containsText" dxfId="141" priority="31" operator="containsText" text="Agi">
      <formula>NOT(ISERROR(SEARCH("Agi",U23)))</formula>
    </cfRule>
    <cfRule type="containsText" dxfId="140" priority="32" operator="containsText" text="Str">
      <formula>NOT(ISERROR(SEARCH("Str",U23)))</formula>
    </cfRule>
  </conditionalFormatting>
  <conditionalFormatting sqref="U28:V28">
    <cfRule type="containsText" dxfId="139" priority="21" operator="containsText" text="Phy">
      <formula>NOT(ISERROR(SEARCH("Phy",U28)))</formula>
    </cfRule>
    <cfRule type="containsText" dxfId="138" priority="22" operator="containsText" text="Int">
      <formula>NOT(ISERROR(SEARCH("Int",U28)))</formula>
    </cfRule>
    <cfRule type="containsText" dxfId="137" priority="23" operator="containsText" text="Exp">
      <formula>NOT(ISERROR(SEARCH("Exp",U28)))</formula>
    </cfRule>
    <cfRule type="containsText" dxfId="136" priority="24" operator="containsText" text="Cha">
      <formula>NOT(ISERROR(SEARCH("Cha",U28)))</formula>
    </cfRule>
    <cfRule type="containsText" dxfId="135" priority="25" operator="containsText" text="Agi">
      <formula>NOT(ISERROR(SEARCH("Agi",U28)))</formula>
    </cfRule>
    <cfRule type="containsText" dxfId="134" priority="26" operator="containsText" text="Str">
      <formula>NOT(ISERROR(SEARCH("Str",U28)))</formula>
    </cfRule>
  </conditionalFormatting>
  <conditionalFormatting sqref="U3:V3">
    <cfRule type="containsText" dxfId="133" priority="15" operator="containsText" text="Phy">
      <formula>NOT(ISERROR(SEARCH("Phy",U3)))</formula>
    </cfRule>
    <cfRule type="containsText" dxfId="132" priority="16" operator="containsText" text="Int">
      <formula>NOT(ISERROR(SEARCH("Int",U3)))</formula>
    </cfRule>
    <cfRule type="containsText" dxfId="131" priority="17" operator="containsText" text="Exp">
      <formula>NOT(ISERROR(SEARCH("Exp",U3)))</formula>
    </cfRule>
    <cfRule type="containsText" dxfId="130" priority="18" operator="containsText" text="Cha">
      <formula>NOT(ISERROR(SEARCH("Cha",U3)))</formula>
    </cfRule>
    <cfRule type="containsText" dxfId="129" priority="19" operator="containsText" text="Agi">
      <formula>NOT(ISERROR(SEARCH("Agi",U3)))</formula>
    </cfRule>
    <cfRule type="containsText" dxfId="128" priority="20" operator="containsText" text="Str">
      <formula>NOT(ISERROR(SEARCH("Str",U3)))</formula>
    </cfRule>
  </conditionalFormatting>
  <conditionalFormatting sqref="AA13">
    <cfRule type="containsText" dxfId="127" priority="11" operator="containsText" text="Mittel">
      <formula>NOT(ISERROR(SEARCH("Mittel",AA13)))</formula>
    </cfRule>
    <cfRule type="containsText" dxfId="126" priority="12" operator="containsText" text="Leicht">
      <formula>NOT(ISERROR(SEARCH("Leicht",AA13)))</formula>
    </cfRule>
    <cfRule type="containsText" dxfId="125" priority="13" operator="containsText" text="Schwer">
      <formula>NOT(ISERROR(SEARCH("Schwer",AA13)))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24" priority="10" operator="containsText" text="Debuff">
      <formula>NOT(ISERROR(SEARCH("Debuff",E18)))</formula>
    </cfRule>
  </conditionalFormatting>
  <conditionalFormatting sqref="E18:F25">
    <cfRule type="containsText" dxfId="123" priority="8" operator="containsText" text="Verstümmelt">
      <formula>NOT(ISERROR(SEARCH("Verstümmelt",E18)))</formula>
    </cfRule>
    <cfRule type="containsText" dxfId="122" priority="9" operator="containsText" text="Verkrüppelt">
      <formula>NOT(ISERROR(SEARCH("Verkrüppelt",E18)))</formula>
    </cfRule>
  </conditionalFormatting>
  <conditionalFormatting sqref="T33:U1048576 U1:V32">
    <cfRule type="containsText" dxfId="121" priority="7" operator="containsText" text="Inst">
      <formula>NOT(ISERROR(SEARCH("Inst",T1)))</formula>
    </cfRule>
  </conditionalFormatting>
  <conditionalFormatting sqref="U8">
    <cfRule type="containsText" dxfId="120" priority="1" operator="containsText" text="Phy">
      <formula>NOT(ISERROR(SEARCH("Phy",U8)))</formula>
    </cfRule>
    <cfRule type="containsText" dxfId="119" priority="2" operator="containsText" text="Int">
      <formula>NOT(ISERROR(SEARCH("Int",U8)))</formula>
    </cfRule>
    <cfRule type="containsText" dxfId="118" priority="3" operator="containsText" text="Exp">
      <formula>NOT(ISERROR(SEARCH("Exp",U8)))</formula>
    </cfRule>
    <cfRule type="containsText" dxfId="117" priority="4" operator="containsText" text="Cha">
      <formula>NOT(ISERROR(SEARCH("Cha",U8)))</formula>
    </cfRule>
    <cfRule type="containsText" dxfId="116" priority="5" operator="containsText" text="Agi">
      <formula>NOT(ISERROR(SEARCH("Agi",U8)))</formula>
    </cfRule>
    <cfRule type="containsText" dxfId="115" priority="6" operator="containsText" text="Str">
      <formula>NOT(ISERROR(SEARCH("Str",U8)))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baseColWidth="10" defaultColWidth="9.109375" defaultRowHeight="14.4" x14ac:dyDescent="0.3"/>
  <sheetData>
    <row r="1" spans="1:1" s="3" customFormat="1" x14ac:dyDescent="0.3">
      <c r="A1" s="3" t="s">
        <v>283</v>
      </c>
    </row>
    <row r="2" spans="1:1" x14ac:dyDescent="0.3">
      <c r="A2" t="s">
        <v>280</v>
      </c>
    </row>
    <row r="3" spans="1:1" x14ac:dyDescent="0.3">
      <c r="A3" t="s">
        <v>42</v>
      </c>
    </row>
    <row r="4" spans="1:1" x14ac:dyDescent="0.3">
      <c r="A4" t="s">
        <v>227</v>
      </c>
    </row>
    <row r="5" spans="1:1" x14ac:dyDescent="0.3">
      <c r="A5" t="s">
        <v>281</v>
      </c>
    </row>
    <row r="6" spans="1:1" x14ac:dyDescent="0.3">
      <c r="A6" t="s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R69"/>
  <sheetViews>
    <sheetView workbookViewId="0">
      <selection activeCell="D68" sqref="D68"/>
    </sheetView>
  </sheetViews>
  <sheetFormatPr baseColWidth="10" defaultColWidth="11.33203125" defaultRowHeight="14.4" x14ac:dyDescent="0.3"/>
  <cols>
    <col min="1" max="1" width="23.5546875" style="56" customWidth="1"/>
    <col min="2" max="2" width="11.33203125" style="56"/>
    <col min="3" max="3" width="22.6640625" style="56" customWidth="1"/>
    <col min="4" max="4" width="11.33203125" style="56"/>
    <col min="5" max="5" width="8.33203125" style="56" customWidth="1"/>
    <col min="6" max="6" width="19" style="56" customWidth="1"/>
    <col min="7" max="7" width="8.109375" style="56" customWidth="1"/>
    <col min="8" max="8" width="33.33203125" style="56" customWidth="1"/>
    <col min="9" max="9" width="18.33203125" style="56" customWidth="1"/>
    <col min="10" max="10" width="14.33203125" style="56" customWidth="1"/>
    <col min="11" max="11" width="11.33203125" style="60"/>
    <col min="12" max="12" width="16.5546875" style="56" customWidth="1"/>
    <col min="13" max="13" width="11.33203125" style="56"/>
    <col min="14" max="14" width="18.109375" style="56" customWidth="1"/>
    <col min="15" max="15" width="11.33203125" style="56"/>
    <col min="16" max="16" width="16.6640625" style="56" customWidth="1"/>
    <col min="17" max="16384" width="11.33203125" style="56"/>
  </cols>
  <sheetData>
    <row r="1" spans="1:18" ht="29.4" thickBot="1" x14ac:dyDescent="0.35">
      <c r="A1" s="125" t="s">
        <v>94</v>
      </c>
      <c r="B1" s="214" t="s">
        <v>95</v>
      </c>
      <c r="C1" s="214" t="s">
        <v>1</v>
      </c>
      <c r="D1" s="214" t="s">
        <v>36</v>
      </c>
      <c r="E1" s="214" t="s">
        <v>3</v>
      </c>
      <c r="F1" s="214" t="s">
        <v>2</v>
      </c>
      <c r="G1" s="216" t="s">
        <v>355</v>
      </c>
      <c r="H1" s="217" t="s">
        <v>356</v>
      </c>
      <c r="I1" s="227"/>
      <c r="J1" s="129" t="s">
        <v>357</v>
      </c>
      <c r="K1" s="123"/>
      <c r="L1" s="269" t="s">
        <v>358</v>
      </c>
      <c r="M1" s="270"/>
      <c r="N1" s="270"/>
      <c r="O1" s="270"/>
      <c r="P1" s="270"/>
      <c r="Q1" s="271"/>
      <c r="R1" s="63"/>
    </row>
    <row r="2" spans="1:18" ht="16.2" thickBot="1" x14ac:dyDescent="0.35">
      <c r="A2" s="57" t="s">
        <v>359</v>
      </c>
      <c r="B2" s="97">
        <v>5000</v>
      </c>
      <c r="C2" s="218">
        <v>30</v>
      </c>
      <c r="D2" s="218">
        <v>1.5</v>
      </c>
      <c r="E2" s="97">
        <v>1</v>
      </c>
      <c r="F2" s="97">
        <v>7</v>
      </c>
      <c r="G2" s="97">
        <v>1</v>
      </c>
      <c r="H2" s="58"/>
      <c r="J2" s="224">
        <f>B2*0.4</f>
        <v>2000</v>
      </c>
      <c r="L2" s="242" t="s">
        <v>360</v>
      </c>
      <c r="M2" s="272">
        <f>O4-M4</f>
        <v>2490</v>
      </c>
      <c r="N2" s="272"/>
      <c r="O2" s="272"/>
      <c r="P2" s="272"/>
      <c r="Q2" s="273"/>
      <c r="R2" s="63"/>
    </row>
    <row r="3" spans="1:18" ht="16.2" thickBot="1" x14ac:dyDescent="0.35">
      <c r="A3" s="66" t="s">
        <v>388</v>
      </c>
      <c r="B3" s="76">
        <v>3000</v>
      </c>
      <c r="C3" s="185">
        <v>15</v>
      </c>
      <c r="D3" s="185">
        <v>3</v>
      </c>
      <c r="E3" s="76">
        <v>1</v>
      </c>
      <c r="F3" s="76">
        <v>5</v>
      </c>
      <c r="G3" s="76">
        <v>1</v>
      </c>
      <c r="H3" s="67"/>
      <c r="J3" s="222">
        <f>B3*0.4</f>
        <v>1200</v>
      </c>
      <c r="L3" s="274" t="s">
        <v>361</v>
      </c>
      <c r="M3" s="275"/>
      <c r="N3" s="276" t="s">
        <v>362</v>
      </c>
      <c r="O3" s="277"/>
      <c r="P3" s="278" t="s">
        <v>363</v>
      </c>
      <c r="Q3" s="279"/>
      <c r="R3" s="63"/>
    </row>
    <row r="4" spans="1:18" ht="16.2" thickBot="1" x14ac:dyDescent="0.35">
      <c r="A4" s="66" t="s">
        <v>389</v>
      </c>
      <c r="B4" s="76">
        <v>2000</v>
      </c>
      <c r="C4" s="185">
        <v>25</v>
      </c>
      <c r="D4" s="185">
        <f>0.5*E4</f>
        <v>1</v>
      </c>
      <c r="E4" s="76">
        <v>2</v>
      </c>
      <c r="F4" s="76">
        <v>6</v>
      </c>
      <c r="G4" s="76">
        <v>1</v>
      </c>
      <c r="H4" s="245" t="s">
        <v>390</v>
      </c>
      <c r="I4" s="230" t="s">
        <v>381</v>
      </c>
      <c r="J4" s="222">
        <f>B4*0.4</f>
        <v>800</v>
      </c>
      <c r="L4" s="207" t="s">
        <v>364</v>
      </c>
      <c r="M4" s="208">
        <f>SUM(M5:M27)</f>
        <v>27510</v>
      </c>
      <c r="N4" s="206" t="s">
        <v>365</v>
      </c>
      <c r="O4" s="205">
        <f>SUM(O5:O27)</f>
        <v>30000</v>
      </c>
      <c r="P4" s="204" t="s">
        <v>366</v>
      </c>
      <c r="Q4" s="203">
        <f>SUM(Q5:Q27)</f>
        <v>0</v>
      </c>
      <c r="R4" s="63"/>
    </row>
    <row r="5" spans="1:18" ht="15" thickBot="1" x14ac:dyDescent="0.35">
      <c r="A5" s="92" t="s">
        <v>387</v>
      </c>
      <c r="B5" s="93">
        <v>2250</v>
      </c>
      <c r="C5" s="93">
        <v>12</v>
      </c>
      <c r="D5" s="93">
        <f>1*E5</f>
        <v>1</v>
      </c>
      <c r="E5" s="93">
        <v>1</v>
      </c>
      <c r="F5" s="93">
        <v>7</v>
      </c>
      <c r="G5" s="93">
        <v>1</v>
      </c>
      <c r="H5" s="94" t="s">
        <v>391</v>
      </c>
      <c r="I5" s="231">
        <f>SUM(C8:C12)</f>
        <v>43.5</v>
      </c>
      <c r="J5" s="223"/>
      <c r="L5" s="180" t="s">
        <v>392</v>
      </c>
      <c r="M5" s="191">
        <v>5000</v>
      </c>
      <c r="N5" s="194" t="s">
        <v>368</v>
      </c>
      <c r="O5" s="195">
        <v>30000</v>
      </c>
      <c r="P5" s="200"/>
      <c r="Q5" s="188"/>
      <c r="R5" s="63"/>
    </row>
    <row r="6" spans="1:18" ht="15" thickBot="1" x14ac:dyDescent="0.35">
      <c r="A6" s="60"/>
      <c r="B6" s="60"/>
      <c r="C6" s="60"/>
      <c r="D6" s="60"/>
      <c r="E6" s="60"/>
      <c r="F6" s="60"/>
      <c r="G6" s="60"/>
      <c r="H6" s="60"/>
      <c r="J6" s="116"/>
      <c r="L6" s="181" t="s">
        <v>388</v>
      </c>
      <c r="M6" s="192">
        <v>3000</v>
      </c>
      <c r="N6" s="196"/>
      <c r="O6" s="197"/>
      <c r="P6" s="201"/>
      <c r="Q6" s="189"/>
      <c r="R6" s="63"/>
    </row>
    <row r="7" spans="1:18" ht="29.4" thickBot="1" x14ac:dyDescent="0.35">
      <c r="A7" s="125" t="s">
        <v>97</v>
      </c>
      <c r="B7" s="214" t="s">
        <v>95</v>
      </c>
      <c r="C7" s="215" t="s">
        <v>98</v>
      </c>
      <c r="D7" s="215" t="s">
        <v>36</v>
      </c>
      <c r="E7" s="214" t="s">
        <v>3</v>
      </c>
      <c r="F7" s="214" t="s">
        <v>2</v>
      </c>
      <c r="G7" s="216" t="s">
        <v>355</v>
      </c>
      <c r="H7" s="217" t="s">
        <v>356</v>
      </c>
      <c r="I7" s="123"/>
      <c r="J7" s="129" t="s">
        <v>357</v>
      </c>
      <c r="L7" s="181" t="s">
        <v>389</v>
      </c>
      <c r="M7" s="192">
        <v>2000</v>
      </c>
      <c r="N7" s="196"/>
      <c r="O7" s="197"/>
      <c r="P7" s="201"/>
      <c r="Q7" s="189"/>
      <c r="R7" s="63"/>
    </row>
    <row r="8" spans="1:18" x14ac:dyDescent="0.3">
      <c r="A8" s="69" t="s">
        <v>383</v>
      </c>
      <c r="B8" s="70">
        <v>2000</v>
      </c>
      <c r="C8" s="209">
        <v>6</v>
      </c>
      <c r="D8" s="209">
        <v>1.25</v>
      </c>
      <c r="E8" s="213">
        <v>1</v>
      </c>
      <c r="F8" s="213">
        <v>7</v>
      </c>
      <c r="G8" s="213">
        <v>1</v>
      </c>
      <c r="H8" s="71"/>
      <c r="I8" s="228" t="s">
        <v>367</v>
      </c>
      <c r="J8" s="225">
        <f>B8*0.4</f>
        <v>800</v>
      </c>
      <c r="L8" s="181" t="s">
        <v>387</v>
      </c>
      <c r="M8" s="192">
        <v>2250</v>
      </c>
      <c r="N8" s="196"/>
      <c r="O8" s="197"/>
      <c r="P8" s="201"/>
      <c r="Q8" s="189"/>
      <c r="R8" s="63"/>
    </row>
    <row r="9" spans="1:18" ht="15" thickBot="1" x14ac:dyDescent="0.35">
      <c r="A9" s="66" t="s">
        <v>384</v>
      </c>
      <c r="B9" s="76">
        <v>2000</v>
      </c>
      <c r="C9" s="185">
        <v>6</v>
      </c>
      <c r="D9" s="185">
        <v>1.25</v>
      </c>
      <c r="E9" s="187">
        <v>1</v>
      </c>
      <c r="F9" s="187">
        <v>6</v>
      </c>
      <c r="G9" s="187">
        <v>1</v>
      </c>
      <c r="H9" s="67"/>
      <c r="I9" s="229">
        <f>I12+SUM(D15:D38)+SUM(D41:D85)</f>
        <v>21.1</v>
      </c>
      <c r="J9" s="222">
        <f>B9*0.4</f>
        <v>800</v>
      </c>
      <c r="L9" s="181" t="s">
        <v>393</v>
      </c>
      <c r="M9" s="192">
        <v>2000</v>
      </c>
      <c r="N9" s="196"/>
      <c r="O9" s="197"/>
      <c r="P9" s="201"/>
      <c r="Q9" s="189"/>
      <c r="R9" s="63"/>
    </row>
    <row r="10" spans="1:18" ht="15" thickBot="1" x14ac:dyDescent="0.35">
      <c r="A10" s="66" t="s">
        <v>385</v>
      </c>
      <c r="B10" s="76">
        <v>3000</v>
      </c>
      <c r="C10" s="185">
        <v>10.5</v>
      </c>
      <c r="D10" s="185">
        <v>3</v>
      </c>
      <c r="E10" s="187">
        <v>1</v>
      </c>
      <c r="F10" s="187">
        <v>6</v>
      </c>
      <c r="G10" s="187">
        <v>1</v>
      </c>
      <c r="H10" s="67"/>
      <c r="I10" s="60"/>
      <c r="J10" s="222">
        <f>B10*0.4</f>
        <v>1200</v>
      </c>
      <c r="L10" s="181" t="s">
        <v>394</v>
      </c>
      <c r="M10" s="192">
        <v>2000</v>
      </c>
      <c r="N10" s="196"/>
      <c r="O10" s="197"/>
      <c r="P10" s="201"/>
      <c r="Q10" s="189"/>
      <c r="R10" s="63"/>
    </row>
    <row r="11" spans="1:18" x14ac:dyDescent="0.3">
      <c r="A11" s="66" t="s">
        <v>386</v>
      </c>
      <c r="B11" s="76">
        <v>3000</v>
      </c>
      <c r="C11" s="185">
        <v>10.5</v>
      </c>
      <c r="D11" s="185">
        <v>3</v>
      </c>
      <c r="E11" s="187">
        <v>1</v>
      </c>
      <c r="F11" s="187">
        <v>7</v>
      </c>
      <c r="G11" s="187">
        <v>1</v>
      </c>
      <c r="H11" s="67"/>
      <c r="I11" s="228" t="s">
        <v>99</v>
      </c>
      <c r="J11" s="222">
        <f>B11*0.4</f>
        <v>1200</v>
      </c>
      <c r="L11" s="181" t="s">
        <v>395</v>
      </c>
      <c r="M11" s="192">
        <v>3000</v>
      </c>
      <c r="N11" s="196"/>
      <c r="O11" s="197"/>
      <c r="P11" s="201"/>
      <c r="Q11" s="189"/>
      <c r="R11" s="63"/>
    </row>
    <row r="12" spans="1:18" ht="15" thickBot="1" x14ac:dyDescent="0.35">
      <c r="A12" s="92" t="s">
        <v>397</v>
      </c>
      <c r="B12" s="93">
        <v>3000</v>
      </c>
      <c r="C12" s="211">
        <v>10.5</v>
      </c>
      <c r="D12" s="211">
        <v>3</v>
      </c>
      <c r="E12" s="212">
        <v>1</v>
      </c>
      <c r="F12" s="212">
        <v>6</v>
      </c>
      <c r="G12" s="212">
        <v>1</v>
      </c>
      <c r="H12" s="94"/>
      <c r="I12" s="229">
        <f>SUM(D2:D6)+SUM(D8:D12)</f>
        <v>18</v>
      </c>
      <c r="J12" s="226">
        <f>B12*0.4</f>
        <v>1200</v>
      </c>
      <c r="L12" s="181" t="s">
        <v>396</v>
      </c>
      <c r="M12" s="192">
        <v>3000</v>
      </c>
      <c r="N12" s="196"/>
      <c r="O12" s="197"/>
      <c r="P12" s="201"/>
      <c r="Q12" s="189"/>
      <c r="R12" s="63"/>
    </row>
    <row r="13" spans="1:18" ht="15" thickBot="1" x14ac:dyDescent="0.35">
      <c r="A13" s="60"/>
      <c r="B13" s="60"/>
      <c r="C13" s="240"/>
      <c r="D13" s="249"/>
      <c r="E13" s="60"/>
      <c r="F13" s="60"/>
      <c r="G13" s="60"/>
      <c r="H13" s="60"/>
      <c r="I13" s="60"/>
      <c r="J13" s="60"/>
      <c r="L13" s="181" t="s">
        <v>398</v>
      </c>
      <c r="M13" s="192">
        <v>3000</v>
      </c>
      <c r="N13" s="196"/>
      <c r="O13" s="197"/>
      <c r="P13" s="201"/>
      <c r="Q13" s="189"/>
      <c r="R13" s="63"/>
    </row>
    <row r="14" spans="1:18" ht="47.25" customHeight="1" thickBot="1" x14ac:dyDescent="0.35">
      <c r="A14" s="219" t="s">
        <v>100</v>
      </c>
      <c r="B14" s="216" t="s">
        <v>95</v>
      </c>
      <c r="C14" s="220" t="s">
        <v>101</v>
      </c>
      <c r="D14" s="248" t="s">
        <v>36</v>
      </c>
      <c r="E14" s="216" t="s">
        <v>3</v>
      </c>
      <c r="F14" s="216" t="s">
        <v>382</v>
      </c>
      <c r="G14" s="221" t="s">
        <v>355</v>
      </c>
      <c r="H14" s="233"/>
      <c r="I14" s="233"/>
      <c r="J14" s="183" t="s">
        <v>357</v>
      </c>
      <c r="K14" s="233"/>
      <c r="L14" s="181" t="s">
        <v>102</v>
      </c>
      <c r="M14" s="192">
        <v>400</v>
      </c>
      <c r="N14" s="196"/>
      <c r="O14" s="197"/>
      <c r="P14" s="201"/>
      <c r="Q14" s="189"/>
      <c r="R14" s="63"/>
    </row>
    <row r="15" spans="1:18" x14ac:dyDescent="0.3">
      <c r="A15" s="57" t="s">
        <v>102</v>
      </c>
      <c r="B15" s="97">
        <f>200*E15</f>
        <v>400</v>
      </c>
      <c r="C15" s="246" t="s">
        <v>103</v>
      </c>
      <c r="D15" s="218">
        <f>0.5*E15</f>
        <v>1</v>
      </c>
      <c r="E15" s="247">
        <v>2</v>
      </c>
      <c r="F15" s="232">
        <v>1</v>
      </c>
      <c r="G15" s="58">
        <v>1</v>
      </c>
      <c r="H15" s="60"/>
      <c r="I15" s="60"/>
      <c r="J15" s="224">
        <f t="shared" ref="J15:J37" si="0">B15*0.4</f>
        <v>160</v>
      </c>
      <c r="L15" s="181" t="s">
        <v>104</v>
      </c>
      <c r="M15" s="192">
        <v>1260</v>
      </c>
      <c r="N15" s="196"/>
      <c r="O15" s="197"/>
      <c r="P15" s="201"/>
      <c r="Q15" s="189"/>
      <c r="R15" s="63"/>
    </row>
    <row r="16" spans="1:18" x14ac:dyDescent="0.3">
      <c r="A16" s="66" t="s">
        <v>262</v>
      </c>
      <c r="B16" s="76">
        <f>420*E16</f>
        <v>0</v>
      </c>
      <c r="C16" s="76" t="s">
        <v>263</v>
      </c>
      <c r="D16" s="185">
        <f t="shared" ref="D16:D22" si="1">0.5*E16</f>
        <v>0</v>
      </c>
      <c r="E16" s="76">
        <v>0</v>
      </c>
      <c r="F16" s="187">
        <v>1</v>
      </c>
      <c r="G16" s="67">
        <v>2</v>
      </c>
      <c r="H16" s="60"/>
      <c r="I16" s="60"/>
      <c r="J16" s="222">
        <f t="shared" si="0"/>
        <v>0</v>
      </c>
      <c r="L16" s="181" t="s">
        <v>399</v>
      </c>
      <c r="M16" s="192">
        <v>500</v>
      </c>
      <c r="N16" s="196"/>
      <c r="O16" s="197"/>
      <c r="P16" s="201"/>
      <c r="Q16" s="189"/>
      <c r="R16" s="63"/>
    </row>
    <row r="17" spans="1:18" x14ac:dyDescent="0.3">
      <c r="A17" s="66" t="s">
        <v>264</v>
      </c>
      <c r="B17" s="76">
        <f>900*E17</f>
        <v>0</v>
      </c>
      <c r="C17" s="76" t="s">
        <v>369</v>
      </c>
      <c r="D17" s="185">
        <f t="shared" si="1"/>
        <v>0</v>
      </c>
      <c r="E17" s="76">
        <v>0</v>
      </c>
      <c r="F17" s="187">
        <v>1</v>
      </c>
      <c r="G17" s="67">
        <v>3</v>
      </c>
      <c r="H17" s="60"/>
      <c r="I17" s="60"/>
      <c r="J17" s="222">
        <f t="shared" si="0"/>
        <v>0</v>
      </c>
      <c r="L17" s="181" t="s">
        <v>106</v>
      </c>
      <c r="M17" s="192">
        <v>100</v>
      </c>
      <c r="N17" s="196"/>
      <c r="O17" s="197"/>
      <c r="P17" s="201"/>
      <c r="Q17" s="189"/>
      <c r="R17" s="63"/>
    </row>
    <row r="18" spans="1:18" x14ac:dyDescent="0.3">
      <c r="A18" s="66" t="s">
        <v>370</v>
      </c>
      <c r="B18" s="76">
        <f>E18*1300</f>
        <v>0</v>
      </c>
      <c r="C18" s="76" t="s">
        <v>371</v>
      </c>
      <c r="D18" s="185">
        <f t="shared" si="1"/>
        <v>0</v>
      </c>
      <c r="E18" s="76">
        <v>0</v>
      </c>
      <c r="F18" s="187">
        <v>1</v>
      </c>
      <c r="G18" s="67">
        <v>4</v>
      </c>
      <c r="H18" s="60"/>
      <c r="I18" s="60"/>
      <c r="J18" s="222">
        <f t="shared" si="0"/>
        <v>0</v>
      </c>
      <c r="L18" s="181"/>
      <c r="M18" s="192"/>
      <c r="N18" s="196"/>
      <c r="O18" s="197"/>
      <c r="P18" s="201"/>
      <c r="Q18" s="189"/>
      <c r="R18" s="63"/>
    </row>
    <row r="19" spans="1:18" x14ac:dyDescent="0.3">
      <c r="A19" s="66" t="s">
        <v>104</v>
      </c>
      <c r="B19" s="76">
        <f>420*E19</f>
        <v>1260</v>
      </c>
      <c r="C19" s="76" t="s">
        <v>105</v>
      </c>
      <c r="D19" s="185">
        <f t="shared" si="1"/>
        <v>1.5</v>
      </c>
      <c r="E19" s="76">
        <v>3</v>
      </c>
      <c r="F19" s="187">
        <v>1</v>
      </c>
      <c r="G19" s="67">
        <v>2</v>
      </c>
      <c r="H19" s="60"/>
      <c r="I19" s="60"/>
      <c r="J19" s="222">
        <f t="shared" si="0"/>
        <v>504</v>
      </c>
      <c r="L19" s="181"/>
      <c r="M19" s="192"/>
      <c r="N19" s="196"/>
      <c r="O19" s="197"/>
      <c r="P19" s="201"/>
      <c r="Q19" s="189"/>
      <c r="R19" s="63"/>
    </row>
    <row r="20" spans="1:18" x14ac:dyDescent="0.3">
      <c r="A20" s="66" t="s">
        <v>260</v>
      </c>
      <c r="B20" s="76">
        <f>900*E20</f>
        <v>0</v>
      </c>
      <c r="C20" s="76" t="s">
        <v>372</v>
      </c>
      <c r="D20" s="185">
        <f t="shared" si="1"/>
        <v>0</v>
      </c>
      <c r="E20" s="76">
        <v>0</v>
      </c>
      <c r="F20" s="187">
        <v>1</v>
      </c>
      <c r="G20" s="67">
        <v>3</v>
      </c>
      <c r="H20" s="60"/>
      <c r="I20" s="60"/>
      <c r="J20" s="222">
        <f t="shared" si="0"/>
        <v>0</v>
      </c>
      <c r="L20" s="181"/>
      <c r="M20" s="192"/>
      <c r="N20" s="196"/>
      <c r="O20" s="197"/>
      <c r="P20" s="201"/>
      <c r="Q20" s="189"/>
      <c r="R20" s="63"/>
    </row>
    <row r="21" spans="1:18" x14ac:dyDescent="0.3">
      <c r="A21" s="66" t="s">
        <v>373</v>
      </c>
      <c r="B21" s="76">
        <f>1300*E21</f>
        <v>0</v>
      </c>
      <c r="C21" s="76" t="s">
        <v>374</v>
      </c>
      <c r="D21" s="185">
        <f t="shared" si="1"/>
        <v>0</v>
      </c>
      <c r="E21" s="76">
        <v>0</v>
      </c>
      <c r="F21" s="187">
        <v>0</v>
      </c>
      <c r="G21" s="67">
        <v>4</v>
      </c>
      <c r="H21" s="60"/>
      <c r="I21" s="60"/>
      <c r="J21" s="222">
        <f t="shared" si="0"/>
        <v>0</v>
      </c>
      <c r="L21" s="181"/>
      <c r="M21" s="192"/>
      <c r="N21" s="196"/>
      <c r="O21" s="197"/>
      <c r="P21" s="201"/>
      <c r="Q21" s="189"/>
      <c r="R21" s="63"/>
    </row>
    <row r="22" spans="1:18" x14ac:dyDescent="0.3">
      <c r="A22" s="66" t="s">
        <v>375</v>
      </c>
      <c r="B22" s="76">
        <f>420*E22</f>
        <v>0</v>
      </c>
      <c r="C22" s="76" t="s">
        <v>376</v>
      </c>
      <c r="D22" s="185">
        <f t="shared" si="1"/>
        <v>0</v>
      </c>
      <c r="E22" s="76">
        <v>0</v>
      </c>
      <c r="F22" s="187">
        <v>0</v>
      </c>
      <c r="G22" s="67"/>
      <c r="H22" s="60"/>
      <c r="I22" s="60"/>
      <c r="J22" s="222">
        <f t="shared" si="0"/>
        <v>0</v>
      </c>
      <c r="L22" s="181"/>
      <c r="M22" s="192"/>
      <c r="N22" s="196"/>
      <c r="O22" s="197"/>
      <c r="P22" s="201"/>
      <c r="Q22" s="189"/>
      <c r="R22" s="63"/>
    </row>
    <row r="23" spans="1:18" x14ac:dyDescent="0.3">
      <c r="A23" s="66"/>
      <c r="B23" s="76"/>
      <c r="C23" s="76"/>
      <c r="D23" s="185"/>
      <c r="E23" s="76"/>
      <c r="F23" s="187"/>
      <c r="G23" s="67"/>
      <c r="H23" s="60"/>
      <c r="I23" s="60"/>
      <c r="J23" s="222">
        <f t="shared" si="0"/>
        <v>0</v>
      </c>
      <c r="L23" s="181"/>
      <c r="M23" s="192"/>
      <c r="N23" s="196"/>
      <c r="O23" s="197"/>
      <c r="P23" s="201"/>
      <c r="Q23" s="189"/>
      <c r="R23" s="63"/>
    </row>
    <row r="24" spans="1:18" x14ac:dyDescent="0.3">
      <c r="A24" s="66"/>
      <c r="B24" s="76"/>
      <c r="C24" s="76"/>
      <c r="D24" s="185"/>
      <c r="E24" s="76"/>
      <c r="F24" s="187"/>
      <c r="G24" s="67"/>
      <c r="H24" s="60"/>
      <c r="I24" s="60"/>
      <c r="J24" s="222">
        <f t="shared" si="0"/>
        <v>0</v>
      </c>
      <c r="L24" s="181"/>
      <c r="M24" s="192"/>
      <c r="N24" s="196"/>
      <c r="O24" s="197"/>
      <c r="P24" s="201"/>
      <c r="Q24" s="189"/>
      <c r="R24" s="63"/>
    </row>
    <row r="25" spans="1:18" x14ac:dyDescent="0.3">
      <c r="A25" s="66"/>
      <c r="B25" s="76"/>
      <c r="C25" s="76"/>
      <c r="D25" s="185"/>
      <c r="E25" s="76"/>
      <c r="F25" s="187"/>
      <c r="G25" s="67"/>
      <c r="H25" s="60"/>
      <c r="I25" s="60"/>
      <c r="J25" s="222">
        <f t="shared" si="0"/>
        <v>0</v>
      </c>
      <c r="L25" s="181"/>
      <c r="M25" s="192"/>
      <c r="N25" s="196"/>
      <c r="O25" s="197"/>
      <c r="P25" s="201"/>
      <c r="Q25" s="189"/>
      <c r="R25" s="63"/>
    </row>
    <row r="26" spans="1:18" x14ac:dyDescent="0.3">
      <c r="A26" s="66"/>
      <c r="B26" s="76"/>
      <c r="C26" s="76"/>
      <c r="D26" s="185"/>
      <c r="E26" s="76"/>
      <c r="F26" s="187"/>
      <c r="G26" s="67"/>
      <c r="H26" s="60"/>
      <c r="I26" s="60"/>
      <c r="J26" s="222">
        <f t="shared" si="0"/>
        <v>0</v>
      </c>
      <c r="L26" s="181"/>
      <c r="M26" s="192"/>
      <c r="N26" s="196"/>
      <c r="O26" s="197"/>
      <c r="P26" s="201"/>
      <c r="Q26" s="189"/>
      <c r="R26" s="63"/>
    </row>
    <row r="27" spans="1:18" x14ac:dyDescent="0.3">
      <c r="A27" s="66"/>
      <c r="B27" s="76"/>
      <c r="C27" s="76"/>
      <c r="D27" s="185"/>
      <c r="E27" s="76"/>
      <c r="F27" s="187"/>
      <c r="G27" s="67"/>
      <c r="H27" s="60"/>
      <c r="I27" s="60"/>
      <c r="J27" s="222">
        <f t="shared" si="0"/>
        <v>0</v>
      </c>
      <c r="L27" s="181"/>
      <c r="M27" s="192"/>
      <c r="N27" s="196"/>
      <c r="O27" s="197"/>
      <c r="P27" s="201"/>
      <c r="Q27" s="189"/>
      <c r="R27" s="63"/>
    </row>
    <row r="28" spans="1:18" x14ac:dyDescent="0.3">
      <c r="A28" s="66"/>
      <c r="B28" s="76"/>
      <c r="C28" s="76"/>
      <c r="D28" s="185"/>
      <c r="E28" s="76"/>
      <c r="F28" s="187"/>
      <c r="G28" s="67"/>
      <c r="H28" s="60"/>
      <c r="I28" s="60"/>
      <c r="J28" s="222">
        <f t="shared" si="0"/>
        <v>0</v>
      </c>
      <c r="L28" s="181"/>
      <c r="M28" s="192"/>
      <c r="N28" s="196"/>
      <c r="O28" s="197"/>
      <c r="P28" s="201"/>
      <c r="Q28" s="189"/>
      <c r="R28" s="63"/>
    </row>
    <row r="29" spans="1:18" x14ac:dyDescent="0.3">
      <c r="A29" s="66"/>
      <c r="B29" s="76"/>
      <c r="C29" s="76"/>
      <c r="D29" s="185"/>
      <c r="E29" s="76"/>
      <c r="F29" s="187"/>
      <c r="G29" s="67"/>
      <c r="H29" s="60"/>
      <c r="I29" s="60"/>
      <c r="J29" s="222">
        <f t="shared" si="0"/>
        <v>0</v>
      </c>
      <c r="L29" s="181"/>
      <c r="M29" s="192"/>
      <c r="N29" s="196"/>
      <c r="O29" s="197"/>
      <c r="P29" s="201"/>
      <c r="Q29" s="189"/>
      <c r="R29" s="63"/>
    </row>
    <row r="30" spans="1:18" x14ac:dyDescent="0.3">
      <c r="A30" s="66"/>
      <c r="B30" s="76"/>
      <c r="C30" s="76"/>
      <c r="D30" s="185"/>
      <c r="E30" s="76"/>
      <c r="F30" s="187"/>
      <c r="G30" s="67"/>
      <c r="H30" s="60"/>
      <c r="I30" s="60"/>
      <c r="J30" s="222">
        <f t="shared" si="0"/>
        <v>0</v>
      </c>
      <c r="L30" s="181"/>
      <c r="M30" s="192"/>
      <c r="N30" s="196"/>
      <c r="O30" s="197"/>
      <c r="P30" s="201"/>
      <c r="Q30" s="189"/>
      <c r="R30" s="63"/>
    </row>
    <row r="31" spans="1:18" x14ac:dyDescent="0.3">
      <c r="A31" s="66"/>
      <c r="B31" s="76"/>
      <c r="C31" s="76"/>
      <c r="D31" s="185"/>
      <c r="E31" s="76"/>
      <c r="F31" s="187"/>
      <c r="G31" s="67"/>
      <c r="H31" s="60"/>
      <c r="I31" s="60"/>
      <c r="J31" s="222">
        <f t="shared" si="0"/>
        <v>0</v>
      </c>
      <c r="L31" s="181"/>
      <c r="M31" s="192"/>
      <c r="N31" s="196"/>
      <c r="O31" s="197"/>
      <c r="P31" s="201"/>
      <c r="Q31" s="189"/>
      <c r="R31" s="63"/>
    </row>
    <row r="32" spans="1:18" x14ac:dyDescent="0.3">
      <c r="A32" s="66"/>
      <c r="B32" s="76"/>
      <c r="C32" s="76"/>
      <c r="D32" s="185"/>
      <c r="E32" s="76"/>
      <c r="F32" s="187"/>
      <c r="G32" s="67"/>
      <c r="H32" s="60"/>
      <c r="I32" s="60"/>
      <c r="J32" s="222">
        <f t="shared" si="0"/>
        <v>0</v>
      </c>
      <c r="L32" s="181"/>
      <c r="M32" s="192"/>
      <c r="N32" s="196"/>
      <c r="O32" s="197"/>
      <c r="P32" s="201"/>
      <c r="Q32" s="189"/>
      <c r="R32" s="63"/>
    </row>
    <row r="33" spans="1:18" x14ac:dyDescent="0.3">
      <c r="A33" s="66"/>
      <c r="B33" s="76"/>
      <c r="C33" s="76"/>
      <c r="D33" s="185"/>
      <c r="E33" s="76"/>
      <c r="F33" s="76"/>
      <c r="G33" s="67"/>
      <c r="H33" s="60"/>
      <c r="I33" s="60"/>
      <c r="J33" s="222">
        <f t="shared" si="0"/>
        <v>0</v>
      </c>
      <c r="L33" s="181"/>
      <c r="M33" s="192"/>
      <c r="N33" s="196"/>
      <c r="O33" s="197"/>
      <c r="P33" s="201"/>
      <c r="Q33" s="189"/>
      <c r="R33" s="63"/>
    </row>
    <row r="34" spans="1:18" x14ac:dyDescent="0.3">
      <c r="A34" s="66"/>
      <c r="B34" s="76"/>
      <c r="C34" s="76"/>
      <c r="D34" s="185"/>
      <c r="E34" s="76"/>
      <c r="F34" s="76"/>
      <c r="G34" s="67"/>
      <c r="H34" s="60"/>
      <c r="I34" s="60"/>
      <c r="J34" s="222">
        <f t="shared" si="0"/>
        <v>0</v>
      </c>
      <c r="L34" s="181"/>
      <c r="M34" s="192"/>
      <c r="N34" s="196"/>
      <c r="O34" s="197"/>
      <c r="P34" s="201"/>
      <c r="Q34" s="189"/>
      <c r="R34" s="63"/>
    </row>
    <row r="35" spans="1:18" ht="15" thickBot="1" x14ac:dyDescent="0.35">
      <c r="A35" s="66"/>
      <c r="B35" s="76"/>
      <c r="C35" s="76"/>
      <c r="D35" s="185"/>
      <c r="E35" s="76"/>
      <c r="F35" s="76"/>
      <c r="G35" s="67"/>
      <c r="H35" s="60"/>
      <c r="I35" s="60"/>
      <c r="J35" s="222">
        <f t="shared" si="0"/>
        <v>0</v>
      </c>
      <c r="L35" s="182"/>
      <c r="M35" s="193"/>
      <c r="N35" s="198"/>
      <c r="O35" s="199"/>
      <c r="P35" s="202"/>
      <c r="Q35" s="190"/>
      <c r="R35" s="63"/>
    </row>
    <row r="36" spans="1:18" x14ac:dyDescent="0.3">
      <c r="A36" s="66"/>
      <c r="B36" s="76"/>
      <c r="C36" s="76"/>
      <c r="D36" s="185"/>
      <c r="E36" s="76"/>
      <c r="F36" s="76"/>
      <c r="G36" s="67"/>
      <c r="H36" s="60"/>
      <c r="I36" s="60"/>
      <c r="J36" s="222">
        <f t="shared" si="0"/>
        <v>0</v>
      </c>
      <c r="R36" s="63"/>
    </row>
    <row r="37" spans="1:18" x14ac:dyDescent="0.3">
      <c r="A37" s="66"/>
      <c r="B37" s="76"/>
      <c r="C37" s="185"/>
      <c r="D37" s="185"/>
      <c r="E37" s="76"/>
      <c r="F37" s="76"/>
      <c r="G37" s="67"/>
      <c r="H37" s="60"/>
      <c r="I37" s="60"/>
      <c r="J37" s="222">
        <f t="shared" si="0"/>
        <v>0</v>
      </c>
      <c r="R37" s="63"/>
    </row>
    <row r="38" spans="1:18" ht="15" thickBot="1" x14ac:dyDescent="0.35">
      <c r="A38" s="92"/>
      <c r="B38" s="93"/>
      <c r="C38" s="211"/>
      <c r="D38" s="211"/>
      <c r="E38" s="93"/>
      <c r="F38" s="93"/>
      <c r="G38" s="94"/>
      <c r="H38" s="60"/>
      <c r="I38" s="60"/>
      <c r="J38" s="226"/>
      <c r="R38" s="63"/>
    </row>
    <row r="39" spans="1:18" ht="15" thickBot="1" x14ac:dyDescent="0.35">
      <c r="A39" s="60"/>
      <c r="B39" s="60"/>
      <c r="C39" s="240"/>
      <c r="D39" s="240"/>
      <c r="E39" s="60"/>
      <c r="F39" s="60"/>
      <c r="G39" s="60"/>
      <c r="H39" s="60"/>
      <c r="I39" s="60"/>
      <c r="J39" s="60"/>
      <c r="R39" s="63"/>
    </row>
    <row r="40" spans="1:18" ht="28.8" x14ac:dyDescent="0.3">
      <c r="A40" s="234" t="s">
        <v>377</v>
      </c>
      <c r="B40" s="210" t="s">
        <v>95</v>
      </c>
      <c r="C40" s="210" t="s">
        <v>356</v>
      </c>
      <c r="D40" s="235" t="s">
        <v>36</v>
      </c>
      <c r="E40" s="210" t="s">
        <v>3</v>
      </c>
      <c r="F40" s="210" t="s">
        <v>2</v>
      </c>
      <c r="G40" s="236" t="s">
        <v>355</v>
      </c>
      <c r="H40" s="60"/>
      <c r="I40" s="233"/>
      <c r="J40" s="241" t="s">
        <v>378</v>
      </c>
      <c r="K40" s="233"/>
      <c r="R40" s="63"/>
    </row>
    <row r="41" spans="1:18" x14ac:dyDescent="0.3">
      <c r="A41" s="237" t="s">
        <v>379</v>
      </c>
      <c r="B41" s="184"/>
      <c r="C41" s="184"/>
      <c r="D41" s="186">
        <v>0</v>
      </c>
      <c r="E41" s="184">
        <v>0</v>
      </c>
      <c r="F41" s="184"/>
      <c r="G41" s="238"/>
      <c r="H41" s="60"/>
      <c r="I41" s="123"/>
      <c r="J41" s="222">
        <f>B41*0.4</f>
        <v>0</v>
      </c>
      <c r="R41" s="63"/>
    </row>
    <row r="42" spans="1:18" x14ac:dyDescent="0.3">
      <c r="A42" s="66" t="s">
        <v>107</v>
      </c>
      <c r="B42" s="76">
        <v>500</v>
      </c>
      <c r="C42" s="76"/>
      <c r="D42" s="185">
        <f t="shared" ref="D42:D43" si="2">0.1*E42</f>
        <v>0.1</v>
      </c>
      <c r="E42" s="76">
        <v>1</v>
      </c>
      <c r="F42" s="76"/>
      <c r="G42" s="67"/>
      <c r="H42" s="60"/>
      <c r="I42" s="60"/>
      <c r="J42" s="222">
        <f t="shared" ref="J42:J43" si="3">B42*0.4</f>
        <v>200</v>
      </c>
      <c r="R42" s="63"/>
    </row>
    <row r="43" spans="1:18" x14ac:dyDescent="0.3">
      <c r="A43" s="66" t="s">
        <v>380</v>
      </c>
      <c r="B43" s="76"/>
      <c r="C43" s="76"/>
      <c r="D43" s="185">
        <f t="shared" si="2"/>
        <v>0</v>
      </c>
      <c r="E43" s="76">
        <v>0</v>
      </c>
      <c r="F43" s="76"/>
      <c r="G43" s="67"/>
      <c r="H43" s="60"/>
      <c r="I43" s="60"/>
      <c r="J43" s="222">
        <f t="shared" si="3"/>
        <v>0</v>
      </c>
      <c r="R43" s="63"/>
    </row>
    <row r="44" spans="1:18" x14ac:dyDescent="0.3">
      <c r="A44" s="66" t="s">
        <v>400</v>
      </c>
      <c r="B44" s="76">
        <v>100</v>
      </c>
      <c r="C44" s="185"/>
      <c r="D44" s="185">
        <f>0.5*E44</f>
        <v>0.5</v>
      </c>
      <c r="E44" s="76">
        <v>1</v>
      </c>
      <c r="F44" s="76"/>
      <c r="G44" s="67"/>
      <c r="H44" s="60"/>
      <c r="I44" s="60"/>
      <c r="J44" s="222"/>
      <c r="R44" s="63"/>
    </row>
    <row r="45" spans="1:18" x14ac:dyDescent="0.3">
      <c r="A45" s="66"/>
      <c r="B45" s="76"/>
      <c r="C45" s="185"/>
      <c r="D45" s="185"/>
      <c r="E45" s="76"/>
      <c r="F45" s="76"/>
      <c r="G45" s="67"/>
      <c r="H45" s="60"/>
      <c r="I45" s="60"/>
      <c r="J45" s="222"/>
      <c r="R45" s="63"/>
    </row>
    <row r="46" spans="1:18" x14ac:dyDescent="0.3">
      <c r="A46" s="66"/>
      <c r="B46" s="76"/>
      <c r="C46" s="185"/>
      <c r="D46" s="185"/>
      <c r="E46" s="76"/>
      <c r="F46" s="76"/>
      <c r="G46" s="67"/>
      <c r="H46" s="60"/>
      <c r="I46" s="60"/>
      <c r="J46" s="222"/>
      <c r="R46" s="63"/>
    </row>
    <row r="47" spans="1:18" x14ac:dyDescent="0.3">
      <c r="A47" s="66"/>
      <c r="B47" s="76"/>
      <c r="C47" s="185"/>
      <c r="D47" s="185"/>
      <c r="E47" s="76"/>
      <c r="F47" s="76"/>
      <c r="G47" s="67"/>
      <c r="H47" s="60"/>
      <c r="I47" s="60"/>
      <c r="J47" s="222"/>
      <c r="R47" s="63"/>
    </row>
    <row r="48" spans="1:18" x14ac:dyDescent="0.3">
      <c r="A48" s="66"/>
      <c r="B48" s="76"/>
      <c r="C48" s="185"/>
      <c r="D48" s="185"/>
      <c r="E48" s="76"/>
      <c r="F48" s="76"/>
      <c r="G48" s="67"/>
      <c r="H48" s="60"/>
      <c r="I48" s="60"/>
      <c r="J48" s="222"/>
      <c r="R48" s="63"/>
    </row>
    <row r="49" spans="1:18" x14ac:dyDescent="0.3">
      <c r="A49" s="66"/>
      <c r="B49" s="76"/>
      <c r="C49" s="185"/>
      <c r="D49" s="185"/>
      <c r="E49" s="76"/>
      <c r="F49" s="76"/>
      <c r="G49" s="67"/>
      <c r="H49" s="60"/>
      <c r="I49" s="60"/>
      <c r="J49" s="222"/>
      <c r="R49" s="63"/>
    </row>
    <row r="50" spans="1:18" x14ac:dyDescent="0.3">
      <c r="A50" s="66"/>
      <c r="B50" s="76"/>
      <c r="C50" s="185"/>
      <c r="D50" s="185"/>
      <c r="E50" s="76"/>
      <c r="F50" s="76"/>
      <c r="G50" s="67"/>
      <c r="H50" s="60"/>
      <c r="I50" s="60"/>
      <c r="J50" s="222"/>
      <c r="R50" s="63"/>
    </row>
    <row r="51" spans="1:18" x14ac:dyDescent="0.3">
      <c r="A51" s="66"/>
      <c r="B51" s="76"/>
      <c r="C51" s="185"/>
      <c r="D51" s="185"/>
      <c r="E51" s="76"/>
      <c r="F51" s="76"/>
      <c r="G51" s="67"/>
      <c r="H51" s="60"/>
      <c r="I51" s="60"/>
      <c r="J51" s="222"/>
      <c r="R51" s="63"/>
    </row>
    <row r="52" spans="1:18" x14ac:dyDescent="0.3">
      <c r="A52" s="66"/>
      <c r="B52" s="76"/>
      <c r="C52" s="185"/>
      <c r="D52" s="185"/>
      <c r="E52" s="76"/>
      <c r="F52" s="76"/>
      <c r="G52" s="67"/>
      <c r="H52" s="60"/>
      <c r="I52" s="60"/>
      <c r="J52" s="222"/>
      <c r="R52" s="63"/>
    </row>
    <row r="53" spans="1:18" x14ac:dyDescent="0.3">
      <c r="A53" s="66"/>
      <c r="B53" s="76"/>
      <c r="C53" s="185"/>
      <c r="D53" s="185"/>
      <c r="E53" s="76"/>
      <c r="F53" s="76"/>
      <c r="G53" s="67"/>
      <c r="H53" s="60"/>
      <c r="I53" s="60"/>
      <c r="J53" s="222"/>
      <c r="R53" s="63"/>
    </row>
    <row r="54" spans="1:18" x14ac:dyDescent="0.3">
      <c r="A54" s="66"/>
      <c r="B54" s="76"/>
      <c r="C54" s="185"/>
      <c r="D54" s="185"/>
      <c r="E54" s="76"/>
      <c r="F54" s="76"/>
      <c r="G54" s="67"/>
      <c r="H54" s="60"/>
      <c r="I54" s="60"/>
      <c r="J54" s="222"/>
      <c r="R54" s="63"/>
    </row>
    <row r="55" spans="1:18" x14ac:dyDescent="0.3">
      <c r="A55" s="66"/>
      <c r="B55" s="76"/>
      <c r="C55" s="185"/>
      <c r="D55" s="185"/>
      <c r="E55" s="76"/>
      <c r="F55" s="76"/>
      <c r="G55" s="67"/>
      <c r="H55" s="60"/>
      <c r="I55" s="60"/>
      <c r="J55" s="222"/>
      <c r="R55" s="63"/>
    </row>
    <row r="56" spans="1:18" x14ac:dyDescent="0.3">
      <c r="A56" s="66"/>
      <c r="B56" s="76"/>
      <c r="C56" s="185"/>
      <c r="D56" s="185"/>
      <c r="E56" s="76"/>
      <c r="F56" s="76"/>
      <c r="G56" s="67"/>
      <c r="H56" s="60"/>
      <c r="I56" s="60"/>
      <c r="J56" s="222"/>
      <c r="R56" s="63"/>
    </row>
    <row r="57" spans="1:18" x14ac:dyDescent="0.3">
      <c r="A57" s="66"/>
      <c r="B57" s="76"/>
      <c r="C57" s="185"/>
      <c r="D57" s="185"/>
      <c r="E57" s="76"/>
      <c r="F57" s="76"/>
      <c r="G57" s="67"/>
      <c r="H57" s="60"/>
      <c r="I57" s="60"/>
      <c r="J57" s="222"/>
      <c r="R57" s="63"/>
    </row>
    <row r="58" spans="1:18" x14ac:dyDescent="0.3">
      <c r="A58" s="66"/>
      <c r="B58" s="76"/>
      <c r="C58" s="185"/>
      <c r="D58" s="185"/>
      <c r="E58" s="76"/>
      <c r="F58" s="76"/>
      <c r="G58" s="67"/>
      <c r="H58" s="60"/>
      <c r="I58" s="60"/>
      <c r="J58" s="222"/>
      <c r="R58" s="63"/>
    </row>
    <row r="59" spans="1:18" x14ac:dyDescent="0.3">
      <c r="A59" s="66"/>
      <c r="B59" s="76"/>
      <c r="C59" s="185"/>
      <c r="D59" s="185"/>
      <c r="E59" s="76"/>
      <c r="F59" s="76"/>
      <c r="G59" s="67"/>
      <c r="H59" s="60"/>
      <c r="I59" s="60"/>
      <c r="J59" s="222"/>
      <c r="R59" s="63"/>
    </row>
    <row r="60" spans="1:18" x14ac:dyDescent="0.3">
      <c r="A60" s="66"/>
      <c r="B60" s="76"/>
      <c r="C60" s="185"/>
      <c r="D60" s="185"/>
      <c r="E60" s="76"/>
      <c r="F60" s="76"/>
      <c r="G60" s="67"/>
      <c r="H60" s="60"/>
      <c r="I60" s="60"/>
      <c r="J60" s="222"/>
      <c r="R60" s="63"/>
    </row>
    <row r="61" spans="1:18" x14ac:dyDescent="0.3">
      <c r="A61" s="66"/>
      <c r="B61" s="76"/>
      <c r="C61" s="185"/>
      <c r="D61" s="185"/>
      <c r="E61" s="76"/>
      <c r="F61" s="76"/>
      <c r="G61" s="67"/>
      <c r="H61" s="60"/>
      <c r="I61" s="60"/>
      <c r="J61" s="222"/>
      <c r="R61" s="63"/>
    </row>
    <row r="62" spans="1:18" x14ac:dyDescent="0.3">
      <c r="A62" s="66"/>
      <c r="B62" s="76"/>
      <c r="C62" s="185"/>
      <c r="D62" s="185"/>
      <c r="E62" s="76"/>
      <c r="F62" s="76"/>
      <c r="G62" s="67"/>
      <c r="H62" s="60"/>
      <c r="I62" s="60"/>
      <c r="J62" s="222"/>
      <c r="R62" s="63"/>
    </row>
    <row r="63" spans="1:18" x14ac:dyDescent="0.3">
      <c r="A63" s="66"/>
      <c r="B63" s="76"/>
      <c r="C63" s="185"/>
      <c r="D63" s="185"/>
      <c r="E63" s="76"/>
      <c r="F63" s="76"/>
      <c r="G63" s="67"/>
      <c r="H63" s="239"/>
      <c r="I63" s="60"/>
      <c r="J63" s="222"/>
      <c r="R63" s="63"/>
    </row>
    <row r="64" spans="1:18" x14ac:dyDescent="0.3">
      <c r="A64" s="66"/>
      <c r="B64" s="76"/>
      <c r="C64" s="185"/>
      <c r="D64" s="185"/>
      <c r="E64" s="76"/>
      <c r="F64" s="76"/>
      <c r="G64" s="67"/>
      <c r="H64" s="60"/>
      <c r="I64" s="60"/>
      <c r="J64" s="222"/>
      <c r="R64" s="63"/>
    </row>
    <row r="65" spans="1:18" x14ac:dyDescent="0.3">
      <c r="A65" s="66"/>
      <c r="B65" s="76"/>
      <c r="C65" s="185"/>
      <c r="D65" s="185"/>
      <c r="E65" s="76"/>
      <c r="F65" s="76"/>
      <c r="G65" s="67"/>
      <c r="H65" s="60"/>
      <c r="I65" s="60"/>
      <c r="J65" s="222"/>
      <c r="R65" s="63"/>
    </row>
    <row r="66" spans="1:18" x14ac:dyDescent="0.3">
      <c r="A66" s="66"/>
      <c r="B66" s="76"/>
      <c r="C66" s="185"/>
      <c r="D66" s="185"/>
      <c r="E66" s="76"/>
      <c r="F66" s="76"/>
      <c r="G66" s="67"/>
      <c r="H66" s="60"/>
      <c r="I66" s="60"/>
      <c r="J66" s="222"/>
      <c r="R66" s="63"/>
    </row>
    <row r="67" spans="1:18" x14ac:dyDescent="0.3">
      <c r="A67" s="66"/>
      <c r="B67" s="76"/>
      <c r="C67" s="76"/>
      <c r="D67" s="185"/>
      <c r="E67" s="76"/>
      <c r="F67" s="76"/>
      <c r="G67" s="67"/>
      <c r="H67" s="60"/>
      <c r="I67" s="60"/>
      <c r="J67" s="222"/>
      <c r="R67" s="63"/>
    </row>
    <row r="68" spans="1:18" ht="15" thickBot="1" x14ac:dyDescent="0.35">
      <c r="A68" s="92"/>
      <c r="B68" s="93"/>
      <c r="C68" s="93"/>
      <c r="D68" s="211"/>
      <c r="E68" s="93"/>
      <c r="F68" s="93"/>
      <c r="G68" s="94"/>
      <c r="H68" s="60"/>
      <c r="I68" s="60"/>
      <c r="J68" s="226"/>
      <c r="R68" s="63"/>
    </row>
    <row r="69" spans="1:18" x14ac:dyDescent="0.3">
      <c r="H69" s="60"/>
      <c r="I69" s="60"/>
    </row>
  </sheetData>
  <mergeCells count="5">
    <mergeCell ref="L1:Q1"/>
    <mergeCell ref="M2:Q2"/>
    <mergeCell ref="L3:M3"/>
    <mergeCell ref="N3:O3"/>
    <mergeCell ref="P3:Q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L19"/>
  <sheetViews>
    <sheetView workbookViewId="0">
      <selection sqref="A1:XFD1048576"/>
    </sheetView>
  </sheetViews>
  <sheetFormatPr baseColWidth="10" defaultColWidth="11.33203125" defaultRowHeight="14.4" x14ac:dyDescent="0.3"/>
  <cols>
    <col min="1" max="1" width="18.109375" style="56" customWidth="1"/>
    <col min="2" max="16384" width="11.33203125" style="56"/>
  </cols>
  <sheetData>
    <row r="1" spans="1:12" s="60" customFormat="1" x14ac:dyDescent="0.3">
      <c r="A1" s="124" t="s">
        <v>61</v>
      </c>
      <c r="B1" s="124" t="s">
        <v>93</v>
      </c>
      <c r="C1" s="124" t="s">
        <v>296</v>
      </c>
      <c r="D1" s="124" t="s">
        <v>297</v>
      </c>
      <c r="E1" s="124" t="s">
        <v>298</v>
      </c>
      <c r="F1" s="124" t="s">
        <v>299</v>
      </c>
      <c r="G1" s="124" t="s">
        <v>300</v>
      </c>
      <c r="H1" s="124" t="s">
        <v>301</v>
      </c>
      <c r="I1" s="124" t="s">
        <v>302</v>
      </c>
      <c r="J1" s="124" t="s">
        <v>303</v>
      </c>
      <c r="K1" s="124" t="s">
        <v>304</v>
      </c>
      <c r="L1" s="124" t="s">
        <v>3</v>
      </c>
    </row>
    <row r="2" spans="1:12" x14ac:dyDescent="0.3">
      <c r="A2" s="56" t="s">
        <v>305</v>
      </c>
      <c r="B2" s="56">
        <v>150</v>
      </c>
      <c r="C2" s="56">
        <v>8</v>
      </c>
      <c r="D2" s="56" t="s">
        <v>306</v>
      </c>
      <c r="E2" s="56" t="s">
        <v>307</v>
      </c>
      <c r="F2" s="56" t="s">
        <v>308</v>
      </c>
      <c r="G2" s="56" t="s">
        <v>309</v>
      </c>
      <c r="H2" s="56" t="s">
        <v>310</v>
      </c>
      <c r="I2" s="56" t="s">
        <v>309</v>
      </c>
      <c r="J2" s="56" t="s">
        <v>311</v>
      </c>
      <c r="K2" s="56" t="s">
        <v>307</v>
      </c>
      <c r="L2" s="56">
        <v>3</v>
      </c>
    </row>
    <row r="4" spans="1:12" x14ac:dyDescent="0.3">
      <c r="A4" s="56" t="s">
        <v>312</v>
      </c>
      <c r="B4" s="56">
        <v>250</v>
      </c>
      <c r="C4" s="56">
        <v>6</v>
      </c>
      <c r="D4" s="56" t="s">
        <v>311</v>
      </c>
      <c r="E4" s="56" t="s">
        <v>307</v>
      </c>
      <c r="F4" s="56" t="s">
        <v>313</v>
      </c>
      <c r="G4" s="56" t="s">
        <v>307</v>
      </c>
      <c r="H4" s="56" t="s">
        <v>314</v>
      </c>
      <c r="I4" s="56" t="s">
        <v>307</v>
      </c>
      <c r="J4" s="56" t="s">
        <v>315</v>
      </c>
      <c r="K4" s="56" t="s">
        <v>307</v>
      </c>
      <c r="L4" s="56">
        <v>3</v>
      </c>
    </row>
    <row r="5" spans="1:12" x14ac:dyDescent="0.3">
      <c r="A5" s="56" t="s">
        <v>316</v>
      </c>
      <c r="B5" s="56">
        <v>150</v>
      </c>
      <c r="C5" s="56">
        <v>8</v>
      </c>
      <c r="D5" s="56" t="s">
        <v>317</v>
      </c>
      <c r="E5" s="56" t="s">
        <v>318</v>
      </c>
      <c r="F5" s="56" t="s">
        <v>319</v>
      </c>
      <c r="G5" s="56" t="s">
        <v>320</v>
      </c>
      <c r="H5" s="56" t="s">
        <v>314</v>
      </c>
      <c r="I5" s="56" t="s">
        <v>321</v>
      </c>
      <c r="J5" s="56" t="s">
        <v>322</v>
      </c>
      <c r="K5" s="56" t="s">
        <v>309</v>
      </c>
      <c r="L5" s="56">
        <v>2</v>
      </c>
    </row>
    <row r="6" spans="1:12" x14ac:dyDescent="0.3">
      <c r="A6" s="56" t="s">
        <v>323</v>
      </c>
      <c r="B6" s="56">
        <v>300</v>
      </c>
      <c r="C6" s="56">
        <v>5</v>
      </c>
      <c r="D6" s="56" t="s">
        <v>317</v>
      </c>
      <c r="E6" s="56" t="s">
        <v>318</v>
      </c>
      <c r="F6" s="56" t="s">
        <v>324</v>
      </c>
      <c r="G6" s="56" t="s">
        <v>307</v>
      </c>
      <c r="H6" s="56" t="s">
        <v>315</v>
      </c>
      <c r="I6" s="56" t="s">
        <v>307</v>
      </c>
      <c r="J6" s="56" t="s">
        <v>325</v>
      </c>
      <c r="K6" s="56" t="s">
        <v>307</v>
      </c>
      <c r="L6" s="56">
        <v>2</v>
      </c>
    </row>
    <row r="7" spans="1:12" x14ac:dyDescent="0.3">
      <c r="A7" s="56" t="s">
        <v>326</v>
      </c>
      <c r="B7" s="56">
        <v>350</v>
      </c>
      <c r="C7" s="56">
        <v>4</v>
      </c>
      <c r="D7" s="56" t="s">
        <v>314</v>
      </c>
      <c r="E7" s="56" t="s">
        <v>321</v>
      </c>
      <c r="F7" s="56" t="s">
        <v>327</v>
      </c>
      <c r="G7" s="56" t="s">
        <v>321</v>
      </c>
      <c r="H7" s="56" t="s">
        <v>328</v>
      </c>
      <c r="I7" s="56" t="s">
        <v>307</v>
      </c>
      <c r="L7" s="56">
        <v>2</v>
      </c>
    </row>
    <row r="8" spans="1:12" x14ac:dyDescent="0.3">
      <c r="A8" s="56" t="s">
        <v>329</v>
      </c>
      <c r="B8" s="56">
        <v>300</v>
      </c>
      <c r="C8" s="56">
        <v>5</v>
      </c>
      <c r="D8" s="56" t="s">
        <v>306</v>
      </c>
      <c r="E8" s="56" t="s">
        <v>309</v>
      </c>
      <c r="F8" s="56" t="s">
        <v>310</v>
      </c>
      <c r="G8" s="56" t="s">
        <v>309</v>
      </c>
      <c r="H8" s="56" t="s">
        <v>330</v>
      </c>
      <c r="I8" s="56" t="s">
        <v>307</v>
      </c>
      <c r="J8" s="56" t="s">
        <v>331</v>
      </c>
      <c r="K8" s="56" t="s">
        <v>318</v>
      </c>
      <c r="L8" s="56">
        <v>2</v>
      </c>
    </row>
    <row r="10" spans="1:12" x14ac:dyDescent="0.3">
      <c r="A10" s="56" t="s">
        <v>332</v>
      </c>
      <c r="B10" s="56">
        <v>300</v>
      </c>
      <c r="C10" s="56">
        <v>5</v>
      </c>
      <c r="D10" s="56" t="s">
        <v>313</v>
      </c>
      <c r="E10" s="56" t="s">
        <v>307</v>
      </c>
      <c r="F10" s="56" t="s">
        <v>314</v>
      </c>
      <c r="G10" s="56" t="s">
        <v>307</v>
      </c>
      <c r="H10" s="56" t="s">
        <v>322</v>
      </c>
      <c r="I10" s="56" t="s">
        <v>318</v>
      </c>
      <c r="J10" s="56" t="s">
        <v>333</v>
      </c>
      <c r="K10" s="56" t="s">
        <v>309</v>
      </c>
      <c r="L10" s="56">
        <v>1</v>
      </c>
    </row>
    <row r="11" spans="1:12" x14ac:dyDescent="0.3">
      <c r="A11" s="56" t="s">
        <v>334</v>
      </c>
      <c r="B11" s="56">
        <v>350</v>
      </c>
      <c r="C11" s="56">
        <v>4</v>
      </c>
      <c r="D11" s="56" t="s">
        <v>335</v>
      </c>
      <c r="E11" s="56" t="s">
        <v>318</v>
      </c>
      <c r="F11" s="56" t="s">
        <v>79</v>
      </c>
      <c r="G11" s="56" t="s">
        <v>321</v>
      </c>
      <c r="H11" s="56" t="s">
        <v>336</v>
      </c>
      <c r="I11" s="56" t="s">
        <v>309</v>
      </c>
      <c r="L11" s="56">
        <v>1</v>
      </c>
    </row>
    <row r="12" spans="1:12" x14ac:dyDescent="0.3">
      <c r="A12" s="56" t="s">
        <v>337</v>
      </c>
      <c r="B12" s="56">
        <v>150</v>
      </c>
      <c r="C12" s="56">
        <v>8</v>
      </c>
      <c r="D12" s="56" t="s">
        <v>333</v>
      </c>
      <c r="E12" s="56" t="s">
        <v>309</v>
      </c>
      <c r="F12" s="56" t="s">
        <v>325</v>
      </c>
      <c r="G12" s="56" t="s">
        <v>307</v>
      </c>
      <c r="H12" s="56" t="s">
        <v>338</v>
      </c>
      <c r="I12" s="56" t="s">
        <v>339</v>
      </c>
      <c r="J12" s="56" t="s">
        <v>310</v>
      </c>
      <c r="K12" s="56" t="s">
        <v>309</v>
      </c>
      <c r="L12" s="56">
        <v>1</v>
      </c>
    </row>
    <row r="13" spans="1:12" x14ac:dyDescent="0.3">
      <c r="A13" s="56" t="s">
        <v>340</v>
      </c>
      <c r="B13" s="56">
        <v>400</v>
      </c>
      <c r="C13" s="56">
        <v>3</v>
      </c>
      <c r="D13" s="56" t="s">
        <v>314</v>
      </c>
      <c r="E13" s="56" t="s">
        <v>321</v>
      </c>
      <c r="F13" s="56" t="s">
        <v>338</v>
      </c>
      <c r="G13" s="56" t="s">
        <v>320</v>
      </c>
      <c r="H13" s="56" t="s">
        <v>325</v>
      </c>
      <c r="I13" s="56" t="s">
        <v>318</v>
      </c>
      <c r="J13" s="56" t="s">
        <v>315</v>
      </c>
      <c r="K13" s="56" t="s">
        <v>321</v>
      </c>
      <c r="L13" s="56">
        <v>1</v>
      </c>
    </row>
    <row r="14" spans="1:12" x14ac:dyDescent="0.3">
      <c r="A14" s="56" t="s">
        <v>341</v>
      </c>
      <c r="B14" s="56">
        <v>500</v>
      </c>
      <c r="C14" s="56">
        <v>1</v>
      </c>
      <c r="D14" s="56" t="s">
        <v>342</v>
      </c>
      <c r="E14" s="56" t="s">
        <v>318</v>
      </c>
      <c r="F14" s="56" t="s">
        <v>343</v>
      </c>
      <c r="G14" s="56" t="s">
        <v>307</v>
      </c>
      <c r="H14" s="56" t="s">
        <v>327</v>
      </c>
      <c r="I14" s="56" t="s">
        <v>320</v>
      </c>
      <c r="L14" s="56">
        <v>1</v>
      </c>
    </row>
    <row r="15" spans="1:12" x14ac:dyDescent="0.3">
      <c r="A15" s="56" t="s">
        <v>344</v>
      </c>
      <c r="B15" s="56">
        <v>150</v>
      </c>
      <c r="C15" s="56">
        <v>8</v>
      </c>
      <c r="D15" s="56" t="s">
        <v>345</v>
      </c>
      <c r="E15" s="56" t="s">
        <v>307</v>
      </c>
      <c r="F15" s="56" t="s">
        <v>346</v>
      </c>
      <c r="G15" s="56" t="s">
        <v>321</v>
      </c>
      <c r="H15" s="56" t="s">
        <v>347</v>
      </c>
      <c r="I15" s="56" t="s">
        <v>307</v>
      </c>
      <c r="J15" s="56" t="s">
        <v>325</v>
      </c>
      <c r="K15" s="56" t="s">
        <v>320</v>
      </c>
      <c r="L15" s="56">
        <v>1</v>
      </c>
    </row>
    <row r="16" spans="1:12" x14ac:dyDescent="0.3">
      <c r="A16" s="56" t="s">
        <v>348</v>
      </c>
      <c r="B16" s="56">
        <v>350</v>
      </c>
      <c r="C16" s="56">
        <v>4</v>
      </c>
      <c r="D16" s="56" t="s">
        <v>314</v>
      </c>
      <c r="E16" s="56" t="s">
        <v>320</v>
      </c>
      <c r="F16" s="56" t="s">
        <v>313</v>
      </c>
      <c r="G16" s="56" t="s">
        <v>321</v>
      </c>
      <c r="H16" s="56" t="s">
        <v>322</v>
      </c>
      <c r="I16" s="56" t="s">
        <v>321</v>
      </c>
      <c r="J16" s="56" t="s">
        <v>315</v>
      </c>
      <c r="K16" s="56" t="s">
        <v>309</v>
      </c>
      <c r="L16" s="56">
        <v>1</v>
      </c>
    </row>
    <row r="17" spans="1:12" x14ac:dyDescent="0.3">
      <c r="A17" s="56" t="s">
        <v>349</v>
      </c>
      <c r="B17" s="56">
        <v>50</v>
      </c>
      <c r="C17" s="56">
        <v>10</v>
      </c>
      <c r="D17" s="56" t="s">
        <v>317</v>
      </c>
      <c r="E17" s="56" t="s">
        <v>307</v>
      </c>
      <c r="F17" s="56" t="s">
        <v>350</v>
      </c>
      <c r="G17" s="56" t="s">
        <v>320</v>
      </c>
      <c r="H17" s="56" t="s">
        <v>308</v>
      </c>
      <c r="I17" s="56" t="s">
        <v>309</v>
      </c>
      <c r="J17" s="56" t="s">
        <v>351</v>
      </c>
      <c r="K17" s="56" t="s">
        <v>318</v>
      </c>
      <c r="L17" s="56">
        <v>1</v>
      </c>
    </row>
    <row r="18" spans="1:12" x14ac:dyDescent="0.3">
      <c r="A18" s="56" t="s">
        <v>352</v>
      </c>
      <c r="B18" s="56">
        <v>150</v>
      </c>
      <c r="C18" s="56">
        <v>8</v>
      </c>
      <c r="D18" s="56" t="s">
        <v>353</v>
      </c>
      <c r="E18" s="56" t="s">
        <v>309</v>
      </c>
      <c r="F18" s="56" t="s">
        <v>313</v>
      </c>
      <c r="G18" s="56" t="s">
        <v>307</v>
      </c>
      <c r="H18" s="56" t="s">
        <v>306</v>
      </c>
      <c r="I18" s="56" t="s">
        <v>309</v>
      </c>
      <c r="J18" s="56" t="s">
        <v>324</v>
      </c>
      <c r="K18" s="56" t="s">
        <v>321</v>
      </c>
      <c r="L18" s="56">
        <v>1</v>
      </c>
    </row>
    <row r="19" spans="1:12" x14ac:dyDescent="0.3">
      <c r="A19" s="56" t="s">
        <v>354</v>
      </c>
      <c r="B19" s="56">
        <v>500</v>
      </c>
      <c r="C19" s="56">
        <v>1</v>
      </c>
      <c r="D19" s="56" t="s">
        <v>331</v>
      </c>
      <c r="E19" s="56" t="s">
        <v>309</v>
      </c>
      <c r="F19" s="56" t="s">
        <v>314</v>
      </c>
      <c r="G19" s="56" t="s">
        <v>320</v>
      </c>
      <c r="H19" s="56" t="s">
        <v>315</v>
      </c>
      <c r="I19" s="56" t="s">
        <v>321</v>
      </c>
      <c r="J19" s="56" t="s">
        <v>306</v>
      </c>
      <c r="K19" s="56" t="s">
        <v>307</v>
      </c>
      <c r="L19" s="56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26"/>
  <sheetViews>
    <sheetView workbookViewId="0">
      <selection activeCell="H17" sqref="H17"/>
    </sheetView>
  </sheetViews>
  <sheetFormatPr baseColWidth="10" defaultColWidth="10.88671875" defaultRowHeight="14.4" x14ac:dyDescent="0.3"/>
  <cols>
    <col min="1" max="16384" width="10.88671875" style="56"/>
  </cols>
  <sheetData>
    <row r="1" spans="1:15" ht="15" thickBot="1" x14ac:dyDescent="0.35">
      <c r="A1" s="125" t="s">
        <v>242</v>
      </c>
      <c r="B1" s="126" t="s">
        <v>243</v>
      </c>
      <c r="C1" s="127" t="s">
        <v>244</v>
      </c>
      <c r="D1" s="128" t="s">
        <v>245</v>
      </c>
      <c r="E1" s="122" t="s">
        <v>246</v>
      </c>
      <c r="F1" s="122" t="s">
        <v>247</v>
      </c>
      <c r="G1" s="122" t="s">
        <v>40</v>
      </c>
      <c r="I1" s="129" t="s">
        <v>255</v>
      </c>
      <c r="J1" s="130" t="s">
        <v>95</v>
      </c>
      <c r="K1" s="130" t="s">
        <v>1</v>
      </c>
      <c r="L1" s="130" t="s">
        <v>36</v>
      </c>
      <c r="M1" s="130" t="s">
        <v>3</v>
      </c>
      <c r="N1" s="130" t="s">
        <v>96</v>
      </c>
    </row>
    <row r="2" spans="1:15" x14ac:dyDescent="0.3">
      <c r="A2" s="131" t="s">
        <v>77</v>
      </c>
      <c r="B2" s="132"/>
      <c r="C2" s="133" t="s">
        <v>248</v>
      </c>
      <c r="D2" s="132">
        <v>1</v>
      </c>
      <c r="E2" s="280"/>
      <c r="I2" s="134"/>
    </row>
    <row r="3" spans="1:15" ht="15" thickBot="1" x14ac:dyDescent="0.35">
      <c r="A3" s="135" t="s">
        <v>79</v>
      </c>
      <c r="B3" s="136"/>
      <c r="C3" s="137" t="s">
        <v>249</v>
      </c>
      <c r="D3" s="136">
        <v>0</v>
      </c>
      <c r="E3" s="281"/>
      <c r="I3" s="138" t="s">
        <v>94</v>
      </c>
      <c r="J3" s="138" t="s">
        <v>95</v>
      </c>
      <c r="K3" s="138" t="s">
        <v>1</v>
      </c>
      <c r="L3" s="138" t="s">
        <v>36</v>
      </c>
      <c r="M3" s="138" t="s">
        <v>3</v>
      </c>
      <c r="N3" s="138" t="s">
        <v>96</v>
      </c>
    </row>
    <row r="4" spans="1:15" ht="15" thickBot="1" x14ac:dyDescent="0.35">
      <c r="A4" s="135" t="s">
        <v>179</v>
      </c>
      <c r="B4" s="136"/>
      <c r="C4" s="137" t="s">
        <v>250</v>
      </c>
      <c r="D4" s="136">
        <v>1</v>
      </c>
      <c r="E4" s="122" t="s">
        <v>251</v>
      </c>
      <c r="I4" s="56" t="s">
        <v>256</v>
      </c>
      <c r="J4" s="56">
        <v>22500</v>
      </c>
      <c r="K4" s="56">
        <v>34</v>
      </c>
      <c r="L4" s="56">
        <v>2</v>
      </c>
      <c r="M4" s="56">
        <v>1</v>
      </c>
      <c r="N4" s="139" t="s">
        <v>257</v>
      </c>
      <c r="O4" s="139"/>
    </row>
    <row r="5" spans="1:15" x14ac:dyDescent="0.3">
      <c r="A5" s="135" t="s">
        <v>180</v>
      </c>
      <c r="B5" s="136"/>
      <c r="C5" s="137" t="s">
        <v>252</v>
      </c>
      <c r="D5" s="136">
        <v>0</v>
      </c>
      <c r="E5" s="280"/>
    </row>
    <row r="6" spans="1:15" ht="15" thickBot="1" x14ac:dyDescent="0.35">
      <c r="A6" s="135" t="s">
        <v>183</v>
      </c>
      <c r="B6" s="136"/>
      <c r="C6" s="137"/>
      <c r="D6" s="136"/>
      <c r="E6" s="281"/>
      <c r="I6" s="138" t="s">
        <v>258</v>
      </c>
      <c r="J6" s="138" t="s">
        <v>95</v>
      </c>
      <c r="K6" s="138" t="s">
        <v>33</v>
      </c>
      <c r="L6" s="138" t="s">
        <v>36</v>
      </c>
      <c r="M6" s="138" t="s">
        <v>3</v>
      </c>
      <c r="N6" s="138" t="s">
        <v>96</v>
      </c>
    </row>
    <row r="7" spans="1:15" ht="15" thickBot="1" x14ac:dyDescent="0.35">
      <c r="A7" s="135" t="s">
        <v>184</v>
      </c>
      <c r="B7" s="136"/>
      <c r="C7" s="137"/>
      <c r="D7" s="136"/>
      <c r="E7" s="122" t="s">
        <v>253</v>
      </c>
    </row>
    <row r="8" spans="1:15" x14ac:dyDescent="0.3">
      <c r="A8" s="135" t="s">
        <v>181</v>
      </c>
      <c r="B8" s="136"/>
      <c r="C8" s="137"/>
      <c r="D8" s="136"/>
      <c r="E8" s="280"/>
    </row>
    <row r="9" spans="1:15" ht="15" thickBot="1" x14ac:dyDescent="0.35">
      <c r="A9" s="135" t="s">
        <v>182</v>
      </c>
      <c r="B9" s="136"/>
      <c r="C9" s="137"/>
      <c r="D9" s="136"/>
      <c r="E9" s="281"/>
      <c r="I9" s="138" t="s">
        <v>100</v>
      </c>
      <c r="J9" s="138" t="s">
        <v>95</v>
      </c>
      <c r="K9" s="138"/>
      <c r="L9" s="138" t="s">
        <v>36</v>
      </c>
      <c r="M9" s="138" t="s">
        <v>3</v>
      </c>
      <c r="N9" s="138" t="s">
        <v>96</v>
      </c>
    </row>
    <row r="10" spans="1:15" x14ac:dyDescent="0.3">
      <c r="A10" s="135" t="s">
        <v>206</v>
      </c>
      <c r="B10" s="136"/>
      <c r="C10" s="137"/>
      <c r="D10" s="136"/>
    </row>
    <row r="11" spans="1:15" x14ac:dyDescent="0.3">
      <c r="A11" s="137" t="s">
        <v>207</v>
      </c>
      <c r="B11" s="136"/>
      <c r="C11" s="137"/>
      <c r="D11" s="136"/>
      <c r="I11" s="56" t="s">
        <v>104</v>
      </c>
      <c r="J11" s="56">
        <f>420*M11</f>
        <v>1680</v>
      </c>
      <c r="L11" s="56">
        <f>0.5*M11</f>
        <v>2</v>
      </c>
      <c r="M11" s="56">
        <v>4</v>
      </c>
      <c r="N11" s="56" t="s">
        <v>259</v>
      </c>
    </row>
    <row r="12" spans="1:15" x14ac:dyDescent="0.3">
      <c r="A12" s="137" t="s">
        <v>208</v>
      </c>
      <c r="B12" s="136"/>
      <c r="C12" s="137"/>
      <c r="D12" s="136"/>
      <c r="I12" s="56" t="s">
        <v>260</v>
      </c>
      <c r="J12" s="56">
        <f>900*M12</f>
        <v>3600</v>
      </c>
      <c r="L12" s="56">
        <f t="shared" ref="L12:L18" si="0">0.5*M12</f>
        <v>2</v>
      </c>
      <c r="M12" s="56">
        <v>4</v>
      </c>
      <c r="N12" s="56" t="s">
        <v>261</v>
      </c>
    </row>
    <row r="13" spans="1:15" x14ac:dyDescent="0.3">
      <c r="A13" s="137" t="s">
        <v>209</v>
      </c>
      <c r="B13" s="136"/>
      <c r="C13" s="137"/>
      <c r="D13" s="136"/>
      <c r="I13" s="56" t="s">
        <v>262</v>
      </c>
      <c r="J13" s="56">
        <f>420*M13</f>
        <v>1680</v>
      </c>
      <c r="L13" s="56">
        <f t="shared" si="0"/>
        <v>2</v>
      </c>
      <c r="M13" s="56">
        <v>4</v>
      </c>
      <c r="N13" s="56" t="s">
        <v>263</v>
      </c>
    </row>
    <row r="14" spans="1:15" x14ac:dyDescent="0.3">
      <c r="A14" s="137" t="s">
        <v>210</v>
      </c>
      <c r="B14" s="136"/>
      <c r="C14" s="137"/>
      <c r="D14" s="136"/>
      <c r="I14" s="56" t="s">
        <v>264</v>
      </c>
      <c r="J14" s="56">
        <f>900*M14</f>
        <v>3600</v>
      </c>
      <c r="L14" s="56">
        <f t="shared" si="0"/>
        <v>2</v>
      </c>
      <c r="M14" s="56">
        <v>4</v>
      </c>
      <c r="N14" s="56" t="s">
        <v>265</v>
      </c>
    </row>
    <row r="15" spans="1:15" x14ac:dyDescent="0.3">
      <c r="A15" s="137" t="s">
        <v>211</v>
      </c>
      <c r="B15" s="136"/>
      <c r="C15" s="137"/>
      <c r="D15" s="136"/>
      <c r="I15" s="56" t="s">
        <v>266</v>
      </c>
      <c r="J15" s="56">
        <f>5000*M15</f>
        <v>10000</v>
      </c>
      <c r="L15" s="56">
        <f t="shared" si="0"/>
        <v>1</v>
      </c>
      <c r="M15" s="56">
        <v>2</v>
      </c>
      <c r="N15" s="56" t="s">
        <v>267</v>
      </c>
    </row>
    <row r="16" spans="1:15" x14ac:dyDescent="0.3">
      <c r="A16" s="137" t="s">
        <v>213</v>
      </c>
      <c r="B16" s="136"/>
      <c r="C16" s="137"/>
      <c r="D16" s="136"/>
      <c r="I16" s="56" t="s">
        <v>268</v>
      </c>
      <c r="J16" s="56">
        <f>5000*M16</f>
        <v>15000</v>
      </c>
      <c r="L16" s="56">
        <f t="shared" si="0"/>
        <v>1.5</v>
      </c>
      <c r="M16" s="56">
        <v>3</v>
      </c>
      <c r="N16" s="56" t="s">
        <v>269</v>
      </c>
    </row>
    <row r="17" spans="1:14" x14ac:dyDescent="0.3">
      <c r="A17" s="137" t="s">
        <v>216</v>
      </c>
      <c r="B17" s="136"/>
      <c r="C17" s="137"/>
      <c r="D17" s="136"/>
      <c r="I17" s="56" t="s">
        <v>270</v>
      </c>
      <c r="J17" s="56">
        <f>3000*M17</f>
        <v>3000</v>
      </c>
      <c r="L17" s="56">
        <f t="shared" si="0"/>
        <v>0.5</v>
      </c>
      <c r="M17" s="56">
        <v>1</v>
      </c>
      <c r="N17" s="56" t="s">
        <v>271</v>
      </c>
    </row>
    <row r="18" spans="1:14" x14ac:dyDescent="0.3">
      <c r="A18" s="137" t="s">
        <v>217</v>
      </c>
      <c r="B18" s="136"/>
      <c r="C18" s="137"/>
      <c r="D18" s="136"/>
      <c r="I18" s="56" t="s">
        <v>272</v>
      </c>
      <c r="J18" s="56">
        <f>2000*M18</f>
        <v>4000</v>
      </c>
      <c r="L18" s="56">
        <f t="shared" si="0"/>
        <v>1</v>
      </c>
      <c r="M18" s="56">
        <v>2</v>
      </c>
      <c r="N18" s="140" t="s">
        <v>273</v>
      </c>
    </row>
    <row r="19" spans="1:14" x14ac:dyDescent="0.3">
      <c r="A19" s="137" t="s">
        <v>220</v>
      </c>
      <c r="B19" s="136"/>
      <c r="C19" s="137"/>
      <c r="D19" s="136"/>
      <c r="I19" s="56" t="s">
        <v>274</v>
      </c>
      <c r="J19" s="56">
        <v>4200</v>
      </c>
      <c r="N19" s="140"/>
    </row>
    <row r="20" spans="1:14" x14ac:dyDescent="0.3">
      <c r="A20" s="137" t="s">
        <v>212</v>
      </c>
      <c r="B20" s="136"/>
      <c r="C20" s="137"/>
      <c r="D20" s="136"/>
    </row>
    <row r="21" spans="1:14" ht="15" thickBot="1" x14ac:dyDescent="0.35">
      <c r="A21" s="137" t="s">
        <v>214</v>
      </c>
      <c r="B21" s="136"/>
      <c r="C21" s="137"/>
      <c r="D21" s="136"/>
      <c r="I21" s="138" t="s">
        <v>275</v>
      </c>
      <c r="J21" s="138" t="s">
        <v>95</v>
      </c>
      <c r="K21" s="138" t="s">
        <v>1</v>
      </c>
      <c r="L21" s="138" t="s">
        <v>36</v>
      </c>
      <c r="M21" s="138" t="s">
        <v>3</v>
      </c>
      <c r="N21" s="138" t="s">
        <v>96</v>
      </c>
    </row>
    <row r="22" spans="1:14" x14ac:dyDescent="0.3">
      <c r="A22" s="137" t="s">
        <v>215</v>
      </c>
      <c r="B22" s="136"/>
      <c r="C22" s="137"/>
      <c r="D22" s="136"/>
    </row>
    <row r="23" spans="1:14" x14ac:dyDescent="0.3">
      <c r="A23" s="137" t="s">
        <v>218</v>
      </c>
      <c r="B23" s="136"/>
      <c r="C23" s="137"/>
      <c r="D23" s="136"/>
      <c r="I23" s="56" t="s">
        <v>276</v>
      </c>
      <c r="J23" s="56">
        <v>50</v>
      </c>
      <c r="L23" s="56">
        <v>1</v>
      </c>
      <c r="M23" s="56">
        <v>3</v>
      </c>
    </row>
    <row r="24" spans="1:14" ht="15" thickBot="1" x14ac:dyDescent="0.35">
      <c r="A24" s="141" t="s">
        <v>219</v>
      </c>
      <c r="B24" s="142"/>
      <c r="C24" s="141"/>
      <c r="D24" s="142"/>
      <c r="I24" s="56" t="s">
        <v>106</v>
      </c>
      <c r="J24" s="56">
        <v>100</v>
      </c>
      <c r="L24" s="56">
        <v>0.5</v>
      </c>
      <c r="M24" s="56">
        <v>2</v>
      </c>
    </row>
    <row r="25" spans="1:14" x14ac:dyDescent="0.3">
      <c r="I25" s="56" t="s">
        <v>277</v>
      </c>
      <c r="J25" s="56">
        <v>400</v>
      </c>
      <c r="L25" s="56">
        <v>4</v>
      </c>
      <c r="M25" s="56">
        <v>1</v>
      </c>
    </row>
    <row r="26" spans="1:14" x14ac:dyDescent="0.3">
      <c r="I26" s="56" t="s">
        <v>107</v>
      </c>
      <c r="J26" s="56">
        <v>500</v>
      </c>
      <c r="L26" s="56">
        <v>1</v>
      </c>
      <c r="M26" s="56">
        <v>1</v>
      </c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zoomScaleNormal="100" workbookViewId="0">
      <selection activeCell="A32" sqref="A32"/>
    </sheetView>
  </sheetViews>
  <sheetFormatPr baseColWidth="10" defaultColWidth="11.33203125" defaultRowHeight="14.4" x14ac:dyDescent="0.3"/>
  <cols>
    <col min="1" max="1" width="20.5546875" style="56" customWidth="1"/>
    <col min="2" max="2" width="10.109375" style="56" customWidth="1"/>
    <col min="3" max="3" width="6" style="56" customWidth="1"/>
    <col min="4" max="4" width="8.5546875" style="56" customWidth="1"/>
    <col min="5" max="5" width="19.5546875" style="56" customWidth="1"/>
    <col min="6" max="6" width="4.5546875" style="56" customWidth="1"/>
    <col min="7" max="7" width="5.33203125" style="56" customWidth="1"/>
    <col min="8" max="8" width="4.33203125" style="56" customWidth="1"/>
    <col min="9" max="9" width="6.5546875" style="56" customWidth="1"/>
    <col min="10" max="10" width="3" style="56" customWidth="1"/>
    <col min="11" max="11" width="25.109375" style="56" customWidth="1"/>
    <col min="12" max="12" width="14.5546875" style="56" customWidth="1"/>
    <col min="13" max="13" width="7.5546875" style="56" customWidth="1"/>
    <col min="14" max="14" width="8.6640625" style="56" customWidth="1"/>
    <col min="15" max="15" width="14" style="56" customWidth="1"/>
    <col min="16" max="16" width="4.5546875" style="56" customWidth="1"/>
    <col min="17" max="17" width="5.33203125" style="56" customWidth="1"/>
    <col min="18" max="16384" width="11.33203125" style="56"/>
  </cols>
  <sheetData>
    <row r="1" spans="1:25" ht="15" thickBot="1" x14ac:dyDescent="0.35">
      <c r="A1" s="122" t="s">
        <v>108</v>
      </c>
      <c r="B1" s="122"/>
      <c r="C1" s="122" t="s">
        <v>109</v>
      </c>
      <c r="D1" s="122" t="s">
        <v>110</v>
      </c>
      <c r="E1" s="122" t="s">
        <v>6</v>
      </c>
      <c r="F1" s="122" t="s">
        <v>7</v>
      </c>
      <c r="G1" s="122"/>
      <c r="H1" s="122" t="s">
        <v>111</v>
      </c>
      <c r="I1" s="122" t="s">
        <v>8</v>
      </c>
      <c r="J1" s="123"/>
      <c r="K1" s="143" t="s">
        <v>291</v>
      </c>
      <c r="L1" s="129" t="s">
        <v>112</v>
      </c>
      <c r="P1" s="60"/>
    </row>
    <row r="2" spans="1:25" x14ac:dyDescent="0.3">
      <c r="A2" s="57" t="s">
        <v>13</v>
      </c>
      <c r="B2" s="144">
        <v>12</v>
      </c>
      <c r="C2" s="55">
        <v>-4</v>
      </c>
      <c r="D2" s="55">
        <v>10</v>
      </c>
      <c r="E2" s="57" t="s">
        <v>18</v>
      </c>
      <c r="F2" s="27" t="s">
        <v>19</v>
      </c>
      <c r="G2" s="28" t="s">
        <v>20</v>
      </c>
      <c r="H2" s="74">
        <v>-9</v>
      </c>
      <c r="I2" s="145">
        <v>29</v>
      </c>
      <c r="J2" s="55"/>
      <c r="K2" s="55" t="s">
        <v>287</v>
      </c>
      <c r="L2" s="104" t="s">
        <v>61</v>
      </c>
      <c r="M2" s="105" t="s">
        <v>293</v>
      </c>
      <c r="N2" s="105" t="s">
        <v>294</v>
      </c>
      <c r="O2" s="105" t="s">
        <v>62</v>
      </c>
      <c r="P2" s="101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3">
      <c r="A3" s="66" t="s">
        <v>17</v>
      </c>
      <c r="B3" s="146">
        <v>12</v>
      </c>
      <c r="C3" s="55">
        <v>-2</v>
      </c>
      <c r="D3" s="55">
        <v>10</v>
      </c>
      <c r="E3" s="66" t="s">
        <v>24</v>
      </c>
      <c r="F3" s="20" t="s">
        <v>19</v>
      </c>
      <c r="G3" s="147" t="s">
        <v>20</v>
      </c>
      <c r="H3" s="54">
        <v>-10</v>
      </c>
      <c r="I3" s="148">
        <v>30</v>
      </c>
      <c r="J3" s="55"/>
      <c r="K3" s="55" t="s">
        <v>289</v>
      </c>
      <c r="L3" s="55" t="s">
        <v>65</v>
      </c>
      <c r="M3" s="55">
        <v>5</v>
      </c>
      <c r="N3" s="55">
        <v>5</v>
      </c>
      <c r="O3" s="55" t="s">
        <v>66</v>
      </c>
      <c r="P3" s="54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3">
      <c r="A4" s="66" t="s">
        <v>23</v>
      </c>
      <c r="B4" s="149">
        <v>12</v>
      </c>
      <c r="C4" s="55">
        <v>-4</v>
      </c>
      <c r="D4" s="55">
        <v>10</v>
      </c>
      <c r="E4" s="66" t="s">
        <v>26</v>
      </c>
      <c r="F4" s="20" t="s">
        <v>19</v>
      </c>
      <c r="G4" s="147"/>
      <c r="H4" s="54"/>
      <c r="I4" s="148">
        <v>20</v>
      </c>
      <c r="J4" s="55"/>
      <c r="K4" s="55" t="s">
        <v>290</v>
      </c>
      <c r="L4" s="55" t="s">
        <v>70</v>
      </c>
      <c r="M4" s="55">
        <v>4</v>
      </c>
      <c r="N4" s="55">
        <v>6</v>
      </c>
      <c r="O4" s="55" t="s">
        <v>71</v>
      </c>
      <c r="P4" s="54"/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3">
      <c r="A5" s="66" t="s">
        <v>279</v>
      </c>
      <c r="B5" s="150">
        <v>13</v>
      </c>
      <c r="C5" s="55"/>
      <c r="D5" s="55">
        <v>10</v>
      </c>
      <c r="E5" s="66" t="s">
        <v>28</v>
      </c>
      <c r="F5" s="23" t="s">
        <v>19</v>
      </c>
      <c r="G5" s="21" t="s">
        <v>20</v>
      </c>
      <c r="H5" s="54">
        <v>-10</v>
      </c>
      <c r="I5" s="148">
        <v>30</v>
      </c>
      <c r="J5" s="55"/>
      <c r="K5" s="54" t="s">
        <v>284</v>
      </c>
      <c r="L5" s="54" t="s">
        <v>76</v>
      </c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3">
      <c r="A6" s="66" t="s">
        <v>27</v>
      </c>
      <c r="B6" s="151">
        <v>10</v>
      </c>
      <c r="C6" s="55"/>
      <c r="D6" s="55">
        <v>10</v>
      </c>
      <c r="E6" s="66" t="s">
        <v>152</v>
      </c>
      <c r="F6" s="23" t="s">
        <v>75</v>
      </c>
      <c r="G6" s="22" t="s">
        <v>175</v>
      </c>
      <c r="H6" s="54"/>
      <c r="I6" s="148">
        <v>20</v>
      </c>
      <c r="J6" s="55"/>
      <c r="K6" s="55" t="s">
        <v>288</v>
      </c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3">
      <c r="A7" s="66" t="s">
        <v>192</v>
      </c>
      <c r="B7" s="152">
        <v>12</v>
      </c>
      <c r="C7" s="55">
        <v>-4</v>
      </c>
      <c r="D7" s="55">
        <v>10</v>
      </c>
      <c r="E7" s="66" t="s">
        <v>29</v>
      </c>
      <c r="F7" s="147" t="s">
        <v>20</v>
      </c>
      <c r="G7" s="21" t="s">
        <v>30</v>
      </c>
      <c r="H7" s="54"/>
      <c r="I7" s="148">
        <v>20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3">
      <c r="A8" s="66" t="s">
        <v>34</v>
      </c>
      <c r="B8" s="153">
        <v>5</v>
      </c>
      <c r="C8" s="55">
        <v>-8</v>
      </c>
      <c r="D8" s="55">
        <v>10</v>
      </c>
      <c r="E8" s="66" t="s">
        <v>35</v>
      </c>
      <c r="F8" s="23" t="s">
        <v>19</v>
      </c>
      <c r="G8" s="21" t="s">
        <v>30</v>
      </c>
      <c r="H8" s="54"/>
      <c r="I8" s="148">
        <v>20</v>
      </c>
      <c r="J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ht="15" thickBot="1" x14ac:dyDescent="0.35">
      <c r="A9" s="66" t="s">
        <v>153</v>
      </c>
      <c r="B9" s="153">
        <v>5</v>
      </c>
      <c r="C9" s="55"/>
      <c r="D9" s="55"/>
      <c r="E9" s="92" t="s">
        <v>39</v>
      </c>
      <c r="F9" s="25" t="s">
        <v>30</v>
      </c>
      <c r="G9" s="154"/>
      <c r="H9" s="54"/>
      <c r="I9" s="155">
        <v>20</v>
      </c>
      <c r="J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3">
      <c r="A10" s="66" t="s">
        <v>38</v>
      </c>
      <c r="B10" s="156">
        <f>ROUND((B8+B5+B7+B9)/2,0)</f>
        <v>18</v>
      </c>
      <c r="C10" s="55"/>
      <c r="D10" s="55"/>
      <c r="E10" s="57" t="s">
        <v>47</v>
      </c>
      <c r="F10" s="27" t="s">
        <v>19</v>
      </c>
      <c r="G10" s="28" t="s">
        <v>30</v>
      </c>
      <c r="H10" s="54"/>
      <c r="I10" s="145">
        <v>20</v>
      </c>
      <c r="J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5" thickBot="1" x14ac:dyDescent="0.35">
      <c r="A11" s="92" t="s">
        <v>43</v>
      </c>
      <c r="B11" s="157">
        <f>B5-ROUND(Inventar!I12/5,0)</f>
        <v>9</v>
      </c>
      <c r="C11" s="55"/>
      <c r="D11" s="55"/>
      <c r="E11" s="66" t="s">
        <v>50</v>
      </c>
      <c r="F11" s="29" t="s">
        <v>30</v>
      </c>
      <c r="G11" s="19"/>
      <c r="H11" s="54"/>
      <c r="I11" s="148">
        <v>24</v>
      </c>
      <c r="J11" s="55"/>
      <c r="L11" s="55"/>
      <c r="M11" s="55"/>
      <c r="N11" s="55"/>
      <c r="O11" s="158" t="s">
        <v>292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ht="15" thickBot="1" x14ac:dyDescent="0.35">
      <c r="A12" s="60"/>
      <c r="B12" s="54"/>
      <c r="C12" s="55"/>
      <c r="D12" s="55"/>
      <c r="E12" s="66" t="s">
        <v>403</v>
      </c>
      <c r="F12" s="29" t="s">
        <v>30</v>
      </c>
      <c r="G12" s="19" t="s">
        <v>175</v>
      </c>
      <c r="H12" s="54"/>
      <c r="I12" s="148">
        <v>20</v>
      </c>
      <c r="J12" s="55"/>
      <c r="L12" s="55"/>
      <c r="M12" s="55"/>
      <c r="N12" s="55"/>
      <c r="O12" s="65" t="s">
        <v>286</v>
      </c>
      <c r="P12" s="65">
        <f>B4*4+B7</f>
        <v>60</v>
      </c>
      <c r="Q12" s="55">
        <f>-15-15-20-10</f>
        <v>-60</v>
      </c>
      <c r="R12" s="55"/>
      <c r="S12" s="55"/>
      <c r="T12" s="55"/>
      <c r="U12" s="55"/>
      <c r="V12" s="55"/>
      <c r="W12" s="55"/>
      <c r="X12" s="55"/>
      <c r="Y12" s="55"/>
    </row>
    <row r="13" spans="1:25" x14ac:dyDescent="0.3">
      <c r="A13" s="123" t="s">
        <v>61</v>
      </c>
      <c r="B13" s="54" t="s">
        <v>229</v>
      </c>
      <c r="C13" s="55"/>
      <c r="D13" s="55"/>
      <c r="E13" s="57" t="s">
        <v>56</v>
      </c>
      <c r="F13" s="31" t="s">
        <v>57</v>
      </c>
      <c r="G13" s="159" t="s">
        <v>75</v>
      </c>
      <c r="H13" s="54"/>
      <c r="I13" s="145">
        <v>20</v>
      </c>
      <c r="J13" s="55"/>
      <c r="L13" s="55"/>
      <c r="M13" s="55"/>
      <c r="N13" s="55"/>
      <c r="O13" s="65" t="s">
        <v>285</v>
      </c>
      <c r="P13" s="65">
        <f>B6*4+B7</f>
        <v>52</v>
      </c>
      <c r="Q13" s="55">
        <f>-25-15-5-5</f>
        <v>-50</v>
      </c>
      <c r="R13" s="55"/>
      <c r="S13" s="55"/>
      <c r="T13" s="55"/>
      <c r="U13" s="55"/>
      <c r="V13" s="55"/>
      <c r="W13" s="55"/>
      <c r="X13" s="55"/>
      <c r="Y13" s="55"/>
    </row>
    <row r="14" spans="1:25" ht="15" thickBot="1" x14ac:dyDescent="0.35">
      <c r="B14" s="55"/>
      <c r="C14" s="55"/>
      <c r="D14" s="55"/>
      <c r="E14" s="66" t="s">
        <v>60</v>
      </c>
      <c r="F14" s="32" t="s">
        <v>57</v>
      </c>
      <c r="G14" s="162"/>
      <c r="H14" s="54">
        <v>-15</v>
      </c>
      <c r="I14" s="148">
        <v>35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3">
      <c r="A15" s="160" t="s">
        <v>77</v>
      </c>
      <c r="B15" s="161">
        <v>275</v>
      </c>
      <c r="C15" s="55">
        <v>-3</v>
      </c>
      <c r="D15" s="55"/>
      <c r="E15" s="66" t="s">
        <v>64</v>
      </c>
      <c r="F15" s="32" t="s">
        <v>57</v>
      </c>
      <c r="G15" s="162"/>
      <c r="H15" s="54"/>
      <c r="I15" s="148">
        <v>20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5" thickBot="1" x14ac:dyDescent="0.35">
      <c r="A16" s="163" t="s">
        <v>79</v>
      </c>
      <c r="B16" s="164">
        <v>12</v>
      </c>
      <c r="C16" s="55"/>
      <c r="D16" s="55"/>
      <c r="E16" s="66" t="s">
        <v>67</v>
      </c>
      <c r="F16" s="23" t="s">
        <v>113</v>
      </c>
      <c r="G16" s="21" t="s">
        <v>114</v>
      </c>
      <c r="H16" s="54"/>
      <c r="I16" s="148">
        <v>20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3">
      <c r="A17" s="165" t="s">
        <v>82</v>
      </c>
      <c r="B17" s="166">
        <f>ROUNDUP(CharacterSheet!$B$15*0.2,0)</f>
        <v>55</v>
      </c>
      <c r="C17" s="55"/>
      <c r="D17" s="55"/>
      <c r="E17" s="66" t="s">
        <v>74</v>
      </c>
      <c r="F17" s="23" t="s">
        <v>75</v>
      </c>
      <c r="G17" s="21" t="s">
        <v>175</v>
      </c>
      <c r="H17" s="54">
        <v>-8</v>
      </c>
      <c r="I17" s="148">
        <v>28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ht="15" thickBot="1" x14ac:dyDescent="0.35">
      <c r="A18" s="165" t="s">
        <v>84</v>
      </c>
      <c r="B18" s="167">
        <f>ROUNDUP(CharacterSheet!$B$15*0.7,0)</f>
        <v>193</v>
      </c>
      <c r="C18" s="55"/>
      <c r="D18" s="55"/>
      <c r="E18" s="92" t="s">
        <v>78</v>
      </c>
      <c r="F18" s="33" t="s">
        <v>155</v>
      </c>
      <c r="G18" s="168" t="s">
        <v>114</v>
      </c>
      <c r="H18" s="54"/>
      <c r="I18" s="155">
        <v>20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3">
      <c r="A19" s="165" t="s">
        <v>185</v>
      </c>
      <c r="B19" s="167">
        <f>ROUNDUP(CharacterSheet!$B$15*0.2,0)</f>
        <v>55</v>
      </c>
      <c r="C19" s="55">
        <v>25</v>
      </c>
      <c r="D19" s="55" t="s">
        <v>115</v>
      </c>
      <c r="E19" s="57" t="s">
        <v>83</v>
      </c>
      <c r="F19" s="35" t="s">
        <v>20</v>
      </c>
      <c r="G19" s="169"/>
      <c r="H19" s="54"/>
      <c r="I19" s="145">
        <v>20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ht="15" thickBot="1" x14ac:dyDescent="0.35">
      <c r="A20" s="165" t="s">
        <v>186</v>
      </c>
      <c r="B20" s="167">
        <f>ROUNDUP(CharacterSheet!$B$15*0.2,0)</f>
        <v>55</v>
      </c>
      <c r="C20" s="55">
        <f>C19+(SUM(C2:C8)+C15+C16)</f>
        <v>0</v>
      </c>
      <c r="D20" s="55" t="s">
        <v>73</v>
      </c>
      <c r="E20" s="92" t="s">
        <v>85</v>
      </c>
      <c r="F20" s="33" t="s">
        <v>20</v>
      </c>
      <c r="G20" s="168"/>
      <c r="H20" s="79">
        <v>-8</v>
      </c>
      <c r="I20" s="155">
        <v>28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3">
      <c r="A21" s="165" t="s">
        <v>187</v>
      </c>
      <c r="B21" s="167">
        <f>ROUNDUP(CharacterSheet!$B$15*0.25,0)</f>
        <v>69</v>
      </c>
      <c r="C21" s="55"/>
      <c r="D21" s="55"/>
      <c r="E21" s="57" t="s">
        <v>87</v>
      </c>
      <c r="F21" s="37" t="s">
        <v>75</v>
      </c>
      <c r="G21" s="171"/>
      <c r="H21" s="54"/>
      <c r="I21" s="145">
        <v>20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3">
      <c r="A22" s="165" t="s">
        <v>188</v>
      </c>
      <c r="B22" s="167">
        <f>ROUNDUP(CharacterSheet!$B$15*0.25,0)</f>
        <v>69</v>
      </c>
      <c r="C22" s="170" t="s">
        <v>116</v>
      </c>
      <c r="D22" s="55"/>
      <c r="E22" s="66" t="s">
        <v>88</v>
      </c>
      <c r="F22" s="39" t="s">
        <v>75</v>
      </c>
      <c r="G22" s="22"/>
      <c r="H22" s="54"/>
      <c r="I22" s="148">
        <v>20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ht="15" thickBot="1" x14ac:dyDescent="0.35">
      <c r="B23" s="55"/>
      <c r="C23" s="55"/>
      <c r="D23" s="55"/>
      <c r="E23" s="92" t="s">
        <v>89</v>
      </c>
      <c r="F23" s="30" t="s">
        <v>75</v>
      </c>
      <c r="G23" s="26" t="s">
        <v>175</v>
      </c>
      <c r="H23" s="54"/>
      <c r="I23" s="155">
        <v>20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3">
      <c r="B24" s="55"/>
      <c r="C24" s="55"/>
      <c r="D24" s="55"/>
      <c r="E24" s="57" t="s">
        <v>91</v>
      </c>
      <c r="F24" s="40" t="s">
        <v>175</v>
      </c>
      <c r="G24" s="172"/>
      <c r="H24" s="54"/>
      <c r="I24" s="145">
        <v>20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3">
      <c r="B25" s="55"/>
      <c r="C25" s="55"/>
      <c r="D25" s="55"/>
      <c r="E25" s="66" t="s">
        <v>163</v>
      </c>
      <c r="F25" s="41" t="s">
        <v>175</v>
      </c>
      <c r="G25" s="173"/>
      <c r="H25" s="54"/>
      <c r="I25" s="148">
        <v>20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ht="15" thickBot="1" x14ac:dyDescent="0.35">
      <c r="B26" s="55"/>
      <c r="C26" s="55"/>
      <c r="D26" s="55"/>
      <c r="E26" s="92" t="s">
        <v>92</v>
      </c>
      <c r="F26" s="42" t="s">
        <v>175</v>
      </c>
      <c r="G26" s="174"/>
      <c r="H26" s="81">
        <v>-15</v>
      </c>
      <c r="I26" s="155">
        <v>35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3">
      <c r="B27" s="55"/>
      <c r="C27" s="55"/>
      <c r="D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3">
      <c r="B28" s="55"/>
      <c r="C28" s="55"/>
      <c r="D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3">
      <c r="B29" s="55"/>
      <c r="C29" s="55"/>
      <c r="D29" s="55"/>
      <c r="H29" s="55">
        <f>SUM(H2:H27)</f>
        <v>-75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3">
      <c r="B30" s="55"/>
      <c r="C30" s="55"/>
      <c r="D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3">
      <c r="B31" s="55"/>
      <c r="C31" s="55"/>
      <c r="D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3">
      <c r="B32" s="55"/>
      <c r="C32" s="55"/>
      <c r="D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2:25" x14ac:dyDescent="0.3">
      <c r="B33" s="55"/>
      <c r="C33" s="55"/>
      <c r="D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2:25" x14ac:dyDescent="0.3">
      <c r="B34" s="55"/>
      <c r="C34" s="55"/>
      <c r="D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2:25" x14ac:dyDescent="0.3">
      <c r="B35" s="55"/>
      <c r="C35" s="55"/>
      <c r="D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2:25" x14ac:dyDescent="0.3">
      <c r="J36" s="55"/>
      <c r="K36" s="55"/>
      <c r="L36" s="55"/>
      <c r="M36" s="55"/>
      <c r="N36" s="55"/>
      <c r="Q36" s="55"/>
      <c r="R36" s="55"/>
      <c r="S36" s="55"/>
      <c r="T36" s="55"/>
      <c r="U36" s="55"/>
      <c r="V36" s="55"/>
      <c r="W36" s="55"/>
      <c r="X36" s="55"/>
      <c r="Y36" s="55"/>
    </row>
  </sheetData>
  <sheetProtection sheet="1" objects="1" scenarios="1"/>
  <conditionalFormatting sqref="F3:G4 F6:G6">
    <cfRule type="containsText" dxfId="114" priority="116" operator="containsText" text="Phy">
      <formula>NOT(ISERROR(SEARCH("Phy",F3)))</formula>
    </cfRule>
    <cfRule type="containsText" dxfId="113" priority="117" operator="containsText" text="Int">
      <formula>NOT(ISERROR(SEARCH("Int",F3)))</formula>
    </cfRule>
    <cfRule type="containsText" dxfId="112" priority="118" operator="containsText" text="Exp">
      <formula>NOT(ISERROR(SEARCH("Exp",F3)))</formula>
    </cfRule>
    <cfRule type="containsText" dxfId="111" priority="119" operator="containsText" text="Cha">
      <formula>NOT(ISERROR(SEARCH("Cha",F3)))</formula>
    </cfRule>
    <cfRule type="containsText" dxfId="110" priority="120" operator="containsText" text="Agi">
      <formula>NOT(ISERROR(SEARCH("Agi",F3)))</formula>
    </cfRule>
    <cfRule type="containsText" dxfId="109" priority="121" operator="containsText" text="Str">
      <formula>NOT(ISERROR(SEARCH("Str",F3)))</formula>
    </cfRule>
  </conditionalFormatting>
  <conditionalFormatting sqref="F5:G5">
    <cfRule type="containsText" dxfId="108" priority="110" operator="containsText" text="Phy">
      <formula>NOT(ISERROR(SEARCH("Phy",F5)))</formula>
    </cfRule>
    <cfRule type="containsText" dxfId="107" priority="111" operator="containsText" text="Int">
      <formula>NOT(ISERROR(SEARCH("Int",F5)))</formula>
    </cfRule>
    <cfRule type="containsText" dxfId="106" priority="112" operator="containsText" text="Exp">
      <formula>NOT(ISERROR(SEARCH("Exp",F5)))</formula>
    </cfRule>
    <cfRule type="containsText" dxfId="105" priority="113" operator="containsText" text="Cha">
      <formula>NOT(ISERROR(SEARCH("Cha",F5)))</formula>
    </cfRule>
    <cfRule type="containsText" dxfId="104" priority="114" operator="containsText" text="Agi">
      <formula>NOT(ISERROR(SEARCH("Agi",F5)))</formula>
    </cfRule>
    <cfRule type="containsText" dxfId="103" priority="115" operator="containsText" text="Str">
      <formula>NOT(ISERROR(SEARCH("Str",F5)))</formula>
    </cfRule>
  </conditionalFormatting>
  <conditionalFormatting sqref="F7:G7">
    <cfRule type="containsText" dxfId="102" priority="104" operator="containsText" text="Phy">
      <formula>NOT(ISERROR(SEARCH("Phy",F7)))</formula>
    </cfRule>
    <cfRule type="containsText" dxfId="101" priority="105" operator="containsText" text="Int">
      <formula>NOT(ISERROR(SEARCH("Int",F7)))</formula>
    </cfRule>
    <cfRule type="containsText" dxfId="100" priority="106" operator="containsText" text="Exp">
      <formula>NOT(ISERROR(SEARCH("Exp",F7)))</formula>
    </cfRule>
    <cfRule type="containsText" dxfId="99" priority="107" operator="containsText" text="Cha">
      <formula>NOT(ISERROR(SEARCH("Cha",F7)))</formula>
    </cfRule>
    <cfRule type="containsText" dxfId="98" priority="108" operator="containsText" text="Agi">
      <formula>NOT(ISERROR(SEARCH("Agi",F7)))</formula>
    </cfRule>
    <cfRule type="containsText" dxfId="97" priority="109" operator="containsText" text="Str">
      <formula>NOT(ISERROR(SEARCH("Str",F7)))</formula>
    </cfRule>
  </conditionalFormatting>
  <conditionalFormatting sqref="F8:G8">
    <cfRule type="containsText" dxfId="96" priority="98" operator="containsText" text="Phy">
      <formula>NOT(ISERROR(SEARCH("Phy",F8)))</formula>
    </cfRule>
    <cfRule type="containsText" dxfId="95" priority="99" operator="containsText" text="Int">
      <formula>NOT(ISERROR(SEARCH("Int",F8)))</formula>
    </cfRule>
    <cfRule type="containsText" dxfId="94" priority="100" operator="containsText" text="Exp">
      <formula>NOT(ISERROR(SEARCH("Exp",F8)))</formula>
    </cfRule>
    <cfRule type="containsText" dxfId="93" priority="101" operator="containsText" text="Cha">
      <formula>NOT(ISERROR(SEARCH("Cha",F8)))</formula>
    </cfRule>
    <cfRule type="containsText" dxfId="92" priority="102" operator="containsText" text="Agi">
      <formula>NOT(ISERROR(SEARCH("Agi",F8)))</formula>
    </cfRule>
    <cfRule type="containsText" dxfId="91" priority="103" operator="containsText" text="Str">
      <formula>NOT(ISERROR(SEARCH("Str",F8)))</formula>
    </cfRule>
  </conditionalFormatting>
  <conditionalFormatting sqref="F9:G9">
    <cfRule type="containsText" dxfId="90" priority="92" operator="containsText" text="Phy">
      <formula>NOT(ISERROR(SEARCH("Phy",F9)))</formula>
    </cfRule>
    <cfRule type="containsText" dxfId="89" priority="93" operator="containsText" text="Int">
      <formula>NOT(ISERROR(SEARCH("Int",F9)))</formula>
    </cfRule>
    <cfRule type="containsText" dxfId="88" priority="94" operator="containsText" text="Exp">
      <formula>NOT(ISERROR(SEARCH("Exp",F9)))</formula>
    </cfRule>
    <cfRule type="containsText" dxfId="87" priority="95" operator="containsText" text="Cha">
      <formula>NOT(ISERROR(SEARCH("Cha",F9)))</formula>
    </cfRule>
    <cfRule type="containsText" dxfId="86" priority="96" operator="containsText" text="Agi">
      <formula>NOT(ISERROR(SEARCH("Agi",F9)))</formula>
    </cfRule>
    <cfRule type="containsText" dxfId="85" priority="97" operator="containsText" text="Str">
      <formula>NOT(ISERROR(SEARCH("Str",F9)))</formula>
    </cfRule>
  </conditionalFormatting>
  <conditionalFormatting sqref="F2:G2">
    <cfRule type="containsText" dxfId="84" priority="86" operator="containsText" text="Phy">
      <formula>NOT(ISERROR(SEARCH("Phy",F2)))</formula>
    </cfRule>
    <cfRule type="containsText" dxfId="83" priority="87" operator="containsText" text="Int">
      <formula>NOT(ISERROR(SEARCH("Int",F2)))</formula>
    </cfRule>
    <cfRule type="containsText" dxfId="82" priority="88" operator="containsText" text="Exp">
      <formula>NOT(ISERROR(SEARCH("Exp",F2)))</formula>
    </cfRule>
    <cfRule type="containsText" dxfId="81" priority="89" operator="containsText" text="Cha">
      <formula>NOT(ISERROR(SEARCH("Cha",F2)))</formula>
    </cfRule>
    <cfRule type="containsText" dxfId="80" priority="90" operator="containsText" text="Agi">
      <formula>NOT(ISERROR(SEARCH("Agi",F2)))</formula>
    </cfRule>
    <cfRule type="containsText" dxfId="79" priority="91" operator="containsText" text="Str">
      <formula>NOT(ISERROR(SEARCH("Str",F2)))</formula>
    </cfRule>
  </conditionalFormatting>
  <conditionalFormatting sqref="F10:G10">
    <cfRule type="containsText" dxfId="78" priority="80" operator="containsText" text="Phy">
      <formula>NOT(ISERROR(SEARCH("Phy",F10)))</formula>
    </cfRule>
    <cfRule type="containsText" dxfId="77" priority="81" operator="containsText" text="Int">
      <formula>NOT(ISERROR(SEARCH("Int",F10)))</formula>
    </cfRule>
    <cfRule type="containsText" dxfId="76" priority="82" operator="containsText" text="Exp">
      <formula>NOT(ISERROR(SEARCH("Exp",F10)))</formula>
    </cfRule>
    <cfRule type="containsText" dxfId="75" priority="83" operator="containsText" text="Cha">
      <formula>NOT(ISERROR(SEARCH("Cha",F10)))</formula>
    </cfRule>
    <cfRule type="containsText" dxfId="74" priority="84" operator="containsText" text="Agi">
      <formula>NOT(ISERROR(SEARCH("Agi",F10)))</formula>
    </cfRule>
    <cfRule type="containsText" dxfId="73" priority="85" operator="containsText" text="Str">
      <formula>NOT(ISERROR(SEARCH("Str",F10)))</formula>
    </cfRule>
  </conditionalFormatting>
  <conditionalFormatting sqref="F11:G11">
    <cfRule type="containsText" dxfId="72" priority="74" operator="containsText" text="Phy">
      <formula>NOT(ISERROR(SEARCH("Phy",F11)))</formula>
    </cfRule>
    <cfRule type="containsText" dxfId="71" priority="75" operator="containsText" text="Int">
      <formula>NOT(ISERROR(SEARCH("Int",F11)))</formula>
    </cfRule>
    <cfRule type="containsText" dxfId="70" priority="76" operator="containsText" text="Exp">
      <formula>NOT(ISERROR(SEARCH("Exp",F11)))</formula>
    </cfRule>
    <cfRule type="containsText" dxfId="69" priority="77" operator="containsText" text="Cha">
      <formula>NOT(ISERROR(SEARCH("Cha",F11)))</formula>
    </cfRule>
    <cfRule type="containsText" dxfId="68" priority="78" operator="containsText" text="Agi">
      <formula>NOT(ISERROR(SEARCH("Agi",F11)))</formula>
    </cfRule>
    <cfRule type="containsText" dxfId="67" priority="79" operator="containsText" text="Str">
      <formula>NOT(ISERROR(SEARCH("Str",F11)))</formula>
    </cfRule>
  </conditionalFormatting>
  <conditionalFormatting sqref="F12:G12">
    <cfRule type="containsText" dxfId="66" priority="68" operator="containsText" text="Phy">
      <formula>NOT(ISERROR(SEARCH("Phy",F12)))</formula>
    </cfRule>
    <cfRule type="containsText" dxfId="65" priority="69" operator="containsText" text="Int">
      <formula>NOT(ISERROR(SEARCH("Int",F12)))</formula>
    </cfRule>
    <cfRule type="containsText" dxfId="64" priority="70" operator="containsText" text="Exp">
      <formula>NOT(ISERROR(SEARCH("Exp",F12)))</formula>
    </cfRule>
    <cfRule type="containsText" dxfId="63" priority="71" operator="containsText" text="Cha">
      <formula>NOT(ISERROR(SEARCH("Cha",F12)))</formula>
    </cfRule>
    <cfRule type="containsText" dxfId="62" priority="72" operator="containsText" text="Agi">
      <formula>NOT(ISERROR(SEARCH("Agi",F12)))</formula>
    </cfRule>
    <cfRule type="containsText" dxfId="61" priority="73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7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8:G18">
    <cfRule type="containsText" dxfId="36" priority="32" operator="containsText" text="Phy">
      <formula>NOT(ISERROR(SEARCH("Phy",F18)))</formula>
    </cfRule>
    <cfRule type="containsText" dxfId="35" priority="33" operator="containsText" text="Int">
      <formula>NOT(ISERROR(SEARCH("Int",F18)))</formula>
    </cfRule>
    <cfRule type="containsText" dxfId="34" priority="34" operator="containsText" text="Exp">
      <formula>NOT(ISERROR(SEARCH("Exp",F18)))</formula>
    </cfRule>
    <cfRule type="containsText" dxfId="33" priority="35" operator="containsText" text="Cha">
      <formula>NOT(ISERROR(SEARCH("Cha",F18)))</formula>
    </cfRule>
    <cfRule type="containsText" dxfId="32" priority="36" operator="containsText" text="Agi">
      <formula>NOT(ISERROR(SEARCH("Agi",F18)))</formula>
    </cfRule>
    <cfRule type="containsText" dxfId="31" priority="37" operator="containsText" text="Str">
      <formula>NOT(ISERROR(SEARCH("Str",F18)))</formula>
    </cfRule>
  </conditionalFormatting>
  <conditionalFormatting sqref="F19:G20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1:G22">
    <cfRule type="containsText" dxfId="24" priority="20" operator="containsText" text="Phy">
      <formula>NOT(ISERROR(SEARCH("Phy",F21)))</formula>
    </cfRule>
    <cfRule type="containsText" dxfId="23" priority="21" operator="containsText" text="Int">
      <formula>NOT(ISERROR(SEARCH("Int",F21)))</formula>
    </cfRule>
    <cfRule type="containsText" dxfId="22" priority="22" operator="containsText" text="Exp">
      <formula>NOT(ISERROR(SEARCH("Exp",F21)))</formula>
    </cfRule>
    <cfRule type="containsText" dxfId="21" priority="23" operator="containsText" text="Cha">
      <formula>NOT(ISERROR(SEARCH("Cha",F21)))</formula>
    </cfRule>
    <cfRule type="containsText" dxfId="20" priority="24" operator="containsText" text="Agi">
      <formula>NOT(ISERROR(SEARCH("Agi",F21)))</formula>
    </cfRule>
    <cfRule type="containsText" dxfId="19" priority="25" operator="containsText" text="Str">
      <formula>NOT(ISERROR(SEARCH("Str",F21)))</formula>
    </cfRule>
  </conditionalFormatting>
  <conditionalFormatting sqref="F23:G23">
    <cfRule type="containsText" dxfId="18" priority="14" operator="containsText" text="Phy">
      <formula>NOT(ISERROR(SEARCH("Phy",F23)))</formula>
    </cfRule>
    <cfRule type="containsText" dxfId="17" priority="15" operator="containsText" text="Int">
      <formula>NOT(ISERROR(SEARCH("Int",F23)))</formula>
    </cfRule>
    <cfRule type="containsText" dxfId="16" priority="16" operator="containsText" text="Exp">
      <formula>NOT(ISERROR(SEARCH("Exp",F23)))</formula>
    </cfRule>
    <cfRule type="containsText" dxfId="15" priority="17" operator="containsText" text="Cha">
      <formula>NOT(ISERROR(SEARCH("Cha",F23)))</formula>
    </cfRule>
    <cfRule type="containsText" dxfId="14" priority="18" operator="containsText" text="Agi">
      <formula>NOT(ISERROR(SEARCH("Agi",F23)))</formula>
    </cfRule>
    <cfRule type="containsText" dxfId="13" priority="19" operator="containsText" text="Str">
      <formula>NOT(ISERROR(SEARCH("Str",F23)))</formula>
    </cfRule>
  </conditionalFormatting>
  <conditionalFormatting sqref="F24:G26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1:G1048576">
    <cfRule type="containsText" dxfId="6" priority="7" operator="containsText" text="Inst">
      <formula>NOT(ISERROR(SEARCH("Inst",F1)))</formula>
    </cfRule>
  </conditionalFormatting>
  <conditionalFormatting sqref="F7">
    <cfRule type="containsText" dxfId="5" priority="1" operator="containsText" text="Phy">
      <formula>NOT(ISERROR(SEARCH("Phy",F7)))</formula>
    </cfRule>
    <cfRule type="containsText" dxfId="4" priority="2" operator="containsText" text="Int">
      <formula>NOT(ISERROR(SEARCH("Int",F7)))</formula>
    </cfRule>
    <cfRule type="containsText" dxfId="3" priority="3" operator="containsText" text="Exp">
      <formula>NOT(ISERROR(SEARCH("Exp",F7)))</formula>
    </cfRule>
    <cfRule type="containsText" dxfId="2" priority="4" operator="containsText" text="Cha">
      <formula>NOT(ISERROR(SEARCH("Cha",F7)))</formula>
    </cfRule>
    <cfRule type="containsText" dxfId="1" priority="5" operator="containsText" text="Agi">
      <formula>NOT(ISERROR(SEARCH("Agi",F7)))</formula>
    </cfRule>
    <cfRule type="containsText" dxfId="0" priority="6" operator="containsText" text="Str">
      <formula>NOT(ISERROR(SEARCH("Str",F7)))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workbookViewId="0">
      <selection activeCell="B21" sqref="B21"/>
    </sheetView>
  </sheetViews>
  <sheetFormatPr baseColWidth="10" defaultColWidth="11.33203125" defaultRowHeight="14.4" x14ac:dyDescent="0.3"/>
  <cols>
    <col min="1" max="1" width="8.6640625" style="56" customWidth="1"/>
    <col min="2" max="6" width="11.33203125" style="56"/>
    <col min="7" max="7" width="5.109375" style="56" customWidth="1"/>
    <col min="8" max="8" width="11.33203125" style="56"/>
    <col min="9" max="9" width="7.33203125" style="56" customWidth="1"/>
    <col min="10" max="10" width="11.33203125" style="56"/>
    <col min="11" max="11" width="12.88671875" style="56" customWidth="1"/>
    <col min="12" max="12" width="8.88671875" style="56" customWidth="1"/>
    <col min="13" max="13" width="8.33203125" style="56" customWidth="1"/>
    <col min="14" max="14" width="11.33203125" style="56"/>
    <col min="15" max="15" width="3.5546875" style="56" customWidth="1"/>
    <col min="16" max="16384" width="11.33203125" style="56"/>
  </cols>
  <sheetData>
    <row r="1" spans="1:15" ht="15" thickBot="1" x14ac:dyDescent="0.35">
      <c r="A1" s="56" t="s">
        <v>117</v>
      </c>
      <c r="D1" s="56" t="s">
        <v>111</v>
      </c>
    </row>
    <row r="2" spans="1:15" ht="15" thickBot="1" x14ac:dyDescent="0.35">
      <c r="A2" s="56" t="s">
        <v>108</v>
      </c>
      <c r="B2" s="56" t="s">
        <v>118</v>
      </c>
      <c r="D2" s="56" t="s">
        <v>119</v>
      </c>
      <c r="E2" s="56" t="s">
        <v>118</v>
      </c>
      <c r="H2" s="175" t="s">
        <v>120</v>
      </c>
      <c r="I2" s="176" t="s">
        <v>121</v>
      </c>
      <c r="J2" s="176" t="s">
        <v>111</v>
      </c>
      <c r="K2" s="176" t="s">
        <v>117</v>
      </c>
      <c r="L2" s="176" t="s">
        <v>122</v>
      </c>
      <c r="M2" s="176" t="s">
        <v>123</v>
      </c>
      <c r="N2" s="177" t="s">
        <v>124</v>
      </c>
      <c r="O2" s="178"/>
    </row>
    <row r="4" spans="1:15" x14ac:dyDescent="0.3">
      <c r="A4" s="179" t="s">
        <v>125</v>
      </c>
      <c r="B4" s="56">
        <v>1</v>
      </c>
      <c r="D4" s="56" t="s">
        <v>126</v>
      </c>
      <c r="E4" s="56">
        <v>1</v>
      </c>
      <c r="H4" s="56" t="s">
        <v>127</v>
      </c>
      <c r="I4" s="56" t="s">
        <v>128</v>
      </c>
      <c r="J4" s="56">
        <v>10</v>
      </c>
      <c r="K4" s="56">
        <v>2</v>
      </c>
      <c r="L4" s="56">
        <v>2</v>
      </c>
      <c r="M4" s="56">
        <v>0</v>
      </c>
      <c r="N4" s="56" t="s">
        <v>129</v>
      </c>
    </row>
    <row r="5" spans="1:15" x14ac:dyDescent="0.3">
      <c r="A5" s="179" t="s">
        <v>130</v>
      </c>
      <c r="B5" s="56">
        <v>2</v>
      </c>
      <c r="D5" s="56" t="s">
        <v>131</v>
      </c>
      <c r="E5" s="56">
        <v>2</v>
      </c>
      <c r="H5" s="56" t="s">
        <v>132</v>
      </c>
      <c r="I5" s="56" t="s">
        <v>133</v>
      </c>
      <c r="J5" s="56">
        <v>10</v>
      </c>
      <c r="K5" s="56">
        <v>2</v>
      </c>
      <c r="L5" s="56">
        <v>12</v>
      </c>
      <c r="M5" s="56">
        <v>2</v>
      </c>
      <c r="N5" s="56" t="s">
        <v>134</v>
      </c>
    </row>
    <row r="6" spans="1:15" x14ac:dyDescent="0.3">
      <c r="A6" s="179" t="s">
        <v>135</v>
      </c>
      <c r="B6" s="56">
        <v>4</v>
      </c>
      <c r="D6" s="56" t="s">
        <v>136</v>
      </c>
      <c r="E6" s="56">
        <v>4</v>
      </c>
    </row>
    <row r="7" spans="1:15" x14ac:dyDescent="0.3">
      <c r="A7" s="179" t="s">
        <v>137</v>
      </c>
      <c r="B7" s="56">
        <v>6</v>
      </c>
      <c r="D7" s="56" t="s">
        <v>138</v>
      </c>
      <c r="E7" s="56">
        <v>6</v>
      </c>
    </row>
    <row r="8" spans="1:15" x14ac:dyDescent="0.3">
      <c r="A8" s="179" t="s">
        <v>139</v>
      </c>
      <c r="B8" s="56">
        <v>8</v>
      </c>
      <c r="D8" s="56" t="s">
        <v>140</v>
      </c>
      <c r="E8" s="56">
        <v>8</v>
      </c>
    </row>
    <row r="9" spans="1:15" x14ac:dyDescent="0.3">
      <c r="A9" s="179" t="s">
        <v>141</v>
      </c>
      <c r="B9" s="56">
        <v>10</v>
      </c>
    </row>
    <row r="11" spans="1:15" x14ac:dyDescent="0.3">
      <c r="A11" s="179" t="s">
        <v>77</v>
      </c>
      <c r="B11" s="56" t="s">
        <v>142</v>
      </c>
    </row>
    <row r="12" spans="1:15" ht="15" thickBot="1" x14ac:dyDescent="0.35">
      <c r="A12" s="179"/>
    </row>
    <row r="13" spans="1:15" x14ac:dyDescent="0.3">
      <c r="A13" s="179" t="s">
        <v>143</v>
      </c>
      <c r="B13" s="56">
        <v>0.5</v>
      </c>
      <c r="E13" s="133" t="s">
        <v>144</v>
      </c>
      <c r="F13" s="132"/>
    </row>
    <row r="14" spans="1:15" x14ac:dyDescent="0.3">
      <c r="A14" s="56" t="s">
        <v>145</v>
      </c>
      <c r="B14" s="56">
        <v>1</v>
      </c>
      <c r="E14" s="137" t="s">
        <v>146</v>
      </c>
      <c r="F14" s="136">
        <v>3</v>
      </c>
    </row>
    <row r="15" spans="1:15" x14ac:dyDescent="0.3">
      <c r="A15" s="179" t="s">
        <v>147</v>
      </c>
      <c r="B15" s="56">
        <v>2</v>
      </c>
      <c r="E15" s="137"/>
      <c r="F15" s="136"/>
    </row>
    <row r="16" spans="1:15" x14ac:dyDescent="0.3">
      <c r="A16" s="56" t="s">
        <v>148</v>
      </c>
      <c r="B16" s="56">
        <v>4</v>
      </c>
      <c r="E16" s="137" t="s">
        <v>149</v>
      </c>
      <c r="F16" s="136" t="s">
        <v>111</v>
      </c>
    </row>
    <row r="17" spans="1:6" x14ac:dyDescent="0.3">
      <c r="A17" s="179" t="s">
        <v>150</v>
      </c>
      <c r="B17" s="56">
        <v>6</v>
      </c>
      <c r="E17" s="137">
        <v>6</v>
      </c>
      <c r="F17" s="136">
        <f>E17*2</f>
        <v>12</v>
      </c>
    </row>
    <row r="18" spans="1:6" x14ac:dyDescent="0.3">
      <c r="A18" s="56" t="s">
        <v>151</v>
      </c>
      <c r="B18" s="56">
        <v>8</v>
      </c>
      <c r="E18" s="137">
        <v>7</v>
      </c>
      <c r="F18" s="136">
        <f t="shared" ref="F18:F31" si="0">E18*2</f>
        <v>14</v>
      </c>
    </row>
    <row r="19" spans="1:6" x14ac:dyDescent="0.3">
      <c r="E19" s="137">
        <v>8</v>
      </c>
      <c r="F19" s="136">
        <f t="shared" si="0"/>
        <v>16</v>
      </c>
    </row>
    <row r="20" spans="1:6" x14ac:dyDescent="0.3">
      <c r="A20" s="56" t="s">
        <v>79</v>
      </c>
      <c r="B20" s="56" t="s">
        <v>93</v>
      </c>
      <c r="E20" s="137">
        <v>9</v>
      </c>
      <c r="F20" s="136">
        <f t="shared" si="0"/>
        <v>18</v>
      </c>
    </row>
    <row r="21" spans="1:6" x14ac:dyDescent="0.3">
      <c r="E21" s="137">
        <v>10</v>
      </c>
      <c r="F21" s="136">
        <f t="shared" si="0"/>
        <v>20</v>
      </c>
    </row>
    <row r="22" spans="1:6" x14ac:dyDescent="0.3">
      <c r="A22" s="56">
        <v>2</v>
      </c>
      <c r="B22" s="56">
        <v>1</v>
      </c>
      <c r="E22" s="137">
        <v>11</v>
      </c>
      <c r="F22" s="136">
        <f t="shared" si="0"/>
        <v>22</v>
      </c>
    </row>
    <row r="23" spans="1:6" x14ac:dyDescent="0.3">
      <c r="A23" s="179"/>
      <c r="E23" s="137">
        <v>12</v>
      </c>
      <c r="F23" s="136">
        <f t="shared" si="0"/>
        <v>24</v>
      </c>
    </row>
    <row r="24" spans="1:6" x14ac:dyDescent="0.3">
      <c r="A24" s="179"/>
      <c r="E24" s="137">
        <v>13</v>
      </c>
      <c r="F24" s="136">
        <f t="shared" si="0"/>
        <v>26</v>
      </c>
    </row>
    <row r="25" spans="1:6" x14ac:dyDescent="0.3">
      <c r="A25" s="179"/>
      <c r="E25" s="137">
        <v>14</v>
      </c>
      <c r="F25" s="136">
        <f t="shared" si="0"/>
        <v>28</v>
      </c>
    </row>
    <row r="26" spans="1:6" x14ac:dyDescent="0.3">
      <c r="A26" s="179"/>
      <c r="E26" s="137">
        <v>15</v>
      </c>
      <c r="F26" s="136">
        <f t="shared" si="0"/>
        <v>30</v>
      </c>
    </row>
    <row r="27" spans="1:6" x14ac:dyDescent="0.3">
      <c r="A27" s="179"/>
      <c r="E27" s="137">
        <v>16</v>
      </c>
      <c r="F27" s="136">
        <f t="shared" si="0"/>
        <v>32</v>
      </c>
    </row>
    <row r="28" spans="1:6" x14ac:dyDescent="0.3">
      <c r="A28" s="179"/>
      <c r="E28" s="137">
        <v>17</v>
      </c>
      <c r="F28" s="136">
        <f t="shared" si="0"/>
        <v>34</v>
      </c>
    </row>
    <row r="29" spans="1:6" x14ac:dyDescent="0.3">
      <c r="A29" s="179"/>
      <c r="E29" s="137">
        <v>18</v>
      </c>
      <c r="F29" s="136">
        <f t="shared" si="0"/>
        <v>36</v>
      </c>
    </row>
    <row r="30" spans="1:6" x14ac:dyDescent="0.3">
      <c r="E30" s="137">
        <v>19</v>
      </c>
      <c r="F30" s="136">
        <f t="shared" si="0"/>
        <v>38</v>
      </c>
    </row>
    <row r="31" spans="1:6" ht="15" thickBot="1" x14ac:dyDescent="0.35">
      <c r="E31" s="141">
        <v>20</v>
      </c>
      <c r="F31" s="142">
        <f t="shared" si="0"/>
        <v>40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tabSelected="1" view="pageLayout" zoomScale="90" zoomScaleNormal="100" zoomScalePageLayoutView="90" workbookViewId="0">
      <selection activeCell="A46" sqref="A46"/>
    </sheetView>
  </sheetViews>
  <sheetFormatPr baseColWidth="10" defaultColWidth="0" defaultRowHeight="14.4" x14ac:dyDescent="0.3"/>
  <cols>
    <col min="1" max="1" width="127.33203125" style="63" customWidth="1"/>
    <col min="2" max="8" width="11.33203125" style="63" customWidth="1"/>
    <col min="9" max="16384" width="11.33203125" style="63" hidden="1"/>
  </cols>
  <sheetData>
    <row r="1" spans="1:1" x14ac:dyDescent="0.3">
      <c r="A1" s="121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0"/>
  <sheetViews>
    <sheetView zoomScale="90" zoomScaleNormal="90" workbookViewId="0">
      <selection activeCell="B13" sqref="B13"/>
    </sheetView>
  </sheetViews>
  <sheetFormatPr baseColWidth="10" defaultColWidth="10.88671875" defaultRowHeight="14.4" x14ac:dyDescent="0.3"/>
  <cols>
    <col min="1" max="1" width="13.109375" customWidth="1"/>
    <col min="2" max="2" width="8.33203125" customWidth="1"/>
    <col min="4" max="4" width="5.88671875" customWidth="1"/>
    <col min="5" max="5" width="15.88671875" customWidth="1"/>
    <col min="6" max="6" width="8.33203125" customWidth="1"/>
    <col min="7" max="7" width="13.33203125" customWidth="1"/>
    <col min="8" max="8" width="6.5546875" customWidth="1"/>
  </cols>
  <sheetData>
    <row r="1" spans="1:11" x14ac:dyDescent="0.3">
      <c r="A1" t="s">
        <v>156</v>
      </c>
      <c r="B1" t="s">
        <v>4</v>
      </c>
      <c r="C1" t="s">
        <v>157</v>
      </c>
      <c r="D1" t="s">
        <v>8</v>
      </c>
      <c r="E1" s="16" t="s">
        <v>221</v>
      </c>
      <c r="F1" s="16" t="s">
        <v>178</v>
      </c>
      <c r="G1" s="17" t="s">
        <v>204</v>
      </c>
      <c r="H1" s="17" t="s">
        <v>205</v>
      </c>
      <c r="I1" s="17" t="s">
        <v>241</v>
      </c>
    </row>
    <row r="2" spans="1:11" x14ac:dyDescent="0.3">
      <c r="A2" t="s">
        <v>19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7" t="s">
        <v>232</v>
      </c>
      <c r="F2" s="3">
        <f>CharacterSheet!B15</f>
        <v>275</v>
      </c>
      <c r="G2" s="17" t="s">
        <v>194</v>
      </c>
      <c r="H2">
        <f>Status!C26</f>
        <v>10</v>
      </c>
      <c r="I2">
        <f>Status!Z2</f>
        <v>0</v>
      </c>
    </row>
    <row r="3" spans="1:11" x14ac:dyDescent="0.3">
      <c r="A3" s="3" t="s">
        <v>30</v>
      </c>
      <c r="B3" s="3">
        <f>CharacterSheet!B3</f>
        <v>12</v>
      </c>
      <c r="C3" s="3" t="str">
        <f>CharacterSheet!E3</f>
        <v>Armed</v>
      </c>
      <c r="D3" s="3">
        <f>CharacterSheet!I3</f>
        <v>30</v>
      </c>
      <c r="E3" s="17" t="s">
        <v>231</v>
      </c>
      <c r="F3" s="3">
        <f>CharacterSheet!B16</f>
        <v>12</v>
      </c>
      <c r="G3" s="17" t="s">
        <v>195</v>
      </c>
      <c r="H3" s="3">
        <f>Status!C27</f>
        <v>5</v>
      </c>
      <c r="I3" s="3">
        <f>Status!Z3</f>
        <v>0</v>
      </c>
    </row>
    <row r="4" spans="1:11" x14ac:dyDescent="0.3">
      <c r="A4" s="3" t="s">
        <v>57</v>
      </c>
      <c r="B4" s="3">
        <f>CharacterSheet!B4</f>
        <v>12</v>
      </c>
      <c r="C4" s="3" t="str">
        <f>CharacterSheet!E4</f>
        <v>Unarmed</v>
      </c>
      <c r="D4" s="3">
        <f>CharacterSheet!I4</f>
        <v>20</v>
      </c>
      <c r="E4" s="16" t="s">
        <v>234</v>
      </c>
      <c r="F4" s="3">
        <f>CharacterSheet!B17</f>
        <v>55</v>
      </c>
      <c r="G4" s="17" t="s">
        <v>196</v>
      </c>
      <c r="H4" s="3">
        <f>Status!C28</f>
        <v>7</v>
      </c>
      <c r="I4" s="3">
        <f>Status!Z4</f>
        <v>0</v>
      </c>
    </row>
    <row r="5" spans="1:11" x14ac:dyDescent="0.3">
      <c r="A5" s="3" t="s">
        <v>20</v>
      </c>
      <c r="B5" s="3">
        <f>CharacterSheet!B5</f>
        <v>13</v>
      </c>
      <c r="C5" s="3" t="str">
        <f>CharacterSheet!E5</f>
        <v>Blocken</v>
      </c>
      <c r="D5" s="3">
        <f>CharacterSheet!I5</f>
        <v>30</v>
      </c>
      <c r="E5" s="16" t="s">
        <v>235</v>
      </c>
      <c r="F5" s="3">
        <f>CharacterSheet!B18</f>
        <v>193</v>
      </c>
      <c r="G5" s="17" t="s">
        <v>197</v>
      </c>
      <c r="H5">
        <f>Status!C30</f>
        <v>7</v>
      </c>
      <c r="I5" s="3">
        <f>Status!Z5</f>
        <v>0</v>
      </c>
    </row>
    <row r="6" spans="1:11" x14ac:dyDescent="0.3">
      <c r="A6" s="3" t="s">
        <v>75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236</v>
      </c>
      <c r="F6" s="3">
        <f>CharacterSheet!B19</f>
        <v>55</v>
      </c>
      <c r="G6" s="17" t="s">
        <v>198</v>
      </c>
      <c r="H6">
        <f>Status!D2</f>
        <v>2</v>
      </c>
      <c r="I6" s="3">
        <f>Status!Z6</f>
        <v>0</v>
      </c>
    </row>
    <row r="7" spans="1:11" x14ac:dyDescent="0.3">
      <c r="A7" s="3" t="s">
        <v>175</v>
      </c>
      <c r="B7" s="3">
        <f>CharacterSheet!B7</f>
        <v>12</v>
      </c>
      <c r="C7" s="3" t="str">
        <f>CharacterSheet!E7</f>
        <v>Ranged</v>
      </c>
      <c r="D7" s="3">
        <f>CharacterSheet!I7</f>
        <v>20</v>
      </c>
      <c r="E7" s="16" t="s">
        <v>237</v>
      </c>
      <c r="F7" s="3">
        <f>CharacterSheet!B20</f>
        <v>55</v>
      </c>
      <c r="G7" s="17" t="s">
        <v>199</v>
      </c>
      <c r="H7" s="3">
        <f>Status!D3</f>
        <v>1</v>
      </c>
      <c r="I7" s="3">
        <f>Status!Z7</f>
        <v>0</v>
      </c>
    </row>
    <row r="8" spans="1:11" x14ac:dyDescent="0.3">
      <c r="A8" s="3" t="str">
        <f>CharacterSheet!A8</f>
        <v>Luck</v>
      </c>
      <c r="B8" s="3">
        <f>CharacterSheet!B8</f>
        <v>5</v>
      </c>
      <c r="C8" s="3" t="str">
        <f>CharacterSheet!E8</f>
        <v>throwing</v>
      </c>
      <c r="D8" s="3">
        <f>CharacterSheet!I8</f>
        <v>20</v>
      </c>
      <c r="E8" s="16" t="s">
        <v>238</v>
      </c>
      <c r="F8" s="3">
        <f>CharacterSheet!B21</f>
        <v>69</v>
      </c>
      <c r="G8" s="17" t="s">
        <v>200</v>
      </c>
      <c r="H8" s="3">
        <f>Status!D4</f>
        <v>0</v>
      </c>
      <c r="I8" s="3"/>
    </row>
    <row r="9" spans="1:11" x14ac:dyDescent="0.3">
      <c r="A9" s="3" t="str">
        <f>CharacterSheet!A9</f>
        <v>Glaube</v>
      </c>
      <c r="B9" s="3">
        <f>CharacterSheet!B9</f>
        <v>5</v>
      </c>
      <c r="C9" s="3" t="str">
        <f>CharacterSheet!E9</f>
        <v>Dodge</v>
      </c>
      <c r="D9" s="3">
        <f>CharacterSheet!I9</f>
        <v>20</v>
      </c>
      <c r="E9" s="16" t="s">
        <v>239</v>
      </c>
      <c r="F9" s="3">
        <f>CharacterSheet!B22</f>
        <v>69</v>
      </c>
      <c r="G9" s="17" t="s">
        <v>201</v>
      </c>
      <c r="H9" s="3">
        <f>Status!D5</f>
        <v>1</v>
      </c>
      <c r="I9" s="3"/>
    </row>
    <row r="10" spans="1:11" x14ac:dyDescent="0.3">
      <c r="A10" s="3" t="s">
        <v>165</v>
      </c>
      <c r="B10" s="3">
        <f>CharacterSheet!B10</f>
        <v>18</v>
      </c>
      <c r="C10" s="3" t="str">
        <f>CharacterSheet!E10</f>
        <v>Acrobatics</v>
      </c>
      <c r="D10" s="3">
        <f>CharacterSheet!I10</f>
        <v>20</v>
      </c>
      <c r="E10" s="17" t="s">
        <v>172</v>
      </c>
      <c r="F10" s="3">
        <f>CharacterSheet!B1</f>
        <v>0</v>
      </c>
      <c r="G10" s="17" t="s">
        <v>206</v>
      </c>
      <c r="H10">
        <f>Status!D8</f>
        <v>7</v>
      </c>
      <c r="I10" s="3"/>
      <c r="J10" s="17"/>
      <c r="K10" s="3"/>
    </row>
    <row r="11" spans="1:11" x14ac:dyDescent="0.3">
      <c r="A11" s="3" t="s">
        <v>166</v>
      </c>
      <c r="B11" s="3">
        <f>CharacterSheet!B11</f>
        <v>9</v>
      </c>
      <c r="C11" s="3" t="str">
        <f>CharacterSheet!E11</f>
        <v>Schleichen</v>
      </c>
      <c r="D11" s="3">
        <f>CharacterSheet!I11</f>
        <v>24</v>
      </c>
      <c r="E11" s="3" t="s">
        <v>177</v>
      </c>
      <c r="F11">
        <v>2</v>
      </c>
      <c r="G11" t="s">
        <v>207</v>
      </c>
      <c r="H11" s="3">
        <f>Status!D9</f>
        <v>7</v>
      </c>
      <c r="I11" s="3"/>
      <c r="J11" s="17"/>
      <c r="K11" s="3"/>
    </row>
    <row r="12" spans="1:11" x14ac:dyDescent="0.3">
      <c r="A12" t="s">
        <v>167</v>
      </c>
      <c r="B12">
        <f>Inventar!I12</f>
        <v>18</v>
      </c>
      <c r="C12" s="3" t="str">
        <f>CharacterSheet!E12</f>
        <v>Fingerfertigkeit</v>
      </c>
      <c r="D12" s="3">
        <f>CharacterSheet!I12</f>
        <v>20</v>
      </c>
      <c r="E12" s="3" t="s">
        <v>176</v>
      </c>
      <c r="F12">
        <v>2</v>
      </c>
      <c r="G12" t="s">
        <v>208</v>
      </c>
      <c r="H12" s="3">
        <f>Status!D10</f>
        <v>7</v>
      </c>
    </row>
    <row r="13" spans="1:11" x14ac:dyDescent="0.3">
      <c r="A13" t="s">
        <v>168</v>
      </c>
      <c r="B13">
        <f>Inventar!I9</f>
        <v>21.1</v>
      </c>
      <c r="C13" s="3" t="str">
        <f>CharacterSheet!E13</f>
        <v>Lying</v>
      </c>
      <c r="D13" s="3">
        <f>CharacterSheet!I13</f>
        <v>20</v>
      </c>
      <c r="E13" s="3" t="s">
        <v>159</v>
      </c>
      <c r="F13" t="str">
        <f>Status!B2</f>
        <v>Schwert</v>
      </c>
      <c r="G13" t="s">
        <v>209</v>
      </c>
      <c r="H13" s="3">
        <f>Status!D11</f>
        <v>7</v>
      </c>
    </row>
    <row r="14" spans="1:11" x14ac:dyDescent="0.3">
      <c r="A14" s="3" t="s">
        <v>230</v>
      </c>
      <c r="B14" s="3">
        <f>Status!AA11</f>
        <v>48</v>
      </c>
      <c r="C14" s="3" t="str">
        <f>CharacterSheet!E14</f>
        <v>Persuation</v>
      </c>
      <c r="D14" s="3">
        <f>CharacterSheet!I14</f>
        <v>35</v>
      </c>
      <c r="E14" s="3" t="s">
        <v>160</v>
      </c>
      <c r="F14" s="3" t="str">
        <f>Status!B3</f>
        <v>Dolch</v>
      </c>
      <c r="G14" t="s">
        <v>210</v>
      </c>
      <c r="H14" s="3">
        <f>Status!D12</f>
        <v>7</v>
      </c>
    </row>
    <row r="15" spans="1:11" x14ac:dyDescent="0.3">
      <c r="A15" t="s">
        <v>154</v>
      </c>
      <c r="B15" t="str">
        <f>Status!AA13</f>
        <v>Leicht</v>
      </c>
      <c r="C15" s="3" t="str">
        <f>CharacterSheet!E15</f>
        <v>Performance</v>
      </c>
      <c r="D15" s="3">
        <f>CharacterSheet!I15</f>
        <v>20</v>
      </c>
      <c r="E15" s="3" t="s">
        <v>169</v>
      </c>
      <c r="F15" s="3">
        <f>Status!B4</f>
        <v>0</v>
      </c>
      <c r="G15" t="s">
        <v>211</v>
      </c>
      <c r="H15">
        <f>Status!E8</f>
        <v>1</v>
      </c>
    </row>
    <row r="16" spans="1:11" x14ac:dyDescent="0.3">
      <c r="A16" t="s">
        <v>161</v>
      </c>
      <c r="B16">
        <f>Status!R12</f>
        <v>13</v>
      </c>
      <c r="C16" s="3" t="str">
        <f>CharacterSheet!E16</f>
        <v>Feilschen</v>
      </c>
      <c r="D16" s="3">
        <f>CharacterSheet!I16</f>
        <v>20</v>
      </c>
      <c r="E16" s="3" t="s">
        <v>22</v>
      </c>
      <c r="F16" s="3" t="str">
        <f>Status!B5</f>
        <v>Leichter Schild</v>
      </c>
      <c r="G16" s="3" t="s">
        <v>213</v>
      </c>
      <c r="H16" s="3">
        <f>Status!E9</f>
        <v>1</v>
      </c>
    </row>
    <row r="17" spans="1:8" x14ac:dyDescent="0.3">
      <c r="A17" t="s">
        <v>170</v>
      </c>
      <c r="B17">
        <f>ROUNDUP((B6+B6+B4)/3,0)</f>
        <v>11</v>
      </c>
      <c r="C17" s="3" t="str">
        <f>CharacterSheet!E17</f>
        <v>Insight</v>
      </c>
      <c r="D17" s="3">
        <f>CharacterSheet!I17</f>
        <v>28</v>
      </c>
      <c r="E17" s="3" t="s">
        <v>223</v>
      </c>
      <c r="F17" s="3">
        <f>Status!C2</f>
        <v>42</v>
      </c>
      <c r="G17" s="3" t="s">
        <v>216</v>
      </c>
      <c r="H17" s="3">
        <f>Status!E10</f>
        <v>1</v>
      </c>
    </row>
    <row r="18" spans="1:8" x14ac:dyDescent="0.3">
      <c r="A18" t="s">
        <v>171</v>
      </c>
      <c r="B18" s="3">
        <f>ROUNDUP((B5+B4+B5)/3,0)</f>
        <v>13</v>
      </c>
      <c r="C18" s="3" t="str">
        <f>CharacterSheet!E18</f>
        <v>Intimidation</v>
      </c>
      <c r="D18" s="3">
        <f>CharacterSheet!I18</f>
        <v>20</v>
      </c>
      <c r="E18" s="3" t="s">
        <v>224</v>
      </c>
      <c r="F18" s="3">
        <f>Status!C3</f>
        <v>12</v>
      </c>
      <c r="G18" s="3" t="s">
        <v>217</v>
      </c>
      <c r="H18" s="3">
        <f>Status!E11</f>
        <v>1</v>
      </c>
    </row>
    <row r="19" spans="1:8" x14ac:dyDescent="0.3">
      <c r="A19" t="s">
        <v>164</v>
      </c>
      <c r="B19">
        <f>CharacterSheet!B8+CharacterSheet!B9</f>
        <v>10</v>
      </c>
      <c r="C19" s="3" t="str">
        <f>CharacterSheet!E19</f>
        <v xml:space="preserve">Swimming </v>
      </c>
      <c r="D19" s="3">
        <f>CharacterSheet!I19</f>
        <v>20</v>
      </c>
      <c r="E19" s="3" t="s">
        <v>225</v>
      </c>
      <c r="F19" s="3">
        <f>Status!C4</f>
        <v>0</v>
      </c>
      <c r="G19" s="3" t="s">
        <v>220</v>
      </c>
      <c r="H19" s="3">
        <f>Status!E12</f>
        <v>1</v>
      </c>
    </row>
    <row r="20" spans="1:8" x14ac:dyDescent="0.3">
      <c r="A20" s="16" t="s">
        <v>61</v>
      </c>
      <c r="B20" t="str">
        <f>CharacterSheet!B13</f>
        <v>Random</v>
      </c>
      <c r="C20" s="3" t="str">
        <f>CharacterSheet!E20</f>
        <v>Running</v>
      </c>
      <c r="D20" s="3">
        <f>CharacterSheet!I20</f>
        <v>28</v>
      </c>
      <c r="E20" s="3" t="s">
        <v>226</v>
      </c>
      <c r="F20" s="3">
        <f>Status!C5</f>
        <v>15</v>
      </c>
      <c r="G20" t="s">
        <v>212</v>
      </c>
      <c r="H20" t="str">
        <f>Status!B8</f>
        <v>Mittel</v>
      </c>
    </row>
    <row r="21" spans="1:8" x14ac:dyDescent="0.3">
      <c r="A21" s="16" t="s">
        <v>77</v>
      </c>
      <c r="B21">
        <f>Status!D16</f>
        <v>275</v>
      </c>
      <c r="C21" s="3" t="str">
        <f>CharacterSheet!E21</f>
        <v>Handwerk</v>
      </c>
      <c r="D21" s="3">
        <f>CharacterSheet!I21</f>
        <v>20</v>
      </c>
      <c r="E21" t="s">
        <v>158</v>
      </c>
      <c r="F21" s="1">
        <f>Status!C13</f>
        <v>43.5</v>
      </c>
      <c r="G21" s="3" t="s">
        <v>214</v>
      </c>
      <c r="H21" s="3" t="str">
        <f>Status!B9</f>
        <v>Leicht</v>
      </c>
    </row>
    <row r="22" spans="1:8" x14ac:dyDescent="0.3">
      <c r="A22" s="16" t="s">
        <v>79</v>
      </c>
      <c r="B22" s="3">
        <f>Status!D17</f>
        <v>12</v>
      </c>
      <c r="C22" s="3" t="str">
        <f>CharacterSheet!E22</f>
        <v>Alchemie</v>
      </c>
      <c r="D22" s="3">
        <f>CharacterSheet!I22</f>
        <v>20</v>
      </c>
      <c r="E22" s="3" t="str">
        <f>Status!A8</f>
        <v>Helm</v>
      </c>
      <c r="F22" s="1">
        <f>Status!C8</f>
        <v>10.5</v>
      </c>
      <c r="G22" s="3" t="s">
        <v>215</v>
      </c>
      <c r="H22" s="3" t="str">
        <f>Status!B10</f>
        <v>Leicht</v>
      </c>
    </row>
    <row r="23" spans="1:8" x14ac:dyDescent="0.3">
      <c r="A23" s="16" t="s">
        <v>179</v>
      </c>
      <c r="B23" s="3">
        <f>Status!D18</f>
        <v>55</v>
      </c>
      <c r="C23" s="3" t="str">
        <f>CharacterSheet!E23</f>
        <v>Vehicles</v>
      </c>
      <c r="D23" s="3">
        <f>CharacterSheet!I23</f>
        <v>20</v>
      </c>
      <c r="E23" s="3" t="str">
        <f>Status!A9</f>
        <v>Brust</v>
      </c>
      <c r="F23" s="1">
        <f>Status!C9</f>
        <v>6</v>
      </c>
      <c r="G23" s="3" t="s">
        <v>218</v>
      </c>
      <c r="H23" s="3" t="str">
        <f>Status!B11</f>
        <v>Mittel</v>
      </c>
    </row>
    <row r="24" spans="1:8" x14ac:dyDescent="0.3">
      <c r="A24" s="16" t="s">
        <v>180</v>
      </c>
      <c r="B24" s="3">
        <f>Status!D19</f>
        <v>193</v>
      </c>
      <c r="C24" s="3" t="str">
        <f>CharacterSheet!E24</f>
        <v>Animal Handling</v>
      </c>
      <c r="D24" s="3">
        <f>CharacterSheet!I24</f>
        <v>20</v>
      </c>
      <c r="E24" s="3" t="str">
        <f>Status!A10</f>
        <v>Arme</v>
      </c>
      <c r="F24" s="1">
        <f>Status!C10</f>
        <v>6</v>
      </c>
      <c r="G24" s="3" t="s">
        <v>219</v>
      </c>
      <c r="H24" s="3" t="str">
        <f>Status!B12</f>
        <v>Mittel</v>
      </c>
    </row>
    <row r="25" spans="1:8" x14ac:dyDescent="0.3">
      <c r="A25" s="16" t="s">
        <v>183</v>
      </c>
      <c r="B25" s="3">
        <f>Status!D20</f>
        <v>55</v>
      </c>
      <c r="C25" s="3" t="s">
        <v>162</v>
      </c>
      <c r="D25" s="3">
        <f>CharacterSheet!I25</f>
        <v>20</v>
      </c>
      <c r="E25" s="3" t="str">
        <f>Status!A11</f>
        <v>Gürtel</v>
      </c>
      <c r="F25" s="1">
        <f>Status!C11</f>
        <v>10.5</v>
      </c>
    </row>
    <row r="26" spans="1:8" x14ac:dyDescent="0.3">
      <c r="A26" s="16" t="s">
        <v>184</v>
      </c>
      <c r="B26" s="3">
        <f>Status!D21</f>
        <v>55</v>
      </c>
      <c r="C26" s="3" t="str">
        <f>CharacterSheet!E26</f>
        <v>Perception</v>
      </c>
      <c r="D26" s="3">
        <f>CharacterSheet!I26</f>
        <v>35</v>
      </c>
      <c r="E26" s="3" t="str">
        <f>Status!A12</f>
        <v>Beine</v>
      </c>
      <c r="F26" s="1">
        <f>Status!C12</f>
        <v>10.5</v>
      </c>
    </row>
    <row r="27" spans="1:8" x14ac:dyDescent="0.3">
      <c r="A27" s="16" t="s">
        <v>181</v>
      </c>
      <c r="B27" s="3">
        <f>Status!D22</f>
        <v>69</v>
      </c>
      <c r="C27" s="3"/>
      <c r="E27" t="s">
        <v>222</v>
      </c>
      <c r="F27" t="str">
        <f>Status!I29</f>
        <v>Plötze</v>
      </c>
    </row>
    <row r="28" spans="1:8" x14ac:dyDescent="0.3">
      <c r="A28" s="16" t="s">
        <v>182</v>
      </c>
      <c r="B28" s="3">
        <f>Status!D23</f>
        <v>69</v>
      </c>
      <c r="C28" s="3"/>
    </row>
    <row r="29" spans="1:8" x14ac:dyDescent="0.3">
      <c r="A29" s="17" t="s">
        <v>233</v>
      </c>
      <c r="B29">
        <f>Status!Q17</f>
        <v>0</v>
      </c>
      <c r="C29" s="3"/>
    </row>
    <row r="30" spans="1:8" x14ac:dyDescent="0.3">
      <c r="C30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2022-07-21T12:26:41Z</dcterms:modified>
  <cp:category/>
  <cp:contentStatus/>
</cp:coreProperties>
</file>