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Dropbox\Dropbox\OrbisAstea\Rpg\Container\Data\"/>
    </mc:Choice>
  </mc:AlternateContent>
  <xr:revisionPtr revIDLastSave="0" documentId="13_ncr:1_{0F7AE99D-E1B1-44C9-B3D0-CE1AD65C0BBA}" xr6:coauthVersionLast="46" xr6:coauthVersionMax="47" xr10:uidLastSave="{00000000-0000-0000-0000-000000000000}"/>
  <bookViews>
    <workbookView xWindow="-120" yWindow="-120" windowWidth="19440" windowHeight="10440" firstSheet="1" activeTab="1" xr2:uid="{5FCCBAED-438B-4A2B-807B-DED7E26494CE}"/>
  </bookViews>
  <sheets>
    <sheet name="Index" sheetId="1" r:id="rId1"/>
    <sheet name="Konstrukt Alvis" sheetId="3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34" l="1"/>
  <c r="D21" i="34" s="1"/>
  <c r="B2" i="34"/>
  <c r="B5" i="34"/>
  <c r="B3" i="34"/>
  <c r="B45" i="34"/>
  <c r="B7" i="34"/>
  <c r="B6" i="34"/>
  <c r="D3" i="34"/>
  <c r="D4" i="34"/>
  <c r="D5" i="34"/>
  <c r="D6" i="34"/>
  <c r="D7" i="34"/>
  <c r="D8" i="34"/>
  <c r="D9" i="34"/>
  <c r="D10" i="34"/>
  <c r="D11" i="34"/>
  <c r="D12" i="34"/>
  <c r="D13" i="34"/>
  <c r="D14" i="34"/>
  <c r="D2" i="34"/>
  <c r="B17" i="34"/>
  <c r="B24" i="34" s="1"/>
  <c r="D18" i="34" l="1"/>
  <c r="D20" i="34"/>
  <c r="D22" i="34"/>
  <c r="D19" i="34"/>
  <c r="B20" i="34"/>
  <c r="B22" i="34"/>
  <c r="B19" i="34"/>
  <c r="B21" i="34"/>
  <c r="B23" i="34"/>
  <c r="B16" i="34"/>
  <c r="B15" i="34"/>
  <c r="B14" i="34"/>
  <c r="B13" i="34"/>
  <c r="B10" i="34"/>
</calcChain>
</file>

<file path=xl/sharedStrings.xml><?xml version="1.0" encoding="utf-8"?>
<sst xmlns="http://schemas.openxmlformats.org/spreadsheetml/2006/main" count="169" uniqueCount="143">
  <si>
    <t>Lucksave</t>
  </si>
  <si>
    <t>intimidationattr</t>
  </si>
  <si>
    <t>Feilschenattr</t>
  </si>
  <si>
    <t>CritMargNeg</t>
  </si>
  <si>
    <t>Initiative</t>
  </si>
  <si>
    <t>CritMargPos</t>
  </si>
  <si>
    <t>Rasse</t>
  </si>
  <si>
    <t>Perception</t>
  </si>
  <si>
    <t>Waffe3</t>
  </si>
  <si>
    <t>Waffe2</t>
  </si>
  <si>
    <t>Waffe1</t>
  </si>
  <si>
    <t>Belastung</t>
  </si>
  <si>
    <t>Running</t>
  </si>
  <si>
    <t xml:space="preserve">Swimming </t>
  </si>
  <si>
    <t>Intimidation</t>
  </si>
  <si>
    <t>Armor</t>
  </si>
  <si>
    <t>Schlossknacken</t>
  </si>
  <si>
    <t>Ausdauer</t>
  </si>
  <si>
    <t>Health</t>
  </si>
  <si>
    <t>Schleichen</t>
  </si>
  <si>
    <t>Ausdauersafe</t>
  </si>
  <si>
    <t>Acrobatics</t>
  </si>
  <si>
    <t>Toxisave</t>
  </si>
  <si>
    <t>Dodge</t>
  </si>
  <si>
    <t>Glaube</t>
  </si>
  <si>
    <t>throwing</t>
  </si>
  <si>
    <t>Luck</t>
  </si>
  <si>
    <t>Ranged</t>
  </si>
  <si>
    <t>Inst</t>
  </si>
  <si>
    <t>Int</t>
  </si>
  <si>
    <t>Blocken</t>
  </si>
  <si>
    <t>Phy</t>
  </si>
  <si>
    <t>Unarmed</t>
  </si>
  <si>
    <t>Cha</t>
  </si>
  <si>
    <t>Armed</t>
  </si>
  <si>
    <t>Agi</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</si>
  <si>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</si>
  <si>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</si>
  <si>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</si>
  <si>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</si>
  <si>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</si>
  <si>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</si>
  <si>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</si>
  <si>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</si>
  <si>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</si>
  <si>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</si>
  <si>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</si>
  <si>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</si>
  <si>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</si>
  <si>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</si>
  <si>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</si>
  <si>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</si>
  <si>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Health ArmL</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</si>
  <si>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</si>
  <si>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</si>
  <si>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</si>
  <si>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</si>
  <si>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</si>
  <si>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</si>
  <si>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</si>
  <si>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</si>
  <si>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</si>
  <si>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</si>
  <si>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</si>
  <si>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Usukat</t>
  </si>
  <si>
    <t>Haariger, Blinder, nach nichts riechender, schneller, sehr starker "Zombie".  HIGH LEVEL Gegner</t>
  </si>
  <si>
    <t>Kathakan</t>
  </si>
  <si>
    <t>Feuerempfindlich, selbstheilung ,lowlevel monster</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</si>
  <si>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</si>
  <si>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</si>
  <si>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</si>
  <si>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</si>
  <si>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</si>
  <si>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</si>
  <si>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</si>
  <si>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</si>
  <si>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</si>
  <si>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</si>
  <si>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</si>
  <si>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</si>
  <si>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</si>
  <si>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</si>
  <si>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</si>
  <si>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</si>
  <si>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</si>
  <si>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</si>
  <si>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</si>
  <si>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</si>
  <si>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Helm</t>
  </si>
  <si>
    <t>Brust</t>
  </si>
  <si>
    <t>Arme</t>
  </si>
  <si>
    <t>Gürtel</t>
  </si>
  <si>
    <t>Beine</t>
  </si>
  <si>
    <t>Waffentyp</t>
  </si>
  <si>
    <t>ArtHelm</t>
  </si>
  <si>
    <t>ArtBrust</t>
  </si>
  <si>
    <t>ArtArme</t>
  </si>
  <si>
    <t>ArtGürtel</t>
  </si>
  <si>
    <t>ArtBeine</t>
  </si>
  <si>
    <t>Leicht</t>
  </si>
  <si>
    <t>Mount multyplier</t>
  </si>
  <si>
    <t>Traglast</t>
  </si>
  <si>
    <t>Bewegungsradius/turn</t>
  </si>
  <si>
    <t>Benötigter Skill Reiten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</si>
  <si>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</si>
  <si>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</si>
  <si>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</si>
  <si>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</si>
  <si>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</si>
  <si>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</si>
  <si>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</si>
  <si>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Resistenzen</t>
  </si>
  <si>
    <t>High Level high Armor Penetration Monster, multi Attacks</t>
  </si>
  <si>
    <t>Bermatalteufel</t>
  </si>
  <si>
    <t>Mediumlevel, High Armor, Dodgy Viech</t>
  </si>
  <si>
    <t>Blauer Merkantolith</t>
  </si>
  <si>
    <t>Felsenkriecher</t>
  </si>
  <si>
    <t>Mediumlevel Monster in Silva Nacia</t>
  </si>
  <si>
    <t>Mediumlevel Monster in den Himmelsspitzengebirgen</t>
  </si>
  <si>
    <t>Terrut</t>
  </si>
  <si>
    <t>7 Meter Foedukulus, bewaffnet sich rudimentär mit Baumstämmen und riesigen Holzzschilden</t>
  </si>
  <si>
    <t>Wüstenschläger</t>
  </si>
  <si>
    <t>Mediumlevel Vielbeiner</t>
  </si>
  <si>
    <t>Größe</t>
  </si>
  <si>
    <t>Mittel</t>
  </si>
  <si>
    <t>Schlammtrommler</t>
  </si>
  <si>
    <t>Highlevel Starkgepanzerter Krebs im Nebelhain und Silva Nacia</t>
  </si>
  <si>
    <t>poison</t>
  </si>
  <si>
    <t>bleeding</t>
  </si>
  <si>
    <t>natürlich</t>
  </si>
  <si>
    <t>Batterieladungen</t>
  </si>
  <si>
    <t>Core Lvl</t>
  </si>
  <si>
    <t>Tragekapazität T1</t>
  </si>
  <si>
    <t>Corpus Details</t>
  </si>
  <si>
    <t>utility</t>
  </si>
  <si>
    <t>Tier</t>
  </si>
  <si>
    <t>True</t>
  </si>
  <si>
    <t>brennen</t>
  </si>
  <si>
    <t>Waffen / Schild / Addons</t>
  </si>
  <si>
    <t>Core Details</t>
  </si>
  <si>
    <t>Skilllvl</t>
  </si>
  <si>
    <t>Größenfaktor</t>
  </si>
  <si>
    <t>Konstrukt_Waffe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</si>
</sst>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sz val="8"/>
      <name val="Calibri"/>
      <family val="2"/>
      <scheme val="minor"/>
    </font>
  </fonts>
  <fills count="2">
    <fill>
      <patternFill patternType="none"/>
    </fill>
    <fill>
      <patternFill patternType="gray125"/>
    </fill>
  </fills>
  <borders count="13">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cellStyleXfs>
  <cellXfs count="29">
    <xf numFmtId="0" fontId="0" fillId="0" borderId="0" xfId="0"/>
    <xf numFmtId="0" fontId="2" fillId="0" borderId="0" xfId="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1" fillId="0" borderId="5" xfId="1" applyFont="1" applyBorder="1"/>
    <xf numFmtId="0" fontId="1" fillId="0" borderId="6" xfId="1" applyFont="1" applyBorder="1"/>
    <xf numFmtId="0" fontId="1" fillId="0" borderId="7" xfId="1" applyFont="1" applyBorder="1"/>
    <xf numFmtId="0" fontId="1" fillId="0" borderId="8" xfId="1" applyFont="1" applyBorder="1"/>
    <xf numFmtId="0" fontId="1" fillId="0" borderId="0" xfId="1" applyFont="1" applyBorder="1"/>
    <xf numFmtId="0" fontId="1" fillId="0" borderId="9" xfId="1" applyFont="1" applyBorder="1"/>
    <xf numFmtId="0" fontId="0" fillId="0" borderId="9" xfId="0" applyBorder="1"/>
    <xf numFmtId="0" fontId="0" fillId="0" borderId="0" xfId="0" applyBorder="1"/>
    <xf numFmtId="0" fontId="1" fillId="0" borderId="0" xfId="0" applyFont="1" applyBorder="1"/>
    <xf numFmtId="0" fontId="7" fillId="0" borderId="0" xfId="0" applyFont="1"/>
    <xf numFmtId="0" fontId="7" fillId="0" borderId="0" xfId="1" applyFont="1" applyFill="1"/>
    <xf numFmtId="0" fontId="0" fillId="0" borderId="8" xfId="0" applyBorder="1"/>
    <xf numFmtId="0" fontId="2" fillId="0" borderId="9" xfId="1" applyBorder="1"/>
    <xf numFmtId="0" fontId="0" fillId="0" borderId="10" xfId="0" applyBorder="1"/>
    <xf numFmtId="0" fontId="0" fillId="0" borderId="11" xfId="0" applyBorder="1"/>
    <xf numFmtId="0" fontId="0" fillId="0" borderId="12" xfId="0" applyBorder="1"/>
    <xf numFmtId="0" fontId="2" fillId="0" borderId="0" xfId="1" applyBorder="1"/>
    <xf numFmtId="0" fontId="1" fillId="0" borderId="9" xfId="0" applyFont="1" applyBorder="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
    <cellStyle name="Standard" xfId="0" builtinId="0"/>
    <cellStyle name="Standard 2" xfId="1" xr:uid="{A6AB6372-AF89-41E2-B19F-5B02F1B182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E8B-0B03-4772-BEA2-669573E8931A}">
  <sheetPr>
    <tabColor rgb="FFFF0000"/>
  </sheetPr>
  <dimension ref="A1:B35"/>
  <sheetViews>
    <sheetView topLeftCell="A4" workbookViewId="0">
      <selection activeCell="C24" sqref="C24"/>
    </sheetView>
  </sheetViews>
  <sheetFormatPr baseColWidth="10" defaultColWidth="11.5703125" defaultRowHeight="15" x14ac:dyDescent="0.25"/>
  <cols>
    <col min="1" max="1" width="32" bestFit="1" customWidth="1"/>
    <col min="2" max="2" width="19.85546875" customWidth="1"/>
    <col min="6" max="6" width="11.5703125" customWidth="1"/>
  </cols>
  <sheetData>
    <row r="1" spans="1:2" x14ac:dyDescent="0.25">
      <c r="A1" s="25" t="s">
        <v>44</v>
      </c>
      <c r="B1" s="27" t="s">
        <v>45</v>
      </c>
    </row>
    <row r="2" spans="1:2" ht="15.75" thickBot="1" x14ac:dyDescent="0.3">
      <c r="A2" s="26"/>
      <c r="B2" s="28"/>
    </row>
    <row r="3" spans="1:2" x14ac:dyDescent="0.25">
      <c r="A3" s="3"/>
      <c r="B3" s="3"/>
    </row>
    <row r="4" spans="1:2" x14ac:dyDescent="0.25">
      <c r="A4" s="3"/>
      <c r="B4" s="3"/>
    </row>
    <row r="5" spans="1:2" x14ac:dyDescent="0.25">
      <c r="A5" s="3" t="s">
        <v>86</v>
      </c>
      <c r="B5" s="3" t="s">
        <v>87</v>
      </c>
    </row>
    <row r="6" spans="1:2" x14ac:dyDescent="0.25">
      <c r="A6" s="3" t="s">
        <v>82</v>
      </c>
      <c r="B6" s="3" t="s">
        <v>83</v>
      </c>
    </row>
    <row r="7" spans="1:2" x14ac:dyDescent="0.25">
      <c r="A7" s="3" t="s">
        <v>84</v>
      </c>
      <c r="B7" s="3" t="s">
        <v>85</v>
      </c>
    </row>
    <row r="8" spans="1:2" x14ac:dyDescent="0.25">
      <c r="A8" s="2" t="s">
        <v>72</v>
      </c>
      <c r="B8" t="s">
        <v>73</v>
      </c>
    </row>
    <row r="9" spans="1:2" x14ac:dyDescent="0.25">
      <c r="A9" s="2" t="s">
        <v>74</v>
      </c>
      <c r="B9" t="s">
        <v>78</v>
      </c>
    </row>
    <row r="10" spans="1:2" x14ac:dyDescent="0.25">
      <c r="A10" s="2" t="s">
        <v>75</v>
      </c>
      <c r="B10" t="s">
        <v>79</v>
      </c>
    </row>
    <row r="11" spans="1:2" x14ac:dyDescent="0.25">
      <c r="A11" s="2" t="s">
        <v>76</v>
      </c>
      <c r="B11" t="s">
        <v>80</v>
      </c>
    </row>
    <row r="12" spans="1:2" x14ac:dyDescent="0.25">
      <c r="A12" s="2" t="s">
        <v>77</v>
      </c>
      <c r="B12" t="s">
        <v>81</v>
      </c>
    </row>
    <row r="13" spans="1:2" x14ac:dyDescent="0.25">
      <c r="A13" t="s">
        <v>69</v>
      </c>
      <c r="B13" s="2" t="s">
        <v>70</v>
      </c>
    </row>
    <row r="14" spans="1:2" x14ac:dyDescent="0.25">
      <c r="A14" s="2" t="s">
        <v>46</v>
      </c>
      <c r="B14" s="2" t="s">
        <v>54</v>
      </c>
    </row>
    <row r="15" spans="1:2" x14ac:dyDescent="0.25">
      <c r="A15" s="2" t="s">
        <v>41</v>
      </c>
      <c r="B15" s="2" t="s">
        <v>56</v>
      </c>
    </row>
    <row r="16" spans="1:2" x14ac:dyDescent="0.25">
      <c r="A16" s="2" t="s">
        <v>42</v>
      </c>
      <c r="B16" s="2" t="s">
        <v>55</v>
      </c>
    </row>
    <row r="17" spans="1:2" x14ac:dyDescent="0.25">
      <c r="A17" s="2" t="s">
        <v>43</v>
      </c>
      <c r="B17" s="2" t="s">
        <v>58</v>
      </c>
    </row>
    <row r="18" spans="1:2" x14ac:dyDescent="0.25">
      <c r="A18" s="2" t="s">
        <v>60</v>
      </c>
      <c r="B18" s="2" t="s">
        <v>61</v>
      </c>
    </row>
    <row r="19" spans="1:2" x14ac:dyDescent="0.25">
      <c r="A19" s="2" t="s">
        <v>109</v>
      </c>
    </row>
    <row r="21" spans="1:2" x14ac:dyDescent="0.25">
      <c r="A21" s="2" t="s">
        <v>53</v>
      </c>
      <c r="B21" s="2" t="s">
        <v>59</v>
      </c>
    </row>
    <row r="22" spans="1:2" x14ac:dyDescent="0.25">
      <c r="A22" s="2" t="s">
        <v>105</v>
      </c>
      <c r="B22" t="s">
        <v>106</v>
      </c>
    </row>
    <row r="23" spans="1:2" x14ac:dyDescent="0.25">
      <c r="A23" s="2" t="s">
        <v>62</v>
      </c>
      <c r="B23" t="s">
        <v>63</v>
      </c>
    </row>
    <row r="24" spans="1:2" x14ac:dyDescent="0.25">
      <c r="A24" s="2" t="s">
        <v>107</v>
      </c>
      <c r="B24" t="s">
        <v>108</v>
      </c>
    </row>
    <row r="26" spans="1:2" x14ac:dyDescent="0.25">
      <c r="A26" s="2" t="s">
        <v>64</v>
      </c>
      <c r="B26" t="s">
        <v>65</v>
      </c>
    </row>
    <row r="27" spans="1:2" x14ac:dyDescent="0.25">
      <c r="A27" s="2" t="s">
        <v>66</v>
      </c>
      <c r="B27" t="s">
        <v>67</v>
      </c>
    </row>
    <row r="28" spans="1:2" x14ac:dyDescent="0.25">
      <c r="A28" s="2" t="s">
        <v>68</v>
      </c>
      <c r="B28" t="s">
        <v>71</v>
      </c>
    </row>
    <row r="29" spans="1:2" x14ac:dyDescent="0.25">
      <c r="A29" s="2" t="s">
        <v>110</v>
      </c>
      <c r="B29" s="2" t="s">
        <v>112</v>
      </c>
    </row>
    <row r="30" spans="1:2" x14ac:dyDescent="0.25">
      <c r="A30" s="2" t="s">
        <v>113</v>
      </c>
      <c r="B30" s="2" t="s">
        <v>114</v>
      </c>
    </row>
    <row r="31" spans="1:2" x14ac:dyDescent="0.25">
      <c r="A31" s="2" t="s">
        <v>115</v>
      </c>
      <c r="B31" s="2" t="s">
        <v>117</v>
      </c>
    </row>
    <row r="32" spans="1:2" x14ac:dyDescent="0.25">
      <c r="A32" s="2" t="s">
        <v>116</v>
      </c>
      <c r="B32" s="2" t="s">
        <v>118</v>
      </c>
    </row>
    <row r="33" spans="1:2" x14ac:dyDescent="0.25">
      <c r="A33" s="2" t="s">
        <v>119</v>
      </c>
      <c r="B33" s="2" t="s">
        <v>120</v>
      </c>
    </row>
    <row r="34" spans="1:2" x14ac:dyDescent="0.25">
      <c r="A34" s="2" t="s">
        <v>121</v>
      </c>
      <c r="B34" s="2" t="s">
        <v>122</v>
      </c>
    </row>
    <row r="35" spans="1:2" x14ac:dyDescent="0.25">
      <c r="A35" s="2" t="s">
        <v>125</v>
      </c>
      <c r="B35" s="2" t="s">
        <v>126</v>
      </c>
    </row>
  </sheetData>
  <mergeCells count="2">
    <mergeCell ref="A1:A2"/>
    <mergeCell ref="B1:B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AEAC-AF1C-4129-BA15-237A0D464277}">
  <dimension ref="A1:N49"/>
  <sheetViews>
    <sheetView tabSelected="1" topLeftCell="A2" workbookViewId="0">
      <selection activeCell="M1" sqref="M1"/>
    </sheetView>
  </sheetViews>
  <sheetFormatPr baseColWidth="10" defaultColWidth="8.85546875" defaultRowHeight="15" x14ac:dyDescent="0.25"/>
  <cols>
    <col min="1" max="1" width="14.5703125" customWidth="1"/>
    <col min="3" max="3" width="15" customWidth="1"/>
    <col min="4" max="4" width="10" customWidth="1"/>
    <col min="5" max="5" width="21.28515625" bestFit="1" customWidth="1"/>
    <col min="6" max="6" width="10.42578125" customWidth="1"/>
    <col min="7" max="7" width="21.28515625" bestFit="1" customWidth="1"/>
    <col min="11" max="11" width="14.85546875" bestFit="1" customWidth="1"/>
    <col min="13" max="13" width="15.42578125" bestFit="1" customWidth="1"/>
    <col min="15" max="15" width="45.140625" bestFit="1" customWidth="1"/>
  </cols>
  <sheetData>
    <row r="1" spans="1:14" x14ac:dyDescent="0.25">
      <c r="A1" s="7" t="s">
        <v>40</v>
      </c>
      <c r="B1" s="8" t="s">
        <v>39</v>
      </c>
      <c r="C1" s="8" t="s">
        <v>38</v>
      </c>
      <c r="D1" s="9" t="s">
        <v>37</v>
      </c>
      <c r="E1" s="6" t="s">
        <v>138</v>
      </c>
      <c r="F1" s="4" t="s">
        <v>45</v>
      </c>
      <c r="G1" s="6" t="s">
        <v>133</v>
      </c>
      <c r="H1" s="4"/>
      <c r="J1" s="4"/>
    </row>
    <row r="2" spans="1:14" x14ac:dyDescent="0.25">
      <c r="A2" s="10" t="s">
        <v>36</v>
      </c>
      <c r="B2" s="11">
        <f>IF(H5+1&gt;$H$12,$H$12,H5+1)</f>
        <v>10</v>
      </c>
      <c r="C2" s="11" t="s">
        <v>34</v>
      </c>
      <c r="D2" s="12">
        <f t="shared" ref="D2:D14" si="0">IF(AND($H$3="True", H15&gt;50),"50",IF($H$12&gt;H15,$H$12,H15))</f>
        <v>10</v>
      </c>
      <c r="E2" s="4" t="s">
        <v>10</v>
      </c>
      <c r="G2" s="4" t="s">
        <v>135</v>
      </c>
      <c r="H2" s="4">
        <v>1</v>
      </c>
      <c r="J2" s="5"/>
    </row>
    <row r="3" spans="1:14" x14ac:dyDescent="0.25">
      <c r="A3" s="10" t="s">
        <v>35</v>
      </c>
      <c r="B3" s="11">
        <f>IF(H6+1&gt;$H$12,$H$12,H6+1)</f>
        <v>1</v>
      </c>
      <c r="C3" s="11" t="s">
        <v>32</v>
      </c>
      <c r="D3" s="12">
        <f t="shared" si="0"/>
        <v>10</v>
      </c>
      <c r="E3" s="4" t="s">
        <v>9</v>
      </c>
      <c r="G3" s="4" t="s">
        <v>134</v>
      </c>
      <c r="H3" s="4" t="s">
        <v>136</v>
      </c>
      <c r="J3" s="5"/>
      <c r="K3" s="5"/>
    </row>
    <row r="4" spans="1:14" x14ac:dyDescent="0.25">
      <c r="A4" s="10" t="s">
        <v>33</v>
      </c>
      <c r="B4" s="11">
        <v>1</v>
      </c>
      <c r="C4" s="11" t="s">
        <v>30</v>
      </c>
      <c r="D4" s="12">
        <f t="shared" si="0"/>
        <v>10</v>
      </c>
      <c r="E4" s="4" t="s">
        <v>8</v>
      </c>
      <c r="G4" t="s">
        <v>123</v>
      </c>
      <c r="H4" t="s">
        <v>124</v>
      </c>
      <c r="J4" s="5"/>
    </row>
    <row r="5" spans="1:14" x14ac:dyDescent="0.25">
      <c r="A5" s="10" t="s">
        <v>31</v>
      </c>
      <c r="B5" s="11">
        <f>IF(H7+1&gt;$H$12,$H$12,H7+1)</f>
        <v>10</v>
      </c>
      <c r="C5" s="11" t="s">
        <v>27</v>
      </c>
      <c r="D5" s="12">
        <f t="shared" si="0"/>
        <v>10</v>
      </c>
      <c r="E5" s="4" t="s">
        <v>57</v>
      </c>
      <c r="G5" s="11" t="s">
        <v>36</v>
      </c>
      <c r="H5" s="11">
        <v>10</v>
      </c>
      <c r="J5" s="5"/>
      <c r="K5" s="5"/>
    </row>
    <row r="6" spans="1:14" x14ac:dyDescent="0.25">
      <c r="A6" s="10" t="s">
        <v>29</v>
      </c>
      <c r="B6" s="11">
        <f>H12</f>
        <v>10</v>
      </c>
      <c r="C6" s="11" t="s">
        <v>25</v>
      </c>
      <c r="D6" s="12">
        <f t="shared" si="0"/>
        <v>10</v>
      </c>
      <c r="E6" s="4"/>
      <c r="G6" s="11" t="s">
        <v>35</v>
      </c>
      <c r="H6" s="11">
        <v>0</v>
      </c>
      <c r="J6" s="5"/>
      <c r="K6" s="5"/>
    </row>
    <row r="7" spans="1:14" x14ac:dyDescent="0.25">
      <c r="A7" s="10" t="s">
        <v>28</v>
      </c>
      <c r="B7" s="11">
        <f>H12*0.75</f>
        <v>7.5</v>
      </c>
      <c r="C7" s="11" t="s">
        <v>23</v>
      </c>
      <c r="D7" s="12">
        <f t="shared" si="0"/>
        <v>10</v>
      </c>
      <c r="E7" t="s">
        <v>132</v>
      </c>
      <c r="G7" s="11" t="s">
        <v>31</v>
      </c>
      <c r="H7" s="11">
        <v>10</v>
      </c>
      <c r="J7" s="5"/>
      <c r="K7" s="5"/>
    </row>
    <row r="8" spans="1:14" x14ac:dyDescent="0.25">
      <c r="A8" s="10" t="s">
        <v>26</v>
      </c>
      <c r="B8" s="11">
        <v>0</v>
      </c>
      <c r="C8" s="11" t="s">
        <v>21</v>
      </c>
      <c r="D8" s="12">
        <f t="shared" si="0"/>
        <v>10</v>
      </c>
      <c r="E8" t="s">
        <v>132</v>
      </c>
      <c r="K8" s="5"/>
    </row>
    <row r="9" spans="1:14" x14ac:dyDescent="0.25">
      <c r="A9" s="10" t="s">
        <v>24</v>
      </c>
      <c r="B9" s="11">
        <v>0</v>
      </c>
      <c r="C9" s="11" t="s">
        <v>19</v>
      </c>
      <c r="D9" s="12">
        <f t="shared" si="0"/>
        <v>10</v>
      </c>
      <c r="E9" t="s">
        <v>132</v>
      </c>
      <c r="G9" s="17" t="s">
        <v>130</v>
      </c>
      <c r="H9" s="5">
        <v>5</v>
      </c>
      <c r="K9" s="5"/>
    </row>
    <row r="10" spans="1:14" x14ac:dyDescent="0.25">
      <c r="A10" s="10" t="s">
        <v>22</v>
      </c>
      <c r="B10" s="11">
        <f>ROUNDUP((B8+B5+B7+B9)/2,0)</f>
        <v>9</v>
      </c>
      <c r="C10" s="11" t="s">
        <v>16</v>
      </c>
      <c r="D10" s="12">
        <f t="shared" si="0"/>
        <v>10</v>
      </c>
      <c r="E10" t="s">
        <v>132</v>
      </c>
      <c r="K10" s="5"/>
      <c r="M10" s="4"/>
      <c r="N10" s="4"/>
    </row>
    <row r="11" spans="1:14" x14ac:dyDescent="0.25">
      <c r="A11" s="10" t="s">
        <v>20</v>
      </c>
      <c r="B11" s="11">
        <v>9</v>
      </c>
      <c r="C11" s="11" t="s">
        <v>14</v>
      </c>
      <c r="D11" s="12">
        <f t="shared" si="0"/>
        <v>10</v>
      </c>
      <c r="E11" t="s">
        <v>132</v>
      </c>
      <c r="G11" s="16" t="s">
        <v>139</v>
      </c>
      <c r="K11" s="5"/>
    </row>
    <row r="12" spans="1:14" x14ac:dyDescent="0.25">
      <c r="A12" s="10" t="s">
        <v>11</v>
      </c>
      <c r="B12" s="11" t="s">
        <v>99</v>
      </c>
      <c r="C12" s="11" t="s">
        <v>13</v>
      </c>
      <c r="D12" s="12">
        <f t="shared" si="0"/>
        <v>10</v>
      </c>
      <c r="G12" t="s">
        <v>131</v>
      </c>
      <c r="H12">
        <v>10</v>
      </c>
    </row>
    <row r="13" spans="1:14" x14ac:dyDescent="0.25">
      <c r="A13" s="10" t="s">
        <v>4</v>
      </c>
      <c r="B13" s="11">
        <f>ROUNDUP((B7+B5)/2,0)</f>
        <v>9</v>
      </c>
      <c r="C13" s="11" t="s">
        <v>12</v>
      </c>
      <c r="D13" s="12">
        <f t="shared" si="0"/>
        <v>10</v>
      </c>
      <c r="E13" t="s">
        <v>101</v>
      </c>
      <c r="F13">
        <v>500</v>
      </c>
    </row>
    <row r="14" spans="1:14" x14ac:dyDescent="0.25">
      <c r="A14" s="10" t="s">
        <v>2</v>
      </c>
      <c r="B14" s="11">
        <f>ROUNDUP((B6+B6+B4)/3,0)</f>
        <v>7</v>
      </c>
      <c r="C14" s="11" t="s">
        <v>7</v>
      </c>
      <c r="D14" s="12">
        <f t="shared" si="0"/>
        <v>10</v>
      </c>
      <c r="G14" t="s">
        <v>38</v>
      </c>
      <c r="H14" s="4" t="s">
        <v>140</v>
      </c>
    </row>
    <row r="15" spans="1:14" x14ac:dyDescent="0.25">
      <c r="A15" s="10" t="s">
        <v>1</v>
      </c>
      <c r="B15" s="11">
        <f>ROUNDUP((B5+B4+B5)/3,0)</f>
        <v>7</v>
      </c>
      <c r="C15" s="14"/>
      <c r="D15" s="13"/>
      <c r="G15" s="4" t="s">
        <v>34</v>
      </c>
      <c r="H15" s="4">
        <v>0</v>
      </c>
    </row>
    <row r="16" spans="1:14" x14ac:dyDescent="0.25">
      <c r="A16" s="10" t="s">
        <v>0</v>
      </c>
      <c r="B16" s="11">
        <f>B8+B9</f>
        <v>0</v>
      </c>
      <c r="C16" s="14"/>
      <c r="D16" s="13"/>
      <c r="G16" s="4" t="s">
        <v>32</v>
      </c>
      <c r="H16" s="4">
        <v>0</v>
      </c>
    </row>
    <row r="17" spans="1:14" x14ac:dyDescent="0.25">
      <c r="A17" s="10" t="s">
        <v>18</v>
      </c>
      <c r="B17" s="11">
        <f>H12*15</f>
        <v>150</v>
      </c>
      <c r="C17" s="15" t="s">
        <v>15</v>
      </c>
      <c r="D17" s="24">
        <f>VLOOKUP(H2,A46:B49,2,FALSE)*B45</f>
        <v>100</v>
      </c>
      <c r="G17" s="4" t="s">
        <v>30</v>
      </c>
      <c r="H17" s="4">
        <v>0</v>
      </c>
    </row>
    <row r="18" spans="1:14" x14ac:dyDescent="0.25">
      <c r="A18" s="10" t="s">
        <v>17</v>
      </c>
      <c r="B18" s="11">
        <v>99</v>
      </c>
      <c r="C18" s="15" t="s">
        <v>88</v>
      </c>
      <c r="D18" s="12">
        <f>$D$17*0.05</f>
        <v>5</v>
      </c>
      <c r="G18" s="4" t="s">
        <v>27</v>
      </c>
      <c r="H18" s="4">
        <v>0</v>
      </c>
      <c r="K18" s="5"/>
    </row>
    <row r="19" spans="1:14" x14ac:dyDescent="0.25">
      <c r="A19" s="10" t="s">
        <v>47</v>
      </c>
      <c r="B19" s="11">
        <f>B17/2</f>
        <v>75</v>
      </c>
      <c r="C19" s="15" t="s">
        <v>89</v>
      </c>
      <c r="D19" s="12">
        <f>$D$17*0.2</f>
        <v>20</v>
      </c>
      <c r="G19" s="4" t="s">
        <v>25</v>
      </c>
      <c r="H19" s="4">
        <v>0</v>
      </c>
      <c r="K19" s="5"/>
    </row>
    <row r="20" spans="1:14" x14ac:dyDescent="0.25">
      <c r="A20" s="10" t="s">
        <v>48</v>
      </c>
      <c r="B20" s="11">
        <f>B17/2</f>
        <v>75</v>
      </c>
      <c r="C20" s="15" t="s">
        <v>90</v>
      </c>
      <c r="D20" s="12">
        <f>$D$17*0.2</f>
        <v>20</v>
      </c>
      <c r="G20" s="4" t="s">
        <v>23</v>
      </c>
      <c r="H20" s="4">
        <v>0</v>
      </c>
      <c r="K20" s="5"/>
    </row>
    <row r="21" spans="1:14" x14ac:dyDescent="0.25">
      <c r="A21" s="10" t="s">
        <v>51</v>
      </c>
      <c r="B21" s="11">
        <f>B17/3</f>
        <v>50</v>
      </c>
      <c r="C21" s="15" t="s">
        <v>91</v>
      </c>
      <c r="D21" s="12">
        <f>$D$17*0.35</f>
        <v>35</v>
      </c>
      <c r="G21" s="4" t="s">
        <v>21</v>
      </c>
      <c r="H21" s="4">
        <v>0</v>
      </c>
      <c r="K21" s="5"/>
    </row>
    <row r="22" spans="1:14" x14ac:dyDescent="0.25">
      <c r="A22" s="10" t="s">
        <v>52</v>
      </c>
      <c r="B22" s="11">
        <f>B17/3</f>
        <v>50</v>
      </c>
      <c r="C22" s="15" t="s">
        <v>92</v>
      </c>
      <c r="D22" s="12">
        <f>$D$17*0.2</f>
        <v>20</v>
      </c>
      <c r="G22" s="4" t="s">
        <v>19</v>
      </c>
      <c r="H22" s="4">
        <v>0</v>
      </c>
      <c r="K22" s="4"/>
    </row>
    <row r="23" spans="1:14" x14ac:dyDescent="0.25">
      <c r="A23" s="10" t="s">
        <v>49</v>
      </c>
      <c r="B23" s="11">
        <f>B17/3</f>
        <v>50</v>
      </c>
      <c r="C23" s="11"/>
      <c r="D23" s="12"/>
      <c r="G23" s="4" t="s">
        <v>16</v>
      </c>
      <c r="H23" s="4">
        <v>0</v>
      </c>
      <c r="K23" s="4"/>
    </row>
    <row r="24" spans="1:14" x14ac:dyDescent="0.25">
      <c r="A24" s="10" t="s">
        <v>50</v>
      </c>
      <c r="B24" s="11">
        <f>B17/3</f>
        <v>50</v>
      </c>
      <c r="C24" s="11"/>
      <c r="D24" s="12"/>
      <c r="G24" s="4" t="s">
        <v>14</v>
      </c>
      <c r="H24" s="4">
        <v>0</v>
      </c>
      <c r="K24" s="4"/>
    </row>
    <row r="25" spans="1:14" x14ac:dyDescent="0.25">
      <c r="A25" s="10" t="s">
        <v>6</v>
      </c>
      <c r="B25" s="11" t="s">
        <v>104</v>
      </c>
      <c r="C25" s="14" t="s">
        <v>94</v>
      </c>
      <c r="D25" s="13" t="s">
        <v>129</v>
      </c>
      <c r="G25" s="4" t="s">
        <v>13</v>
      </c>
      <c r="H25" s="4">
        <v>0</v>
      </c>
      <c r="K25" s="4"/>
    </row>
    <row r="26" spans="1:14" x14ac:dyDescent="0.25">
      <c r="A26" s="10" t="s">
        <v>5</v>
      </c>
      <c r="B26" s="11">
        <v>2</v>
      </c>
      <c r="C26" s="14" t="s">
        <v>95</v>
      </c>
      <c r="D26" s="13" t="s">
        <v>129</v>
      </c>
      <c r="E26" s="4"/>
      <c r="F26" s="4"/>
      <c r="G26" s="4" t="s">
        <v>12</v>
      </c>
      <c r="H26" s="4">
        <v>0</v>
      </c>
      <c r="K26" s="5"/>
    </row>
    <row r="27" spans="1:14" x14ac:dyDescent="0.25">
      <c r="A27" s="10" t="s">
        <v>3</v>
      </c>
      <c r="B27" s="11">
        <v>1</v>
      </c>
      <c r="C27" s="14" t="s">
        <v>96</v>
      </c>
      <c r="D27" s="13" t="s">
        <v>129</v>
      </c>
      <c r="F27" s="4"/>
      <c r="G27" s="4" t="s">
        <v>7</v>
      </c>
      <c r="H27" s="4">
        <v>0</v>
      </c>
      <c r="K27" s="5"/>
    </row>
    <row r="28" spans="1:14" x14ac:dyDescent="0.25">
      <c r="A28" s="10" t="s">
        <v>93</v>
      </c>
      <c r="B28" s="11" t="s">
        <v>142</v>
      </c>
      <c r="C28" s="14" t="s">
        <v>97</v>
      </c>
      <c r="D28" s="13" t="s">
        <v>129</v>
      </c>
      <c r="J28" s="5"/>
      <c r="K28" s="5"/>
    </row>
    <row r="29" spans="1:14" x14ac:dyDescent="0.25">
      <c r="A29" s="18" t="s">
        <v>100</v>
      </c>
      <c r="B29" s="14">
        <v>1</v>
      </c>
      <c r="C29" s="14" t="s">
        <v>98</v>
      </c>
      <c r="D29" s="13" t="s">
        <v>129</v>
      </c>
      <c r="J29" s="5"/>
      <c r="K29" s="5"/>
    </row>
    <row r="30" spans="1:14" x14ac:dyDescent="0.25">
      <c r="A30" s="18" t="s">
        <v>103</v>
      </c>
      <c r="B30" s="14">
        <v>5</v>
      </c>
      <c r="C30" s="14"/>
      <c r="D30" s="13"/>
    </row>
    <row r="31" spans="1:14" x14ac:dyDescent="0.25">
      <c r="A31" s="10" t="s">
        <v>111</v>
      </c>
      <c r="B31" s="11"/>
      <c r="C31" s="14" t="s">
        <v>102</v>
      </c>
      <c r="D31" s="13">
        <v>5</v>
      </c>
      <c r="G31" s="1"/>
      <c r="H31" s="1"/>
      <c r="I31" s="1"/>
      <c r="M31" s="4"/>
      <c r="N31" s="4"/>
    </row>
    <row r="32" spans="1:14" x14ac:dyDescent="0.25">
      <c r="A32" s="18" t="s">
        <v>137</v>
      </c>
      <c r="B32" s="11"/>
      <c r="C32" s="23"/>
      <c r="D32" s="19"/>
      <c r="M32" s="4"/>
      <c r="N32" s="4"/>
    </row>
    <row r="33" spans="1:14" x14ac:dyDescent="0.25">
      <c r="A33" s="18" t="s">
        <v>127</v>
      </c>
      <c r="B33" s="14"/>
      <c r="C33" s="14"/>
      <c r="D33" s="13"/>
    </row>
    <row r="34" spans="1:14" ht="15.75" thickBot="1" x14ac:dyDescent="0.3">
      <c r="A34" s="20" t="s">
        <v>128</v>
      </c>
      <c r="B34" s="21"/>
      <c r="C34" s="21"/>
      <c r="D34" s="22"/>
    </row>
    <row r="36" spans="1:14" x14ac:dyDescent="0.25">
      <c r="M36" s="4"/>
      <c r="N36" s="4"/>
    </row>
    <row r="37" spans="1:14" x14ac:dyDescent="0.25">
      <c r="M37" s="4"/>
      <c r="N37" s="4"/>
    </row>
    <row r="38" spans="1:14" x14ac:dyDescent="0.25">
      <c r="M38" s="4"/>
      <c r="N38" s="4"/>
    </row>
    <row r="39" spans="1:14" x14ac:dyDescent="0.25">
      <c r="M39" s="4"/>
      <c r="N39" s="4"/>
    </row>
    <row r="40" spans="1:14" x14ac:dyDescent="0.25">
      <c r="M40" s="4"/>
      <c r="N40" s="4"/>
    </row>
    <row r="45" spans="1:14" x14ac:dyDescent="0.25">
      <c r="A45" s="14" t="s">
        <v>141</v>
      </c>
      <c r="B45" s="14">
        <f>IF(H4="groß",1.3,1)</f>
        <v>1</v>
      </c>
    </row>
    <row r="46" spans="1:14" x14ac:dyDescent="0.25">
      <c r="A46" s="14">
        <v>1</v>
      </c>
      <c r="B46" s="14">
        <v>100</v>
      </c>
    </row>
    <row r="47" spans="1:14" x14ac:dyDescent="0.25">
      <c r="A47" s="14">
        <v>2</v>
      </c>
      <c r="B47" s="14">
        <v>130</v>
      </c>
    </row>
    <row r="48" spans="1:14" x14ac:dyDescent="0.25">
      <c r="A48" s="14">
        <v>3</v>
      </c>
      <c r="B48" s="14">
        <v>145</v>
      </c>
    </row>
    <row r="49" spans="1:2" x14ac:dyDescent="0.25">
      <c r="A49" s="14">
        <v>4</v>
      </c>
      <c r="B49" s="15">
        <v>160</v>
      </c>
    </row>
  </sheetData>
  <phoneticPr fontId="8"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Index</vt:lpstr>
      <vt:lpstr>Konstrukt Alvis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2020-11-22T19:44:15Z</dcterms:created>
  <dcterms:modified xsi:type="dcterms:W3CDTF">2021-06-13T15:20:06Z</dcterms:modified>
</cp:coreProperties>
</file>