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FC0A272B-1F28-4639-84C1-DDA813004239}" xr6:coauthVersionLast="47" xr6:coauthVersionMax="47" xr10:uidLastSave="{00000000-0000-0000-0000-000000000000}"/>
  <bookViews>
    <workbookView xWindow="-57720" yWindow="8055" windowWidth="29040" windowHeight="15840" activeTab="1" xr2:uid="{5FCCBAED-438B-4A2B-807B-DED7E26494CE}"/>
  </bookViews>
  <sheets>
    <sheet name="Index" sheetId="1" r:id="rId1"/>
    <sheet name="Angriffskonstruktklein" sheetId="36" r:id="rId2"/>
    <sheet name="Dampfgolem" sheetId="38" r:id="rId3"/>
    <sheet name="Artilleriekonstrukt" sheetId="35" r:id="rId4"/>
    <sheet name="Konstrukt Alvis" sheetId="3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38" l="1"/>
  <c r="D17" i="38"/>
  <c r="B23" i="38"/>
  <c r="B21" i="38"/>
  <c r="B20" i="38"/>
  <c r="B19" i="38"/>
  <c r="B17" i="38"/>
  <c r="B24" i="38"/>
  <c r="B16" i="38"/>
  <c r="D14" i="38"/>
  <c r="D13" i="38"/>
  <c r="D12" i="38"/>
  <c r="D11" i="38"/>
  <c r="D10" i="38"/>
  <c r="D9" i="38"/>
  <c r="D8" i="38"/>
  <c r="D7" i="38"/>
  <c r="B7" i="38"/>
  <c r="D6" i="38"/>
  <c r="B6" i="38"/>
  <c r="D5" i="38"/>
  <c r="B5" i="38"/>
  <c r="B13" i="38"/>
  <c r="D4" i="38"/>
  <c r="B4" i="38"/>
  <c r="B15" i="38"/>
  <c r="D3" i="38"/>
  <c r="B3" i="38"/>
  <c r="D2" i="38"/>
  <c r="B2" i="38"/>
  <c r="B45" i="36"/>
  <c r="D17" i="36"/>
  <c r="D19" i="36"/>
  <c r="B17" i="36"/>
  <c r="B20" i="36"/>
  <c r="B16" i="36"/>
  <c r="D14" i="36"/>
  <c r="D13" i="36"/>
  <c r="D12" i="36"/>
  <c r="D11" i="36"/>
  <c r="D10" i="36"/>
  <c r="D9" i="36"/>
  <c r="D8" i="36"/>
  <c r="D7" i="36"/>
  <c r="B7" i="36"/>
  <c r="B13" i="36"/>
  <c r="D6" i="36"/>
  <c r="B6" i="36"/>
  <c r="D5" i="36"/>
  <c r="B5" i="36"/>
  <c r="D4" i="36"/>
  <c r="B4" i="36"/>
  <c r="B15" i="36"/>
  <c r="D3" i="36"/>
  <c r="B3" i="36"/>
  <c r="D2" i="36"/>
  <c r="B2" i="36"/>
  <c r="B45" i="35"/>
  <c r="D17" i="35"/>
  <c r="B17" i="35"/>
  <c r="B24" i="35"/>
  <c r="B16" i="35"/>
  <c r="D14" i="35"/>
  <c r="D13" i="35"/>
  <c r="D12" i="35"/>
  <c r="D11" i="35"/>
  <c r="D10" i="35"/>
  <c r="D9" i="35"/>
  <c r="D8" i="35"/>
  <c r="D7" i="35"/>
  <c r="B7" i="35"/>
  <c r="D6" i="35"/>
  <c r="B6" i="35"/>
  <c r="D5" i="35"/>
  <c r="B5" i="35"/>
  <c r="B15" i="35"/>
  <c r="D4" i="35"/>
  <c r="B4" i="35"/>
  <c r="D3" i="35"/>
  <c r="B3" i="35"/>
  <c r="D2" i="35"/>
  <c r="B2" i="35"/>
  <c r="B13" i="34"/>
  <c r="D17" i="34"/>
  <c r="D21" i="34"/>
  <c r="B4" i="34"/>
  <c r="B2" i="34"/>
  <c r="D3" i="34"/>
  <c r="B5" i="34"/>
  <c r="B3" i="34"/>
  <c r="B45" i="34"/>
  <c r="B7" i="34"/>
  <c r="B6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/>
  <c r="D19" i="38"/>
  <c r="D22" i="38"/>
  <c r="D18" i="38"/>
  <c r="D20" i="38"/>
  <c r="D21" i="38"/>
  <c r="B22" i="38"/>
  <c r="B19" i="36"/>
  <c r="B21" i="36"/>
  <c r="B23" i="36"/>
  <c r="B24" i="36"/>
  <c r="D21" i="36"/>
  <c r="B22" i="36"/>
  <c r="D20" i="36"/>
  <c r="D18" i="36"/>
  <c r="D22" i="36"/>
  <c r="B13" i="35"/>
  <c r="B20" i="35"/>
  <c r="B21" i="35"/>
  <c r="D19" i="35"/>
  <c r="D22" i="35"/>
  <c r="D18" i="35"/>
  <c r="D21" i="35"/>
  <c r="D20" i="35"/>
  <c r="B22" i="35"/>
  <c r="B19" i="35"/>
  <c r="B23" i="35"/>
  <c r="D18" i="34"/>
  <c r="D20" i="34"/>
  <c r="D22" i="34"/>
  <c r="D19" i="34"/>
  <c r="B20" i="34"/>
  <c r="B22" i="34"/>
  <c r="B19" i="34"/>
  <c r="B21" i="34"/>
  <c r="B23" i="34"/>
  <c r="B16" i="34"/>
  <c r="B15" i="34"/>
</calcChain>
</file>

<file path=xl/sharedStrings.xml><?xml version="1.0" encoding="utf-8"?>
<sst xmlns="http://schemas.openxmlformats.org/spreadsheetml/2006/main" count="512" uniqueCount="98">
  <si>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</si>
  <si>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</si>
  <si>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</si>
  <si>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</si>
  <si>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</si>
  <si>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</si>
  <si>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</si>
  <si>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</si>
  <si>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</si>
  <si>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</si>
  <si>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</si>
  <si>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</si>
  <si>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</si>
  <si>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</si>
  <si>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</si>
  <si>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</si>
  <si>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</si>
  <si>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</si>
  <si>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</si>
  <si>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</si>
  <si>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</si>
  <si>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</si>
  <si>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</si>
  <si>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</si>
  <si>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</si>
  <si>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</si>
  <si>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</si>
  <si>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</si>
  <si>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</si>
  <si>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</si>
  <si>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</si>
  <si>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</si>
  <si>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</si>
  <si>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</si>
  <si>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</si>
  <si>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</si>
  <si>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</si>
  <si>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</si>
  <si>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</si>
  <si>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</si>
  <si>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</si>
  <si>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</si>
  <si>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</si>
  <si>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</si>
  <si>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</si>
  <si>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</si>
  <si>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</si>
  <si>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</si>
  <si>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</si>
  <si>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</si>
  <si>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</si>
  <si>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</si>
  <si>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</si>
  <si>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</si>
  <si>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</si>
  <si>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</si>
  <si>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</si>
  <si>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</si>
  <si>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</si>
  <si>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</si>
  <si>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</si>
  <si>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</si>
  <si>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</si>
  <si>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</si>
  <si>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</si>
  <si>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</si>
  <si>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</si>
  <si>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</si>
  <si>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</si>
  <si>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</si>
  <si>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</si>
  <si>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</si>
  <si>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</si>
  <si>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</si>
  <si>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</si>
  <si>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</si>
  <si>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</si>
  <si>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</si>
  <si>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</si>
  <si>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</si>
  <si>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</si>
  <si>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</si>
  <si>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</si>
  <si>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</si>
  <si>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</si>
  <si>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</si>
  <si>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</si>
  <si>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</si>
  <si>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Übriges</t>
  </si>
  <si>
    <t>Schwert</t>
  </si>
  <si>
    <t>Großschwert</t>
  </si>
  <si>
    <t>c</t>
  </si>
  <si>
    <t>-</t>
  </si>
  <si>
    <t>Groß</t>
  </si>
  <si>
    <t>False</t>
  </si>
  <si>
    <t>Pfeilwerfer</t>
  </si>
  <si>
    <t>Fingerfertigkeit</t>
  </si>
  <si>
    <t>Bohrer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</si>
</sst>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 applyBorder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0" xfId="1" applyFont="1" applyBorder="1"/>
    <xf numFmtId="0" fontId="1" fillId="0" borderId="9" xfId="1" applyFont="1" applyBorder="1"/>
    <xf numFmtId="0" fontId="0" fillId="0" borderId="9" xfId="0" applyBorder="1"/>
    <xf numFmtId="0" fontId="0" fillId="0" borderId="0" xfId="0" applyBorder="1"/>
    <xf numFmtId="0" fontId="1" fillId="0" borderId="0" xfId="0" applyFont="1" applyBorder="1"/>
    <xf numFmtId="0" fontId="7" fillId="0" borderId="0" xfId="0" applyFont="1"/>
    <xf numFmtId="0" fontId="7" fillId="0" borderId="0" xfId="1" applyFont="1" applyFill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1" applyBorder="1"/>
    <xf numFmtId="0" fontId="1" fillId="0" borderId="9" xfId="0" applyFont="1" applyBorder="1"/>
    <xf numFmtId="1" fontId="0" fillId="0" borderId="0" xfId="0" applyNumberFormat="1"/>
    <xf numFmtId="0" fontId="1" fillId="0" borderId="0" xfId="1" applyFont="1" applyFill="1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859375" defaultRowHeight="14.35" x14ac:dyDescent="0.5"/>
  <cols>
    <col min="1" max="1" width="32" bestFit="1" customWidth="1"/>
    <col min="2" max="2" width="19.87890625" customWidth="1"/>
    <col min="6" max="6" width="11.5859375" customWidth="1"/>
  </cols>
  <sheetData>
    <row r="1" spans="1:2" x14ac:dyDescent="0.5">
      <c r="A1" s="27" t="s">
        <v>40</v>
      </c>
      <c r="B1" s="29" t="s">
        <v>41</v>
      </c>
    </row>
    <row r="2" spans="1:2" ht="14.7" thickBot="1" x14ac:dyDescent="0.55000000000000004">
      <c r="A2" s="28"/>
      <c r="B2" s="30"/>
    </row>
    <row r="3" spans="1:2" x14ac:dyDescent="0.5">
      <c r="A3" s="3"/>
      <c r="B3" s="3"/>
    </row>
    <row r="4" spans="1:2" x14ac:dyDescent="0.5">
      <c r="A4" s="3"/>
      <c r="B4" s="3"/>
    </row>
    <row r="5" spans="1:2" x14ac:dyDescent="0.5">
      <c r="A5" s="3" t="s">
        <v>79</v>
      </c>
      <c r="B5" s="3" t="s">
        <v>80</v>
      </c>
    </row>
    <row r="6" spans="1:2" x14ac:dyDescent="0.5">
      <c r="A6" s="3"/>
      <c r="B6" s="3"/>
    </row>
    <row r="7" spans="1:2" x14ac:dyDescent="0.5">
      <c r="A7" s="3"/>
      <c r="B7" s="3"/>
    </row>
    <row r="8" spans="1:2" x14ac:dyDescent="0.5">
      <c r="A8" s="2"/>
    </row>
    <row r="9" spans="1:2" x14ac:dyDescent="0.5">
      <c r="A9" s="2"/>
    </row>
    <row r="10" spans="1:2" x14ac:dyDescent="0.5">
      <c r="A10" s="2"/>
    </row>
    <row r="11" spans="1:2" x14ac:dyDescent="0.5">
      <c r="A11" s="2"/>
    </row>
    <row r="12" spans="1:2" x14ac:dyDescent="0.5">
      <c r="A12" s="2"/>
    </row>
    <row r="13" spans="1:2" x14ac:dyDescent="0.5">
      <c r="B13" s="2"/>
    </row>
    <row r="14" spans="1:2" x14ac:dyDescent="0.5">
      <c r="A14" s="2"/>
      <c r="B14" s="2"/>
    </row>
    <row r="15" spans="1:2" x14ac:dyDescent="0.5">
      <c r="A15" s="2"/>
      <c r="B15" s="2"/>
    </row>
    <row r="16" spans="1:2" x14ac:dyDescent="0.5">
      <c r="A16" s="2"/>
      <c r="B16" s="2"/>
    </row>
    <row r="17" spans="1:2" x14ac:dyDescent="0.5">
      <c r="A17" s="2"/>
      <c r="B17" s="2"/>
    </row>
    <row r="18" spans="1:2" x14ac:dyDescent="0.5">
      <c r="A18" s="2"/>
      <c r="B18" s="2"/>
    </row>
    <row r="19" spans="1:2" x14ac:dyDescent="0.5">
      <c r="A19" s="2"/>
    </row>
    <row r="21" spans="1:2" x14ac:dyDescent="0.5">
      <c r="A21" s="2"/>
      <c r="B21" s="2"/>
    </row>
    <row r="22" spans="1:2" x14ac:dyDescent="0.5">
      <c r="A22" s="2"/>
    </row>
    <row r="23" spans="1:2" x14ac:dyDescent="0.5">
      <c r="A23" s="2"/>
    </row>
    <row r="24" spans="1:2" x14ac:dyDescent="0.5">
      <c r="A24" s="2"/>
    </row>
    <row r="26" spans="1:2" x14ac:dyDescent="0.5">
      <c r="A26" s="2"/>
    </row>
    <row r="27" spans="1:2" x14ac:dyDescent="0.5">
      <c r="A27" s="2"/>
    </row>
    <row r="28" spans="1:2" x14ac:dyDescent="0.5">
      <c r="A28" s="2"/>
    </row>
    <row r="29" spans="1:2" x14ac:dyDescent="0.5">
      <c r="A29" s="2"/>
      <c r="B29" s="2"/>
    </row>
    <row r="30" spans="1:2" x14ac:dyDescent="0.5">
      <c r="A30" s="2"/>
      <c r="B30" s="2"/>
    </row>
    <row r="31" spans="1:2" x14ac:dyDescent="0.5">
      <c r="A31" s="2"/>
      <c r="B31" s="2"/>
    </row>
    <row r="32" spans="1:2" x14ac:dyDescent="0.5">
      <c r="A32" s="2"/>
      <c r="B32" s="2"/>
    </row>
    <row r="33" spans="1:2" x14ac:dyDescent="0.5">
      <c r="A33" s="2"/>
      <c r="B33" s="2"/>
    </row>
    <row r="34" spans="1:2" x14ac:dyDescent="0.5">
      <c r="A34" s="2"/>
      <c r="B34" s="2"/>
    </row>
    <row r="35" spans="1:2" x14ac:dyDescent="0.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9"/>
  <sheetViews>
    <sheetView tabSelected="1" workbookViewId="0">
      <selection activeCell="G33" sqref="G33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15</v>
      </c>
      <c r="C2" s="11" t="s">
        <v>33</v>
      </c>
      <c r="D2" s="12">
        <f t="shared" ref="D2:D14" si="0">IF(AND($H$3="True", H15&gt;50),"50",IF($H$12&gt;H15,$H$12,H15))</f>
        <v>45</v>
      </c>
      <c r="E2" s="4" t="s">
        <v>10</v>
      </c>
      <c r="F2" s="26" t="s">
        <v>89</v>
      </c>
      <c r="G2" s="4" t="s">
        <v>74</v>
      </c>
      <c r="H2" s="4">
        <v>2</v>
      </c>
      <c r="J2" s="5"/>
    </row>
    <row r="3" spans="1:14" x14ac:dyDescent="0.5">
      <c r="A3" s="10" t="s">
        <v>34</v>
      </c>
      <c r="B3" s="11">
        <f>IF(H6+1&gt;$H$12,$H$12,H6+1)</f>
        <v>5</v>
      </c>
      <c r="C3" s="11" t="s">
        <v>31</v>
      </c>
      <c r="D3" s="12">
        <f>IF(AND($H$3="True", H16&gt;50),"50",IF($H$12&gt;H16,$H$12,H16))</f>
        <v>20</v>
      </c>
      <c r="E3" s="4" t="s">
        <v>9</v>
      </c>
      <c r="F3" s="26" t="s">
        <v>89</v>
      </c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10</v>
      </c>
      <c r="C4" s="11" t="s">
        <v>29</v>
      </c>
      <c r="D4" s="12">
        <f t="shared" si="0"/>
        <v>35</v>
      </c>
      <c r="E4" s="4" t="s">
        <v>8</v>
      </c>
      <c r="F4" s="26"/>
      <c r="G4" t="s">
        <v>67</v>
      </c>
      <c r="H4" t="s">
        <v>68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20</v>
      </c>
      <c r="E5" s="4" t="s">
        <v>48</v>
      </c>
      <c r="F5" s="26" t="s">
        <v>48</v>
      </c>
      <c r="G5" s="11" t="s">
        <v>35</v>
      </c>
      <c r="H5" s="11">
        <v>14</v>
      </c>
      <c r="J5" s="5"/>
      <c r="K5" s="5"/>
    </row>
    <row r="6" spans="1:14" x14ac:dyDescent="0.5">
      <c r="A6" s="10" t="s">
        <v>28</v>
      </c>
      <c r="B6" s="11">
        <f>H12</f>
        <v>20</v>
      </c>
      <c r="C6" s="11" t="s">
        <v>24</v>
      </c>
      <c r="D6" s="12">
        <f t="shared" si="0"/>
        <v>20</v>
      </c>
      <c r="E6" s="4"/>
      <c r="G6" s="11" t="s">
        <v>34</v>
      </c>
      <c r="H6" s="11">
        <v>4</v>
      </c>
      <c r="J6" s="5"/>
      <c r="K6" s="5"/>
    </row>
    <row r="7" spans="1:14" x14ac:dyDescent="0.5">
      <c r="A7" s="10" t="s">
        <v>27</v>
      </c>
      <c r="B7" s="11">
        <f>H12*0.75</f>
        <v>15</v>
      </c>
      <c r="C7" s="11" t="s">
        <v>22</v>
      </c>
      <c r="D7" s="12">
        <f t="shared" si="0"/>
        <v>20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20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20</v>
      </c>
      <c r="E9" t="s">
        <v>71</v>
      </c>
      <c r="G9" s="17" t="s">
        <v>69</v>
      </c>
      <c r="H9" s="5">
        <v>15</v>
      </c>
      <c r="K9" s="5"/>
    </row>
    <row r="10" spans="1:14" x14ac:dyDescent="0.5">
      <c r="A10" s="10" t="s">
        <v>21</v>
      </c>
      <c r="B10" s="11">
        <v>0</v>
      </c>
      <c r="C10" s="11" t="s">
        <v>96</v>
      </c>
      <c r="D10" s="12">
        <f t="shared" si="0"/>
        <v>20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20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20</v>
      </c>
      <c r="G12" t="s">
        <v>70</v>
      </c>
      <c r="H12">
        <v>20</v>
      </c>
    </row>
    <row r="13" spans="1:14" x14ac:dyDescent="0.5">
      <c r="A13" s="10" t="s">
        <v>4</v>
      </c>
      <c r="B13" s="11">
        <f>ROUNDUP((B7+B5)/2,0)</f>
        <v>13</v>
      </c>
      <c r="C13" s="11" t="s">
        <v>12</v>
      </c>
      <c r="D13" s="12">
        <f t="shared" si="0"/>
        <v>20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20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11</v>
      </c>
      <c r="C15" s="14"/>
      <c r="D15" s="13"/>
      <c r="E15" t="s">
        <v>84</v>
      </c>
      <c r="F15" s="25">
        <v>2</v>
      </c>
      <c r="G15" s="4" t="s">
        <v>33</v>
      </c>
      <c r="H15" s="4">
        <v>45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2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300</v>
      </c>
      <c r="C17" s="15" t="s">
        <v>15</v>
      </c>
      <c r="D17" s="24">
        <f>VLOOKUP(H2,A46:B49,2,FALSE)*B45</f>
        <v>130</v>
      </c>
      <c r="E17" t="s">
        <v>86</v>
      </c>
      <c r="F17" s="25">
        <v>1</v>
      </c>
      <c r="G17" s="4" t="s">
        <v>29</v>
      </c>
      <c r="H17" s="4">
        <v>35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6.5</v>
      </c>
      <c r="E18" t="s">
        <v>87</v>
      </c>
      <c r="F18" s="25">
        <v>2</v>
      </c>
      <c r="G18" s="4" t="s">
        <v>26</v>
      </c>
      <c r="H18" s="4">
        <v>0</v>
      </c>
      <c r="I18" t="s">
        <v>91</v>
      </c>
      <c r="K18" s="5"/>
    </row>
    <row r="19" spans="1:14" x14ac:dyDescent="0.5">
      <c r="A19" s="10" t="s">
        <v>42</v>
      </c>
      <c r="B19" s="11">
        <f>B17/2</f>
        <v>150</v>
      </c>
      <c r="C19" s="15" t="s">
        <v>50</v>
      </c>
      <c r="D19" s="12">
        <f>$D$17*0.2</f>
        <v>26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150</v>
      </c>
      <c r="C20" s="15" t="s">
        <v>51</v>
      </c>
      <c r="D20" s="12">
        <f>$D$17*0.2</f>
        <v>26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100</v>
      </c>
      <c r="C21" s="15" t="s">
        <v>52</v>
      </c>
      <c r="D21" s="12">
        <f>$D$17*0.35</f>
        <v>45.5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100</v>
      </c>
      <c r="C22" s="15" t="s">
        <v>53</v>
      </c>
      <c r="D22" s="12">
        <f>$D$17*0.2</f>
        <v>26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100</v>
      </c>
      <c r="C23" s="11"/>
      <c r="D23" s="12"/>
      <c r="G23" s="4" t="s">
        <v>96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100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9"/>
  <sheetViews>
    <sheetView workbookViewId="0">
      <selection activeCell="E30" sqref="E30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17</v>
      </c>
      <c r="C2" s="11" t="s">
        <v>33</v>
      </c>
      <c r="D2" s="12">
        <f t="shared" ref="D2:D14" si="0">IF(AND($H$3="True", H15&gt;50),"50",IF($H$12&gt;H15,$H$12,H15))</f>
        <v>60</v>
      </c>
      <c r="E2" s="4" t="s">
        <v>10</v>
      </c>
      <c r="F2" s="26" t="s">
        <v>97</v>
      </c>
      <c r="G2" s="4" t="s">
        <v>74</v>
      </c>
      <c r="H2" s="4">
        <v>3</v>
      </c>
      <c r="J2" s="5"/>
    </row>
    <row r="3" spans="1:14" x14ac:dyDescent="0.5">
      <c r="A3" s="10" t="s">
        <v>34</v>
      </c>
      <c r="B3" s="11">
        <f>IF(H6+1&gt;$H$12,$H$12,H6+1)</f>
        <v>16</v>
      </c>
      <c r="C3" s="11" t="s">
        <v>31</v>
      </c>
      <c r="D3" s="12">
        <f>IF(AND($H$3="True", H16&gt;50),"50",IF($H$12&gt;H16,$H$12,H16))</f>
        <v>30</v>
      </c>
      <c r="E3" s="4" t="s">
        <v>9</v>
      </c>
      <c r="F3" s="26"/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15</v>
      </c>
      <c r="C4" s="11" t="s">
        <v>29</v>
      </c>
      <c r="D4" s="12">
        <f t="shared" si="0"/>
        <v>30</v>
      </c>
      <c r="E4" s="4" t="s">
        <v>8</v>
      </c>
      <c r="F4" s="26"/>
      <c r="G4" t="s">
        <v>67</v>
      </c>
      <c r="H4" t="s">
        <v>93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30</v>
      </c>
      <c r="E5" s="4" t="s">
        <v>48</v>
      </c>
      <c r="F5" s="26"/>
      <c r="G5" s="11" t="s">
        <v>35</v>
      </c>
      <c r="H5" s="11">
        <v>16</v>
      </c>
      <c r="J5" s="5"/>
      <c r="K5" s="5"/>
    </row>
    <row r="6" spans="1:14" x14ac:dyDescent="0.5">
      <c r="A6" s="10" t="s">
        <v>28</v>
      </c>
      <c r="B6" s="11">
        <f>H12</f>
        <v>30</v>
      </c>
      <c r="C6" s="11" t="s">
        <v>24</v>
      </c>
      <c r="D6" s="12">
        <f t="shared" si="0"/>
        <v>30</v>
      </c>
      <c r="E6" s="4"/>
      <c r="G6" s="11" t="s">
        <v>34</v>
      </c>
      <c r="H6" s="11">
        <v>15</v>
      </c>
      <c r="J6" s="5"/>
      <c r="K6" s="5"/>
    </row>
    <row r="7" spans="1:14" x14ac:dyDescent="0.5">
      <c r="A7" s="10" t="s">
        <v>27</v>
      </c>
      <c r="B7" s="11">
        <f>H12*0.75</f>
        <v>22.5</v>
      </c>
      <c r="C7" s="11" t="s">
        <v>22</v>
      </c>
      <c r="D7" s="12">
        <f t="shared" si="0"/>
        <v>30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30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30</v>
      </c>
      <c r="E9" t="s">
        <v>71</v>
      </c>
      <c r="G9" s="17" t="s">
        <v>69</v>
      </c>
      <c r="H9" s="5">
        <v>20</v>
      </c>
      <c r="K9" s="5"/>
    </row>
    <row r="10" spans="1:14" x14ac:dyDescent="0.5">
      <c r="A10" s="10" t="s">
        <v>21</v>
      </c>
      <c r="B10" s="11">
        <v>0</v>
      </c>
      <c r="C10" s="4" t="s">
        <v>96</v>
      </c>
      <c r="D10" s="12">
        <f t="shared" si="0"/>
        <v>30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30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30</v>
      </c>
      <c r="G12" t="s">
        <v>70</v>
      </c>
      <c r="H12">
        <v>30</v>
      </c>
    </row>
    <row r="13" spans="1:14" x14ac:dyDescent="0.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13</v>
      </c>
      <c r="C15" s="14"/>
      <c r="D15" s="13"/>
      <c r="E15" t="s">
        <v>84</v>
      </c>
      <c r="F15" s="25">
        <v>2</v>
      </c>
      <c r="G15" s="4" t="s">
        <v>33</v>
      </c>
      <c r="H15" s="4">
        <v>60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9.4250000000000007</v>
      </c>
      <c r="E18" t="s">
        <v>87</v>
      </c>
      <c r="F18" s="25">
        <v>1</v>
      </c>
      <c r="G18" s="4" t="s">
        <v>26</v>
      </c>
      <c r="H18" s="4"/>
      <c r="I18" t="s">
        <v>91</v>
      </c>
      <c r="K18" s="5"/>
    </row>
    <row r="19" spans="1:14" x14ac:dyDescent="0.5">
      <c r="A19" s="10" t="s">
        <v>42</v>
      </c>
      <c r="B19" s="11">
        <f>B17/2</f>
        <v>225</v>
      </c>
      <c r="C19" s="15" t="s">
        <v>50</v>
      </c>
      <c r="D19" s="12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225</v>
      </c>
      <c r="C20" s="15" t="s">
        <v>51</v>
      </c>
      <c r="D20" s="12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150</v>
      </c>
      <c r="C21" s="15" t="s">
        <v>52</v>
      </c>
      <c r="D21" s="12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150</v>
      </c>
      <c r="C22" s="15" t="s">
        <v>53</v>
      </c>
      <c r="D22" s="12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150</v>
      </c>
      <c r="C23" s="11"/>
      <c r="D23" s="12"/>
      <c r="G23" s="4" t="s">
        <v>96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1.3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9"/>
  <sheetViews>
    <sheetView topLeftCell="B1" workbookViewId="0">
      <selection activeCell="F3" sqref="F3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17</v>
      </c>
      <c r="C2" s="11" t="s">
        <v>33</v>
      </c>
      <c r="D2" s="12">
        <f t="shared" ref="D2:D14" si="0">IF(AND($H$3="True", H15&gt;50),"50",IF($H$12&gt;H15,$H$12,H15))</f>
        <v>30</v>
      </c>
      <c r="E2" s="4" t="s">
        <v>10</v>
      </c>
      <c r="F2" s="26" t="s">
        <v>89</v>
      </c>
      <c r="G2" s="4" t="s">
        <v>74</v>
      </c>
      <c r="H2" s="4">
        <v>3</v>
      </c>
      <c r="J2" s="5"/>
    </row>
    <row r="3" spans="1:14" x14ac:dyDescent="0.5">
      <c r="A3" s="10" t="s">
        <v>34</v>
      </c>
      <c r="B3" s="11">
        <f>IF(H6+1&gt;$H$12,$H$12,H6+1)</f>
        <v>16</v>
      </c>
      <c r="C3" s="11" t="s">
        <v>31</v>
      </c>
      <c r="D3" s="12">
        <f>IF(AND($H$3="True", H16&gt;50),"50",IF($H$12&gt;H16,$H$12,H16))</f>
        <v>30</v>
      </c>
      <c r="E3" s="4" t="s">
        <v>9</v>
      </c>
      <c r="F3" s="26" t="s">
        <v>90</v>
      </c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15</v>
      </c>
      <c r="C4" s="11" t="s">
        <v>29</v>
      </c>
      <c r="D4" s="12">
        <f t="shared" si="0"/>
        <v>30</v>
      </c>
      <c r="E4" s="4" t="s">
        <v>8</v>
      </c>
      <c r="F4" s="26" t="s">
        <v>95</v>
      </c>
      <c r="G4" t="s">
        <v>67</v>
      </c>
      <c r="H4" t="s">
        <v>93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60</v>
      </c>
      <c r="E5" s="4" t="s">
        <v>48</v>
      </c>
      <c r="F5" s="26" t="s">
        <v>48</v>
      </c>
      <c r="G5" s="11" t="s">
        <v>35</v>
      </c>
      <c r="H5" s="11">
        <v>16</v>
      </c>
      <c r="J5" s="5"/>
      <c r="K5" s="5"/>
    </row>
    <row r="6" spans="1:14" x14ac:dyDescent="0.5">
      <c r="A6" s="10" t="s">
        <v>28</v>
      </c>
      <c r="B6" s="11">
        <f>H12</f>
        <v>30</v>
      </c>
      <c r="C6" s="11" t="s">
        <v>24</v>
      </c>
      <c r="D6" s="12">
        <f t="shared" si="0"/>
        <v>30</v>
      </c>
      <c r="E6" s="4"/>
      <c r="G6" s="11" t="s">
        <v>34</v>
      </c>
      <c r="H6" s="11">
        <v>15</v>
      </c>
      <c r="J6" s="5"/>
      <c r="K6" s="5"/>
    </row>
    <row r="7" spans="1:14" x14ac:dyDescent="0.5">
      <c r="A7" s="10" t="s">
        <v>27</v>
      </c>
      <c r="B7" s="11">
        <f>H12*0.75</f>
        <v>22.5</v>
      </c>
      <c r="C7" s="11" t="s">
        <v>22</v>
      </c>
      <c r="D7" s="12">
        <f t="shared" si="0"/>
        <v>30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30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30</v>
      </c>
      <c r="E9" t="s">
        <v>71</v>
      </c>
      <c r="G9" s="17" t="s">
        <v>69</v>
      </c>
      <c r="H9" s="5">
        <v>20</v>
      </c>
      <c r="K9" s="5"/>
    </row>
    <row r="10" spans="1:14" x14ac:dyDescent="0.5">
      <c r="A10" s="10" t="s">
        <v>21</v>
      </c>
      <c r="B10" s="11">
        <v>0</v>
      </c>
      <c r="C10" s="11" t="s">
        <v>96</v>
      </c>
      <c r="D10" s="12">
        <f t="shared" si="0"/>
        <v>30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30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30</v>
      </c>
      <c r="G12" t="s">
        <v>70</v>
      </c>
      <c r="H12">
        <v>30</v>
      </c>
    </row>
    <row r="13" spans="1:14" x14ac:dyDescent="0.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13</v>
      </c>
      <c r="C15" s="14"/>
      <c r="D15" s="13"/>
      <c r="E15" t="s">
        <v>84</v>
      </c>
      <c r="F15" s="25">
        <v>2</v>
      </c>
      <c r="G15" s="4" t="s">
        <v>33</v>
      </c>
      <c r="H15" s="4">
        <v>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9.4250000000000007</v>
      </c>
      <c r="E18" t="s">
        <v>87</v>
      </c>
      <c r="F18" s="25">
        <v>1</v>
      </c>
      <c r="G18" s="4" t="s">
        <v>26</v>
      </c>
      <c r="H18" s="4">
        <v>60</v>
      </c>
      <c r="I18" t="s">
        <v>91</v>
      </c>
      <c r="K18" s="5"/>
    </row>
    <row r="19" spans="1:14" x14ac:dyDescent="0.5">
      <c r="A19" s="10" t="s">
        <v>42</v>
      </c>
      <c r="B19" s="11">
        <f>B17/2</f>
        <v>225</v>
      </c>
      <c r="C19" s="15" t="s">
        <v>50</v>
      </c>
      <c r="D19" s="12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225</v>
      </c>
      <c r="C20" s="15" t="s">
        <v>51</v>
      </c>
      <c r="D20" s="12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150</v>
      </c>
      <c r="C21" s="15" t="s">
        <v>52</v>
      </c>
      <c r="D21" s="12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150</v>
      </c>
      <c r="C22" s="15" t="s">
        <v>53</v>
      </c>
      <c r="D22" s="12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150</v>
      </c>
      <c r="C23" s="11"/>
      <c r="D23" s="12"/>
      <c r="G23" s="4" t="s">
        <v>96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1.3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opLeftCell="B1" workbookViewId="0">
      <selection activeCell="K26" sqref="K26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10</v>
      </c>
      <c r="C2" s="11" t="s">
        <v>33</v>
      </c>
      <c r="D2" s="12">
        <f t="shared" ref="D2:D14" si="0">IF(AND($H$3="True", H15&gt;50),"50",IF($H$12&gt;H15,$H$12,H15))</f>
        <v>10</v>
      </c>
      <c r="E2" s="4" t="s">
        <v>10</v>
      </c>
      <c r="F2" s="26"/>
      <c r="G2" s="4" t="s">
        <v>74</v>
      </c>
      <c r="H2" s="4">
        <v>1</v>
      </c>
      <c r="J2" s="5"/>
    </row>
    <row r="3" spans="1:14" x14ac:dyDescent="0.5">
      <c r="A3" s="10" t="s">
        <v>34</v>
      </c>
      <c r="B3" s="11">
        <f>IF(H6+1&gt;$H$12,$H$12,H6+1)</f>
        <v>1</v>
      </c>
      <c r="C3" s="11" t="s">
        <v>31</v>
      </c>
      <c r="D3" s="12">
        <f>IF(AND($H$3="True", H16&gt;50),"50",IF($H$12&gt;H16,$H$12,H16))</f>
        <v>10</v>
      </c>
      <c r="E3" s="4" t="s">
        <v>9</v>
      </c>
      <c r="F3" s="26"/>
      <c r="G3" s="4" t="s">
        <v>73</v>
      </c>
      <c r="H3" s="4" t="s">
        <v>75</v>
      </c>
      <c r="J3" s="5"/>
      <c r="K3" s="5"/>
    </row>
    <row r="4" spans="1:14" x14ac:dyDescent="0.5">
      <c r="A4" s="10" t="s">
        <v>32</v>
      </c>
      <c r="B4" s="11">
        <f>H12/2</f>
        <v>5</v>
      </c>
      <c r="C4" s="11" t="s">
        <v>29</v>
      </c>
      <c r="D4" s="12">
        <f t="shared" si="0"/>
        <v>10</v>
      </c>
      <c r="E4" s="4" t="s">
        <v>8</v>
      </c>
      <c r="G4" t="s">
        <v>67</v>
      </c>
      <c r="H4" t="s">
        <v>68</v>
      </c>
      <c r="J4" s="5"/>
    </row>
    <row r="5" spans="1:14" x14ac:dyDescent="0.5">
      <c r="A5" s="10" t="s">
        <v>30</v>
      </c>
      <c r="B5" s="11">
        <f>IF(H7+1&gt;$H$12,$H$12,H7+1)</f>
        <v>10</v>
      </c>
      <c r="C5" s="11" t="s">
        <v>26</v>
      </c>
      <c r="D5" s="12">
        <f t="shared" si="0"/>
        <v>10</v>
      </c>
      <c r="E5" s="4" t="s">
        <v>48</v>
      </c>
      <c r="F5" s="26"/>
      <c r="G5" s="11" t="s">
        <v>35</v>
      </c>
      <c r="H5" s="11">
        <v>10</v>
      </c>
      <c r="J5" s="5"/>
      <c r="K5" s="5"/>
    </row>
    <row r="6" spans="1:14" x14ac:dyDescent="0.5">
      <c r="A6" s="10" t="s">
        <v>28</v>
      </c>
      <c r="B6" s="11">
        <f>H12</f>
        <v>10</v>
      </c>
      <c r="C6" s="11" t="s">
        <v>24</v>
      </c>
      <c r="D6" s="12">
        <f t="shared" si="0"/>
        <v>10</v>
      </c>
      <c r="E6" s="4"/>
      <c r="G6" s="11" t="s">
        <v>34</v>
      </c>
      <c r="H6" s="11">
        <v>0</v>
      </c>
      <c r="J6" s="5"/>
      <c r="K6" s="5"/>
    </row>
    <row r="7" spans="1:14" x14ac:dyDescent="0.5">
      <c r="A7" s="10" t="s">
        <v>27</v>
      </c>
      <c r="B7" s="11">
        <f>H12*0.75</f>
        <v>7.5</v>
      </c>
      <c r="C7" s="11" t="s">
        <v>22</v>
      </c>
      <c r="D7" s="12">
        <f t="shared" si="0"/>
        <v>10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10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10</v>
      </c>
      <c r="E9" t="s">
        <v>71</v>
      </c>
      <c r="G9" s="17" t="s">
        <v>69</v>
      </c>
      <c r="H9" s="5">
        <v>5</v>
      </c>
      <c r="K9" s="5"/>
    </row>
    <row r="10" spans="1:14" x14ac:dyDescent="0.5">
      <c r="A10" s="10" t="s">
        <v>21</v>
      </c>
      <c r="B10" s="11">
        <v>0</v>
      </c>
      <c r="C10" s="11" t="s">
        <v>96</v>
      </c>
      <c r="D10" s="12">
        <f t="shared" si="0"/>
        <v>10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10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10</v>
      </c>
      <c r="G12" t="s">
        <v>70</v>
      </c>
      <c r="H12">
        <v>10</v>
      </c>
    </row>
    <row r="13" spans="1:14" x14ac:dyDescent="0.5">
      <c r="A13" s="10" t="s">
        <v>4</v>
      </c>
      <c r="B13" s="11">
        <f>ROUNDUP((B7+B5)/2,0)</f>
        <v>9</v>
      </c>
      <c r="C13" s="11" t="s">
        <v>12</v>
      </c>
      <c r="D13" s="12">
        <f t="shared" si="0"/>
        <v>10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10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9</v>
      </c>
      <c r="C15" s="14"/>
      <c r="D15" s="13"/>
      <c r="E15" t="s">
        <v>84</v>
      </c>
      <c r="F15" s="25">
        <v>2</v>
      </c>
      <c r="G15" s="4" t="s">
        <v>33</v>
      </c>
      <c r="H15" s="4">
        <v>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150</v>
      </c>
      <c r="C17" s="15" t="s">
        <v>15</v>
      </c>
      <c r="D17" s="24">
        <f>VLOOKUP(H2,A46:B49,2,FALSE)*B45</f>
        <v>100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5</v>
      </c>
      <c r="E18" t="s">
        <v>87</v>
      </c>
      <c r="F18" s="25">
        <v>1</v>
      </c>
      <c r="G18" s="4" t="s">
        <v>26</v>
      </c>
      <c r="H18" s="4">
        <v>0</v>
      </c>
      <c r="I18" t="s">
        <v>91</v>
      </c>
      <c r="K18" s="5"/>
    </row>
    <row r="19" spans="1:14" x14ac:dyDescent="0.5">
      <c r="A19" s="10" t="s">
        <v>42</v>
      </c>
      <c r="B19" s="11">
        <f>B17/2</f>
        <v>75</v>
      </c>
      <c r="C19" s="15" t="s">
        <v>50</v>
      </c>
      <c r="D19" s="12">
        <f>$D$17*0.2</f>
        <v>20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75</v>
      </c>
      <c r="C20" s="15" t="s">
        <v>51</v>
      </c>
      <c r="D20" s="12">
        <f>$D$17*0.2</f>
        <v>20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50</v>
      </c>
      <c r="C21" s="15" t="s">
        <v>52</v>
      </c>
      <c r="D21" s="12">
        <f>$D$17*0.35</f>
        <v>35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50</v>
      </c>
      <c r="C22" s="15" t="s">
        <v>53</v>
      </c>
      <c r="D22" s="12">
        <f>$D$17*0.2</f>
        <v>20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50</v>
      </c>
      <c r="C23" s="11"/>
      <c r="D23" s="12"/>
      <c r="G23" s="4" t="s">
        <v>96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Index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2020-11-22T19:44:15Z</dcterms:created>
  <dcterms:modified xsi:type="dcterms:W3CDTF">2022-08-29T16:19:26Z</dcterms:modified>
</cp:coreProperties>
</file>