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OrbisAstea\Rpg\Container\"/>
    </mc:Choice>
  </mc:AlternateContent>
  <xr:revisionPtr revIDLastSave="0" documentId="13_ncr:1_{57F397FF-4757-4ABD-823C-DB80EAA29E35}" xr6:coauthVersionLast="47" xr6:coauthVersionMax="47" xr10:uidLastSave="{00000000-0000-0000-0000-000000000000}"/>
  <bookViews>
    <workbookView xWindow="-108" yWindow="-108" windowWidth="23256" windowHeight="12456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T3" i="15"/>
  <c r="T4" i="15"/>
  <c r="T5" i="15"/>
  <c r="T6" i="15"/>
  <c r="T7" i="15"/>
  <c r="T8" i="15"/>
  <c r="T9" i="15"/>
  <c r="T10" i="15"/>
  <c r="T11" i="15"/>
  <c r="T12" i="15"/>
  <c r="T13" i="15"/>
  <c r="T2" i="15"/>
  <c r="B15" i="1"/>
  <c r="B18" i="1" s="1"/>
  <c r="B21" i="7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H2" i="13"/>
  <c r="J5" i="4"/>
  <c r="J13" i="4"/>
  <c r="J14" i="4"/>
  <c r="F16" i="13" l="1"/>
  <c r="F20" i="13"/>
  <c r="H9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6" i="1" l="1"/>
  <c r="F3" i="13" s="1"/>
  <c r="B17" i="1"/>
  <c r="F4" i="13" s="1"/>
  <c r="F2" i="13"/>
  <c r="O3" i="1"/>
  <c r="O2" i="1"/>
  <c r="B8" i="1"/>
  <c r="S8" i="7" s="1"/>
  <c r="B8" i="13" s="1"/>
  <c r="D10" i="1"/>
  <c r="B5" i="1"/>
  <c r="S5" i="7" s="1"/>
  <c r="B5" i="13" s="1"/>
  <c r="D11" i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D21" i="7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6" i="13"/>
  <c r="H3" i="13"/>
  <c r="H4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<sst xmlns="http://schemas.openxmlformats.org/spreadsheetml/2006/main" count="495" uniqueCount="288">
  <si>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</si>
  <si>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</si>
  <si>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</si>
  <si>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</si>
  <si>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</si>
  <si>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</si>
  <si>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</si>
  <si>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</si>
  <si>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</si>
  <si>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</si>
  <si>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</si>
  <si>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</si>
  <si>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</si>
  <si>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</si>
  <si>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</si>
  <si>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</si>
  <si>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</si>
  <si>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</si>
  <si>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</si>
  <si>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</si>
  <si>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</si>
  <si>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</si>
  <si>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</si>
  <si>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</si>
  <si>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</si>
  <si>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</si>
  <si>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</si>
  <si>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</si>
  <si>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</si>
  <si>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</si>
  <si>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</si>
  <si>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</si>
  <si>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</si>
  <si>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</si>
  <si>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</si>
  <si>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</si>
  <si>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</si>
  <si>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</si>
  <si>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</si>
  <si>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</si>
  <si>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</si>
  <si>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</si>
  <si>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</si>
  <si>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</si>
  <si>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</si>
  <si>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</si>
  <si>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</si>
  <si>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Utilities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</si>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</sst>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494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 wrapText="1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6" fillId="19" borderId="5" xfId="0" applyFont="1" applyFill="1" applyBorder="1" applyProtection="1"/>
    <xf numFmtId="0" fontId="7" fillId="26" borderId="40" xfId="0" applyFont="1" applyFill="1" applyBorder="1" applyProtection="1"/>
    <xf numFmtId="0" fontId="7" fillId="19" borderId="28" xfId="0" applyFont="1" applyFill="1" applyBorder="1" applyProtection="1"/>
    <xf numFmtId="0" fontId="7" fillId="26" borderId="28" xfId="0" applyFont="1" applyFill="1" applyBorder="1" applyProtection="1"/>
    <xf numFmtId="0" fontId="7" fillId="26" borderId="27" xfId="0" applyFont="1" applyFill="1" applyBorder="1" applyProtection="1"/>
    <xf numFmtId="0" fontId="7" fillId="19" borderId="29" xfId="0" applyFont="1" applyFill="1" applyBorder="1" applyProtection="1"/>
    <xf numFmtId="0" fontId="7" fillId="19" borderId="0" xfId="0" applyFont="1" applyFill="1" applyProtection="1"/>
    <xf numFmtId="0" fontId="6" fillId="19" borderId="5" xfId="0" applyFont="1" applyFill="1" applyBorder="1" applyAlignment="1" applyProtection="1">
      <alignment wrapText="1"/>
    </xf>
    <xf numFmtId="0" fontId="15" fillId="20" borderId="6" xfId="0" applyFont="1" applyFill="1" applyBorder="1" applyAlignment="1" applyProtection="1">
      <alignment horizontal="center" vertical="center"/>
    </xf>
    <xf numFmtId="0" fontId="15" fillId="20" borderId="26" xfId="0" applyFont="1" applyFill="1" applyBorder="1" applyAlignment="1" applyProtection="1">
      <alignment horizontal="center" vertical="center"/>
    </xf>
    <xf numFmtId="0" fontId="15" fillId="20" borderId="19" xfId="0" applyFont="1" applyFill="1" applyBorder="1" applyAlignment="1" applyProtection="1">
      <alignment horizontal="center" vertical="center"/>
    </xf>
    <xf numFmtId="0" fontId="6" fillId="20" borderId="34" xfId="0" applyFont="1" applyFill="1" applyBorder="1" applyProtection="1"/>
    <xf numFmtId="0" fontId="13" fillId="20" borderId="45" xfId="0" applyFont="1" applyFill="1" applyBorder="1" applyAlignment="1" applyProtection="1">
      <alignment horizontal="center"/>
    </xf>
    <xf numFmtId="0" fontId="13" fillId="20" borderId="26" xfId="0" applyFont="1" applyFill="1" applyBorder="1" applyAlignment="1" applyProtection="1">
      <alignment horizontal="center"/>
    </xf>
    <xf numFmtId="0" fontId="13" fillId="20" borderId="46" xfId="0" applyFont="1" applyFill="1" applyBorder="1" applyAlignment="1" applyProtection="1">
      <alignment horizontal="center"/>
    </xf>
    <xf numFmtId="0" fontId="13" fillId="4" borderId="32" xfId="0" applyFont="1" applyFill="1" applyBorder="1" applyAlignment="1" applyProtection="1">
      <alignment horizontal="center"/>
    </xf>
    <xf numFmtId="0" fontId="13" fillId="4" borderId="33" xfId="0" applyFont="1" applyFill="1" applyBorder="1" applyAlignment="1" applyProtection="1">
      <alignment horizontal="center"/>
    </xf>
    <xf numFmtId="0" fontId="13" fillId="10" borderId="38" xfId="0" applyFont="1" applyFill="1" applyBorder="1" applyAlignment="1" applyProtection="1">
      <alignment horizontal="center"/>
    </xf>
    <xf numFmtId="0" fontId="13" fillId="10" borderId="33" xfId="0" applyFont="1" applyFill="1" applyBorder="1" applyAlignment="1" applyProtection="1">
      <alignment horizontal="center"/>
    </xf>
    <xf numFmtId="0" fontId="13" fillId="4" borderId="3" xfId="0" applyFont="1" applyFill="1" applyBorder="1" applyProtection="1"/>
    <xf numFmtId="0" fontId="14" fillId="4" borderId="4" xfId="0" applyFont="1" applyFill="1" applyBorder="1" applyProtection="1"/>
    <xf numFmtId="0" fontId="13" fillId="10" borderId="39" xfId="0" applyFont="1" applyFill="1" applyBorder="1" applyProtection="1"/>
    <xf numFmtId="0" fontId="14" fillId="10" borderId="4" xfId="0" applyFont="1" applyFill="1" applyBorder="1" applyProtection="1"/>
    <xf numFmtId="49" fontId="6" fillId="23" borderId="27" xfId="0" applyNumberFormat="1" applyFont="1" applyFill="1" applyBorder="1" applyAlignment="1" applyProtection="1">
      <alignment vertical="top"/>
    </xf>
    <xf numFmtId="2" fontId="7" fillId="23" borderId="29" xfId="0" applyNumberFormat="1" applyFont="1" applyFill="1" applyBorder="1" applyProtection="1"/>
    <xf numFmtId="0" fontId="6" fillId="23" borderId="27" xfId="0" applyFont="1" applyFill="1" applyBorder="1" applyProtection="1"/>
    <xf numFmtId="164" fontId="7" fillId="23" borderId="29" xfId="0" applyNumberFormat="1" applyFont="1" applyFill="1" applyBorder="1" applyProtection="1"/>
    <xf numFmtId="0" fontId="7" fillId="26" borderId="1" xfId="0" applyFont="1" applyFill="1" applyBorder="1" applyAlignment="1" applyProtection="1">
      <alignment horizontal="center"/>
    </xf>
    <xf numFmtId="0" fontId="7" fillId="19" borderId="24" xfId="0" applyFont="1" applyFill="1" applyBorder="1" applyAlignment="1" applyProtection="1">
      <alignment horizontal="center"/>
    </xf>
    <xf numFmtId="0" fontId="7" fillId="26" borderId="24" xfId="0" applyFont="1" applyFill="1" applyBorder="1" applyAlignment="1" applyProtection="1">
      <alignment horizontal="center"/>
    </xf>
    <xf numFmtId="0" fontId="7" fillId="26" borderId="3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/>
    </xf>
    <xf numFmtId="0" fontId="7" fillId="26" borderId="25" xfId="0" applyFont="1" applyFill="1" applyBorder="1" applyAlignment="1" applyProtection="1">
      <alignment horizontal="center"/>
    </xf>
    <xf numFmtId="0" fontId="7" fillId="19" borderId="25" xfId="0" applyFont="1" applyFill="1" applyBorder="1" applyAlignment="1" applyProtection="1">
      <alignment horizontal="center"/>
    </xf>
    <xf numFmtId="0" fontId="7" fillId="26" borderId="4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 vertical="center" wrapText="1"/>
    </xf>
    <xf numFmtId="0" fontId="6" fillId="7" borderId="5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/>
    </xf>
    <xf numFmtId="0" fontId="7" fillId="9" borderId="25" xfId="0" applyFont="1" applyFill="1" applyBorder="1" applyAlignment="1" applyProtection="1">
      <alignment horizontal="center"/>
    </xf>
    <xf numFmtId="0" fontId="7" fillId="10" borderId="25" xfId="0" applyFont="1" applyFill="1" applyBorder="1" applyAlignment="1" applyProtection="1">
      <alignment horizontal="center"/>
    </xf>
    <xf numFmtId="0" fontId="7" fillId="8" borderId="25" xfId="0" applyFont="1" applyFill="1" applyBorder="1" applyAlignment="1" applyProtection="1">
      <alignment horizontal="center"/>
    </xf>
    <xf numFmtId="0" fontId="7" fillId="4" borderId="25" xfId="0" applyFont="1" applyFill="1" applyBorder="1" applyAlignment="1" applyProtection="1">
      <alignment horizontal="center"/>
    </xf>
    <xf numFmtId="0" fontId="7" fillId="12" borderId="25" xfId="0" applyFont="1" applyFill="1" applyBorder="1" applyAlignment="1" applyProtection="1">
      <alignment horizontal="center"/>
    </xf>
    <xf numFmtId="0" fontId="11" fillId="14" borderId="25" xfId="0" applyFont="1" applyFill="1" applyBorder="1" applyAlignment="1" applyProtection="1">
      <alignment horizontal="center"/>
    </xf>
    <xf numFmtId="0" fontId="7" fillId="17" borderId="25" xfId="0" applyFont="1" applyFill="1" applyBorder="1" applyAlignment="1" applyProtection="1">
      <alignment horizontal="center"/>
    </xf>
    <xf numFmtId="0" fontId="7" fillId="19" borderId="3" xfId="0" applyFont="1" applyFill="1" applyBorder="1" applyAlignment="1" applyProtection="1">
      <alignment horizontal="center"/>
    </xf>
    <xf numFmtId="0" fontId="11" fillId="15" borderId="4" xfId="0" applyFont="1" applyFill="1" applyBorder="1" applyAlignment="1" applyProtection="1">
      <alignment horizontal="center"/>
    </xf>
    <xf numFmtId="0" fontId="7" fillId="19" borderId="0" xfId="0" applyFont="1" applyFill="1" applyAlignment="1" applyProtection="1">
      <alignment horizontal="center"/>
    </xf>
    <xf numFmtId="0" fontId="6" fillId="26" borderId="5" xfId="0" applyFont="1" applyFill="1" applyBorder="1" applyAlignment="1" applyProtection="1">
      <alignment horizontal="center"/>
    </xf>
    <xf numFmtId="0" fontId="7" fillId="26" borderId="19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7" fillId="5" borderId="21" xfId="0" applyFont="1" applyFill="1" applyBorder="1" applyAlignment="1" applyProtection="1">
      <alignment horizontal="center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6" fillId="19" borderId="26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6" fillId="26" borderId="16" xfId="0" applyFont="1" applyFill="1" applyBorder="1" applyAlignment="1" applyProtection="1">
      <alignment horizontal="center" vertical="center" wrapText="1"/>
    </xf>
    <xf numFmtId="0" fontId="6" fillId="26" borderId="17" xfId="0" applyFont="1" applyFill="1" applyBorder="1" applyAlignment="1" applyProtection="1">
      <alignment horizontal="center" vertical="center" wrapText="1"/>
    </xf>
    <xf numFmtId="0" fontId="7" fillId="19" borderId="32" xfId="0" applyFont="1" applyFill="1" applyBorder="1" applyAlignment="1" applyProtection="1">
      <alignment horizontal="center"/>
    </xf>
    <xf numFmtId="0" fontId="7" fillId="19" borderId="33" xfId="0" applyFont="1" applyFill="1" applyBorder="1" applyAlignment="1" applyProtection="1">
      <alignment horizontal="center"/>
    </xf>
    <xf numFmtId="49" fontId="7" fillId="19" borderId="32" xfId="0" applyNumberFormat="1" applyFont="1" applyFill="1" applyBorder="1" applyAlignment="1" applyProtection="1">
      <alignment horizontal="center"/>
    </xf>
    <xf numFmtId="49" fontId="7" fillId="26" borderId="24" xfId="0" applyNumberFormat="1" applyFont="1" applyFill="1" applyBorder="1" applyAlignment="1" applyProtection="1">
      <alignment horizontal="center"/>
    </xf>
    <xf numFmtId="49" fontId="7" fillId="19" borderId="24" xfId="0" applyNumberFormat="1" applyFont="1" applyFill="1" applyBorder="1" applyAlignment="1" applyProtection="1">
      <alignment horizontal="center"/>
    </xf>
    <xf numFmtId="0" fontId="7" fillId="19" borderId="4" xfId="0" applyFont="1" applyFill="1" applyBorder="1" applyAlignment="1" applyProtection="1">
      <alignment horizontal="center"/>
    </xf>
    <xf numFmtId="49" fontId="7" fillId="26" borderId="3" xfId="0" applyNumberFormat="1" applyFont="1" applyFill="1" applyBorder="1" applyAlignment="1" applyProtection="1">
      <alignment horizontal="center"/>
    </xf>
    <xf numFmtId="0" fontId="6" fillId="19" borderId="6" xfId="0" applyFont="1" applyFill="1" applyBorder="1" applyAlignment="1" applyProtection="1">
      <alignment horizontal="center" vertical="center"/>
    </xf>
    <xf numFmtId="0" fontId="6" fillId="19" borderId="19" xfId="0" applyFont="1" applyFill="1" applyBorder="1" applyAlignment="1" applyProtection="1">
      <alignment horizontal="center" vertical="center"/>
    </xf>
    <xf numFmtId="49" fontId="6" fillId="19" borderId="0" xfId="0" applyNumberFormat="1" applyFont="1" applyFill="1" applyAlignment="1" applyProtection="1">
      <alignment vertical="center" wrapText="1"/>
    </xf>
    <xf numFmtId="0" fontId="6" fillId="19" borderId="0" xfId="0" applyFont="1" applyFill="1" applyAlignment="1" applyProtection="1">
      <alignment vertical="center" wrapText="1"/>
    </xf>
    <xf numFmtId="0" fontId="6" fillId="26" borderId="8" xfId="0" applyFont="1" applyFill="1" applyBorder="1" applyAlignment="1" applyProtection="1">
      <alignment horizontal="center" vertical="center"/>
    </xf>
    <xf numFmtId="0" fontId="6" fillId="26" borderId="10" xfId="0" applyFont="1" applyFill="1" applyBorder="1" applyAlignment="1" applyProtection="1">
      <alignment horizontal="center" vertical="center"/>
    </xf>
    <xf numFmtId="49" fontId="6" fillId="19" borderId="16" xfId="0" applyNumberFormat="1" applyFont="1" applyFill="1" applyBorder="1" applyAlignment="1" applyProtection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</xf>
    <xf numFmtId="0" fontId="6" fillId="26" borderId="13" xfId="0" applyFont="1" applyFill="1" applyBorder="1" applyAlignment="1" applyProtection="1">
      <alignment horizontal="center" vertical="center"/>
    </xf>
    <xf numFmtId="0" fontId="6" fillId="26" borderId="15" xfId="0" applyFont="1" applyFill="1" applyBorder="1" applyAlignment="1" applyProtection="1">
      <alignment horizontal="center" vertical="center"/>
    </xf>
    <xf numFmtId="49" fontId="6" fillId="19" borderId="17" xfId="0" applyNumberFormat="1" applyFont="1" applyFill="1" applyBorder="1" applyAlignment="1" applyProtection="1">
      <alignment horizontal="center" vertical="center" wrapText="1"/>
    </xf>
    <xf numFmtId="0" fontId="6" fillId="19" borderId="17" xfId="0" applyFont="1" applyFill="1" applyBorder="1" applyAlignment="1" applyProtection="1">
      <alignment horizontal="center" vertical="center" wrapText="1"/>
    </xf>
    <xf numFmtId="49" fontId="7" fillId="26" borderId="32" xfId="0" applyNumberFormat="1" applyFont="1" applyFill="1" applyBorder="1" applyAlignment="1" applyProtection="1">
      <alignment horizontal="center"/>
    </xf>
    <xf numFmtId="0" fontId="7" fillId="26" borderId="33" xfId="0" applyFont="1" applyFill="1" applyBorder="1" applyAlignment="1" applyProtection="1">
      <alignment horizontal="center"/>
    </xf>
    <xf numFmtId="0" fontId="7" fillId="26" borderId="32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7" fillId="26" borderId="44" xfId="0" applyFont="1" applyFill="1" applyBorder="1" applyAlignment="1" applyProtection="1">
      <alignment horizontal="center"/>
    </xf>
    <xf numFmtId="0" fontId="7" fillId="26" borderId="58" xfId="0" applyFont="1" applyFill="1" applyBorder="1" applyAlignment="1" applyProtection="1">
      <alignment horizontal="center"/>
    </xf>
    <xf numFmtId="49" fontId="7" fillId="19" borderId="0" xfId="0" applyNumberFormat="1" applyFont="1" applyFill="1" applyAlignment="1" applyProtection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E22" sqref="E22"/>
    </sheetView>
  </sheetViews>
  <sheetFormatPr baseColWidth="10" defaultColWidth="11.33203125" defaultRowHeight="14.4" x14ac:dyDescent="0.3"/>
  <cols>
    <col min="1" max="1" width="14.109375" style="6" customWidth="1"/>
    <col min="2" max="2" width="15" style="6" customWidth="1"/>
    <col min="3" max="3" width="14.33203125" style="6" customWidth="1"/>
    <col min="4" max="4" width="9.5546875" style="6" customWidth="1"/>
    <col min="5" max="5" width="14.33203125" style="6" customWidth="1"/>
    <col min="6" max="6" width="7.6640625" style="6" customWidth="1"/>
    <col min="7" max="7" width="5.6640625" style="6" customWidth="1"/>
    <col min="8" max="8" width="3.33203125" style="6" customWidth="1"/>
    <col min="9" max="9" width="0.6640625" style="6" customWidth="1"/>
    <col min="10" max="10" width="3.109375" style="6" customWidth="1"/>
    <col min="11" max="11" width="2.5546875" style="6" customWidth="1"/>
    <col min="12" max="12" width="3.109375" style="6" customWidth="1"/>
    <col min="13" max="13" width="2.88671875" style="6" customWidth="1"/>
    <col min="14" max="14" width="3.33203125" style="6" customWidth="1"/>
    <col min="15" max="15" width="0.6640625" style="6" customWidth="1"/>
    <col min="16" max="16" width="3" style="6" customWidth="1"/>
    <col min="17" max="17" width="3.88671875" style="6" customWidth="1"/>
    <col min="18" max="18" width="19.5546875" style="6" customWidth="1"/>
    <col min="19" max="19" width="5.109375" style="27" customWidth="1"/>
    <col min="20" max="20" width="6.109375" style="6" customWidth="1"/>
    <col min="21" max="21" width="3.88671875" style="6" customWidth="1"/>
    <col min="22" max="22" width="15.6640625" style="6" customWidth="1"/>
    <col min="23" max="24" width="6.33203125" style="6" customWidth="1"/>
    <col min="25" max="25" width="6" style="6" customWidth="1"/>
    <col min="26" max="26" width="3.33203125" style="6" customWidth="1"/>
    <col min="27" max="27" width="14.33203125" style="6" customWidth="1"/>
    <col min="28" max="28" width="8.5546875" style="6" customWidth="1"/>
    <col min="29" max="29" width="16.6640625" style="6" customWidth="1"/>
    <col min="30" max="16384" width="11.33203125" style="6"/>
  </cols>
  <sheetData>
    <row r="1" spans="1:32" ht="15" thickBot="1" x14ac:dyDescent="0.35">
      <c r="A1" s="100" t="s">
        <v>273</v>
      </c>
      <c r="B1" s="113" t="s">
        <v>274</v>
      </c>
      <c r="C1" s="113" t="s">
        <v>0</v>
      </c>
      <c r="D1" s="113" t="s">
        <v>1</v>
      </c>
      <c r="E1" s="113" t="s">
        <v>122</v>
      </c>
      <c r="F1" s="114" t="s">
        <v>147</v>
      </c>
      <c r="G1" s="4"/>
      <c r="H1" s="4"/>
      <c r="I1" s="5"/>
      <c r="J1" s="293" t="s">
        <v>258</v>
      </c>
      <c r="K1" s="294"/>
      <c r="L1" s="294"/>
      <c r="M1" s="294"/>
      <c r="N1" s="295"/>
      <c r="O1" s="5"/>
      <c r="P1" s="5"/>
      <c r="Q1" s="5"/>
      <c r="R1" s="136" t="s">
        <v>3</v>
      </c>
      <c r="S1" s="170"/>
      <c r="T1" s="33" t="s">
        <v>263</v>
      </c>
      <c r="U1" s="35"/>
      <c r="V1" s="70" t="s">
        <v>4</v>
      </c>
      <c r="W1" s="268" t="s">
        <v>208</v>
      </c>
      <c r="X1" s="269"/>
      <c r="Y1" s="3" t="s">
        <v>200</v>
      </c>
      <c r="Z1" s="4"/>
      <c r="AA1" s="268" t="s">
        <v>6</v>
      </c>
      <c r="AB1" s="269"/>
      <c r="AD1" s="5"/>
      <c r="AE1" s="5"/>
    </row>
    <row r="2" spans="1:32" ht="15" thickBot="1" x14ac:dyDescent="0.35">
      <c r="A2" s="101" t="s">
        <v>237</v>
      </c>
      <c r="B2" s="76"/>
      <c r="C2" s="76"/>
      <c r="D2" s="76"/>
      <c r="E2" s="76"/>
      <c r="F2" s="102"/>
      <c r="G2" s="7"/>
      <c r="H2" s="7"/>
      <c r="I2" s="7"/>
      <c r="J2" s="317">
        <v>100</v>
      </c>
      <c r="K2" s="318"/>
      <c r="L2" s="318"/>
      <c r="M2" s="318"/>
      <c r="N2" s="319"/>
      <c r="O2" s="7"/>
      <c r="P2" s="7"/>
      <c r="Q2" s="5"/>
      <c r="R2" s="59" t="s">
        <v>214</v>
      </c>
      <c r="S2" s="171">
        <f>Charakter!B2+T2</f>
        <v>10</v>
      </c>
      <c r="T2" s="71">
        <v>0</v>
      </c>
      <c r="U2" s="137"/>
      <c r="V2" s="310" t="s">
        <v>8</v>
      </c>
      <c r="W2" s="311"/>
      <c r="X2" s="311"/>
      <c r="Y2" s="312"/>
      <c r="Z2" s="5"/>
      <c r="AA2" s="276" t="str">
        <f>IF(Charakter!L2 = 0, "", Charakter!L2)</f>
        <v/>
      </c>
      <c r="AB2" s="277"/>
      <c r="AD2" s="7"/>
      <c r="AE2" s="7"/>
      <c r="AF2" s="8"/>
    </row>
    <row r="3" spans="1:32" x14ac:dyDescent="0.3">
      <c r="A3" s="103" t="s">
        <v>238</v>
      </c>
      <c r="B3" s="78"/>
      <c r="C3" s="78"/>
      <c r="D3" s="78"/>
      <c r="E3" s="78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215</v>
      </c>
      <c r="S3" s="172">
        <f>Charakter!B3+T3</f>
        <v>10</v>
      </c>
      <c r="T3" s="72">
        <v>0</v>
      </c>
      <c r="U3" s="137"/>
      <c r="V3" s="138" t="s">
        <v>10</v>
      </c>
      <c r="W3" s="139" t="s">
        <v>11</v>
      </c>
      <c r="X3" s="139" t="s">
        <v>12</v>
      </c>
      <c r="Y3" s="140">
        <f>Charakter!J2</f>
        <v>20</v>
      </c>
      <c r="Z3" s="5"/>
      <c r="AA3" s="280" t="str">
        <f>IF(Charakter!L3 = 0, "", Charakter!L3)</f>
        <v/>
      </c>
      <c r="AB3" s="281"/>
      <c r="AD3" s="7"/>
      <c r="AE3" s="7"/>
      <c r="AF3" s="8"/>
    </row>
    <row r="4" spans="1:32" ht="15" thickBot="1" x14ac:dyDescent="0.35">
      <c r="A4" s="104" t="s">
        <v>239</v>
      </c>
      <c r="B4" s="105"/>
      <c r="C4" s="105"/>
      <c r="D4" s="105"/>
      <c r="E4" s="105"/>
      <c r="F4" s="106"/>
      <c r="G4" s="7"/>
      <c r="H4" s="7"/>
      <c r="I4" s="7"/>
      <c r="J4" s="7"/>
      <c r="N4" s="7"/>
      <c r="O4" s="7"/>
      <c r="P4" s="7"/>
      <c r="Q4" s="5"/>
      <c r="R4" s="61" t="s">
        <v>14</v>
      </c>
      <c r="S4" s="173">
        <f>Charakter!B4+T4</f>
        <v>10</v>
      </c>
      <c r="T4" s="73">
        <v>0</v>
      </c>
      <c r="U4" s="137"/>
      <c r="V4" s="61" t="s">
        <v>220</v>
      </c>
      <c r="W4" s="141" t="s">
        <v>11</v>
      </c>
      <c r="X4" s="141" t="s">
        <v>12</v>
      </c>
      <c r="Y4" s="142">
        <f>Charakter!J3</f>
        <v>20</v>
      </c>
      <c r="Z4" s="5"/>
      <c r="AA4" s="274" t="str">
        <f>IF(Charakter!L4 = 0, "", Charakter!L4)</f>
        <v/>
      </c>
      <c r="AB4" s="275"/>
      <c r="AD4" s="7"/>
      <c r="AE4" s="7"/>
      <c r="AF4" s="8"/>
    </row>
    <row r="5" spans="1:32" x14ac:dyDescent="0.3">
      <c r="A5" s="107" t="s">
        <v>13</v>
      </c>
      <c r="B5" s="108"/>
      <c r="C5" s="108"/>
      <c r="D5" s="108"/>
      <c r="E5" s="109"/>
      <c r="F5" s="110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216</v>
      </c>
      <c r="S5" s="174">
        <f>Charakter!B5+T5</f>
        <v>10</v>
      </c>
      <c r="T5" s="72">
        <v>0</v>
      </c>
      <c r="U5" s="137"/>
      <c r="V5" s="60" t="s">
        <v>221</v>
      </c>
      <c r="W5" s="141" t="s">
        <v>11</v>
      </c>
      <c r="X5" s="143"/>
      <c r="Y5" s="144">
        <f>Charakter!J4</f>
        <v>20</v>
      </c>
      <c r="Z5" s="5"/>
      <c r="AA5" s="280" t="str">
        <f>IF(Charakter!L5 = 0, "", Charakter!L5)</f>
        <v/>
      </c>
      <c r="AB5" s="281"/>
      <c r="AD5" s="7"/>
      <c r="AE5" s="7"/>
      <c r="AF5" s="8"/>
    </row>
    <row r="6" spans="1:32" ht="15" thickBot="1" x14ac:dyDescent="0.35">
      <c r="A6" s="62" t="s">
        <v>15</v>
      </c>
      <c r="B6" s="111"/>
      <c r="C6" s="111"/>
      <c r="D6" s="111"/>
      <c r="E6" s="82"/>
      <c r="F6" s="90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77</v>
      </c>
      <c r="S6" s="175">
        <f>Charakter!B6+T6</f>
        <v>10</v>
      </c>
      <c r="T6" s="73">
        <v>0</v>
      </c>
      <c r="U6" s="137"/>
      <c r="V6" s="61" t="s">
        <v>17</v>
      </c>
      <c r="W6" s="141" t="s">
        <v>11</v>
      </c>
      <c r="X6" s="141" t="s">
        <v>12</v>
      </c>
      <c r="Y6" s="142">
        <f>Charakter!J5</f>
        <v>20</v>
      </c>
      <c r="Z6" s="5"/>
      <c r="AA6" s="274" t="str">
        <f>IF(Charakter!L6 = 0, "", Charakter!L6)</f>
        <v/>
      </c>
      <c r="AB6" s="275"/>
      <c r="AD6" s="7"/>
      <c r="AE6" s="7"/>
      <c r="AF6" s="8"/>
    </row>
    <row r="7" spans="1:32" ht="15" thickBot="1" x14ac:dyDescent="0.35">
      <c r="A7" s="100"/>
      <c r="B7" s="296" t="s">
        <v>286</v>
      </c>
      <c r="C7" s="299"/>
      <c r="D7" s="296" t="s">
        <v>287</v>
      </c>
      <c r="E7" s="297"/>
      <c r="F7" s="298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76" t="s">
        <v>113</v>
      </c>
      <c r="S7" s="177">
        <f>Charakter!B7+T7</f>
        <v>10</v>
      </c>
      <c r="T7" s="72">
        <v>0</v>
      </c>
      <c r="U7" s="137"/>
      <c r="V7" s="60" t="s">
        <v>80</v>
      </c>
      <c r="W7" s="141" t="s">
        <v>39</v>
      </c>
      <c r="X7" s="141" t="s">
        <v>99</v>
      </c>
      <c r="Y7" s="144">
        <f>Charakter!J6</f>
        <v>20</v>
      </c>
      <c r="Z7" s="5"/>
      <c r="AA7" s="280" t="str">
        <f>IF(Charakter!L7 = 0, "", Charakter!L7)</f>
        <v/>
      </c>
      <c r="AB7" s="281"/>
      <c r="AC7" s="7"/>
      <c r="AD7" s="7"/>
      <c r="AE7" s="7"/>
      <c r="AF7" s="8"/>
    </row>
    <row r="8" spans="1:32" ht="15" thickBot="1" x14ac:dyDescent="0.35">
      <c r="A8" s="260" t="s">
        <v>176</v>
      </c>
      <c r="B8" s="300"/>
      <c r="C8" s="301"/>
      <c r="D8" s="300"/>
      <c r="E8" s="304"/>
      <c r="F8" s="305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240</v>
      </c>
      <c r="S8" s="178">
        <f>Charakter!B8+T8</f>
        <v>4</v>
      </c>
      <c r="T8" s="73">
        <v>0</v>
      </c>
      <c r="U8" s="137"/>
      <c r="V8" s="61" t="s">
        <v>222</v>
      </c>
      <c r="W8" s="141" t="s">
        <v>12</v>
      </c>
      <c r="X8" s="141" t="s">
        <v>18</v>
      </c>
      <c r="Y8" s="142">
        <f>Charakter!J7</f>
        <v>20</v>
      </c>
      <c r="Z8" s="5"/>
      <c r="AA8" s="274" t="str">
        <f>IF(Charakter!L8 = 0, "", Charakter!L8)</f>
        <v/>
      </c>
      <c r="AB8" s="275"/>
      <c r="AC8" s="7"/>
      <c r="AD8" s="7"/>
      <c r="AE8" s="7"/>
      <c r="AF8" s="8"/>
    </row>
    <row r="9" spans="1:32" ht="15" thickBot="1" x14ac:dyDescent="0.35">
      <c r="A9" s="261" t="s">
        <v>177</v>
      </c>
      <c r="B9" s="302"/>
      <c r="C9" s="303"/>
      <c r="D9" s="302"/>
      <c r="E9" s="306"/>
      <c r="F9" s="307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38" t="s">
        <v>81</v>
      </c>
      <c r="S9" s="179">
        <f>Charakter!B9+T9</f>
        <v>4</v>
      </c>
      <c r="T9" s="72">
        <v>0</v>
      </c>
      <c r="U9" s="137"/>
      <c r="V9" s="60" t="s">
        <v>225</v>
      </c>
      <c r="W9" s="141" t="s">
        <v>11</v>
      </c>
      <c r="X9" s="141" t="s">
        <v>18</v>
      </c>
      <c r="Y9" s="144">
        <f>Charakter!J8</f>
        <v>20</v>
      </c>
      <c r="Z9" s="5"/>
      <c r="AA9" s="282" t="str">
        <f>IF(Charakter!L9 = 0, "", Charakter!L9)</f>
        <v/>
      </c>
      <c r="AB9" s="283"/>
      <c r="AC9" s="7"/>
      <c r="AD9" s="7"/>
      <c r="AE9" s="7"/>
      <c r="AF9" s="8"/>
    </row>
    <row r="10" spans="1:32" ht="15" thickBot="1" x14ac:dyDescent="0.35">
      <c r="A10" s="112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217</v>
      </c>
      <c r="S10" s="180">
        <f>Charakter!B10+T10</f>
        <v>14</v>
      </c>
      <c r="T10" s="73">
        <v>0</v>
      </c>
      <c r="U10" s="137"/>
      <c r="V10" s="62" t="s">
        <v>223</v>
      </c>
      <c r="W10" s="145" t="s">
        <v>18</v>
      </c>
      <c r="X10" s="146"/>
      <c r="Y10" s="147">
        <f>Charakter!J9</f>
        <v>20</v>
      </c>
      <c r="Z10" s="5"/>
      <c r="AC10" s="7"/>
      <c r="AD10" s="7"/>
      <c r="AE10" s="7"/>
      <c r="AF10" s="8"/>
    </row>
    <row r="11" spans="1:32" ht="15" thickBot="1" x14ac:dyDescent="0.35">
      <c r="A11" s="125" t="s">
        <v>19</v>
      </c>
      <c r="B11" s="126" t="s">
        <v>278</v>
      </c>
      <c r="C11" s="127" t="s">
        <v>51</v>
      </c>
      <c r="D11" s="133" t="s">
        <v>1</v>
      </c>
      <c r="E11" s="135" t="s">
        <v>122</v>
      </c>
      <c r="F11" s="1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218</v>
      </c>
      <c r="S11" s="181">
        <f>Charakter!B11+T11</f>
        <v>10</v>
      </c>
      <c r="T11" s="72">
        <v>0</v>
      </c>
      <c r="U11" s="137"/>
      <c r="V11" s="313" t="s">
        <v>276</v>
      </c>
      <c r="W11" s="314"/>
      <c r="X11" s="314"/>
      <c r="Y11" s="315"/>
      <c r="Z11" s="5"/>
      <c r="AA11" s="268" t="s">
        <v>5</v>
      </c>
      <c r="AB11" s="269"/>
      <c r="AC11" s="7"/>
      <c r="AD11" s="7"/>
      <c r="AE11" s="7"/>
      <c r="AF11" s="8"/>
    </row>
    <row r="12" spans="1:32" ht="15" thickBot="1" x14ac:dyDescent="0.35">
      <c r="A12" s="59" t="s">
        <v>22</v>
      </c>
      <c r="B12" s="76" t="s">
        <v>159</v>
      </c>
      <c r="C12" s="128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76">
        <v>0</v>
      </c>
      <c r="E12" s="129">
        <v>0</v>
      </c>
      <c r="F12" s="192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88</v>
      </c>
      <c r="S12" s="182">
        <f>ROUNDUP((S7+S5)/2,0)</f>
        <v>10</v>
      </c>
      <c r="T12" s="74">
        <v>0</v>
      </c>
      <c r="U12" s="137"/>
      <c r="V12" s="59" t="s">
        <v>224</v>
      </c>
      <c r="W12" s="149" t="s">
        <v>11</v>
      </c>
      <c r="X12" s="149" t="s">
        <v>18</v>
      </c>
      <c r="Y12" s="150">
        <f>Charakter!J10</f>
        <v>20</v>
      </c>
      <c r="Z12" s="5"/>
      <c r="AA12" s="276" t="str">
        <f>IF(Charakter!L13 = 0, "", Charakter!L13)</f>
        <v/>
      </c>
      <c r="AB12" s="277"/>
      <c r="AC12" s="7"/>
      <c r="AD12" s="7"/>
      <c r="AE12" s="7"/>
      <c r="AF12" s="8"/>
    </row>
    <row r="13" spans="1:32" ht="15" thickBot="1" x14ac:dyDescent="0.35">
      <c r="A13" s="60" t="s">
        <v>24</v>
      </c>
      <c r="B13" s="78" t="s">
        <v>159</v>
      </c>
      <c r="C13" s="78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78">
        <v>0</v>
      </c>
      <c r="E13" s="130">
        <v>0</v>
      </c>
      <c r="F13" s="193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41" t="s">
        <v>18</v>
      </c>
      <c r="X13" s="151"/>
      <c r="Y13" s="144">
        <f>Charakter!J11</f>
        <v>20</v>
      </c>
      <c r="Z13" s="5"/>
      <c r="AA13" s="270" t="str">
        <f>IF(Charakter!L14 = 0, "", Charakter!L14)</f>
        <v/>
      </c>
      <c r="AB13" s="271"/>
      <c r="AC13" s="7"/>
      <c r="AD13" s="7"/>
      <c r="AE13" s="7"/>
      <c r="AF13" s="8"/>
    </row>
    <row r="14" spans="1:32" ht="14.7" customHeight="1" thickBot="1" x14ac:dyDescent="0.35">
      <c r="A14" s="61" t="s">
        <v>27</v>
      </c>
      <c r="B14" s="80" t="s">
        <v>159</v>
      </c>
      <c r="C14" s="80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80">
        <v>0</v>
      </c>
      <c r="E14" s="131">
        <v>0</v>
      </c>
      <c r="F14" s="194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284" t="s">
        <v>280</v>
      </c>
      <c r="S14" s="285"/>
      <c r="T14" s="320"/>
      <c r="U14" s="26"/>
      <c r="V14" s="62" t="s">
        <v>179</v>
      </c>
      <c r="W14" s="145" t="s">
        <v>18</v>
      </c>
      <c r="X14" s="145" t="s">
        <v>99</v>
      </c>
      <c r="Y14" s="147">
        <f>Charakter!J12</f>
        <v>20</v>
      </c>
      <c r="Z14" s="5"/>
      <c r="AA14" s="278" t="str">
        <f>IF(Charakter!L15 = 0, "", Charakter!L15)</f>
        <v/>
      </c>
      <c r="AB14" s="279"/>
      <c r="AC14" s="7"/>
      <c r="AD14" s="7"/>
      <c r="AE14" s="7"/>
      <c r="AF14" s="8"/>
    </row>
    <row r="15" spans="1:32" ht="15.75" customHeight="1" thickBot="1" x14ac:dyDescent="0.35">
      <c r="A15" s="60" t="s">
        <v>212</v>
      </c>
      <c r="B15" s="78" t="s">
        <v>159</v>
      </c>
      <c r="C15" s="78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78">
        <v>0</v>
      </c>
      <c r="E15" s="130">
        <v>0</v>
      </c>
      <c r="F15" s="193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286"/>
      <c r="S15" s="287"/>
      <c r="T15" s="321"/>
      <c r="U15" s="26"/>
      <c r="V15" s="268" t="s">
        <v>275</v>
      </c>
      <c r="W15" s="309"/>
      <c r="X15" s="309"/>
      <c r="Y15" s="269"/>
      <c r="Z15" s="5"/>
      <c r="AA15" s="270" t="str">
        <f>IF(Charakter!L16 = 0, "", Charakter!L16)</f>
        <v/>
      </c>
      <c r="AB15" s="271"/>
      <c r="AC15" s="7"/>
      <c r="AD15" s="7"/>
      <c r="AE15" s="7"/>
      <c r="AF15" s="8"/>
    </row>
    <row r="16" spans="1:32" ht="16.2" thickBot="1" x14ac:dyDescent="0.35">
      <c r="A16" s="62" t="s">
        <v>31</v>
      </c>
      <c r="B16" s="82" t="s">
        <v>159</v>
      </c>
      <c r="C16" s="82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82">
        <v>0</v>
      </c>
      <c r="E16" s="132">
        <v>0</v>
      </c>
      <c r="F16" s="195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328">
        <v>0</v>
      </c>
      <c r="S16" s="329"/>
      <c r="T16" s="330"/>
      <c r="U16" s="26"/>
      <c r="V16" s="59" t="s">
        <v>226</v>
      </c>
      <c r="W16" s="149" t="s">
        <v>32</v>
      </c>
      <c r="X16" s="149" t="s">
        <v>99</v>
      </c>
      <c r="Y16" s="150">
        <f>Charakter!J13</f>
        <v>20</v>
      </c>
      <c r="Z16" s="5"/>
      <c r="AA16" s="272" t="str">
        <f>IF(Charakter!L17 = 0, "", Charakter!L17)</f>
        <v/>
      </c>
      <c r="AB16" s="273"/>
      <c r="AC16" s="7"/>
      <c r="AD16" s="7"/>
      <c r="AE16" s="7"/>
      <c r="AF16" s="8"/>
    </row>
    <row r="17" spans="1:32" ht="15" thickBot="1" x14ac:dyDescent="0.35">
      <c r="A17" s="148" t="s">
        <v>26</v>
      </c>
      <c r="B17" s="191"/>
      <c r="C17" s="24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227</v>
      </c>
      <c r="W17" s="141" t="s">
        <v>32</v>
      </c>
      <c r="X17" s="152"/>
      <c r="Y17" s="144">
        <f>Charakter!J14</f>
        <v>20</v>
      </c>
      <c r="Z17" s="5"/>
      <c r="AC17" s="23"/>
      <c r="AD17" s="23"/>
      <c r="AE17" s="7"/>
      <c r="AF17" s="8"/>
    </row>
    <row r="18" spans="1:32" ht="15" thickBot="1" x14ac:dyDescent="0.35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322" t="s">
        <v>279</v>
      </c>
      <c r="S18" s="323"/>
      <c r="T18" s="324"/>
      <c r="U18" s="26"/>
      <c r="V18" s="61" t="s">
        <v>228</v>
      </c>
      <c r="W18" s="141" t="s">
        <v>32</v>
      </c>
      <c r="X18" s="152"/>
      <c r="Y18" s="142">
        <f>Charakter!J15</f>
        <v>20</v>
      </c>
      <c r="Z18" s="5"/>
      <c r="AA18" s="268" t="s">
        <v>21</v>
      </c>
      <c r="AB18" s="269"/>
      <c r="AC18" s="7"/>
      <c r="AD18" s="7"/>
      <c r="AE18" s="7"/>
      <c r="AF18" s="8"/>
    </row>
    <row r="19" spans="1:32" x14ac:dyDescent="0.3">
      <c r="A19" s="284" t="s">
        <v>213</v>
      </c>
      <c r="B19" s="285"/>
      <c r="C19" s="288" t="s">
        <v>267</v>
      </c>
      <c r="D19" s="290" t="s">
        <v>271</v>
      </c>
      <c r="E19" s="292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265"/>
      <c r="S19" s="266"/>
      <c r="T19" s="267"/>
      <c r="U19" s="26"/>
      <c r="V19" s="60" t="s">
        <v>35</v>
      </c>
      <c r="W19" s="141" t="s">
        <v>36</v>
      </c>
      <c r="X19" s="141" t="s">
        <v>37</v>
      </c>
      <c r="Y19" s="144">
        <f>Charakter!J16</f>
        <v>20</v>
      </c>
      <c r="Z19" s="5"/>
      <c r="AA19" s="162" t="s">
        <v>23</v>
      </c>
      <c r="AB19" s="163">
        <f>Inventar!H11</f>
        <v>0</v>
      </c>
      <c r="AC19" s="7"/>
      <c r="AD19" s="7"/>
      <c r="AE19" s="7"/>
      <c r="AF19" s="8"/>
    </row>
    <row r="20" spans="1:32" ht="15" thickBot="1" x14ac:dyDescent="0.35">
      <c r="A20" s="286"/>
      <c r="B20" s="287"/>
      <c r="C20" s="289"/>
      <c r="D20" s="291"/>
      <c r="E20" s="292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262"/>
      <c r="S20" s="263"/>
      <c r="T20" s="264"/>
      <c r="U20" s="26"/>
      <c r="V20" s="61" t="s">
        <v>229</v>
      </c>
      <c r="W20" s="141" t="s">
        <v>39</v>
      </c>
      <c r="X20" s="141" t="s">
        <v>99</v>
      </c>
      <c r="Y20" s="142">
        <f>Charakter!J17</f>
        <v>20</v>
      </c>
      <c r="Z20" s="5"/>
      <c r="AA20" s="164" t="s">
        <v>26</v>
      </c>
      <c r="AB20" s="165">
        <f>Inventar!H8</f>
        <v>0</v>
      </c>
      <c r="AC20" s="7"/>
      <c r="AD20" s="7"/>
      <c r="AE20" s="7"/>
      <c r="AF20" s="8"/>
    </row>
    <row r="21" spans="1:32" ht="15" thickBot="1" x14ac:dyDescent="0.35">
      <c r="A21" s="183" t="s">
        <v>219</v>
      </c>
      <c r="B21" s="184">
        <f>Charakter!B15</f>
        <v>200</v>
      </c>
      <c r="C21" s="233">
        <v>0</v>
      </c>
      <c r="D21" s="242">
        <f t="shared" ref="D21:D28" si="0">B21-C21</f>
        <v>200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334"/>
      <c r="S21" s="335"/>
      <c r="T21" s="336"/>
      <c r="U21" s="26"/>
      <c r="V21" s="153" t="s">
        <v>230</v>
      </c>
      <c r="W21" s="145" t="s">
        <v>83</v>
      </c>
      <c r="X21" s="145" t="s">
        <v>37</v>
      </c>
      <c r="Y21" s="154">
        <f>Charakter!J18</f>
        <v>20</v>
      </c>
      <c r="Z21" s="5"/>
      <c r="AA21" s="166" t="s">
        <v>28</v>
      </c>
      <c r="AB21" s="167">
        <f>S2*4</f>
        <v>40</v>
      </c>
      <c r="AC21" s="7"/>
      <c r="AD21" s="7"/>
      <c r="AE21" s="7"/>
      <c r="AF21" s="8"/>
    </row>
    <row r="22" spans="1:32" ht="15" thickBot="1" x14ac:dyDescent="0.35">
      <c r="A22" s="246" t="s">
        <v>41</v>
      </c>
      <c r="B22" s="247">
        <f>Charakter!B16</f>
        <v>12</v>
      </c>
      <c r="C22" s="234">
        <v>0</v>
      </c>
      <c r="D22" s="243">
        <f t="shared" si="0"/>
        <v>12</v>
      </c>
      <c r="E22" s="69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262"/>
      <c r="S22" s="263"/>
      <c r="T22" s="264"/>
      <c r="U22" s="26"/>
      <c r="V22" s="268" t="s">
        <v>42</v>
      </c>
      <c r="W22" s="309"/>
      <c r="X22" s="309"/>
      <c r="Y22" s="269"/>
      <c r="Z22" s="5"/>
      <c r="AA22" s="164" t="s">
        <v>30</v>
      </c>
      <c r="AB22" s="165">
        <f>AB21-AB20</f>
        <v>40</v>
      </c>
      <c r="AC22" s="7"/>
      <c r="AD22" s="7"/>
      <c r="AE22" s="7"/>
      <c r="AF22" s="8"/>
    </row>
    <row r="23" spans="1:32" ht="15" thickBot="1" x14ac:dyDescent="0.35">
      <c r="A23" s="185" t="s">
        <v>43</v>
      </c>
      <c r="B23" s="186">
        <f>Charakter!B17</f>
        <v>40</v>
      </c>
      <c r="C23" s="235">
        <v>0</v>
      </c>
      <c r="D23" s="242">
        <f t="shared" si="0"/>
        <v>40</v>
      </c>
      <c r="E23" s="69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265"/>
      <c r="S23" s="266"/>
      <c r="T23" s="267"/>
      <c r="U23" s="26"/>
      <c r="V23" s="59" t="s">
        <v>231</v>
      </c>
      <c r="W23" s="149" t="s">
        <v>12</v>
      </c>
      <c r="X23" s="155"/>
      <c r="Y23" s="150">
        <f>Charakter!J19</f>
        <v>20</v>
      </c>
      <c r="Z23" s="5"/>
      <c r="AA23" s="168" t="s">
        <v>82</v>
      </c>
      <c r="AB23" s="169" t="str">
        <f>IF(AB19&gt;30,"Schwer",IF(AB19&gt;18,"Mittel","Leicht"))</f>
        <v>Leicht</v>
      </c>
      <c r="AC23" s="7"/>
      <c r="AD23" s="7"/>
      <c r="AE23" s="7"/>
      <c r="AF23" s="8"/>
    </row>
    <row r="24" spans="1:32" ht="15" thickBot="1" x14ac:dyDescent="0.35">
      <c r="A24" s="187" t="s">
        <v>44</v>
      </c>
      <c r="B24" s="188">
        <f>Charakter!B18</f>
        <v>140</v>
      </c>
      <c r="C24" s="236">
        <v>0</v>
      </c>
      <c r="D24" s="244">
        <f t="shared" si="0"/>
        <v>140</v>
      </c>
      <c r="E24" s="69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262"/>
      <c r="S24" s="263"/>
      <c r="T24" s="264"/>
      <c r="U24" s="26"/>
      <c r="V24" s="153" t="s">
        <v>232</v>
      </c>
      <c r="W24" s="145" t="s">
        <v>12</v>
      </c>
      <c r="X24" s="156"/>
      <c r="Y24" s="154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5" thickBot="1" x14ac:dyDescent="0.35">
      <c r="A25" s="187" t="s">
        <v>109</v>
      </c>
      <c r="B25" s="188">
        <f>Charakter!B19</f>
        <v>40</v>
      </c>
      <c r="C25" s="236">
        <v>0</v>
      </c>
      <c r="D25" s="244">
        <f t="shared" si="0"/>
        <v>40</v>
      </c>
      <c r="E25" s="69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268" t="s">
        <v>77</v>
      </c>
      <c r="W25" s="309"/>
      <c r="X25" s="309"/>
      <c r="Y25" s="269"/>
      <c r="Z25" s="5"/>
      <c r="AA25" s="7"/>
      <c r="AB25" s="7"/>
      <c r="AC25" s="7"/>
      <c r="AD25" s="7"/>
      <c r="AE25" s="7"/>
      <c r="AF25" s="8"/>
    </row>
    <row r="26" spans="1:32" ht="15" thickBot="1" x14ac:dyDescent="0.35">
      <c r="A26" s="187" t="s">
        <v>110</v>
      </c>
      <c r="B26" s="188">
        <f>Charakter!B20</f>
        <v>40</v>
      </c>
      <c r="C26" s="236">
        <v>0</v>
      </c>
      <c r="D26" s="244">
        <f t="shared" si="0"/>
        <v>40</v>
      </c>
      <c r="E26" s="69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325" t="s">
        <v>141</v>
      </c>
      <c r="S26" s="326"/>
      <c r="T26" s="327"/>
      <c r="U26" s="26"/>
      <c r="V26" s="59" t="s">
        <v>45</v>
      </c>
      <c r="W26" s="149" t="s">
        <v>39</v>
      </c>
      <c r="X26" s="157"/>
      <c r="Y26" s="150">
        <f>Charakter!J21</f>
        <v>20</v>
      </c>
      <c r="Z26" s="5"/>
      <c r="AC26" s="7"/>
      <c r="AD26" s="7"/>
      <c r="AE26" s="7"/>
      <c r="AF26" s="8"/>
    </row>
    <row r="27" spans="1:32" ht="15" thickBot="1" x14ac:dyDescent="0.35">
      <c r="A27" s="187" t="s">
        <v>111</v>
      </c>
      <c r="B27" s="188">
        <f>Charakter!B21</f>
        <v>50</v>
      </c>
      <c r="C27" s="236">
        <v>0</v>
      </c>
      <c r="D27" s="244">
        <f t="shared" si="0"/>
        <v>50</v>
      </c>
      <c r="E27" s="69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331"/>
      <c r="S27" s="332"/>
      <c r="T27" s="333"/>
      <c r="U27" s="26"/>
      <c r="V27" s="60" t="s">
        <v>46</v>
      </c>
      <c r="W27" s="141" t="s">
        <v>39</v>
      </c>
      <c r="X27" s="158"/>
      <c r="Y27" s="144">
        <f>Charakter!J22</f>
        <v>20</v>
      </c>
      <c r="Z27" s="5"/>
      <c r="AC27" s="7"/>
      <c r="AD27" s="7"/>
      <c r="AE27" s="7"/>
      <c r="AF27" s="8"/>
    </row>
    <row r="28" spans="1:32" ht="15" thickBot="1" x14ac:dyDescent="0.35">
      <c r="A28" s="189" t="s">
        <v>112</v>
      </c>
      <c r="B28" s="190">
        <f>Charakter!B22</f>
        <v>50</v>
      </c>
      <c r="C28" s="237">
        <v>0</v>
      </c>
      <c r="D28" s="245">
        <f t="shared" si="0"/>
        <v>50</v>
      </c>
      <c r="E28" s="69" t="str">
        <f t="shared" si="1"/>
        <v/>
      </c>
      <c r="F28" s="7"/>
      <c r="G28" s="7"/>
      <c r="H28" s="7"/>
      <c r="I28" s="7"/>
      <c r="J28" s="316"/>
      <c r="K28" s="316"/>
      <c r="L28" s="316"/>
      <c r="M28" s="316"/>
      <c r="N28" s="316"/>
      <c r="O28" s="7"/>
      <c r="P28" s="7"/>
      <c r="Q28" s="7"/>
      <c r="R28" s="53"/>
      <c r="S28" s="7"/>
      <c r="T28" s="23"/>
      <c r="U28" s="26"/>
      <c r="V28" s="62" t="s">
        <v>233</v>
      </c>
      <c r="W28" s="145" t="s">
        <v>39</v>
      </c>
      <c r="X28" s="145" t="s">
        <v>99</v>
      </c>
      <c r="Y28" s="147">
        <f>Charakter!J23</f>
        <v>20</v>
      </c>
      <c r="Z28" s="5"/>
      <c r="AC28" s="7"/>
      <c r="AD28" s="7"/>
      <c r="AE28" s="7"/>
      <c r="AF28" s="8"/>
    </row>
    <row r="29" spans="1:32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308"/>
      <c r="K29" s="308"/>
      <c r="L29" s="308"/>
      <c r="M29" s="308"/>
      <c r="N29" s="308"/>
      <c r="O29" s="7"/>
      <c r="P29" s="7"/>
      <c r="Q29" s="7"/>
      <c r="R29" s="67"/>
      <c r="S29" s="7"/>
      <c r="T29" s="23"/>
      <c r="U29" s="26"/>
      <c r="V29" s="268" t="s">
        <v>47</v>
      </c>
      <c r="W29" s="309"/>
      <c r="X29" s="309"/>
      <c r="Y29" s="269"/>
      <c r="Z29" s="5"/>
      <c r="AC29" s="7"/>
      <c r="AD29" s="7"/>
      <c r="AE29" s="7"/>
      <c r="AF29" s="8"/>
    </row>
    <row r="30" spans="1:32" x14ac:dyDescent="0.3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8"/>
      <c r="S30" s="7"/>
      <c r="T30" s="23"/>
      <c r="U30" s="26"/>
      <c r="V30" s="59" t="s">
        <v>236</v>
      </c>
      <c r="W30" s="149" t="s">
        <v>99</v>
      </c>
      <c r="X30" s="159"/>
      <c r="Y30" s="150">
        <f>Charakter!J24</f>
        <v>20</v>
      </c>
      <c r="Z30" s="5"/>
      <c r="AC30" s="7"/>
      <c r="AD30" s="7"/>
      <c r="AE30" s="7"/>
      <c r="AF30" s="8"/>
    </row>
    <row r="31" spans="1:32" x14ac:dyDescent="0.3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234</v>
      </c>
      <c r="W31" s="141" t="s">
        <v>99</v>
      </c>
      <c r="X31" s="160"/>
      <c r="Y31" s="144">
        <f>Charakter!J25</f>
        <v>20</v>
      </c>
      <c r="Z31" s="5"/>
      <c r="AC31" s="7"/>
      <c r="AD31" s="7"/>
      <c r="AE31" s="7"/>
      <c r="AF31" s="8"/>
    </row>
    <row r="32" spans="1:32" ht="15" thickBot="1" x14ac:dyDescent="0.35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235</v>
      </c>
      <c r="W32" s="145" t="s">
        <v>99</v>
      </c>
      <c r="X32" s="161"/>
      <c r="Y32" s="147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3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3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3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3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3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3">
      <c r="AA38" s="8"/>
      <c r="AB38" s="8"/>
      <c r="AC38" s="8"/>
      <c r="AD38" s="8"/>
      <c r="AE38" s="8"/>
      <c r="AF38" s="8"/>
    </row>
    <row r="39" spans="1:32" x14ac:dyDescent="0.3">
      <c r="AA39" s="8"/>
      <c r="AB39" s="8"/>
      <c r="AC39" s="8"/>
      <c r="AD39" s="8"/>
      <c r="AE39" s="8"/>
      <c r="AF39" s="8"/>
    </row>
    <row r="40" spans="1:32" x14ac:dyDescent="0.3">
      <c r="AA40" s="8"/>
      <c r="AB40" s="8"/>
      <c r="AC40" s="8"/>
      <c r="AD40" s="8"/>
      <c r="AE40" s="8"/>
      <c r="AF40" s="8"/>
    </row>
    <row r="41" spans="1:32" x14ac:dyDescent="0.3">
      <c r="AA41" s="8"/>
      <c r="AB41" s="8"/>
      <c r="AC41" s="8"/>
      <c r="AD41" s="8"/>
      <c r="AE41" s="8"/>
      <c r="AF41" s="8"/>
    </row>
    <row r="42" spans="1:32" x14ac:dyDescent="0.3">
      <c r="AA42" s="8"/>
      <c r="AB42" s="8"/>
      <c r="AC42" s="8"/>
      <c r="AD42" s="8"/>
      <c r="AE42" s="8"/>
      <c r="AF42" s="8"/>
    </row>
    <row r="43" spans="1:32" x14ac:dyDescent="0.3">
      <c r="AA43" s="8"/>
      <c r="AB43" s="8"/>
      <c r="AC43" s="8"/>
      <c r="AD43" s="8"/>
      <c r="AE43" s="8"/>
      <c r="AF43" s="8"/>
    </row>
    <row r="44" spans="1:32" x14ac:dyDescent="0.3">
      <c r="AA44" s="8"/>
      <c r="AB44" s="8"/>
      <c r="AC44" s="8"/>
      <c r="AD44" s="8"/>
      <c r="AE44" s="8"/>
      <c r="AF44" s="8"/>
    </row>
    <row r="45" spans="1:32" x14ac:dyDescent="0.3">
      <c r="AA45" s="8"/>
      <c r="AB45" s="8"/>
      <c r="AC45" s="8"/>
      <c r="AD45" s="8"/>
      <c r="AE45" s="8"/>
      <c r="AF45" s="8"/>
    </row>
    <row r="46" spans="1:32" x14ac:dyDescent="0.3">
      <c r="AA46" s="8"/>
      <c r="AB46" s="8"/>
      <c r="AC46" s="8"/>
      <c r="AD46" s="8"/>
      <c r="AE46" s="8"/>
      <c r="AF46" s="8"/>
    </row>
    <row r="47" spans="1:32" x14ac:dyDescent="0.3">
      <c r="AA47" s="8"/>
      <c r="AB47" s="8"/>
      <c r="AC47" s="8"/>
      <c r="AD47" s="8"/>
      <c r="AE47" s="8"/>
      <c r="AF47" s="8"/>
    </row>
    <row r="48" spans="1:32" x14ac:dyDescent="0.3">
      <c r="AA48" s="8"/>
      <c r="AB48" s="8"/>
      <c r="AC48" s="8"/>
      <c r="AD48" s="8"/>
      <c r="AE48" s="8"/>
      <c r="AF48" s="8"/>
    </row>
    <row r="49" spans="27:32" x14ac:dyDescent="0.3">
      <c r="AA49" s="8"/>
      <c r="AB49" s="8"/>
      <c r="AC49" s="8"/>
      <c r="AD49" s="8"/>
      <c r="AE49" s="8"/>
      <c r="AF49" s="8"/>
    </row>
    <row r="50" spans="27:32" x14ac:dyDescent="0.3">
      <c r="AA50" s="8"/>
      <c r="AB50" s="8"/>
      <c r="AC50" s="8"/>
      <c r="AD50" s="8"/>
      <c r="AE50" s="8"/>
      <c r="AF50" s="8"/>
    </row>
    <row r="51" spans="27:32" x14ac:dyDescent="0.3">
      <c r="AA51" s="8"/>
      <c r="AB51" s="8"/>
      <c r="AC51" s="8"/>
      <c r="AD51" s="8"/>
      <c r="AE51" s="8"/>
      <c r="AF51" s="8"/>
    </row>
    <row r="52" spans="27:32" x14ac:dyDescent="0.3">
      <c r="AA52" s="8"/>
      <c r="AB52" s="8"/>
      <c r="AC52" s="8"/>
      <c r="AD52" s="8"/>
      <c r="AE52" s="8"/>
      <c r="AF52" s="8"/>
    </row>
    <row r="53" spans="27:32" x14ac:dyDescent="0.3">
      <c r="AA53" s="8"/>
      <c r="AB53" s="8"/>
      <c r="AC53" s="8"/>
      <c r="AD53" s="8"/>
      <c r="AE53" s="8"/>
      <c r="AF53" s="8"/>
    </row>
    <row r="54" spans="27:32" x14ac:dyDescent="0.3">
      <c r="AA54" s="8"/>
      <c r="AB54" s="8"/>
      <c r="AC54" s="8"/>
      <c r="AD54" s="8"/>
      <c r="AE54" s="8"/>
      <c r="AF54" s="8"/>
    </row>
    <row r="55" spans="27:32" x14ac:dyDescent="0.3">
      <c r="AA55" s="8"/>
      <c r="AB55" s="8"/>
      <c r="AC55" s="8"/>
      <c r="AD55" s="8"/>
      <c r="AE55" s="8"/>
      <c r="AF55" s="8"/>
    </row>
    <row r="56" spans="27:32" x14ac:dyDescent="0.3">
      <c r="AA56" s="8"/>
      <c r="AB56" s="8"/>
      <c r="AC56" s="8"/>
      <c r="AD56" s="8"/>
      <c r="AE56" s="8"/>
      <c r="AF56" s="8"/>
    </row>
    <row r="57" spans="27:32" x14ac:dyDescent="0.3">
      <c r="AA57" s="8"/>
      <c r="AB57" s="8"/>
      <c r="AC57" s="8"/>
      <c r="AD57" s="8"/>
      <c r="AE57" s="8"/>
      <c r="AF57" s="8"/>
    </row>
    <row r="58" spans="27:32" x14ac:dyDescent="0.3">
      <c r="AA58" s="8"/>
      <c r="AB58" s="8"/>
      <c r="AC58" s="8"/>
      <c r="AD58" s="8"/>
      <c r="AE58" s="8"/>
      <c r="AF58" s="8"/>
    </row>
    <row r="59" spans="27:32" x14ac:dyDescent="0.3">
      <c r="AA59" s="8"/>
      <c r="AB59" s="8"/>
      <c r="AC59" s="8"/>
      <c r="AD59" s="8"/>
      <c r="AE59" s="8"/>
      <c r="AF59" s="8"/>
    </row>
    <row r="60" spans="27:32" x14ac:dyDescent="0.3">
      <c r="AA60" s="8"/>
      <c r="AB60" s="8"/>
      <c r="AC60" s="8"/>
      <c r="AD60" s="8"/>
      <c r="AE60" s="8"/>
      <c r="AF60" s="8"/>
    </row>
    <row r="61" spans="27:32" x14ac:dyDescent="0.3">
      <c r="AA61" s="8"/>
      <c r="AB61" s="8"/>
      <c r="AC61" s="8"/>
      <c r="AD61" s="8"/>
      <c r="AE61" s="8"/>
      <c r="AF61" s="8"/>
    </row>
    <row r="62" spans="27:32" x14ac:dyDescent="0.3">
      <c r="AA62" s="8"/>
      <c r="AB62" s="8"/>
      <c r="AC62" s="8"/>
      <c r="AD62" s="8"/>
      <c r="AE62" s="8"/>
      <c r="AF62" s="8"/>
    </row>
    <row r="63" spans="27:32" x14ac:dyDescent="0.3">
      <c r="AA63" s="8"/>
      <c r="AB63" s="8"/>
      <c r="AC63" s="8"/>
      <c r="AD63" s="8"/>
      <c r="AE63" s="8"/>
      <c r="AF63" s="8"/>
    </row>
    <row r="64" spans="27:32" x14ac:dyDescent="0.3">
      <c r="AA64" s="8"/>
      <c r="AB64" s="8"/>
      <c r="AC64" s="8"/>
      <c r="AD64" s="8"/>
      <c r="AE64" s="8"/>
      <c r="AF64" s="8"/>
    </row>
    <row r="65" spans="27:32" x14ac:dyDescent="0.3">
      <c r="AA65" s="8"/>
      <c r="AB65" s="8"/>
      <c r="AC65" s="8"/>
      <c r="AD65" s="8"/>
      <c r="AE65" s="8"/>
      <c r="AF65" s="8"/>
    </row>
    <row r="66" spans="27:32" x14ac:dyDescent="0.3">
      <c r="AA66" s="8"/>
      <c r="AB66" s="8"/>
      <c r="AC66" s="8"/>
      <c r="AD66" s="8"/>
      <c r="AE66" s="8"/>
      <c r="AF66" s="8"/>
    </row>
    <row r="67" spans="27:32" x14ac:dyDescent="0.3">
      <c r="AA67" s="8"/>
      <c r="AB67" s="8"/>
      <c r="AC67" s="8"/>
      <c r="AD67" s="8"/>
      <c r="AE67" s="8"/>
      <c r="AF67" s="8"/>
    </row>
    <row r="68" spans="27:32" x14ac:dyDescent="0.3">
      <c r="AA68" s="8"/>
      <c r="AB68" s="8"/>
      <c r="AC68" s="8"/>
      <c r="AD68" s="8"/>
      <c r="AE68" s="8"/>
      <c r="AF68" s="8"/>
    </row>
    <row r="69" spans="27:32" x14ac:dyDescent="0.3">
      <c r="AA69" s="8"/>
      <c r="AB69" s="8"/>
      <c r="AC69" s="8"/>
      <c r="AD69" s="8"/>
      <c r="AE69" s="8"/>
      <c r="AF69" s="8"/>
    </row>
    <row r="70" spans="27:32" x14ac:dyDescent="0.3">
      <c r="AA70" s="8"/>
      <c r="AB70" s="8"/>
      <c r="AC70" s="8"/>
      <c r="AD70" s="8"/>
      <c r="AE70" s="8"/>
      <c r="AF70" s="8"/>
    </row>
    <row r="71" spans="27:32" x14ac:dyDescent="0.3">
      <c r="AA71" s="8"/>
      <c r="AB71" s="8"/>
      <c r="AC71" s="8"/>
      <c r="AD71" s="8"/>
      <c r="AE71" s="8"/>
      <c r="AF71" s="8"/>
    </row>
    <row r="72" spans="27:32" x14ac:dyDescent="0.3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33203125" defaultRowHeight="14.4" x14ac:dyDescent="0.3"/>
  <cols>
    <col min="1" max="1" width="23.5546875" style="7" customWidth="1"/>
    <col min="2" max="2" width="11.33203125" style="7"/>
    <col min="3" max="3" width="22.6640625" style="7" customWidth="1"/>
    <col min="4" max="4" width="11.33203125" style="7"/>
    <col min="5" max="5" width="8.33203125" style="7" customWidth="1"/>
    <col min="6" max="6" width="9.44140625" style="7" customWidth="1"/>
    <col min="7" max="7" width="14.6640625" style="7" customWidth="1"/>
    <col min="8" max="8" width="16.6640625" style="7" customWidth="1"/>
    <col min="9" max="9" width="8.44140625" style="7" customWidth="1"/>
    <col min="10" max="10" width="14.33203125" style="403" customWidth="1"/>
    <col min="11" max="11" width="7.6640625" style="7" customWidth="1"/>
    <col min="12" max="12" width="18.44140625" style="7" customWidth="1"/>
    <col min="13" max="13" width="11.33203125" style="7"/>
    <col min="14" max="14" width="21.109375" style="7" customWidth="1"/>
    <col min="15" max="16384" width="11.33203125" style="7"/>
  </cols>
  <sheetData>
    <row r="1" spans="1:16" ht="24" thickBot="1" x14ac:dyDescent="0.35">
      <c r="A1" s="342" t="s">
        <v>48</v>
      </c>
      <c r="B1" s="343" t="s">
        <v>49</v>
      </c>
      <c r="C1" s="343" t="s">
        <v>0</v>
      </c>
      <c r="D1" s="343" t="s">
        <v>21</v>
      </c>
      <c r="E1" s="343" t="s">
        <v>1</v>
      </c>
      <c r="F1" s="344" t="s">
        <v>200</v>
      </c>
      <c r="G1" s="345" t="s">
        <v>165</v>
      </c>
      <c r="H1" s="346"/>
      <c r="I1" s="22"/>
      <c r="J1" s="397" t="s">
        <v>166</v>
      </c>
      <c r="K1" s="22"/>
      <c r="L1" s="405" t="s">
        <v>167</v>
      </c>
      <c r="M1" s="406"/>
      <c r="N1" s="406"/>
      <c r="O1" s="407"/>
      <c r="P1" s="8"/>
    </row>
    <row r="2" spans="1:16" ht="16.2" thickBot="1" x14ac:dyDescent="0.35">
      <c r="A2" s="347"/>
      <c r="B2" s="348"/>
      <c r="C2" s="349"/>
      <c r="D2" s="349"/>
      <c r="E2" s="348"/>
      <c r="F2" s="348"/>
      <c r="G2" s="350"/>
      <c r="J2" s="398">
        <f>B2*0.4</f>
        <v>0</v>
      </c>
      <c r="L2" s="408" t="s">
        <v>199</v>
      </c>
      <c r="M2" s="409">
        <f>O4-M4</f>
        <v>30000</v>
      </c>
      <c r="N2" s="410"/>
      <c r="O2" s="411"/>
      <c r="P2" s="8"/>
    </row>
    <row r="3" spans="1:16" ht="16.2" thickBot="1" x14ac:dyDescent="0.35">
      <c r="A3" s="351"/>
      <c r="B3" s="352"/>
      <c r="C3" s="353"/>
      <c r="D3" s="353"/>
      <c r="E3" s="352"/>
      <c r="F3" s="352"/>
      <c r="G3" s="34"/>
      <c r="J3" s="399">
        <f>B3*0.4</f>
        <v>0</v>
      </c>
      <c r="L3" s="412" t="s">
        <v>168</v>
      </c>
      <c r="M3" s="413"/>
      <c r="N3" s="414" t="s">
        <v>169</v>
      </c>
      <c r="O3" s="415"/>
      <c r="P3" s="8"/>
    </row>
    <row r="4" spans="1:16" ht="16.2" thickBot="1" x14ac:dyDescent="0.35">
      <c r="A4" s="354"/>
      <c r="B4" s="355"/>
      <c r="C4" s="356"/>
      <c r="D4" s="356"/>
      <c r="E4" s="355"/>
      <c r="F4" s="355"/>
      <c r="G4" s="54"/>
      <c r="H4" s="420" t="s">
        <v>175</v>
      </c>
      <c r="I4" s="22"/>
      <c r="J4" s="400">
        <f>B4*0.4</f>
        <v>0</v>
      </c>
      <c r="L4" s="416" t="s">
        <v>170</v>
      </c>
      <c r="M4" s="417">
        <f>SUM(M5:M29)</f>
        <v>0</v>
      </c>
      <c r="N4" s="418" t="s">
        <v>171</v>
      </c>
      <c r="O4" s="419">
        <f>SUM(O5:O29)</f>
        <v>30000</v>
      </c>
      <c r="P4" s="8"/>
    </row>
    <row r="5" spans="1:16" ht="15" thickBot="1" x14ac:dyDescent="0.35">
      <c r="A5" s="357"/>
      <c r="B5" s="358"/>
      <c r="C5" s="358"/>
      <c r="D5" s="358"/>
      <c r="E5" s="358"/>
      <c r="F5" s="358"/>
      <c r="G5" s="359"/>
      <c r="H5" s="421">
        <f>SUM(C7:C11)</f>
        <v>0</v>
      </c>
      <c r="I5" s="22"/>
      <c r="J5" s="399">
        <f>B5*0.4</f>
        <v>0</v>
      </c>
      <c r="L5" s="360"/>
      <c r="M5" s="361"/>
      <c r="N5" s="362" t="s">
        <v>187</v>
      </c>
      <c r="O5" s="363">
        <f>Charakter!O7</f>
        <v>30000</v>
      </c>
      <c r="P5" s="8"/>
    </row>
    <row r="6" spans="1:16" ht="15" thickBot="1" x14ac:dyDescent="0.35">
      <c r="A6" s="342" t="s">
        <v>50</v>
      </c>
      <c r="B6" s="343" t="s">
        <v>49</v>
      </c>
      <c r="C6" s="364" t="s">
        <v>51</v>
      </c>
      <c r="D6" s="364" t="s">
        <v>21</v>
      </c>
      <c r="E6" s="343" t="s">
        <v>1</v>
      </c>
      <c r="F6" s="344" t="s">
        <v>200</v>
      </c>
      <c r="G6" s="345" t="s">
        <v>165</v>
      </c>
      <c r="H6" s="22"/>
      <c r="I6" s="22"/>
      <c r="J6" s="397" t="s">
        <v>166</v>
      </c>
      <c r="L6" s="365"/>
      <c r="M6" s="366"/>
      <c r="N6" s="367"/>
      <c r="O6" s="368"/>
      <c r="P6" s="8"/>
    </row>
    <row r="7" spans="1:16" x14ac:dyDescent="0.3">
      <c r="A7" s="369"/>
      <c r="B7" s="370"/>
      <c r="C7" s="371"/>
      <c r="D7" s="371"/>
      <c r="E7" s="372"/>
      <c r="F7" s="372"/>
      <c r="G7" s="373"/>
      <c r="H7" s="422" t="s">
        <v>172</v>
      </c>
      <c r="I7" s="22"/>
      <c r="J7" s="401">
        <f>B7*0.4</f>
        <v>0</v>
      </c>
      <c r="L7" s="374"/>
      <c r="M7" s="375"/>
      <c r="N7" s="376"/>
      <c r="O7" s="377"/>
      <c r="P7" s="8"/>
    </row>
    <row r="8" spans="1:16" ht="15" thickBot="1" x14ac:dyDescent="0.35">
      <c r="A8" s="351"/>
      <c r="B8" s="352"/>
      <c r="C8" s="353"/>
      <c r="D8" s="353"/>
      <c r="E8" s="378"/>
      <c r="F8" s="378"/>
      <c r="G8" s="34"/>
      <c r="H8" s="423">
        <f>H11+SUM(D17:D30)+SUM(D33:D61)</f>
        <v>0</v>
      </c>
      <c r="I8" s="22"/>
      <c r="J8" s="399">
        <f>B8*0.4</f>
        <v>0</v>
      </c>
      <c r="L8" s="365"/>
      <c r="M8" s="366"/>
      <c r="N8" s="367"/>
      <c r="O8" s="368"/>
      <c r="P8" s="8"/>
    </row>
    <row r="9" spans="1:16" ht="15" thickBot="1" x14ac:dyDescent="0.35">
      <c r="A9" s="354"/>
      <c r="B9" s="355"/>
      <c r="C9" s="356"/>
      <c r="D9" s="356"/>
      <c r="E9" s="379"/>
      <c r="F9" s="379"/>
      <c r="G9" s="54"/>
      <c r="I9" s="22"/>
      <c r="J9" s="400">
        <f>B9*0.4</f>
        <v>0</v>
      </c>
      <c r="L9" s="374"/>
      <c r="M9" s="375"/>
      <c r="N9" s="376"/>
      <c r="O9" s="377"/>
      <c r="P9" s="8"/>
    </row>
    <row r="10" spans="1:16" x14ac:dyDescent="0.3">
      <c r="A10" s="351"/>
      <c r="B10" s="352"/>
      <c r="C10" s="353"/>
      <c r="D10" s="353"/>
      <c r="E10" s="378"/>
      <c r="F10" s="378"/>
      <c r="G10" s="34"/>
      <c r="H10" s="422" t="s">
        <v>52</v>
      </c>
      <c r="I10" s="22"/>
      <c r="J10" s="399">
        <f>B10*0.4</f>
        <v>0</v>
      </c>
      <c r="L10" s="365"/>
      <c r="M10" s="366"/>
      <c r="N10" s="367"/>
      <c r="O10" s="368"/>
      <c r="P10" s="8"/>
    </row>
    <row r="11" spans="1:16" ht="15" thickBot="1" x14ac:dyDescent="0.35">
      <c r="A11" s="380"/>
      <c r="B11" s="381"/>
      <c r="C11" s="382"/>
      <c r="D11" s="382"/>
      <c r="E11" s="383"/>
      <c r="F11" s="383"/>
      <c r="G11" s="384"/>
      <c r="H11" s="423">
        <f>SUM(D2:D5)+SUM(D7:D11)+SUM(D13:D14)</f>
        <v>0</v>
      </c>
      <c r="I11" s="22"/>
      <c r="J11" s="400">
        <f>B11*0.4</f>
        <v>0</v>
      </c>
      <c r="L11" s="374"/>
      <c r="M11" s="375"/>
      <c r="N11" s="376"/>
      <c r="O11" s="377"/>
      <c r="P11" s="8"/>
    </row>
    <row r="12" spans="1:16" ht="15" thickBot="1" x14ac:dyDescent="0.35">
      <c r="A12" s="342" t="s">
        <v>201</v>
      </c>
      <c r="B12" s="343" t="s">
        <v>49</v>
      </c>
      <c r="C12" s="364"/>
      <c r="D12" s="364" t="s">
        <v>21</v>
      </c>
      <c r="E12" s="343" t="s">
        <v>1</v>
      </c>
      <c r="F12" s="344" t="s">
        <v>200</v>
      </c>
      <c r="G12" s="345" t="s">
        <v>165</v>
      </c>
      <c r="H12" s="385"/>
      <c r="I12" s="22"/>
      <c r="J12" s="397" t="s">
        <v>166</v>
      </c>
      <c r="L12" s="365"/>
      <c r="M12" s="366"/>
      <c r="N12" s="367"/>
      <c r="O12" s="368"/>
      <c r="P12" s="8"/>
    </row>
    <row r="13" spans="1:16" x14ac:dyDescent="0.3">
      <c r="A13" s="369"/>
      <c r="B13" s="370"/>
      <c r="C13" s="371"/>
      <c r="D13" s="371"/>
      <c r="E13" s="372"/>
      <c r="F13" s="372"/>
      <c r="G13" s="373"/>
      <c r="H13" s="385"/>
      <c r="I13" s="22"/>
      <c r="J13" s="400">
        <f t="shared" ref="J13:J14" si="0">B13*0.4</f>
        <v>0</v>
      </c>
      <c r="L13" s="374"/>
      <c r="M13" s="375"/>
      <c r="N13" s="376"/>
      <c r="O13" s="377"/>
      <c r="P13" s="8"/>
    </row>
    <row r="14" spans="1:16" ht="15" thickBot="1" x14ac:dyDescent="0.35">
      <c r="A14" s="357"/>
      <c r="B14" s="358"/>
      <c r="C14" s="386"/>
      <c r="D14" s="386"/>
      <c r="E14" s="387"/>
      <c r="F14" s="387"/>
      <c r="G14" s="388"/>
      <c r="H14" s="385"/>
      <c r="I14" s="22"/>
      <c r="J14" s="402">
        <f t="shared" si="0"/>
        <v>0</v>
      </c>
      <c r="L14" s="365"/>
      <c r="M14" s="366"/>
      <c r="N14" s="367"/>
      <c r="O14" s="368"/>
      <c r="P14" s="8"/>
    </row>
    <row r="15" spans="1:16" ht="15" thickBot="1" x14ac:dyDescent="0.35">
      <c r="C15" s="385"/>
      <c r="D15" s="385"/>
      <c r="I15" s="22"/>
      <c r="L15" s="374"/>
      <c r="M15" s="375"/>
      <c r="N15" s="376"/>
      <c r="O15" s="377"/>
      <c r="P15" s="8"/>
    </row>
    <row r="16" spans="1:16" ht="19.5" customHeight="1" thickBot="1" x14ac:dyDescent="0.35">
      <c r="A16" s="389" t="s">
        <v>53</v>
      </c>
      <c r="B16" s="344" t="s">
        <v>49</v>
      </c>
      <c r="C16" s="390" t="s">
        <v>54</v>
      </c>
      <c r="D16" s="390" t="s">
        <v>21</v>
      </c>
      <c r="E16" s="344" t="s">
        <v>2</v>
      </c>
      <c r="F16" s="391" t="s">
        <v>200</v>
      </c>
      <c r="G16" s="392"/>
      <c r="H16" s="392"/>
      <c r="I16" s="392"/>
      <c r="J16" s="404" t="s">
        <v>166</v>
      </c>
      <c r="K16" s="392"/>
      <c r="L16" s="365"/>
      <c r="M16" s="366"/>
      <c r="N16" s="367"/>
      <c r="O16" s="368"/>
      <c r="P16" s="8"/>
    </row>
    <row r="17" spans="1:16" x14ac:dyDescent="0.3">
      <c r="A17" s="369"/>
      <c r="B17" s="370">
        <f>200*E17</f>
        <v>0</v>
      </c>
      <c r="C17" s="370"/>
      <c r="D17" s="371">
        <f>0.5*E17</f>
        <v>0</v>
      </c>
      <c r="E17" s="370"/>
      <c r="F17" s="373"/>
      <c r="J17" s="398">
        <f t="shared" ref="J17:J29" si="1">B17*0.4</f>
        <v>0</v>
      </c>
      <c r="L17" s="374"/>
      <c r="M17" s="375"/>
      <c r="N17" s="376"/>
      <c r="O17" s="377"/>
      <c r="P17" s="8"/>
    </row>
    <row r="18" spans="1:16" x14ac:dyDescent="0.3">
      <c r="A18" s="351"/>
      <c r="B18" s="352">
        <f>420*E18</f>
        <v>0</v>
      </c>
      <c r="C18" s="352"/>
      <c r="D18" s="353">
        <f>0.5*E18</f>
        <v>0</v>
      </c>
      <c r="E18" s="352"/>
      <c r="F18" s="34"/>
      <c r="J18" s="399">
        <f t="shared" si="1"/>
        <v>0</v>
      </c>
      <c r="L18" s="365"/>
      <c r="M18" s="366"/>
      <c r="N18" s="367"/>
      <c r="O18" s="368"/>
      <c r="P18" s="8"/>
    </row>
    <row r="19" spans="1:16" x14ac:dyDescent="0.3">
      <c r="A19" s="354"/>
      <c r="B19" s="355">
        <f>900*E19</f>
        <v>0</v>
      </c>
      <c r="C19" s="355"/>
      <c r="D19" s="356">
        <f t="shared" ref="D19:D29" si="2">0.5*E19</f>
        <v>0</v>
      </c>
      <c r="E19" s="355"/>
      <c r="F19" s="54"/>
      <c r="J19" s="400">
        <f t="shared" si="1"/>
        <v>0</v>
      </c>
      <c r="L19" s="374"/>
      <c r="M19" s="375"/>
      <c r="N19" s="376"/>
      <c r="O19" s="377"/>
      <c r="P19" s="8"/>
    </row>
    <row r="20" spans="1:16" x14ac:dyDescent="0.3">
      <c r="A20" s="351"/>
      <c r="B20" s="352">
        <f>E20*1300</f>
        <v>0</v>
      </c>
      <c r="C20" s="352"/>
      <c r="D20" s="353">
        <f t="shared" si="2"/>
        <v>0</v>
      </c>
      <c r="E20" s="352"/>
      <c r="F20" s="34"/>
      <c r="J20" s="399">
        <f t="shared" si="1"/>
        <v>0</v>
      </c>
      <c r="L20" s="365"/>
      <c r="M20" s="366"/>
      <c r="N20" s="367"/>
      <c r="O20" s="368"/>
      <c r="P20" s="8"/>
    </row>
    <row r="21" spans="1:16" x14ac:dyDescent="0.3">
      <c r="A21" s="354"/>
      <c r="B21" s="355">
        <f>420*E21</f>
        <v>0</v>
      </c>
      <c r="C21" s="355"/>
      <c r="D21" s="356">
        <f t="shared" si="2"/>
        <v>0</v>
      </c>
      <c r="E21" s="355"/>
      <c r="F21" s="54"/>
      <c r="J21" s="400">
        <f t="shared" si="1"/>
        <v>0</v>
      </c>
      <c r="L21" s="374"/>
      <c r="M21" s="375"/>
      <c r="N21" s="376"/>
      <c r="O21" s="377"/>
      <c r="P21" s="8"/>
    </row>
    <row r="22" spans="1:16" x14ac:dyDescent="0.3">
      <c r="A22" s="351"/>
      <c r="B22" s="352">
        <f>900*E22</f>
        <v>0</v>
      </c>
      <c r="C22" s="352"/>
      <c r="D22" s="353">
        <f t="shared" si="2"/>
        <v>0</v>
      </c>
      <c r="E22" s="352"/>
      <c r="F22" s="34"/>
      <c r="J22" s="399">
        <f t="shared" si="1"/>
        <v>0</v>
      </c>
      <c r="L22" s="365"/>
      <c r="M22" s="366"/>
      <c r="N22" s="367"/>
      <c r="O22" s="368"/>
      <c r="P22" s="8"/>
    </row>
    <row r="23" spans="1:16" x14ac:dyDescent="0.3">
      <c r="A23" s="354"/>
      <c r="B23" s="355">
        <f>1300*E23</f>
        <v>0</v>
      </c>
      <c r="C23" s="355"/>
      <c r="D23" s="356">
        <f t="shared" si="2"/>
        <v>0</v>
      </c>
      <c r="E23" s="355"/>
      <c r="F23" s="54"/>
      <c r="J23" s="400">
        <f t="shared" si="1"/>
        <v>0</v>
      </c>
      <c r="L23" s="374"/>
      <c r="M23" s="375"/>
      <c r="N23" s="376"/>
      <c r="O23" s="377"/>
      <c r="P23" s="8"/>
    </row>
    <row r="24" spans="1:16" x14ac:dyDescent="0.3">
      <c r="A24" s="351"/>
      <c r="B24" s="352">
        <f>420*E24</f>
        <v>0</v>
      </c>
      <c r="C24" s="352"/>
      <c r="D24" s="353">
        <f t="shared" si="2"/>
        <v>0</v>
      </c>
      <c r="E24" s="352"/>
      <c r="F24" s="34"/>
      <c r="J24" s="399">
        <f t="shared" si="1"/>
        <v>0</v>
      </c>
      <c r="L24" s="365"/>
      <c r="M24" s="366"/>
      <c r="N24" s="367"/>
      <c r="O24" s="368"/>
      <c r="P24" s="8"/>
    </row>
    <row r="25" spans="1:16" x14ac:dyDescent="0.3">
      <c r="A25" s="354"/>
      <c r="B25" s="355">
        <f>900*E25</f>
        <v>0</v>
      </c>
      <c r="C25" s="355"/>
      <c r="D25" s="356">
        <f t="shared" si="2"/>
        <v>0</v>
      </c>
      <c r="E25" s="355"/>
      <c r="F25" s="54"/>
      <c r="J25" s="400">
        <f t="shared" si="1"/>
        <v>0</v>
      </c>
      <c r="L25" s="374"/>
      <c r="M25" s="375"/>
      <c r="N25" s="376"/>
      <c r="O25" s="377"/>
      <c r="P25" s="8"/>
    </row>
    <row r="26" spans="1:16" x14ac:dyDescent="0.3">
      <c r="A26" s="351"/>
      <c r="B26" s="352">
        <f>1300*E26</f>
        <v>0</v>
      </c>
      <c r="C26" s="352"/>
      <c r="D26" s="353">
        <f t="shared" si="2"/>
        <v>0</v>
      </c>
      <c r="E26" s="352"/>
      <c r="F26" s="34"/>
      <c r="J26" s="399">
        <f t="shared" si="1"/>
        <v>0</v>
      </c>
      <c r="L26" s="365"/>
      <c r="M26" s="366"/>
      <c r="N26" s="367"/>
      <c r="O26" s="368"/>
      <c r="P26" s="8"/>
    </row>
    <row r="27" spans="1:16" x14ac:dyDescent="0.3">
      <c r="A27" s="354"/>
      <c r="B27" s="355">
        <f>2000*E27</f>
        <v>0</v>
      </c>
      <c r="C27" s="355"/>
      <c r="D27" s="356">
        <f t="shared" si="2"/>
        <v>0</v>
      </c>
      <c r="E27" s="355"/>
      <c r="F27" s="54"/>
      <c r="J27" s="400">
        <f t="shared" si="1"/>
        <v>0</v>
      </c>
      <c r="L27" s="374"/>
      <c r="M27" s="375"/>
      <c r="N27" s="376"/>
      <c r="O27" s="377"/>
      <c r="P27" s="8"/>
    </row>
    <row r="28" spans="1:16" x14ac:dyDescent="0.3">
      <c r="A28" s="351"/>
      <c r="B28" s="352">
        <f>5000*E28</f>
        <v>0</v>
      </c>
      <c r="C28" s="352"/>
      <c r="D28" s="353">
        <f t="shared" si="2"/>
        <v>0</v>
      </c>
      <c r="E28" s="352"/>
      <c r="F28" s="34"/>
      <c r="J28" s="399">
        <f t="shared" si="1"/>
        <v>0</v>
      </c>
      <c r="L28" s="365"/>
      <c r="M28" s="366"/>
      <c r="N28" s="367"/>
      <c r="O28" s="368"/>
      <c r="P28" s="8"/>
    </row>
    <row r="29" spans="1:16" x14ac:dyDescent="0.3">
      <c r="A29" s="354"/>
      <c r="B29" s="355">
        <f>1400*E29</f>
        <v>0</v>
      </c>
      <c r="C29" s="355"/>
      <c r="D29" s="356">
        <f t="shared" si="2"/>
        <v>0</v>
      </c>
      <c r="E29" s="355"/>
      <c r="F29" s="54"/>
      <c r="J29" s="400">
        <f t="shared" si="1"/>
        <v>0</v>
      </c>
      <c r="L29" s="374"/>
      <c r="M29" s="375"/>
      <c r="N29" s="376"/>
      <c r="O29" s="377"/>
      <c r="P29" s="8"/>
    </row>
    <row r="30" spans="1:16" ht="15" thickBot="1" x14ac:dyDescent="0.35">
      <c r="A30" s="357"/>
      <c r="B30" s="358"/>
      <c r="C30" s="386"/>
      <c r="D30" s="386">
        <f>0.5*E30</f>
        <v>0</v>
      </c>
      <c r="E30" s="358"/>
      <c r="F30" s="388"/>
      <c r="J30" s="402"/>
      <c r="P30" s="8"/>
    </row>
    <row r="31" spans="1:16" ht="15" thickBot="1" x14ac:dyDescent="0.35">
      <c r="C31" s="385"/>
      <c r="D31" s="385"/>
      <c r="P31" s="8"/>
    </row>
    <row r="32" spans="1:16" ht="15" thickBot="1" x14ac:dyDescent="0.35">
      <c r="A32" s="389" t="s">
        <v>173</v>
      </c>
      <c r="B32" s="344" t="s">
        <v>49</v>
      </c>
      <c r="C32" s="344" t="s">
        <v>165</v>
      </c>
      <c r="D32" s="390" t="s">
        <v>21</v>
      </c>
      <c r="E32" s="344" t="s">
        <v>2</v>
      </c>
      <c r="F32" s="344" t="s">
        <v>200</v>
      </c>
      <c r="G32" s="391" t="s">
        <v>1</v>
      </c>
      <c r="I32" s="392"/>
      <c r="J32" s="404" t="s">
        <v>174</v>
      </c>
      <c r="K32" s="392"/>
      <c r="P32" s="8"/>
    </row>
    <row r="33" spans="1:16" x14ac:dyDescent="0.3">
      <c r="A33" s="393"/>
      <c r="B33" s="394"/>
      <c r="C33" s="394"/>
      <c r="D33" s="395"/>
      <c r="E33" s="394"/>
      <c r="F33" s="394"/>
      <c r="G33" s="396"/>
      <c r="I33" s="22"/>
      <c r="J33" s="398">
        <f>B33*0.4</f>
        <v>0</v>
      </c>
      <c r="P33" s="8"/>
    </row>
    <row r="34" spans="1:16" x14ac:dyDescent="0.3">
      <c r="A34" s="351"/>
      <c r="B34" s="352"/>
      <c r="C34" s="352"/>
      <c r="D34" s="353"/>
      <c r="E34" s="352"/>
      <c r="F34" s="352"/>
      <c r="G34" s="34"/>
      <c r="J34" s="399">
        <f t="shared" ref="J34:J44" si="3">B34*0.4</f>
        <v>0</v>
      </c>
      <c r="P34" s="8"/>
    </row>
    <row r="35" spans="1:16" x14ac:dyDescent="0.3">
      <c r="A35" s="354"/>
      <c r="B35" s="355"/>
      <c r="C35" s="355"/>
      <c r="D35" s="356"/>
      <c r="E35" s="355"/>
      <c r="F35" s="355"/>
      <c r="G35" s="54"/>
      <c r="J35" s="400">
        <f t="shared" si="3"/>
        <v>0</v>
      </c>
      <c r="P35" s="8"/>
    </row>
    <row r="36" spans="1:16" x14ac:dyDescent="0.3">
      <c r="A36" s="351"/>
      <c r="B36" s="352"/>
      <c r="C36" s="352"/>
      <c r="D36" s="353"/>
      <c r="E36" s="352"/>
      <c r="F36" s="352"/>
      <c r="G36" s="34"/>
      <c r="J36" s="399">
        <f t="shared" si="3"/>
        <v>0</v>
      </c>
      <c r="P36" s="8"/>
    </row>
    <row r="37" spans="1:16" x14ac:dyDescent="0.3">
      <c r="A37" s="354"/>
      <c r="B37" s="355"/>
      <c r="C37" s="355"/>
      <c r="D37" s="356"/>
      <c r="E37" s="355"/>
      <c r="F37" s="355"/>
      <c r="G37" s="54"/>
      <c r="J37" s="400">
        <f t="shared" si="3"/>
        <v>0</v>
      </c>
      <c r="P37" s="8"/>
    </row>
    <row r="38" spans="1:16" x14ac:dyDescent="0.3">
      <c r="A38" s="351"/>
      <c r="B38" s="352"/>
      <c r="C38" s="352"/>
      <c r="D38" s="353"/>
      <c r="E38" s="352"/>
      <c r="F38" s="352"/>
      <c r="G38" s="34"/>
      <c r="J38" s="399">
        <f t="shared" si="3"/>
        <v>0</v>
      </c>
      <c r="P38" s="8"/>
    </row>
    <row r="39" spans="1:16" x14ac:dyDescent="0.3">
      <c r="A39" s="354"/>
      <c r="B39" s="355"/>
      <c r="C39" s="355"/>
      <c r="D39" s="356"/>
      <c r="E39" s="355"/>
      <c r="F39" s="355"/>
      <c r="G39" s="54"/>
      <c r="J39" s="400">
        <f t="shared" si="3"/>
        <v>0</v>
      </c>
      <c r="P39" s="8"/>
    </row>
    <row r="40" spans="1:16" x14ac:dyDescent="0.3">
      <c r="A40" s="351"/>
      <c r="B40" s="352"/>
      <c r="C40" s="352"/>
      <c r="D40" s="353"/>
      <c r="E40" s="352"/>
      <c r="F40" s="352"/>
      <c r="G40" s="34"/>
      <c r="J40" s="399">
        <f t="shared" si="3"/>
        <v>0</v>
      </c>
      <c r="P40" s="8"/>
    </row>
    <row r="41" spans="1:16" x14ac:dyDescent="0.3">
      <c r="A41" s="354"/>
      <c r="B41" s="355"/>
      <c r="C41" s="355"/>
      <c r="D41" s="356"/>
      <c r="E41" s="355"/>
      <c r="F41" s="355"/>
      <c r="G41" s="54"/>
      <c r="J41" s="400">
        <f t="shared" si="3"/>
        <v>0</v>
      </c>
      <c r="P41" s="8"/>
    </row>
    <row r="42" spans="1:16" x14ac:dyDescent="0.3">
      <c r="A42" s="351"/>
      <c r="B42" s="352"/>
      <c r="C42" s="352"/>
      <c r="D42" s="353"/>
      <c r="E42" s="352"/>
      <c r="F42" s="352"/>
      <c r="G42" s="34"/>
      <c r="J42" s="399">
        <f t="shared" si="3"/>
        <v>0</v>
      </c>
      <c r="P42" s="8"/>
    </row>
    <row r="43" spans="1:16" x14ac:dyDescent="0.3">
      <c r="A43" s="354"/>
      <c r="B43" s="355"/>
      <c r="C43" s="355"/>
      <c r="D43" s="356"/>
      <c r="E43" s="355"/>
      <c r="F43" s="355"/>
      <c r="G43" s="54"/>
      <c r="J43" s="400">
        <f t="shared" si="3"/>
        <v>0</v>
      </c>
      <c r="P43" s="8"/>
    </row>
    <row r="44" spans="1:16" x14ac:dyDescent="0.3">
      <c r="A44" s="351"/>
      <c r="B44" s="352"/>
      <c r="C44" s="352"/>
      <c r="D44" s="353"/>
      <c r="E44" s="352"/>
      <c r="F44" s="352"/>
      <c r="G44" s="34"/>
      <c r="J44" s="399">
        <f t="shared" si="3"/>
        <v>0</v>
      </c>
      <c r="P44" s="8"/>
    </row>
    <row r="45" spans="1:16" x14ac:dyDescent="0.3">
      <c r="A45" s="354"/>
      <c r="B45" s="355"/>
      <c r="C45" s="355"/>
      <c r="D45" s="356"/>
      <c r="E45" s="355"/>
      <c r="F45" s="355"/>
      <c r="G45" s="54"/>
      <c r="J45" s="400">
        <f t="shared" ref="J45:J61" si="4">B45*0.4</f>
        <v>0</v>
      </c>
    </row>
    <row r="46" spans="1:16" x14ac:dyDescent="0.3">
      <c r="A46" s="351"/>
      <c r="B46" s="352"/>
      <c r="C46" s="352"/>
      <c r="D46" s="353"/>
      <c r="E46" s="352"/>
      <c r="F46" s="352"/>
      <c r="G46" s="34"/>
      <c r="J46" s="399">
        <f t="shared" si="4"/>
        <v>0</v>
      </c>
    </row>
    <row r="47" spans="1:16" x14ac:dyDescent="0.3">
      <c r="A47" s="354"/>
      <c r="B47" s="355"/>
      <c r="C47" s="355"/>
      <c r="D47" s="356"/>
      <c r="E47" s="355"/>
      <c r="F47" s="355"/>
      <c r="G47" s="54"/>
      <c r="J47" s="400">
        <f t="shared" si="4"/>
        <v>0</v>
      </c>
    </row>
    <row r="48" spans="1:16" x14ac:dyDescent="0.3">
      <c r="A48" s="351"/>
      <c r="B48" s="352"/>
      <c r="C48" s="352"/>
      <c r="D48" s="353"/>
      <c r="E48" s="352"/>
      <c r="F48" s="352"/>
      <c r="G48" s="34"/>
      <c r="J48" s="399">
        <f t="shared" si="4"/>
        <v>0</v>
      </c>
    </row>
    <row r="49" spans="1:10" x14ac:dyDescent="0.3">
      <c r="A49" s="354"/>
      <c r="B49" s="355"/>
      <c r="C49" s="355"/>
      <c r="D49" s="356"/>
      <c r="E49" s="355"/>
      <c r="F49" s="355"/>
      <c r="G49" s="54"/>
      <c r="J49" s="400">
        <f t="shared" si="4"/>
        <v>0</v>
      </c>
    </row>
    <row r="50" spans="1:10" x14ac:dyDescent="0.3">
      <c r="A50" s="351"/>
      <c r="B50" s="352"/>
      <c r="C50" s="352"/>
      <c r="D50" s="353"/>
      <c r="E50" s="352"/>
      <c r="F50" s="352"/>
      <c r="G50" s="34"/>
      <c r="J50" s="399">
        <f t="shared" si="4"/>
        <v>0</v>
      </c>
    </row>
    <row r="51" spans="1:10" x14ac:dyDescent="0.3">
      <c r="A51" s="354"/>
      <c r="B51" s="355"/>
      <c r="C51" s="355"/>
      <c r="D51" s="356"/>
      <c r="E51" s="355"/>
      <c r="F51" s="355"/>
      <c r="G51" s="54"/>
      <c r="J51" s="400">
        <f t="shared" si="4"/>
        <v>0</v>
      </c>
    </row>
    <row r="52" spans="1:10" x14ac:dyDescent="0.3">
      <c r="A52" s="351"/>
      <c r="B52" s="352"/>
      <c r="C52" s="352"/>
      <c r="D52" s="353"/>
      <c r="E52" s="352"/>
      <c r="F52" s="352"/>
      <c r="G52" s="34"/>
      <c r="J52" s="399">
        <f t="shared" si="4"/>
        <v>0</v>
      </c>
    </row>
    <row r="53" spans="1:10" x14ac:dyDescent="0.3">
      <c r="A53" s="354"/>
      <c r="B53" s="355"/>
      <c r="C53" s="355"/>
      <c r="D53" s="356"/>
      <c r="E53" s="355"/>
      <c r="F53" s="355"/>
      <c r="G53" s="54"/>
      <c r="J53" s="400">
        <f t="shared" si="4"/>
        <v>0</v>
      </c>
    </row>
    <row r="54" spans="1:10" x14ac:dyDescent="0.3">
      <c r="A54" s="351"/>
      <c r="B54" s="352"/>
      <c r="C54" s="352"/>
      <c r="D54" s="353"/>
      <c r="E54" s="352"/>
      <c r="F54" s="352"/>
      <c r="G54" s="34"/>
      <c r="J54" s="399">
        <f t="shared" si="4"/>
        <v>0</v>
      </c>
    </row>
    <row r="55" spans="1:10" x14ac:dyDescent="0.3">
      <c r="A55" s="354"/>
      <c r="B55" s="355"/>
      <c r="C55" s="355"/>
      <c r="D55" s="356"/>
      <c r="E55" s="355"/>
      <c r="F55" s="355"/>
      <c r="G55" s="54"/>
      <c r="J55" s="400">
        <f t="shared" si="4"/>
        <v>0</v>
      </c>
    </row>
    <row r="56" spans="1:10" x14ac:dyDescent="0.3">
      <c r="A56" s="351"/>
      <c r="B56" s="352"/>
      <c r="C56" s="352"/>
      <c r="D56" s="353"/>
      <c r="E56" s="352"/>
      <c r="F56" s="352"/>
      <c r="G56" s="34"/>
      <c r="J56" s="399">
        <f t="shared" si="4"/>
        <v>0</v>
      </c>
    </row>
    <row r="57" spans="1:10" x14ac:dyDescent="0.3">
      <c r="A57" s="354"/>
      <c r="B57" s="355"/>
      <c r="C57" s="355"/>
      <c r="D57" s="356"/>
      <c r="E57" s="355"/>
      <c r="F57" s="355"/>
      <c r="G57" s="54"/>
      <c r="J57" s="400">
        <f t="shared" si="4"/>
        <v>0</v>
      </c>
    </row>
    <row r="58" spans="1:10" x14ac:dyDescent="0.3">
      <c r="A58" s="351"/>
      <c r="B58" s="352"/>
      <c r="C58" s="352"/>
      <c r="D58" s="353"/>
      <c r="E58" s="352"/>
      <c r="F58" s="352"/>
      <c r="G58" s="34"/>
      <c r="J58" s="399">
        <f t="shared" si="4"/>
        <v>0</v>
      </c>
    </row>
    <row r="59" spans="1:10" x14ac:dyDescent="0.3">
      <c r="A59" s="354"/>
      <c r="B59" s="355"/>
      <c r="C59" s="355"/>
      <c r="D59" s="356"/>
      <c r="E59" s="355"/>
      <c r="F59" s="355"/>
      <c r="G59" s="54"/>
      <c r="J59" s="400">
        <f t="shared" si="4"/>
        <v>0</v>
      </c>
    </row>
    <row r="60" spans="1:10" x14ac:dyDescent="0.3">
      <c r="A60" s="351"/>
      <c r="B60" s="352"/>
      <c r="C60" s="352"/>
      <c r="D60" s="353"/>
      <c r="E60" s="352"/>
      <c r="F60" s="352"/>
      <c r="G60" s="34"/>
      <c r="J60" s="399">
        <f t="shared" si="4"/>
        <v>0</v>
      </c>
    </row>
    <row r="61" spans="1:10" x14ac:dyDescent="0.3">
      <c r="A61" s="354"/>
      <c r="B61" s="355"/>
      <c r="C61" s="355"/>
      <c r="D61" s="356"/>
      <c r="E61" s="355"/>
      <c r="F61" s="355"/>
      <c r="G61" s="54"/>
      <c r="J61" s="400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L13" sqref="L13"/>
    </sheetView>
  </sheetViews>
  <sheetFormatPr baseColWidth="10" defaultColWidth="11.33203125" defaultRowHeight="14.4" x14ac:dyDescent="0.3"/>
  <cols>
    <col min="1" max="1" width="18.33203125" style="5" customWidth="1"/>
    <col min="2" max="2" width="10.44140625" style="5" customWidth="1"/>
    <col min="3" max="3" width="18" style="5" customWidth="1"/>
    <col min="4" max="4" width="9.6640625" style="5" customWidth="1"/>
    <col min="5" max="5" width="3.6640625" style="5" customWidth="1"/>
    <col min="6" max="6" width="16" style="5" customWidth="1"/>
    <col min="7" max="7" width="7.109375" style="5" customWidth="1"/>
    <col min="8" max="8" width="8.33203125" style="5" customWidth="1"/>
    <col min="9" max="9" width="14" style="5" customWidth="1"/>
    <col min="10" max="10" width="5.33203125" style="5" customWidth="1"/>
    <col min="11" max="11" width="3" style="5" customWidth="1"/>
    <col min="12" max="12" width="25.109375" style="5" customWidth="1"/>
    <col min="13" max="13" width="11.44140625" style="5" customWidth="1"/>
    <col min="14" max="14" width="19.88671875" style="5" customWidth="1"/>
    <col min="15" max="15" width="23.5546875" style="5" customWidth="1"/>
    <col min="16" max="16" width="13.88671875" style="5" customWidth="1"/>
    <col min="17" max="17" width="35.109375" style="5" customWidth="1"/>
    <col min="18" max="18" width="5.33203125" style="5" customWidth="1"/>
    <col min="19" max="16384" width="11.33203125" style="5"/>
  </cols>
  <sheetData>
    <row r="1" spans="1:26" ht="33.75" customHeight="1" thickBot="1" x14ac:dyDescent="0.35">
      <c r="A1" s="432" t="s">
        <v>208</v>
      </c>
      <c r="B1" s="433" t="s">
        <v>180</v>
      </c>
      <c r="C1" s="48" t="s">
        <v>207</v>
      </c>
      <c r="D1" s="45" t="s">
        <v>206</v>
      </c>
      <c r="E1" s="50"/>
      <c r="F1" s="44" t="s">
        <v>4</v>
      </c>
      <c r="G1" s="337" t="s">
        <v>210</v>
      </c>
      <c r="H1" s="338"/>
      <c r="I1" s="48" t="s">
        <v>209</v>
      </c>
      <c r="J1" s="44" t="s">
        <v>4</v>
      </c>
      <c r="K1" s="46"/>
      <c r="L1" s="47" t="s">
        <v>6</v>
      </c>
      <c r="M1" s="7"/>
      <c r="N1" s="339" t="s">
        <v>282</v>
      </c>
      <c r="O1" s="341"/>
      <c r="P1" s="52" t="s">
        <v>265</v>
      </c>
      <c r="Q1" s="7"/>
    </row>
    <row r="2" spans="1:26" x14ac:dyDescent="0.3">
      <c r="A2" s="424" t="s">
        <v>214</v>
      </c>
      <c r="B2" s="434">
        <f t="shared" ref="B2:B9" si="0">D2</f>
        <v>10</v>
      </c>
      <c r="C2" s="55"/>
      <c r="D2" s="94">
        <f>_xlfn.XLOOKUP($B$1,DatenExelintern!$G$1:$M$1,DatenExelintern!G2:M2)</f>
        <v>10</v>
      </c>
      <c r="E2" s="32"/>
      <c r="F2" s="196" t="s">
        <v>10</v>
      </c>
      <c r="G2" s="197" t="s">
        <v>11</v>
      </c>
      <c r="H2" s="198" t="s">
        <v>12</v>
      </c>
      <c r="I2" s="55"/>
      <c r="J2" s="91">
        <v>20</v>
      </c>
      <c r="K2" s="7"/>
      <c r="L2" s="250"/>
      <c r="M2" s="7"/>
      <c r="N2" s="75" t="s">
        <v>164</v>
      </c>
      <c r="O2" s="76">
        <f>B4*4+B7</f>
        <v>50</v>
      </c>
      <c r="P2" s="24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425" t="s">
        <v>215</v>
      </c>
      <c r="B3" s="435">
        <f t="shared" si="0"/>
        <v>10</v>
      </c>
      <c r="C3" s="29"/>
      <c r="D3" s="95">
        <f>_xlfn.XLOOKUP($B$1,DatenExelintern!$G$1:$M$1,DatenExelintern!G3:M3)</f>
        <v>10</v>
      </c>
      <c r="E3" s="32"/>
      <c r="F3" s="193" t="s">
        <v>220</v>
      </c>
      <c r="G3" s="199" t="s">
        <v>11</v>
      </c>
      <c r="H3" s="200" t="s">
        <v>12</v>
      </c>
      <c r="I3" s="29"/>
      <c r="J3" s="87">
        <v>20</v>
      </c>
      <c r="K3" s="7"/>
      <c r="L3" s="251"/>
      <c r="M3" s="7"/>
      <c r="N3" s="77" t="s">
        <v>163</v>
      </c>
      <c r="O3" s="78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426" t="s">
        <v>14</v>
      </c>
      <c r="B4" s="436">
        <f>D4</f>
        <v>10</v>
      </c>
      <c r="C4" s="56"/>
      <c r="D4" s="96">
        <f>_xlfn.XLOOKUP($B$1,DatenExelintern!$G$1:$M$1,DatenExelintern!G4:M4)</f>
        <v>10</v>
      </c>
      <c r="E4" s="32"/>
      <c r="F4" s="194" t="s">
        <v>221</v>
      </c>
      <c r="G4" s="199" t="s">
        <v>11</v>
      </c>
      <c r="H4" s="200"/>
      <c r="I4" s="56"/>
      <c r="J4" s="86">
        <v>20</v>
      </c>
      <c r="K4" s="7"/>
      <c r="L4" s="252"/>
      <c r="M4" s="7"/>
      <c r="N4" s="79" t="s">
        <v>211</v>
      </c>
      <c r="O4" s="80">
        <f>_xlfn.XLOOKUP($B$1,DatenExelintern!$G$1:$M$1,DatenExelintern!G14:M14)</f>
        <v>30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425" t="s">
        <v>216</v>
      </c>
      <c r="B5" s="437">
        <f t="shared" si="0"/>
        <v>10</v>
      </c>
      <c r="C5" s="29"/>
      <c r="D5" s="95">
        <f>_xlfn.XLOOKUP($B$1,DatenExelintern!$G$1:$M$1,DatenExelintern!G5:M5)</f>
        <v>10</v>
      </c>
      <c r="E5" s="32"/>
      <c r="F5" s="193" t="s">
        <v>17</v>
      </c>
      <c r="G5" s="201" t="s">
        <v>11</v>
      </c>
      <c r="H5" s="202" t="s">
        <v>12</v>
      </c>
      <c r="I5" s="29"/>
      <c r="J5" s="87">
        <v>20</v>
      </c>
      <c r="K5" s="7"/>
      <c r="L5" s="253"/>
      <c r="M5" s="7"/>
      <c r="N5" s="77" t="s">
        <v>202</v>
      </c>
      <c r="O5" s="78">
        <f>_xlfn.XLOOKUP($B$1,DatenExelintern!$G$1:$M$1,DatenExelintern!G15:M15)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426" t="s">
        <v>77</v>
      </c>
      <c r="B6" s="438">
        <f t="shared" si="0"/>
        <v>10</v>
      </c>
      <c r="C6" s="56"/>
      <c r="D6" s="96">
        <f>_xlfn.XLOOKUP($B$1,DatenExelintern!$G$1:$M$1,DatenExelintern!G6:M6)</f>
        <v>10</v>
      </c>
      <c r="E6" s="32"/>
      <c r="F6" s="194" t="s">
        <v>80</v>
      </c>
      <c r="G6" s="201" t="s">
        <v>39</v>
      </c>
      <c r="H6" s="203" t="s">
        <v>99</v>
      </c>
      <c r="I6" s="56"/>
      <c r="J6" s="86">
        <v>20</v>
      </c>
      <c r="K6" s="7"/>
      <c r="L6" s="252"/>
      <c r="M6" s="7"/>
      <c r="N6" s="79" t="s">
        <v>198</v>
      </c>
      <c r="O6" s="80" t="str">
        <f>_xlfn.XLOOKUP($B$1,DatenExelintern!$G$1:$M$1,DatenExelintern!G16:M16)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25" t="s">
        <v>113</v>
      </c>
      <c r="B7" s="439">
        <f t="shared" si="0"/>
        <v>10</v>
      </c>
      <c r="C7" s="29"/>
      <c r="D7" s="95">
        <f>_xlfn.XLOOKUP($B$1,DatenExelintern!$G$1:$M$1,DatenExelintern!G7:M7)</f>
        <v>10</v>
      </c>
      <c r="E7" s="32"/>
      <c r="F7" s="193" t="s">
        <v>222</v>
      </c>
      <c r="G7" s="204" t="s">
        <v>12</v>
      </c>
      <c r="H7" s="202" t="s">
        <v>18</v>
      </c>
      <c r="I7" s="29"/>
      <c r="J7" s="87">
        <v>20</v>
      </c>
      <c r="K7" s="7"/>
      <c r="L7" s="253"/>
      <c r="M7" s="7"/>
      <c r="N7" s="77" t="s">
        <v>203</v>
      </c>
      <c r="O7" s="78">
        <f>_xlfn.XLOOKUP($B$1,DatenExelintern!$G$1:$M$1,DatenExelintern!G12:M12)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thickBot="1" x14ac:dyDescent="0.35">
      <c r="A8" s="426" t="s">
        <v>240</v>
      </c>
      <c r="B8" s="440">
        <f t="shared" si="0"/>
        <v>4</v>
      </c>
      <c r="C8" s="56"/>
      <c r="D8" s="96">
        <f>_xlfn.XLOOKUP($B$1,DatenExelintern!$G$1:$M$1,DatenExelintern!G8:M8)</f>
        <v>4</v>
      </c>
      <c r="E8" s="32"/>
      <c r="F8" s="194" t="s">
        <v>225</v>
      </c>
      <c r="G8" s="201" t="s">
        <v>11</v>
      </c>
      <c r="H8" s="202" t="s">
        <v>18</v>
      </c>
      <c r="I8" s="56"/>
      <c r="J8" s="86">
        <v>20</v>
      </c>
      <c r="K8" s="7"/>
      <c r="L8" s="252"/>
      <c r="M8" s="7"/>
      <c r="N8" s="81" t="s">
        <v>204</v>
      </c>
      <c r="O8" s="82">
        <v>1</v>
      </c>
      <c r="P8" s="24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thickBot="1" x14ac:dyDescent="0.35">
      <c r="A9" s="425" t="s">
        <v>81</v>
      </c>
      <c r="B9" s="440">
        <f t="shared" si="0"/>
        <v>4</v>
      </c>
      <c r="C9" s="29"/>
      <c r="D9" s="95">
        <f>_xlfn.XLOOKUP($B$1,DatenExelintern!$G$1:$M$1,DatenExelintern!G9:M9)</f>
        <v>4</v>
      </c>
      <c r="E9" s="32"/>
      <c r="F9" s="205" t="s">
        <v>223</v>
      </c>
      <c r="G9" s="206" t="s">
        <v>18</v>
      </c>
      <c r="H9" s="207"/>
      <c r="I9" s="29"/>
      <c r="J9" s="88">
        <v>20</v>
      </c>
      <c r="K9" s="7"/>
      <c r="L9" s="25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thickBot="1" x14ac:dyDescent="0.35">
      <c r="A10" s="426" t="s">
        <v>217</v>
      </c>
      <c r="B10" s="441">
        <f>ROUND((B8+B5+B7+B9)/2,0)</f>
        <v>14</v>
      </c>
      <c r="C10" s="56"/>
      <c r="D10" s="96">
        <f>ROUND((D8+D5+D7+D9)/2,0)</f>
        <v>14</v>
      </c>
      <c r="E10" s="32"/>
      <c r="F10" s="208" t="s">
        <v>224</v>
      </c>
      <c r="G10" s="197" t="s">
        <v>11</v>
      </c>
      <c r="H10" s="198" t="s">
        <v>18</v>
      </c>
      <c r="I10" s="56"/>
      <c r="J10" s="91">
        <v>20</v>
      </c>
      <c r="K10" s="7"/>
      <c r="L10" s="254"/>
      <c r="M10" s="7"/>
      <c r="N10" s="52" t="s">
        <v>158</v>
      </c>
      <c r="O10" s="52" t="s">
        <v>270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thickBot="1" x14ac:dyDescent="0.35">
      <c r="A11" s="442" t="s">
        <v>218</v>
      </c>
      <c r="B11" s="443">
        <f>B5-ROUND(Inventar!H11/5,0)</f>
        <v>10</v>
      </c>
      <c r="C11" s="30"/>
      <c r="D11" s="97">
        <f>D5-ROUND(Inventar!J11/5,0)</f>
        <v>10</v>
      </c>
      <c r="E11" s="32"/>
      <c r="F11" s="209" t="s">
        <v>29</v>
      </c>
      <c r="G11" s="210" t="s">
        <v>18</v>
      </c>
      <c r="H11" s="211"/>
      <c r="I11" s="29"/>
      <c r="J11" s="87">
        <v>20</v>
      </c>
      <c r="K11" s="7"/>
      <c r="L11" s="7"/>
      <c r="M11" s="7"/>
      <c r="N11" s="255"/>
      <c r="O11" s="25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thickBot="1" x14ac:dyDescent="0.35">
      <c r="A12" s="444"/>
      <c r="B12" s="444"/>
      <c r="C12" s="7"/>
      <c r="D12" s="32"/>
      <c r="E12" s="32"/>
      <c r="F12" s="195" t="s">
        <v>179</v>
      </c>
      <c r="G12" s="206" t="s">
        <v>18</v>
      </c>
      <c r="H12" s="212" t="s">
        <v>99</v>
      </c>
      <c r="I12" s="56"/>
      <c r="J12" s="92">
        <v>20</v>
      </c>
      <c r="K12" s="7"/>
      <c r="L12" s="135" t="s">
        <v>269</v>
      </c>
      <c r="M12" s="7"/>
      <c r="N12" s="253"/>
      <c r="O12" s="25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thickBot="1" x14ac:dyDescent="0.35">
      <c r="A13" s="445" t="s">
        <v>33</v>
      </c>
      <c r="B13" s="446" t="s">
        <v>268</v>
      </c>
      <c r="C13" s="7"/>
      <c r="D13" s="32"/>
      <c r="E13" s="32"/>
      <c r="F13" s="213" t="s">
        <v>226</v>
      </c>
      <c r="G13" s="214" t="s">
        <v>32</v>
      </c>
      <c r="H13" s="215" t="s">
        <v>39</v>
      </c>
      <c r="I13" s="29"/>
      <c r="J13" s="93">
        <v>20</v>
      </c>
      <c r="K13" s="7"/>
      <c r="L13" s="255"/>
      <c r="M13" s="7"/>
      <c r="N13" s="252"/>
      <c r="O13" s="25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thickBot="1" x14ac:dyDescent="0.35">
      <c r="A14" s="444"/>
      <c r="B14" s="444"/>
      <c r="C14" s="7"/>
      <c r="D14" s="32"/>
      <c r="E14" s="32"/>
      <c r="F14" s="194" t="s">
        <v>227</v>
      </c>
      <c r="G14" s="216" t="s">
        <v>32</v>
      </c>
      <c r="H14" s="217"/>
      <c r="I14" s="56"/>
      <c r="J14" s="86">
        <v>20</v>
      </c>
      <c r="K14" s="7"/>
      <c r="L14" s="253"/>
      <c r="M14" s="7"/>
      <c r="N14" s="253"/>
      <c r="O14" s="2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thickBot="1" x14ac:dyDescent="0.35">
      <c r="A15" s="447" t="s">
        <v>219</v>
      </c>
      <c r="B15" s="448">
        <f>D15</f>
        <v>200</v>
      </c>
      <c r="C15" s="18"/>
      <c r="D15" s="98">
        <f>_xlfn.XLOOKUP($B$1,DatenExelintern!$G$1:$M$1,DatenExelintern!G10:M10)</f>
        <v>200</v>
      </c>
      <c r="E15" s="49"/>
      <c r="F15" s="218" t="s">
        <v>228</v>
      </c>
      <c r="G15" s="216" t="s">
        <v>32</v>
      </c>
      <c r="H15" s="217"/>
      <c r="I15" s="29"/>
      <c r="J15" s="87">
        <v>20</v>
      </c>
      <c r="K15" s="7"/>
      <c r="L15" s="252"/>
      <c r="M15" s="7"/>
      <c r="N15" s="252"/>
      <c r="O15" s="25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thickBot="1" x14ac:dyDescent="0.35">
      <c r="A16" s="449" t="s">
        <v>41</v>
      </c>
      <c r="B16" s="450">
        <f>D16</f>
        <v>12</v>
      </c>
      <c r="C16" s="30"/>
      <c r="D16" s="99">
        <f>_xlfn.XLOOKUP($B$1,DatenExelintern!$G$1:$M$1,DatenExelintern!G11:M11)</f>
        <v>12</v>
      </c>
      <c r="E16" s="32"/>
      <c r="F16" s="208" t="s">
        <v>35</v>
      </c>
      <c r="G16" s="201" t="s">
        <v>36</v>
      </c>
      <c r="H16" s="202" t="s">
        <v>37</v>
      </c>
      <c r="I16" s="56"/>
      <c r="J16" s="86">
        <v>20</v>
      </c>
      <c r="K16" s="7"/>
      <c r="L16" s="253"/>
      <c r="M16" s="7"/>
      <c r="N16" s="259"/>
      <c r="O16" s="2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thickBot="1" x14ac:dyDescent="0.35">
      <c r="A17" s="451" t="s">
        <v>43</v>
      </c>
      <c r="B17" s="452">
        <f>ROUNDUP(Charakter!$B$15*0.2,0)</f>
        <v>40</v>
      </c>
      <c r="C17" s="7"/>
      <c r="D17" s="32"/>
      <c r="E17" s="32"/>
      <c r="F17" s="209" t="s">
        <v>229</v>
      </c>
      <c r="G17" s="201" t="s">
        <v>39</v>
      </c>
      <c r="H17" s="202" t="s">
        <v>99</v>
      </c>
      <c r="I17" s="29"/>
      <c r="J17" s="87">
        <v>20</v>
      </c>
      <c r="K17" s="7"/>
      <c r="L17" s="25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thickBot="1" x14ac:dyDescent="0.35">
      <c r="A18" s="451" t="s">
        <v>44</v>
      </c>
      <c r="B18" s="451">
        <f>ROUNDUP(Charakter!$B$15*0.7,0)</f>
        <v>140</v>
      </c>
      <c r="C18" s="7"/>
      <c r="D18" s="32"/>
      <c r="E18" s="32"/>
      <c r="F18" s="195" t="s">
        <v>230</v>
      </c>
      <c r="G18" s="219" t="s">
        <v>83</v>
      </c>
      <c r="H18" s="220" t="s">
        <v>37</v>
      </c>
      <c r="I18" s="56"/>
      <c r="J18" s="92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thickBot="1" x14ac:dyDescent="0.35">
      <c r="A19" s="451" t="s">
        <v>109</v>
      </c>
      <c r="B19" s="451">
        <f>ROUNDUP(Charakter!$B$15*0.2,0)</f>
        <v>40</v>
      </c>
      <c r="C19" s="63">
        <f>O4</f>
        <v>30</v>
      </c>
      <c r="D19" s="32" t="s">
        <v>2</v>
      </c>
      <c r="E19" s="32"/>
      <c r="F19" s="213" t="s">
        <v>231</v>
      </c>
      <c r="G19" s="221" t="s">
        <v>12</v>
      </c>
      <c r="H19" s="222"/>
      <c r="I19" s="29"/>
      <c r="J19" s="93">
        <v>20</v>
      </c>
      <c r="K19" s="7"/>
      <c r="L19" s="339" t="s">
        <v>281</v>
      </c>
      <c r="M19" s="340"/>
      <c r="N19" s="340"/>
      <c r="O19" s="3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thickBot="1" x14ac:dyDescent="0.35">
      <c r="A20" s="451" t="s">
        <v>110</v>
      </c>
      <c r="B20" s="451">
        <f>ROUNDUP(Charakter!$B$15*0.2,0)</f>
        <v>40</v>
      </c>
      <c r="C20" s="63">
        <f>C19+(SUM(C2:C8)+C15+C16)</f>
        <v>30</v>
      </c>
      <c r="D20" s="32" t="s">
        <v>38</v>
      </c>
      <c r="E20" s="32"/>
      <c r="F20" s="195" t="s">
        <v>232</v>
      </c>
      <c r="G20" s="219" t="s">
        <v>12</v>
      </c>
      <c r="H20" s="220"/>
      <c r="I20" s="57"/>
      <c r="J20" s="92">
        <v>20</v>
      </c>
      <c r="K20" s="7"/>
      <c r="L20" s="83" t="s">
        <v>33</v>
      </c>
      <c r="M20" s="84" t="s">
        <v>266</v>
      </c>
      <c r="N20" s="84" t="s">
        <v>205</v>
      </c>
      <c r="O20" s="85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51" t="s">
        <v>111</v>
      </c>
      <c r="B21" s="451">
        <f>ROUNDUP(Charakter!$B$15*0.25,0)</f>
        <v>50</v>
      </c>
      <c r="C21" s="7"/>
      <c r="F21" s="213" t="s">
        <v>45</v>
      </c>
      <c r="G21" s="223" t="s">
        <v>39</v>
      </c>
      <c r="H21" s="224"/>
      <c r="I21" s="29"/>
      <c r="J21" s="93">
        <v>20</v>
      </c>
      <c r="K21" s="7"/>
      <c r="L21" s="256"/>
      <c r="M21" s="109"/>
      <c r="N21" s="109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51" t="s">
        <v>112</v>
      </c>
      <c r="B22" s="451">
        <f>ROUNDUP(Charakter!$B$15*0.25,0)</f>
        <v>50</v>
      </c>
      <c r="C22" s="31"/>
      <c r="F22" s="194" t="s">
        <v>46</v>
      </c>
      <c r="G22" s="225" t="s">
        <v>39</v>
      </c>
      <c r="H22" s="203"/>
      <c r="I22" s="56"/>
      <c r="J22" s="86">
        <v>20</v>
      </c>
      <c r="K22" s="7"/>
      <c r="L22" s="79"/>
      <c r="M22" s="80"/>
      <c r="N22" s="80"/>
      <c r="O22" s="25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thickBot="1" x14ac:dyDescent="0.35">
      <c r="A23" s="7"/>
      <c r="B23" s="7"/>
      <c r="C23" s="7"/>
      <c r="D23" s="7"/>
      <c r="F23" s="205" t="s">
        <v>233</v>
      </c>
      <c r="G23" s="226" t="s">
        <v>39</v>
      </c>
      <c r="H23" s="212" t="s">
        <v>99</v>
      </c>
      <c r="I23" s="29"/>
      <c r="J23" s="88">
        <v>20</v>
      </c>
      <c r="K23" s="7"/>
      <c r="L23" s="77"/>
      <c r="M23" s="78"/>
      <c r="N23" s="78"/>
      <c r="O23" s="8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7"/>
      <c r="B24" s="7"/>
      <c r="C24" s="7"/>
      <c r="D24" s="7"/>
      <c r="E24" s="7"/>
      <c r="F24" s="196" t="s">
        <v>236</v>
      </c>
      <c r="G24" s="227" t="s">
        <v>99</v>
      </c>
      <c r="H24" s="228"/>
      <c r="I24" s="56"/>
      <c r="J24" s="91">
        <v>20</v>
      </c>
      <c r="K24" s="7"/>
      <c r="L24" s="79"/>
      <c r="M24" s="80"/>
      <c r="N24" s="80"/>
      <c r="O24" s="25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7"/>
      <c r="B25" s="7"/>
      <c r="C25" s="7"/>
      <c r="D25" s="7"/>
      <c r="E25" s="7"/>
      <c r="F25" s="193" t="s">
        <v>234</v>
      </c>
      <c r="G25" s="229" t="s">
        <v>99</v>
      </c>
      <c r="H25" s="230"/>
      <c r="I25" s="29"/>
      <c r="J25" s="87">
        <v>20</v>
      </c>
      <c r="K25" s="7"/>
      <c r="L25" s="77"/>
      <c r="M25" s="78"/>
      <c r="N25" s="78"/>
      <c r="O25" s="8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thickBot="1" x14ac:dyDescent="0.35">
      <c r="A26" s="7"/>
      <c r="B26" s="7"/>
      <c r="C26" s="7"/>
      <c r="D26" s="7"/>
      <c r="E26" s="7"/>
      <c r="F26" s="195" t="s">
        <v>235</v>
      </c>
      <c r="G26" s="231" t="s">
        <v>99</v>
      </c>
      <c r="H26" s="232"/>
      <c r="I26" s="58"/>
      <c r="J26" s="92">
        <v>20</v>
      </c>
      <c r="K26" s="7"/>
      <c r="L26" s="79"/>
      <c r="M26" s="80"/>
      <c r="N26" s="80"/>
      <c r="O26" s="25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I27" s="403">
        <f>SUM(I2:I26)</f>
        <v>0</v>
      </c>
      <c r="J27" s="7"/>
      <c r="K27" s="7"/>
      <c r="L27" s="77"/>
      <c r="M27" s="78"/>
      <c r="N27" s="78"/>
      <c r="O27" s="8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thickBot="1" x14ac:dyDescent="0.35">
      <c r="A28" s="7"/>
      <c r="B28" s="7"/>
      <c r="C28" s="7"/>
      <c r="D28" s="7"/>
      <c r="E28" s="7"/>
      <c r="I28" s="7"/>
      <c r="J28" s="7"/>
      <c r="K28" s="7"/>
      <c r="L28" s="81"/>
      <c r="M28" s="82"/>
      <c r="N28" s="82"/>
      <c r="O28" s="9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</row>
    <row r="38" spans="1:26" x14ac:dyDescent="0.3">
      <c r="A38" s="7"/>
      <c r="B38" s="7"/>
      <c r="C38" s="7"/>
      <c r="D38" s="7"/>
    </row>
    <row r="39" spans="1:26" x14ac:dyDescent="0.3">
      <c r="A39" s="7"/>
      <c r="B39" s="7"/>
      <c r="C39" s="7"/>
      <c r="D39" s="7"/>
    </row>
    <row r="40" spans="1:26" x14ac:dyDescent="0.3">
      <c r="A40" s="7"/>
      <c r="B40" s="7"/>
      <c r="C40" s="7"/>
      <c r="D40" s="7"/>
    </row>
    <row r="41" spans="1:26" x14ac:dyDescent="0.3">
      <c r="A41" s="7"/>
      <c r="B41" s="7"/>
      <c r="C41" s="7"/>
      <c r="D41" s="7"/>
    </row>
    <row r="42" spans="1:26" x14ac:dyDescent="0.3">
      <c r="A42" s="7"/>
      <c r="B42" s="7"/>
      <c r="C42" s="7"/>
      <c r="D42" s="7"/>
    </row>
    <row r="43" spans="1:26" x14ac:dyDescent="0.3">
      <c r="A43" s="7"/>
      <c r="B43" s="7"/>
      <c r="C43" s="7"/>
      <c r="D43" s="7"/>
    </row>
    <row r="44" spans="1:26" x14ac:dyDescent="0.3">
      <c r="A44" s="7"/>
      <c r="B44" s="7"/>
      <c r="C44" s="7"/>
      <c r="D44" s="7"/>
    </row>
    <row r="45" spans="1:26" x14ac:dyDescent="0.3">
      <c r="A45" s="7"/>
      <c r="B45" s="7"/>
      <c r="C45" s="7"/>
      <c r="D45" s="7"/>
    </row>
    <row r="46" spans="1:26" x14ac:dyDescent="0.3">
      <c r="A46" s="7"/>
      <c r="B46" s="7"/>
      <c r="C46" s="7"/>
      <c r="D46" s="7"/>
    </row>
    <row r="47" spans="1:26" x14ac:dyDescent="0.3">
      <c r="A47" s="7"/>
      <c r="B47" s="7"/>
      <c r="C47" s="7"/>
      <c r="D47" s="7"/>
    </row>
    <row r="48" spans="1:26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A1:E27"/>
    </sheetView>
  </sheetViews>
  <sheetFormatPr baseColWidth="10" defaultColWidth="11.33203125" defaultRowHeight="14.4" x14ac:dyDescent="0.3"/>
  <cols>
    <col min="1" max="1" width="14.33203125" style="7" customWidth="1"/>
    <col min="2" max="2" width="16.33203125" style="7" customWidth="1"/>
    <col min="3" max="3" width="4.5546875" style="7" customWidth="1"/>
    <col min="4" max="4" width="16.5546875" style="7" customWidth="1"/>
    <col min="5" max="5" width="17" style="7" customWidth="1"/>
    <col min="6" max="6" width="4.88671875" style="7" customWidth="1"/>
    <col min="7" max="7" width="10.6640625" style="7" customWidth="1"/>
    <col min="8" max="8" width="7.88671875" style="7" customWidth="1"/>
    <col min="9" max="9" width="14.88671875" style="7" customWidth="1"/>
    <col min="10" max="10" width="18.109375" style="7" customWidth="1"/>
    <col min="11" max="11" width="15.6640625" style="7" customWidth="1"/>
    <col min="12" max="12" width="14.44140625" style="7" customWidth="1"/>
    <col min="13" max="13" width="13.33203125" style="7" customWidth="1"/>
    <col min="14" max="14" width="9" style="7" customWidth="1"/>
    <col min="15" max="16384" width="11.33203125" style="7"/>
  </cols>
  <sheetData>
    <row r="1" spans="1:14" ht="15" thickBot="1" x14ac:dyDescent="0.35">
      <c r="A1" s="464" t="s">
        <v>56</v>
      </c>
      <c r="B1" s="465"/>
      <c r="C1" s="444"/>
      <c r="D1" s="464" t="s">
        <v>55</v>
      </c>
      <c r="E1" s="465"/>
      <c r="G1" s="135" t="s">
        <v>57</v>
      </c>
      <c r="H1" s="455" t="s">
        <v>58</v>
      </c>
      <c r="I1" s="135" t="s">
        <v>55</v>
      </c>
      <c r="J1" s="135" t="s">
        <v>56</v>
      </c>
      <c r="K1" s="135" t="s">
        <v>59</v>
      </c>
      <c r="L1" s="135" t="s">
        <v>60</v>
      </c>
      <c r="M1" s="453" t="s">
        <v>272</v>
      </c>
      <c r="N1" s="454"/>
    </row>
    <row r="2" spans="1:14" ht="15" thickBot="1" x14ac:dyDescent="0.35">
      <c r="A2" s="466" t="s">
        <v>261</v>
      </c>
      <c r="B2" s="466" t="s">
        <v>264</v>
      </c>
      <c r="C2" s="444"/>
      <c r="D2" s="445" t="s">
        <v>262</v>
      </c>
      <c r="E2" s="445" t="s">
        <v>241</v>
      </c>
      <c r="G2" s="347"/>
      <c r="H2" s="348"/>
      <c r="I2" s="348"/>
      <c r="J2" s="348"/>
      <c r="K2" s="348"/>
      <c r="L2" s="348"/>
      <c r="M2" s="456"/>
      <c r="N2" s="457"/>
    </row>
    <row r="3" spans="1:14" ht="15" thickBot="1" x14ac:dyDescent="0.35">
      <c r="A3" s="467"/>
      <c r="B3" s="467"/>
      <c r="C3" s="444"/>
      <c r="D3" s="468" t="s">
        <v>62</v>
      </c>
      <c r="E3" s="469">
        <v>1</v>
      </c>
      <c r="G3" s="351"/>
      <c r="H3" s="352"/>
      <c r="I3" s="352"/>
      <c r="J3" s="352"/>
      <c r="K3" s="352"/>
      <c r="L3" s="352"/>
      <c r="M3" s="458"/>
      <c r="N3" s="459"/>
    </row>
    <row r="4" spans="1:14" x14ac:dyDescent="0.3">
      <c r="A4" s="470" t="s">
        <v>61</v>
      </c>
      <c r="B4" s="469">
        <v>1</v>
      </c>
      <c r="C4" s="444"/>
      <c r="D4" s="426" t="s">
        <v>64</v>
      </c>
      <c r="E4" s="429">
        <v>2</v>
      </c>
      <c r="G4" s="354"/>
      <c r="H4" s="355"/>
      <c r="I4" s="355"/>
      <c r="J4" s="355"/>
      <c r="K4" s="355"/>
      <c r="L4" s="355"/>
      <c r="M4" s="460"/>
      <c r="N4" s="461"/>
    </row>
    <row r="5" spans="1:14" x14ac:dyDescent="0.3">
      <c r="A5" s="471" t="s">
        <v>63</v>
      </c>
      <c r="B5" s="429">
        <v>2</v>
      </c>
      <c r="C5" s="444"/>
      <c r="D5" s="425" t="s">
        <v>66</v>
      </c>
      <c r="E5" s="430">
        <v>4</v>
      </c>
      <c r="G5" s="351"/>
      <c r="H5" s="352"/>
      <c r="I5" s="352"/>
      <c r="J5" s="352"/>
      <c r="K5" s="352"/>
      <c r="L5" s="352"/>
      <c r="M5" s="458"/>
      <c r="N5" s="459"/>
    </row>
    <row r="6" spans="1:14" x14ac:dyDescent="0.3">
      <c r="A6" s="472" t="s">
        <v>65</v>
      </c>
      <c r="B6" s="430">
        <v>4</v>
      </c>
      <c r="C6" s="444"/>
      <c r="D6" s="426" t="s">
        <v>68</v>
      </c>
      <c r="E6" s="429">
        <v>6</v>
      </c>
      <c r="G6" s="354"/>
      <c r="H6" s="355"/>
      <c r="I6" s="355"/>
      <c r="J6" s="355"/>
      <c r="K6" s="355"/>
      <c r="L6" s="355"/>
      <c r="M6" s="460"/>
      <c r="N6" s="461"/>
    </row>
    <row r="7" spans="1:14" ht="15" thickBot="1" x14ac:dyDescent="0.35">
      <c r="A7" s="471" t="s">
        <v>67</v>
      </c>
      <c r="B7" s="429">
        <v>6</v>
      </c>
      <c r="C7" s="444"/>
      <c r="D7" s="442" t="s">
        <v>70</v>
      </c>
      <c r="E7" s="473">
        <v>8</v>
      </c>
      <c r="G7" s="351"/>
      <c r="H7" s="352"/>
      <c r="I7" s="352"/>
      <c r="J7" s="352"/>
      <c r="K7" s="352"/>
      <c r="L7" s="352"/>
      <c r="M7" s="458"/>
      <c r="N7" s="459"/>
    </row>
    <row r="8" spans="1:14" ht="15" thickBot="1" x14ac:dyDescent="0.35">
      <c r="A8" s="472" t="s">
        <v>69</v>
      </c>
      <c r="B8" s="430">
        <v>8</v>
      </c>
      <c r="C8" s="444"/>
      <c r="D8" s="444"/>
      <c r="E8" s="444"/>
      <c r="G8" s="354"/>
      <c r="H8" s="355"/>
      <c r="I8" s="355"/>
      <c r="J8" s="355"/>
      <c r="K8" s="355"/>
      <c r="L8" s="355"/>
      <c r="M8" s="460"/>
      <c r="N8" s="461"/>
    </row>
    <row r="9" spans="1:14" ht="15" thickBot="1" x14ac:dyDescent="0.35">
      <c r="A9" s="474" t="s">
        <v>71</v>
      </c>
      <c r="B9" s="431">
        <v>10</v>
      </c>
      <c r="C9" s="444"/>
      <c r="D9" s="475" t="s">
        <v>73</v>
      </c>
      <c r="E9" s="476"/>
      <c r="G9" s="351"/>
      <c r="H9" s="352"/>
      <c r="I9" s="352"/>
      <c r="J9" s="352"/>
      <c r="K9" s="352"/>
      <c r="L9" s="352"/>
      <c r="M9" s="458"/>
      <c r="N9" s="459"/>
    </row>
    <row r="10" spans="1:14" ht="15" customHeight="1" thickBot="1" x14ac:dyDescent="0.35">
      <c r="A10" s="477"/>
      <c r="B10" s="478"/>
      <c r="C10" s="444"/>
      <c r="D10" s="479" t="s">
        <v>259</v>
      </c>
      <c r="E10" s="480"/>
      <c r="G10" s="354"/>
      <c r="H10" s="355"/>
      <c r="I10" s="355"/>
      <c r="J10" s="355"/>
      <c r="K10" s="355"/>
      <c r="L10" s="355"/>
      <c r="M10" s="460"/>
      <c r="N10" s="461"/>
    </row>
    <row r="11" spans="1:14" ht="15" thickBot="1" x14ac:dyDescent="0.35">
      <c r="A11" s="481" t="s">
        <v>219</v>
      </c>
      <c r="B11" s="482" t="s">
        <v>260</v>
      </c>
      <c r="C11" s="444"/>
      <c r="D11" s="483"/>
      <c r="E11" s="484"/>
      <c r="G11" s="351"/>
      <c r="H11" s="352"/>
      <c r="I11" s="352"/>
      <c r="J11" s="352"/>
      <c r="K11" s="352"/>
      <c r="L11" s="352"/>
      <c r="M11" s="458"/>
      <c r="N11" s="459"/>
    </row>
    <row r="12" spans="1:14" ht="15" thickBot="1" x14ac:dyDescent="0.35">
      <c r="A12" s="485"/>
      <c r="B12" s="486"/>
      <c r="C12" s="444"/>
      <c r="D12" s="428" t="s">
        <v>77</v>
      </c>
      <c r="E12" s="428" t="s">
        <v>55</v>
      </c>
      <c r="G12" s="354"/>
      <c r="H12" s="355"/>
      <c r="I12" s="355"/>
      <c r="J12" s="355"/>
      <c r="K12" s="355"/>
      <c r="L12" s="355"/>
      <c r="M12" s="460"/>
      <c r="N12" s="461"/>
    </row>
    <row r="13" spans="1:14" x14ac:dyDescent="0.3">
      <c r="A13" s="487" t="s">
        <v>72</v>
      </c>
      <c r="B13" s="488">
        <v>0.5</v>
      </c>
      <c r="C13" s="444"/>
      <c r="D13" s="489">
        <v>6</v>
      </c>
      <c r="E13" s="488">
        <f>D13*2</f>
        <v>12</v>
      </c>
      <c r="G13" s="351"/>
      <c r="H13" s="352"/>
      <c r="I13" s="352"/>
      <c r="J13" s="352"/>
      <c r="K13" s="352"/>
      <c r="L13" s="352"/>
      <c r="M13" s="458"/>
      <c r="N13" s="459"/>
    </row>
    <row r="14" spans="1:14" x14ac:dyDescent="0.3">
      <c r="A14" s="425" t="s">
        <v>74</v>
      </c>
      <c r="B14" s="430">
        <v>1</v>
      </c>
      <c r="C14" s="444"/>
      <c r="D14" s="425">
        <v>7</v>
      </c>
      <c r="E14" s="430">
        <f t="shared" ref="E14:E27" si="0">D14*2</f>
        <v>14</v>
      </c>
      <c r="G14" s="354"/>
      <c r="H14" s="355"/>
      <c r="I14" s="355"/>
      <c r="J14" s="355"/>
      <c r="K14" s="355"/>
      <c r="L14" s="355"/>
      <c r="M14" s="460"/>
      <c r="N14" s="461"/>
    </row>
    <row r="15" spans="1:14" x14ac:dyDescent="0.3">
      <c r="A15" s="471" t="s">
        <v>75</v>
      </c>
      <c r="B15" s="429">
        <v>2</v>
      </c>
      <c r="C15" s="444"/>
      <c r="D15" s="426">
        <v>8</v>
      </c>
      <c r="E15" s="429">
        <f t="shared" si="0"/>
        <v>16</v>
      </c>
      <c r="G15" s="351"/>
      <c r="H15" s="352"/>
      <c r="I15" s="352"/>
      <c r="J15" s="352"/>
      <c r="K15" s="352"/>
      <c r="L15" s="352"/>
      <c r="M15" s="458"/>
      <c r="N15" s="459"/>
    </row>
    <row r="16" spans="1:14" x14ac:dyDescent="0.3">
      <c r="A16" s="425" t="s">
        <v>76</v>
      </c>
      <c r="B16" s="430">
        <v>4</v>
      </c>
      <c r="C16" s="444"/>
      <c r="D16" s="425">
        <v>9</v>
      </c>
      <c r="E16" s="430">
        <f t="shared" si="0"/>
        <v>18</v>
      </c>
      <c r="G16" s="354"/>
      <c r="H16" s="355"/>
      <c r="I16" s="355"/>
      <c r="J16" s="355"/>
      <c r="K16" s="355"/>
      <c r="L16" s="355"/>
      <c r="M16" s="460"/>
      <c r="N16" s="461"/>
    </row>
    <row r="17" spans="1:18" x14ac:dyDescent="0.3">
      <c r="A17" s="471" t="s">
        <v>78</v>
      </c>
      <c r="B17" s="429">
        <v>6</v>
      </c>
      <c r="C17" s="444"/>
      <c r="D17" s="426">
        <v>10</v>
      </c>
      <c r="E17" s="429">
        <f t="shared" si="0"/>
        <v>20</v>
      </c>
      <c r="G17" s="351"/>
      <c r="H17" s="352"/>
      <c r="I17" s="352"/>
      <c r="J17" s="352"/>
      <c r="K17" s="352"/>
      <c r="L17" s="352"/>
      <c r="M17" s="458"/>
      <c r="N17" s="459"/>
    </row>
    <row r="18" spans="1:18" ht="15" thickBot="1" x14ac:dyDescent="0.35">
      <c r="A18" s="442" t="s">
        <v>79</v>
      </c>
      <c r="B18" s="473">
        <v>8</v>
      </c>
      <c r="C18" s="444"/>
      <c r="D18" s="425">
        <v>11</v>
      </c>
      <c r="E18" s="430">
        <f t="shared" si="0"/>
        <v>22</v>
      </c>
      <c r="G18" s="354"/>
      <c r="H18" s="355"/>
      <c r="I18" s="355"/>
      <c r="J18" s="355"/>
      <c r="K18" s="355"/>
      <c r="L18" s="355"/>
      <c r="M18" s="460"/>
      <c r="N18" s="461"/>
      <c r="R18" s="63"/>
    </row>
    <row r="19" spans="1:18" ht="15" thickBot="1" x14ac:dyDescent="0.35">
      <c r="A19" s="403"/>
      <c r="B19" s="403"/>
      <c r="C19" s="444"/>
      <c r="D19" s="426">
        <v>12</v>
      </c>
      <c r="E19" s="429">
        <f t="shared" si="0"/>
        <v>24</v>
      </c>
      <c r="G19" s="351"/>
      <c r="H19" s="352"/>
      <c r="I19" s="352"/>
      <c r="J19" s="352"/>
      <c r="K19" s="352"/>
      <c r="L19" s="352"/>
      <c r="M19" s="458"/>
      <c r="N19" s="459"/>
    </row>
    <row r="20" spans="1:18" ht="15" thickBot="1" x14ac:dyDescent="0.35">
      <c r="A20" s="428" t="s">
        <v>41</v>
      </c>
      <c r="B20" s="490" t="s">
        <v>178</v>
      </c>
      <c r="C20" s="444"/>
      <c r="D20" s="425">
        <v>13</v>
      </c>
      <c r="E20" s="430">
        <f t="shared" si="0"/>
        <v>26</v>
      </c>
      <c r="G20" s="354"/>
      <c r="H20" s="355"/>
      <c r="I20" s="355"/>
      <c r="J20" s="355"/>
      <c r="K20" s="355"/>
      <c r="L20" s="355"/>
      <c r="M20" s="460"/>
      <c r="N20" s="461"/>
    </row>
    <row r="21" spans="1:18" ht="15" thickBot="1" x14ac:dyDescent="0.35">
      <c r="A21" s="491">
        <v>2</v>
      </c>
      <c r="B21" s="492">
        <v>1</v>
      </c>
      <c r="C21" s="444"/>
      <c r="D21" s="426">
        <v>14</v>
      </c>
      <c r="E21" s="429">
        <f t="shared" si="0"/>
        <v>28</v>
      </c>
      <c r="G21" s="351"/>
      <c r="H21" s="352"/>
      <c r="I21" s="352"/>
      <c r="J21" s="352"/>
      <c r="K21" s="352"/>
      <c r="L21" s="352"/>
      <c r="M21" s="458"/>
      <c r="N21" s="459"/>
    </row>
    <row r="22" spans="1:18" x14ac:dyDescent="0.3">
      <c r="A22" s="493"/>
      <c r="B22" s="444"/>
      <c r="C22" s="444"/>
      <c r="D22" s="425">
        <v>15</v>
      </c>
      <c r="E22" s="430">
        <f t="shared" si="0"/>
        <v>30</v>
      </c>
      <c r="G22" s="354"/>
      <c r="H22" s="355"/>
      <c r="I22" s="355"/>
      <c r="J22" s="355"/>
      <c r="K22" s="355"/>
      <c r="L22" s="355"/>
      <c r="M22" s="460"/>
      <c r="N22" s="461"/>
    </row>
    <row r="23" spans="1:18" x14ac:dyDescent="0.3">
      <c r="A23" s="493"/>
      <c r="B23" s="444"/>
      <c r="C23" s="444"/>
      <c r="D23" s="426">
        <v>16</v>
      </c>
      <c r="E23" s="429">
        <f t="shared" si="0"/>
        <v>32</v>
      </c>
      <c r="G23" s="351"/>
      <c r="H23" s="352"/>
      <c r="I23" s="352"/>
      <c r="J23" s="352"/>
      <c r="K23" s="352"/>
      <c r="L23" s="352"/>
      <c r="M23" s="458"/>
      <c r="N23" s="459"/>
    </row>
    <row r="24" spans="1:18" x14ac:dyDescent="0.3">
      <c r="A24" s="493"/>
      <c r="B24" s="444"/>
      <c r="C24" s="444"/>
      <c r="D24" s="425">
        <v>17</v>
      </c>
      <c r="E24" s="430">
        <f t="shared" si="0"/>
        <v>34</v>
      </c>
      <c r="G24" s="354"/>
      <c r="H24" s="355"/>
      <c r="I24" s="355"/>
      <c r="J24" s="355"/>
      <c r="K24" s="355"/>
      <c r="L24" s="355"/>
      <c r="M24" s="460"/>
      <c r="N24" s="461"/>
    </row>
    <row r="25" spans="1:18" x14ac:dyDescent="0.3">
      <c r="A25" s="493"/>
      <c r="B25" s="444"/>
      <c r="C25" s="444"/>
      <c r="D25" s="426">
        <v>18</v>
      </c>
      <c r="E25" s="429">
        <f t="shared" si="0"/>
        <v>36</v>
      </c>
      <c r="G25" s="351"/>
      <c r="H25" s="352"/>
      <c r="I25" s="352"/>
      <c r="J25" s="352"/>
      <c r="K25" s="352"/>
      <c r="L25" s="352"/>
      <c r="M25" s="458"/>
      <c r="N25" s="459"/>
    </row>
    <row r="26" spans="1:18" x14ac:dyDescent="0.3">
      <c r="A26" s="493"/>
      <c r="B26" s="444"/>
      <c r="C26" s="444"/>
      <c r="D26" s="425">
        <v>19</v>
      </c>
      <c r="E26" s="430">
        <f t="shared" si="0"/>
        <v>38</v>
      </c>
      <c r="G26" s="354"/>
      <c r="H26" s="355"/>
      <c r="I26" s="355"/>
      <c r="J26" s="355"/>
      <c r="K26" s="355"/>
      <c r="L26" s="355"/>
      <c r="M26" s="460"/>
      <c r="N26" s="461"/>
    </row>
    <row r="27" spans="1:18" ht="15" thickBot="1" x14ac:dyDescent="0.35">
      <c r="A27" s="444"/>
      <c r="B27" s="444"/>
      <c r="C27" s="444"/>
      <c r="D27" s="427">
        <v>20</v>
      </c>
      <c r="E27" s="431">
        <f t="shared" si="0"/>
        <v>40</v>
      </c>
      <c r="G27" s="357"/>
      <c r="H27" s="358"/>
      <c r="I27" s="358"/>
      <c r="J27" s="358"/>
      <c r="K27" s="358"/>
      <c r="L27" s="358"/>
      <c r="M27" s="462"/>
      <c r="N27" s="463"/>
    </row>
    <row r="28" spans="1:18" x14ac:dyDescent="0.3">
      <c r="A28" s="63"/>
      <c r="B28" s="63"/>
      <c r="C28" s="63"/>
    </row>
  </sheetData>
  <sheetProtection sheet="1" objects="1" scenarios="1"/>
  <mergeCells count="35">
    <mergeCell ref="M22:N22"/>
    <mergeCell ref="M21:N21"/>
    <mergeCell ref="M27:N27"/>
    <mergeCell ref="M26:N26"/>
    <mergeCell ref="M25:N25"/>
    <mergeCell ref="M24:N24"/>
    <mergeCell ref="M23:N23"/>
    <mergeCell ref="M16:N16"/>
    <mergeCell ref="M17:N17"/>
    <mergeCell ref="M18:N18"/>
    <mergeCell ref="M20:N20"/>
    <mergeCell ref="M19:N19"/>
    <mergeCell ref="M11:N11"/>
    <mergeCell ref="M12:N12"/>
    <mergeCell ref="M13:N13"/>
    <mergeCell ref="M14:N14"/>
    <mergeCell ref="M15:N15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D10:E11"/>
    <mergeCell ref="D9:E9"/>
    <mergeCell ref="A1:B1"/>
    <mergeCell ref="D1:E1"/>
    <mergeCell ref="B11:B12"/>
    <mergeCell ref="A11:A12"/>
    <mergeCell ref="B2:B3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4" x14ac:dyDescent="0.3"/>
  <cols>
    <col min="1" max="1" width="127.33203125" style="6" customWidth="1"/>
    <col min="2" max="8" width="11.33203125" style="6" customWidth="1"/>
    <col min="9" max="16384" width="11.33203125" style="6" hidden="1"/>
  </cols>
  <sheetData>
    <row r="1" spans="1:1" x14ac:dyDescent="0.3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09375" defaultRowHeight="14.4" x14ac:dyDescent="0.3"/>
  <cols>
    <col min="2" max="2" width="14.109375" customWidth="1"/>
    <col min="6" max="6" width="16.88671875" style="43" customWidth="1"/>
    <col min="7" max="7" width="11.44140625" style="43" customWidth="1"/>
    <col min="8" max="8" width="12" style="43" customWidth="1"/>
    <col min="9" max="9" width="10.5546875" style="43" customWidth="1"/>
    <col min="10" max="10" width="12" style="43" customWidth="1"/>
    <col min="11" max="11" width="11" style="43" customWidth="1"/>
    <col min="12" max="12" width="11.44140625" style="43" customWidth="1"/>
    <col min="13" max="13" width="13.44140625" style="43" customWidth="1"/>
    <col min="15" max="15" width="7.6640625" customWidth="1"/>
    <col min="16" max="16" width="19.44140625" customWidth="1"/>
    <col min="17" max="17" width="18.33203125" customWidth="1"/>
    <col min="18" max="18" width="20.109375" customWidth="1"/>
    <col min="19" max="19" width="14.6640625" customWidth="1"/>
    <col min="20" max="20" width="10.88671875" customWidth="1"/>
    <col min="21" max="21" width="12.44140625" customWidth="1"/>
    <col min="22" max="22" width="10.6640625" customWidth="1"/>
  </cols>
  <sheetData>
    <row r="1" spans="1:22" ht="21" thickBot="1" x14ac:dyDescent="0.35">
      <c r="A1" t="s">
        <v>162</v>
      </c>
      <c r="B1" t="s">
        <v>244</v>
      </c>
      <c r="C1" t="s">
        <v>283</v>
      </c>
      <c r="F1" s="37" t="s">
        <v>49</v>
      </c>
      <c r="G1" s="37" t="s">
        <v>180</v>
      </c>
      <c r="H1" s="37" t="s">
        <v>181</v>
      </c>
      <c r="I1" s="37" t="s">
        <v>182</v>
      </c>
      <c r="J1" s="37" t="s">
        <v>183</v>
      </c>
      <c r="K1" s="37" t="s">
        <v>184</v>
      </c>
      <c r="L1" s="37" t="s">
        <v>185</v>
      </c>
      <c r="M1" s="37" t="s">
        <v>186</v>
      </c>
      <c r="P1" s="64" t="s">
        <v>245</v>
      </c>
      <c r="Q1" s="64" t="s">
        <v>122</v>
      </c>
      <c r="R1" s="64" t="s">
        <v>33</v>
      </c>
      <c r="S1" s="64" t="s">
        <v>21</v>
      </c>
      <c r="T1" s="64" t="s">
        <v>51</v>
      </c>
      <c r="U1" s="64" t="s">
        <v>277</v>
      </c>
    </row>
    <row r="2" spans="1:22" ht="15" thickTop="1" x14ac:dyDescent="0.3">
      <c r="A2" t="s">
        <v>159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P2" s="118" t="s">
        <v>25</v>
      </c>
      <c r="Q2" s="119">
        <v>1</v>
      </c>
      <c r="R2" s="119" t="s">
        <v>246</v>
      </c>
      <c r="S2" s="120">
        <v>1.2</v>
      </c>
      <c r="T2" s="239">
        <f>ROUNDUP(V2,0)</f>
        <v>6</v>
      </c>
      <c r="U2" t="str">
        <f t="shared" ref="U2:U13" si="0">P2&amp;""&amp;Q2</f>
        <v>Leicht1</v>
      </c>
      <c r="V2" s="239">
        <v>6</v>
      </c>
    </row>
    <row r="3" spans="1:22" x14ac:dyDescent="0.3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P3" s="121" t="s">
        <v>25</v>
      </c>
      <c r="Q3" s="122">
        <v>2</v>
      </c>
      <c r="R3" s="122" t="s">
        <v>247</v>
      </c>
      <c r="S3" s="123">
        <v>1.2</v>
      </c>
      <c r="T3" s="239">
        <f t="shared" ref="T3:T13" si="1">ROUNDUP(V3,0)</f>
        <v>9</v>
      </c>
      <c r="U3" t="str">
        <f t="shared" si="0"/>
        <v>Leicht2</v>
      </c>
      <c r="V3" s="240">
        <v>8.4</v>
      </c>
    </row>
    <row r="4" spans="1:22" x14ac:dyDescent="0.3">
      <c r="A4" t="s">
        <v>146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P4" s="124" t="s">
        <v>25</v>
      </c>
      <c r="Q4" s="119">
        <v>3</v>
      </c>
      <c r="R4" s="119" t="s">
        <v>248</v>
      </c>
      <c r="S4" s="120">
        <v>1.2</v>
      </c>
      <c r="T4" s="239">
        <f t="shared" si="1"/>
        <v>10</v>
      </c>
      <c r="U4" t="str">
        <f t="shared" si="0"/>
        <v>Leicht3</v>
      </c>
      <c r="V4" s="239">
        <v>9.6</v>
      </c>
    </row>
    <row r="5" spans="1:22" x14ac:dyDescent="0.3">
      <c r="A5" t="s">
        <v>160</v>
      </c>
      <c r="B5">
        <v>4</v>
      </c>
      <c r="F5" s="39" t="s">
        <v>98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P5" s="121" t="s">
        <v>25</v>
      </c>
      <c r="Q5" s="122">
        <v>4</v>
      </c>
      <c r="R5" s="122" t="s">
        <v>249</v>
      </c>
      <c r="S5" s="123">
        <v>1.2</v>
      </c>
      <c r="T5" s="239">
        <f t="shared" si="1"/>
        <v>11</v>
      </c>
      <c r="U5" t="str">
        <f t="shared" si="0"/>
        <v>Leicht4</v>
      </c>
      <c r="V5" s="240">
        <v>10.6</v>
      </c>
    </row>
    <row r="6" spans="1:22" x14ac:dyDescent="0.3">
      <c r="A6" t="s">
        <v>161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P6" s="124" t="s">
        <v>146</v>
      </c>
      <c r="Q6" s="119">
        <v>1</v>
      </c>
      <c r="R6" s="119" t="s">
        <v>250</v>
      </c>
      <c r="S6" s="120">
        <v>3</v>
      </c>
      <c r="T6" s="239">
        <f t="shared" si="1"/>
        <v>11</v>
      </c>
      <c r="U6" t="str">
        <f t="shared" si="0"/>
        <v>Mittel1</v>
      </c>
      <c r="V6" s="239">
        <v>10.5</v>
      </c>
    </row>
    <row r="7" spans="1:22" x14ac:dyDescent="0.3">
      <c r="B7">
        <v>0</v>
      </c>
      <c r="F7" s="39" t="s">
        <v>113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P7" s="121" t="s">
        <v>146</v>
      </c>
      <c r="Q7" s="122">
        <v>2</v>
      </c>
      <c r="R7" s="122" t="s">
        <v>251</v>
      </c>
      <c r="S7" s="123">
        <v>3</v>
      </c>
      <c r="T7" s="239">
        <f t="shared" si="1"/>
        <v>15</v>
      </c>
      <c r="U7" t="str">
        <f t="shared" si="0"/>
        <v>Mittel2</v>
      </c>
      <c r="V7" s="240">
        <v>14.7</v>
      </c>
    </row>
    <row r="8" spans="1:22" x14ac:dyDescent="0.3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238"/>
      <c r="P8" s="124" t="s">
        <v>146</v>
      </c>
      <c r="Q8" s="119">
        <v>3</v>
      </c>
      <c r="R8" s="119" t="s">
        <v>252</v>
      </c>
      <c r="S8" s="120">
        <v>3</v>
      </c>
      <c r="T8" s="239">
        <f t="shared" si="1"/>
        <v>17</v>
      </c>
      <c r="U8" t="str">
        <f t="shared" si="0"/>
        <v>Mittel3</v>
      </c>
      <c r="V8" s="239">
        <v>16.8</v>
      </c>
    </row>
    <row r="9" spans="1:22" x14ac:dyDescent="0.3">
      <c r="A9" t="s">
        <v>284</v>
      </c>
      <c r="F9" s="39" t="s">
        <v>81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P9" s="121" t="s">
        <v>146</v>
      </c>
      <c r="Q9" s="122">
        <v>4</v>
      </c>
      <c r="R9" s="122" t="s">
        <v>253</v>
      </c>
      <c r="S9" s="123">
        <v>3</v>
      </c>
      <c r="T9" s="239">
        <f t="shared" si="1"/>
        <v>19</v>
      </c>
      <c r="U9" t="str">
        <f t="shared" si="0"/>
        <v>Mittel4</v>
      </c>
      <c r="V9" s="240">
        <v>18.55</v>
      </c>
    </row>
    <row r="10" spans="1:22" x14ac:dyDescent="0.3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P10" s="124" t="s">
        <v>160</v>
      </c>
      <c r="Q10" s="119">
        <v>1</v>
      </c>
      <c r="R10" s="119" t="s">
        <v>254</v>
      </c>
      <c r="S10" s="120">
        <v>5</v>
      </c>
      <c r="T10" s="239">
        <f t="shared" si="1"/>
        <v>15</v>
      </c>
      <c r="U10" t="str">
        <f t="shared" si="0"/>
        <v>Schwer1</v>
      </c>
      <c r="V10" s="239">
        <v>15</v>
      </c>
    </row>
    <row r="11" spans="1:22" x14ac:dyDescent="0.3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P11" s="121" t="s">
        <v>160</v>
      </c>
      <c r="Q11" s="122">
        <v>2</v>
      </c>
      <c r="R11" s="122" t="s">
        <v>255</v>
      </c>
      <c r="S11" s="123">
        <v>5</v>
      </c>
      <c r="T11" s="239">
        <f t="shared" si="1"/>
        <v>21</v>
      </c>
      <c r="U11" t="str">
        <f t="shared" si="0"/>
        <v>Schwer2</v>
      </c>
      <c r="V11" s="240">
        <v>21</v>
      </c>
    </row>
    <row r="12" spans="1:22" x14ac:dyDescent="0.3">
      <c r="F12" s="38" t="s">
        <v>187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P12" s="124" t="s">
        <v>160</v>
      </c>
      <c r="Q12" s="119">
        <v>3</v>
      </c>
      <c r="R12" s="119" t="s">
        <v>256</v>
      </c>
      <c r="S12" s="120">
        <v>5</v>
      </c>
      <c r="T12" s="239">
        <f t="shared" si="1"/>
        <v>24</v>
      </c>
      <c r="U12" t="str">
        <f t="shared" si="0"/>
        <v>Schwer3</v>
      </c>
      <c r="V12" s="239">
        <v>24</v>
      </c>
    </row>
    <row r="13" spans="1:22" x14ac:dyDescent="0.3">
      <c r="F13" s="39" t="s">
        <v>188</v>
      </c>
      <c r="G13" s="39"/>
      <c r="H13" s="39" t="s">
        <v>189</v>
      </c>
      <c r="I13" s="39" t="s">
        <v>190</v>
      </c>
      <c r="J13" s="39" t="s">
        <v>191</v>
      </c>
      <c r="K13" s="39" t="s">
        <v>192</v>
      </c>
      <c r="L13" s="39" t="s">
        <v>193</v>
      </c>
      <c r="M13" s="39" t="s">
        <v>194</v>
      </c>
      <c r="P13" s="121" t="s">
        <v>160</v>
      </c>
      <c r="Q13" s="122">
        <v>4</v>
      </c>
      <c r="R13" s="122" t="s">
        <v>257</v>
      </c>
      <c r="S13" s="123">
        <v>5</v>
      </c>
      <c r="T13" s="239">
        <f t="shared" si="1"/>
        <v>27</v>
      </c>
      <c r="U13" t="str">
        <f t="shared" si="0"/>
        <v>Schwer4</v>
      </c>
      <c r="V13" s="240">
        <v>26.5</v>
      </c>
    </row>
    <row r="14" spans="1:22" x14ac:dyDescent="0.3">
      <c r="F14" s="38" t="s">
        <v>195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P14" s="65"/>
      <c r="Q14" s="66"/>
      <c r="R14" s="1"/>
    </row>
    <row r="15" spans="1:22" x14ac:dyDescent="0.3">
      <c r="F15" s="39" t="s">
        <v>196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P15" s="65" t="s">
        <v>122</v>
      </c>
      <c r="Q15" s="64" t="s">
        <v>1</v>
      </c>
      <c r="R15" s="64" t="s">
        <v>242</v>
      </c>
      <c r="S15" s="64" t="s">
        <v>243</v>
      </c>
    </row>
    <row r="16" spans="1:22" x14ac:dyDescent="0.3">
      <c r="F16" s="38" t="s">
        <v>5</v>
      </c>
      <c r="G16" s="38" t="s">
        <v>197</v>
      </c>
      <c r="H16" s="38" t="s">
        <v>197</v>
      </c>
      <c r="I16" s="38" t="s">
        <v>197</v>
      </c>
      <c r="J16" s="38" t="s">
        <v>197</v>
      </c>
      <c r="K16" s="38" t="s">
        <v>197</v>
      </c>
      <c r="L16" s="38" t="s">
        <v>197</v>
      </c>
      <c r="M16" s="38" t="s">
        <v>197</v>
      </c>
      <c r="P16" s="65">
        <v>1</v>
      </c>
      <c r="Q16" s="116">
        <v>7</v>
      </c>
      <c r="R16" s="116">
        <v>3</v>
      </c>
      <c r="S16" s="116">
        <v>2</v>
      </c>
    </row>
    <row r="17" spans="6:19" x14ac:dyDescent="0.3">
      <c r="F17" s="42"/>
      <c r="G17" s="42"/>
      <c r="H17" s="42"/>
      <c r="I17" s="42"/>
      <c r="J17" s="42"/>
      <c r="K17" s="42"/>
      <c r="L17" s="42"/>
      <c r="M17" s="42"/>
      <c r="P17" s="65">
        <v>2</v>
      </c>
      <c r="Q17" s="115">
        <v>10</v>
      </c>
      <c r="R17" s="115">
        <v>5</v>
      </c>
      <c r="S17" s="115">
        <v>3</v>
      </c>
    </row>
    <row r="18" spans="6:19" x14ac:dyDescent="0.3">
      <c r="P18" s="65">
        <v>3</v>
      </c>
      <c r="Q18" s="116">
        <v>14</v>
      </c>
      <c r="R18" s="116">
        <v>7</v>
      </c>
      <c r="S18" s="116">
        <v>4</v>
      </c>
    </row>
    <row r="19" spans="6:19" x14ac:dyDescent="0.3">
      <c r="P19" s="65">
        <v>4</v>
      </c>
      <c r="Q19" s="115">
        <v>20</v>
      </c>
      <c r="R19" s="115">
        <v>10</v>
      </c>
      <c r="S19" s="115">
        <v>6</v>
      </c>
    </row>
    <row r="21" spans="6:19" x14ac:dyDescent="0.3">
      <c r="P21" t="s">
        <v>285</v>
      </c>
      <c r="R21" s="117"/>
    </row>
    <row r="25" spans="6:19" x14ac:dyDescent="0.3">
      <c r="P25" s="65"/>
      <c r="Q25" s="66"/>
      <c r="R25" s="1"/>
    </row>
    <row r="26" spans="6:19" x14ac:dyDescent="0.3">
      <c r="P26" s="65"/>
      <c r="Q26" s="65"/>
      <c r="R26" s="1"/>
    </row>
    <row r="27" spans="6:19" x14ac:dyDescent="0.3">
      <c r="P27" s="65"/>
      <c r="Q27" s="66"/>
      <c r="R27" s="1"/>
    </row>
    <row r="28" spans="6:19" x14ac:dyDescent="0.3">
      <c r="P28" s="65"/>
      <c r="Q28" s="66"/>
      <c r="R28" s="1"/>
    </row>
    <row r="29" spans="6:19" x14ac:dyDescent="0.3">
      <c r="P29" s="65"/>
      <c r="Q29" s="66"/>
      <c r="R29" s="1"/>
    </row>
    <row r="30" spans="6:19" x14ac:dyDescent="0.3">
      <c r="P30" s="65"/>
      <c r="Q30" s="66"/>
      <c r="R30" s="1"/>
    </row>
    <row r="31" spans="6:19" x14ac:dyDescent="0.3">
      <c r="P31" s="65"/>
      <c r="Q31" s="66"/>
      <c r="R31" s="1"/>
    </row>
    <row r="32" spans="6:19" x14ac:dyDescent="0.3">
      <c r="P32" s="65"/>
      <c r="Q32" s="66"/>
      <c r="R32" s="1"/>
    </row>
    <row r="33" spans="16:18" x14ac:dyDescent="0.3">
      <c r="P33" s="65"/>
      <c r="Q33" s="66"/>
      <c r="R33" s="1"/>
    </row>
    <row r="34" spans="16:18" x14ac:dyDescent="0.3">
      <c r="P34" s="65"/>
      <c r="Q34" s="66"/>
      <c r="R34" s="1"/>
    </row>
    <row r="35" spans="16:18" x14ac:dyDescent="0.3">
      <c r="P35" s="65"/>
      <c r="Q35" s="66"/>
      <c r="R35" s="1"/>
    </row>
    <row r="36" spans="16:18" x14ac:dyDescent="0.3">
      <c r="P36" s="65"/>
      <c r="Q36" s="66"/>
      <c r="R36" s="1"/>
    </row>
    <row r="41" spans="16:18" x14ac:dyDescent="0.3">
      <c r="P41" s="65"/>
      <c r="Q41" s="66"/>
      <c r="R41" s="1"/>
    </row>
    <row r="42" spans="16:18" x14ac:dyDescent="0.3">
      <c r="P42" s="65"/>
      <c r="Q42" s="66"/>
      <c r="R42" s="1"/>
    </row>
    <row r="43" spans="16:18" x14ac:dyDescent="0.3">
      <c r="P43" s="65"/>
      <c r="Q43" s="66"/>
      <c r="R43" s="1"/>
    </row>
    <row r="44" spans="16:18" x14ac:dyDescent="0.3">
      <c r="P44" s="65"/>
      <c r="Q44" s="66"/>
      <c r="R44" s="1"/>
    </row>
    <row r="45" spans="16:18" x14ac:dyDescent="0.3">
      <c r="P45" s="65"/>
      <c r="Q45" s="66"/>
      <c r="R45" s="1"/>
    </row>
    <row r="46" spans="16:18" x14ac:dyDescent="0.3">
      <c r="P46" s="65"/>
      <c r="Q46" s="66"/>
      <c r="R46" s="1"/>
    </row>
    <row r="47" spans="16:18" x14ac:dyDescent="0.3">
      <c r="P47" s="65"/>
      <c r="Q47" s="66"/>
      <c r="R47" s="1"/>
    </row>
    <row r="48" spans="16:18" x14ac:dyDescent="0.3">
      <c r="P48" s="65"/>
      <c r="Q48" s="66"/>
      <c r="R48" s="1"/>
    </row>
    <row r="49" spans="16:18" x14ac:dyDescent="0.3">
      <c r="P49" s="65"/>
      <c r="Q49" s="66"/>
      <c r="R49" s="1"/>
    </row>
    <row r="50" spans="16:18" x14ac:dyDescent="0.3">
      <c r="P50" s="65"/>
      <c r="Q50" s="66"/>
      <c r="R50" s="1"/>
    </row>
    <row r="51" spans="16:18" x14ac:dyDescent="0.3">
      <c r="P51" s="65"/>
      <c r="Q51" s="66"/>
      <c r="R51" s="1"/>
    </row>
    <row r="52" spans="16:18" x14ac:dyDescent="0.3">
      <c r="P52" s="65"/>
      <c r="Q52" s="66"/>
      <c r="R52" s="1"/>
    </row>
    <row r="53" spans="16:18" x14ac:dyDescent="0.3">
      <c r="P53" s="65"/>
      <c r="Q53" s="66"/>
      <c r="R53" s="1"/>
    </row>
    <row r="54" spans="16:18" x14ac:dyDescent="0.3">
      <c r="P54" s="65"/>
      <c r="Q54" s="66"/>
      <c r="R54" s="1"/>
    </row>
    <row r="55" spans="16:18" x14ac:dyDescent="0.3">
      <c r="P55" s="65"/>
      <c r="Q55" s="66"/>
      <c r="R55" s="1"/>
    </row>
    <row r="56" spans="16:18" x14ac:dyDescent="0.3">
      <c r="P56" s="65"/>
      <c r="Q56" s="66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E24" sqref="E24"/>
    </sheetView>
  </sheetViews>
  <sheetFormatPr baseColWidth="10" defaultColWidth="10.88671875" defaultRowHeight="14.4" x14ac:dyDescent="0.3"/>
  <cols>
    <col min="1" max="1" width="13.109375" customWidth="1"/>
    <col min="2" max="2" width="8.33203125" customWidth="1"/>
    <col min="4" max="4" width="5.88671875" customWidth="1"/>
    <col min="5" max="5" width="17.109375" customWidth="1"/>
    <col min="6" max="6" width="8.33203125" customWidth="1"/>
    <col min="7" max="7" width="14.5546875" customWidth="1"/>
    <col min="8" max="8" width="9.5546875" customWidth="1"/>
  </cols>
  <sheetData>
    <row r="1" spans="1:10" x14ac:dyDescent="0.3">
      <c r="A1" t="s">
        <v>84</v>
      </c>
      <c r="B1" t="s">
        <v>3</v>
      </c>
      <c r="C1" t="s">
        <v>85</v>
      </c>
      <c r="D1" t="s">
        <v>4</v>
      </c>
      <c r="E1" s="2" t="s">
        <v>140</v>
      </c>
      <c r="F1" s="2" t="s">
        <v>102</v>
      </c>
      <c r="G1" s="2" t="s">
        <v>123</v>
      </c>
      <c r="H1" s="2" t="s">
        <v>124</v>
      </c>
      <c r="I1" s="2" t="s">
        <v>158</v>
      </c>
    </row>
    <row r="2" spans="1:10" x14ac:dyDescent="0.3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150</v>
      </c>
      <c r="F2">
        <f>Charakter!B15</f>
        <v>200</v>
      </c>
      <c r="G2" s="2" t="s">
        <v>114</v>
      </c>
      <c r="H2">
        <f>Status!C30</f>
        <v>0</v>
      </c>
      <c r="I2" t="str">
        <f>IF(Charakter!N11 = 0, "", Charakter!N11)</f>
        <v/>
      </c>
    </row>
    <row r="3" spans="1:10" x14ac:dyDescent="0.3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149</v>
      </c>
      <c r="F3">
        <f>Charakter!B16</f>
        <v>12</v>
      </c>
      <c r="G3" s="2" t="s">
        <v>115</v>
      </c>
      <c r="H3">
        <f>Status!C31</f>
        <v>0</v>
      </c>
      <c r="I3" t="str">
        <f>IF(Charakter!N12 = 0, "", Charakter!N12)</f>
        <v/>
      </c>
    </row>
    <row r="4" spans="1:10" x14ac:dyDescent="0.3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152</v>
      </c>
      <c r="F4">
        <f>Charakter!B17</f>
        <v>40</v>
      </c>
      <c r="G4" s="2" t="s">
        <v>116</v>
      </c>
      <c r="H4">
        <f>Status!C32</f>
        <v>0</v>
      </c>
      <c r="I4" t="str">
        <f>IF(Charakter!N13 = 0, "", Charakter!N13)</f>
        <v/>
      </c>
    </row>
    <row r="5" spans="1:10" x14ac:dyDescent="0.3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153</v>
      </c>
      <c r="F5">
        <f>Charakter!B18</f>
        <v>140</v>
      </c>
      <c r="G5" s="2" t="s">
        <v>117</v>
      </c>
      <c r="H5">
        <f>Status!C6</f>
        <v>0</v>
      </c>
      <c r="I5" t="str">
        <f>IF(Charakter!N14 = 0, "", Charakter!N14)</f>
        <v/>
      </c>
    </row>
    <row r="6" spans="1:10" x14ac:dyDescent="0.3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154</v>
      </c>
      <c r="F6">
        <f>Charakter!B19</f>
        <v>40</v>
      </c>
      <c r="G6" s="2" t="s">
        <v>118</v>
      </c>
      <c r="H6">
        <f>Status!D2</f>
        <v>0</v>
      </c>
      <c r="I6" t="str">
        <f>IF(Charakter!N15 = 0, "", Charakter!N15)</f>
        <v/>
      </c>
    </row>
    <row r="7" spans="1:10" x14ac:dyDescent="0.3">
      <c r="A7" t="s">
        <v>99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155</v>
      </c>
      <c r="F7">
        <f>Charakter!B20</f>
        <v>40</v>
      </c>
      <c r="G7" s="2" t="s">
        <v>119</v>
      </c>
      <c r="H7">
        <f>Status!D3</f>
        <v>0</v>
      </c>
      <c r="I7" t="str">
        <f>IF(Charakter!N16 = 0, "", Charakter!N16)</f>
        <v/>
      </c>
    </row>
    <row r="8" spans="1:10" x14ac:dyDescent="0.3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156</v>
      </c>
      <c r="F8">
        <f>Charakter!B21</f>
        <v>50</v>
      </c>
      <c r="G8" s="2" t="s">
        <v>120</v>
      </c>
      <c r="H8">
        <f>Status!D4</f>
        <v>0</v>
      </c>
    </row>
    <row r="9" spans="1:10" x14ac:dyDescent="0.3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157</v>
      </c>
      <c r="F9">
        <f>Charakter!B22</f>
        <v>50</v>
      </c>
      <c r="G9" s="2" t="s">
        <v>121</v>
      </c>
      <c r="H9">
        <f>Status!D5</f>
        <v>0</v>
      </c>
    </row>
    <row r="10" spans="1:10" x14ac:dyDescent="0.3">
      <c r="A10" t="s">
        <v>90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97</v>
      </c>
      <c r="F10" t="str">
        <f>Charakter!B1</f>
        <v>Mensch</v>
      </c>
      <c r="G10" s="2" t="s">
        <v>125</v>
      </c>
      <c r="H10">
        <f>Status!D12</f>
        <v>0</v>
      </c>
      <c r="J10" s="2"/>
    </row>
    <row r="11" spans="1:10" x14ac:dyDescent="0.3">
      <c r="A11" t="s">
        <v>91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101</v>
      </c>
      <c r="F11">
        <v>2</v>
      </c>
      <c r="G11" t="s">
        <v>126</v>
      </c>
      <c r="H11">
        <f>Status!D13</f>
        <v>0</v>
      </c>
      <c r="J11" s="2"/>
    </row>
    <row r="12" spans="1:10" x14ac:dyDescent="0.3">
      <c r="A12" t="s">
        <v>92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100</v>
      </c>
      <c r="F12">
        <v>2</v>
      </c>
      <c r="G12" t="s">
        <v>127</v>
      </c>
      <c r="H12">
        <f>Status!D14</f>
        <v>0</v>
      </c>
    </row>
    <row r="13" spans="1:10" x14ac:dyDescent="0.3">
      <c r="A13" t="s">
        <v>93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86</v>
      </c>
      <c r="F13">
        <f>Status!B2</f>
        <v>0</v>
      </c>
      <c r="G13" t="s">
        <v>128</v>
      </c>
      <c r="H13">
        <f>Status!D15</f>
        <v>0</v>
      </c>
    </row>
    <row r="14" spans="1:10" x14ac:dyDescent="0.3">
      <c r="A14" t="s">
        <v>148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87</v>
      </c>
      <c r="F14">
        <f>Status!B3</f>
        <v>0</v>
      </c>
      <c r="G14" t="s">
        <v>129</v>
      </c>
      <c r="H14">
        <f>Status!D16</f>
        <v>0</v>
      </c>
    </row>
    <row r="15" spans="1:10" x14ac:dyDescent="0.3">
      <c r="A15" t="s">
        <v>82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94</v>
      </c>
      <c r="F15">
        <f>Status!B4</f>
        <v>0</v>
      </c>
      <c r="G15" t="s">
        <v>130</v>
      </c>
      <c r="H15">
        <f>Status!E12</f>
        <v>0</v>
      </c>
    </row>
    <row r="16" spans="1:10" x14ac:dyDescent="0.3">
      <c r="A16" t="s">
        <v>88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132</v>
      </c>
      <c r="H16">
        <f>Status!E13</f>
        <v>0</v>
      </c>
    </row>
    <row r="17" spans="1:8" x14ac:dyDescent="0.3">
      <c r="A17" t="s">
        <v>95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142</v>
      </c>
      <c r="F17">
        <f>Status!C2</f>
        <v>0</v>
      </c>
      <c r="G17" t="s">
        <v>135</v>
      </c>
      <c r="H17">
        <f>Status!E14</f>
        <v>0</v>
      </c>
    </row>
    <row r="18" spans="1:8" x14ac:dyDescent="0.3">
      <c r="A18" t="s">
        <v>96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143</v>
      </c>
      <c r="F18">
        <f>Status!C3</f>
        <v>0</v>
      </c>
      <c r="G18" t="s">
        <v>136</v>
      </c>
      <c r="H18">
        <f>Status!E15</f>
        <v>0</v>
      </c>
    </row>
    <row r="19" spans="1:8" x14ac:dyDescent="0.3">
      <c r="A19" t="s">
        <v>89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144</v>
      </c>
      <c r="F19">
        <f>Status!C4</f>
        <v>0</v>
      </c>
      <c r="G19" t="s">
        <v>139</v>
      </c>
      <c r="H19">
        <f>Status!E16</f>
        <v>0</v>
      </c>
    </row>
    <row r="20" spans="1:8" x14ac:dyDescent="0.3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145</v>
      </c>
      <c r="F20">
        <f>Status!D4</f>
        <v>0</v>
      </c>
      <c r="G20" t="s">
        <v>131</v>
      </c>
      <c r="H20" t="str">
        <f>Status!B12</f>
        <v>Keine</v>
      </c>
    </row>
    <row r="21" spans="1:8" x14ac:dyDescent="0.3">
      <c r="A21" s="2" t="s">
        <v>40</v>
      </c>
      <c r="B21">
        <f>Status!D21</f>
        <v>200</v>
      </c>
      <c r="C21" t="str">
        <f>Charakter!F21</f>
        <v>Handwerk</v>
      </c>
      <c r="D21">
        <f>Charakter!J21</f>
        <v>20</v>
      </c>
      <c r="E21" t="s">
        <v>278</v>
      </c>
      <c r="F21" s="1">
        <f>Status!C17</f>
        <v>0</v>
      </c>
      <c r="G21" t="s">
        <v>133</v>
      </c>
      <c r="H21" t="str">
        <f>Status!B13</f>
        <v>Keine</v>
      </c>
    </row>
    <row r="22" spans="1:8" x14ac:dyDescent="0.3">
      <c r="A22" s="2" t="s">
        <v>41</v>
      </c>
      <c r="B22">
        <f>Status!D22</f>
        <v>12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134</v>
      </c>
      <c r="H22" t="str">
        <f>Status!B14</f>
        <v>Keine</v>
      </c>
    </row>
    <row r="23" spans="1:8" x14ac:dyDescent="0.3">
      <c r="A23" s="2" t="s">
        <v>103</v>
      </c>
      <c r="B23">
        <f>Status!D23</f>
        <v>40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137</v>
      </c>
      <c r="H23" t="str">
        <f>Status!B15</f>
        <v>Keine</v>
      </c>
    </row>
    <row r="24" spans="1:8" x14ac:dyDescent="0.3">
      <c r="A24" s="2" t="s">
        <v>104</v>
      </c>
      <c r="B24">
        <f>Status!D24</f>
        <v>140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138</v>
      </c>
      <c r="H24" t="str">
        <f>Status!B16</f>
        <v>Keine</v>
      </c>
    </row>
    <row r="25" spans="1:8" x14ac:dyDescent="0.3">
      <c r="A25" s="2" t="s">
        <v>107</v>
      </c>
      <c r="B25">
        <f>Status!D25</f>
        <v>40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3">
      <c r="A26" s="2" t="s">
        <v>108</v>
      </c>
      <c r="B26">
        <f>Status!D26</f>
        <v>40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3">
      <c r="A27" s="2" t="s">
        <v>105</v>
      </c>
      <c r="B27">
        <f>Status!D27</f>
        <v>50</v>
      </c>
      <c r="E27" t="s">
        <v>141</v>
      </c>
      <c r="F27">
        <f>Status!R27</f>
        <v>0</v>
      </c>
    </row>
    <row r="28" spans="1:8" x14ac:dyDescent="0.3">
      <c r="A28" s="2" t="s">
        <v>106</v>
      </c>
      <c r="B28">
        <f>Status!D28</f>
        <v>50</v>
      </c>
    </row>
    <row r="29" spans="1:8" x14ac:dyDescent="0.3">
      <c r="A29" s="2" t="s">
        <v>151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2022-09-25T11:14:43Z</dcterms:modified>
  <cp:category/>
  <cp:contentStatus/>
</cp:coreProperties>
</file>