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Container\"/>
    </mc:Choice>
  </mc:AlternateContent>
  <xr:revisionPtr revIDLastSave="0" documentId="13_ncr:1_{04448EBE-98AD-4217-8B02-1E29840448CD}" xr6:coauthVersionLast="45" xr6:coauthVersionMax="45" xr10:uidLastSave="{00000000-0000-0000-0000-000000000000}"/>
  <bookViews>
    <workbookView xWindow="-57720" yWindow="7455" windowWidth="29040" windowHeight="15840" activeTab="6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Abfrage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3" l="1"/>
  <c r="F2" i="13"/>
  <c r="B10" i="1" l="1"/>
  <c r="B29" i="13" l="1"/>
  <c r="B22" i="13"/>
  <c r="B23" i="13"/>
  <c r="B24" i="13"/>
  <c r="B25" i="13"/>
  <c r="B26" i="13"/>
  <c r="B27" i="13"/>
  <c r="B28" i="13"/>
  <c r="B21" i="13"/>
  <c r="B14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s="1"/>
  <c r="D22" i="7" l="1"/>
  <c r="E22" i="7" s="1"/>
  <c r="B19" i="13" l="1"/>
  <c r="B13" i="13" l="1"/>
  <c r="B12" i="13"/>
  <c r="D27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11" i="13"/>
  <c r="B2" i="13"/>
  <c r="B17" i="13" l="1"/>
  <c r="B18" i="13"/>
  <c r="C17" i="7" l="1"/>
  <c r="C20" i="7"/>
  <c r="C19" i="7"/>
  <c r="O1" i="1" l="1"/>
  <c r="G22" i="4"/>
  <c r="W7" i="7" l="1"/>
  <c r="R3" i="7" l="1"/>
  <c r="R4" i="7"/>
  <c r="R5" i="7"/>
  <c r="R6" i="7"/>
  <c r="R7" i="7"/>
  <c r="R12" i="7" l="1"/>
  <c r="B16" i="13" s="1"/>
  <c r="H30" i="1"/>
  <c r="R10" i="7" l="1"/>
  <c r="W33" i="7"/>
  <c r="W32" i="7"/>
  <c r="W31" i="7"/>
  <c r="W29" i="7"/>
  <c r="W28" i="7"/>
  <c r="W27" i="7"/>
  <c r="W25" i="7"/>
  <c r="W24" i="7"/>
  <c r="W22" i="7"/>
  <c r="W18" i="7"/>
  <c r="W19" i="7"/>
  <c r="W20" i="7"/>
  <c r="W21" i="7"/>
  <c r="W17" i="7"/>
  <c r="W15" i="7"/>
  <c r="W13" i="7"/>
  <c r="W14" i="7"/>
  <c r="W12" i="7"/>
  <c r="W4" i="7"/>
  <c r="W5" i="7"/>
  <c r="W6" i="7"/>
  <c r="W8" i="7"/>
  <c r="W9" i="7"/>
  <c r="W10" i="7"/>
  <c r="W3" i="7"/>
  <c r="R8" i="7"/>
  <c r="R2" i="7"/>
  <c r="AA11" i="7" s="1"/>
  <c r="S10" i="7" l="1"/>
  <c r="C21" i="7" l="1"/>
  <c r="C16" i="7"/>
  <c r="C13" i="7"/>
  <c r="F21" i="13" s="1"/>
  <c r="B17" i="7" l="1"/>
  <c r="B16" i="7"/>
  <c r="D16" i="7" s="1"/>
  <c r="B21" i="7"/>
  <c r="D21" i="7" s="1"/>
  <c r="B20" i="7"/>
  <c r="D20" i="7" s="1"/>
  <c r="B19" i="7"/>
  <c r="D19" i="7" s="1"/>
  <c r="E19" i="7" s="1"/>
  <c r="B18" i="7"/>
  <c r="D18" i="7" s="1"/>
  <c r="E18" i="7" s="1"/>
  <c r="E24" i="7" l="1"/>
  <c r="E20" i="7"/>
  <c r="E25" i="7"/>
  <c r="E21" i="7"/>
  <c r="D17" i="7"/>
  <c r="B29" i="4"/>
  <c r="B28" i="4"/>
  <c r="D29" i="4"/>
  <c r="D28" i="4"/>
  <c r="D10" i="4"/>
  <c r="B10" i="4"/>
  <c r="G16" i="4"/>
  <c r="G19" i="4" l="1"/>
  <c r="AA9" i="7"/>
  <c r="AA13" i="7" s="1"/>
  <c r="B15" i="13" s="1"/>
  <c r="AA10" i="7"/>
  <c r="AA12" i="7" s="1"/>
  <c r="E3" i="4"/>
  <c r="E2" i="4"/>
  <c r="E1" i="4" s="1"/>
  <c r="H22" i="4" l="1"/>
  <c r="B11" i="1" s="1"/>
  <c r="R11" i="7" s="1"/>
  <c r="B2" i="4"/>
  <c r="B3" i="4" s="1"/>
  <c r="C20" i="1" l="1"/>
</calcChain>
</file>

<file path=xl/sharedStrings.xml><?xml version="1.0" encoding="utf-8"?>
<sst xmlns="http://schemas.openxmlformats.org/spreadsheetml/2006/main" count="501" uniqueCount="299">
  <si>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</si>
  <si>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</si>
  <si>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</si>
  <si>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</si>
  <si>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</si>
  <si>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</si>
  <si>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</si>
  <si>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</si>
  <si>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</si>
  <si>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</si>
  <si>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</si>
  <si>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</si>
  <si>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</si>
  <si>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</si>
  <si>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</si>
  <si>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</si>
  <si>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</si>
  <si>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</si>
  <si>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</si>
  <si>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</si>
  <si>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</si>
  <si>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</si>
  <si>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</si>
  <si>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</si>
  <si>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</si>
  <si>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</si>
  <si>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</si>
  <si>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</si>
  <si>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</si>
  <si>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</si>
  <si>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</si>
  <si>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</si>
  <si>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</si>
  <si>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</si>
  <si>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</si>
  <si>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</si>
  <si>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</si>
  <si>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</si>
  <si>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</si>
  <si>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</si>
  <si>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</si>
  <si>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</si>
  <si>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</si>
  <si>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</si>
  <si>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</si>
  <si>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</si>
  <si>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</si>
  <si>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</si>
  <si>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</si>
  <si>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</si>
  <si>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</si>
  <si>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</si>
  <si>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</si>
  <si>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</si>
  <si>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</si>
  <si>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</si>
  <si>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</si>
  <si>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</si>
  <si>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</si>
  <si>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</si>
  <si>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</si>
  <si>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</si>
  <si>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</si>
  <si>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</si>
  <si>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</si>
  <si>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</si>
  <si>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</si>
  <si>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</si>
  <si>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</si>
  <si>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</si>
  <si>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</si>
  <si>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</si>
  <si>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</si>
  <si>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</si>
  <si>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</si>
  <si>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</si>
  <si>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</si>
  <si>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</si>
  <si>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</si>
  <si>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</si>
  <si>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</si>
  <si>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</si>
  <si>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</si>
  <si>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</si>
  <si>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</si>
  <si>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</si>
  <si>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</si>
  <si>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</si>
  <si>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</si>
  <si>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</si>
  <si>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</si>
  <si>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</si>
  <si>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</si>
  <si>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</si>
  <si>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</si>
  <si>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</si>
  <si>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</si>
  <si>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</si>
  <si>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</si>
  <si>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</si>
  <si>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</si>
  <si>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</si>
  <si>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</si>
  <si>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</si>
  <si>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</si>
  <si>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</si>
  <si>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</si>
  <si>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</si>
  <si>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</si>
  <si>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</si>
  <si>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</si>
  <si>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</si>
  <si>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</si>
  <si>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</si>
  <si>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</si>
  <si>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</si>
  <si>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</si>
  <si>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</si>
  <si>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</si>
  <si>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</si>
  <si>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</si>
  <si>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</si>
  <si>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</si>
  <si>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</si>
  <si>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</si>
  <si>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</si>
  <si>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</si>
  <si>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</si>
  <si>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</si>
  <si>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</si>
  <si>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</si>
  <si>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</si>
  <si>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</si>
  <si>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</si>
  <si>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</si>
  <si>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</si>
  <si>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</si>
  <si>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</si>
  <si>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</si>
  <si>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</si>
  <si>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</si>
  <si>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</si>
  <si>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</si>
  <si>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</si>
  <si>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</si>
  <si>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</si>
  <si>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</si>
  <si>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</si>
  <si>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</si>
  <si>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</si>
  <si>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</si>
  <si>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</si>
  <si>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</si>
  <si>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</si>
  <si>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</si>
  <si>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</si>
  <si>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</si>
  <si>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</si>
  <si>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</si>
  <si>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</si>
  <si>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</si>
  <si>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</si>
  <si>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</si>
  <si>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</si>
  <si>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</si>
  <si>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</si>
  <si>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</si>
  <si>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</si>
  <si>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</si>
  <si>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</si>
  <si>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</si>
  <si>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</si>
  <si>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</si>
  <si>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</si>
  <si>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</si>
  <si>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</si>
  <si>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</si>
  <si>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</si>
  <si>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</si>
  <si>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</si>
  <si>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</si>
  <si>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</si>
  <si>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</si>
  <si>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</si>
  <si>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</si>
  <si>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</si>
  <si>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</si>
  <si>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</si>
  <si>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</si>
  <si>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</si>
  <si>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</si>
  <si>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</si>
  <si>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</si>
  <si>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</si>
  <si>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</si>
  <si>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</si>
  <si>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</si>
  <si>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</si>
  <si>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</si>
  <si>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</si>
  <si>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</si>
  <si>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</si>
  <si>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</si>
  <si>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</si>
  <si>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</si>
  <si>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</si>
  <si>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</si>
  <si>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</si>
  <si>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</si>
  <si>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</si>
  <si>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</si>
  <si>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</si>
  <si>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</si>
  <si>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</si>
  <si>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</si>
  <si>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</si>
  <si>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</si>
  <si>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</si>
  <si>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</si>
  <si>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</si>
  <si>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</si>
  <si>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</si>
  <si>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</si>
  <si>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</si>
  <si>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</si>
  <si>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</si>
  <si>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</si>
  <si>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</si>
  <si>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</si>
  <si>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</si>
  <si>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</si>
  <si>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</si>
  <si>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</si>
  <si>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</si>
  <si>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</si>
  <si>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</si>
  <si>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</si>
  <si>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</si>
  <si>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</si>
  <si>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</si>
  <si>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</si>
  <si>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</si>
  <si>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</si>
  <si>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</si>
  <si>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</si>
  <si>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Kaiserlich 8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</si>
  <si>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</si>
  <si>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</si>
  <si>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</si>
  <si>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</si>
  <si>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</si>
  <si>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</si>
  <si>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</si>
  <si>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</si>
  <si>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</si>
  <si>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</si>
  <si>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</si>
  <si>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</si>
  <si>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</si>
  <si>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</si>
  <si>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</si>
  <si>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</si>
  <si>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</si>
  <si>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</si>
  <si>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</si>
  <si>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</si>
  <si>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</si>
  <si>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</si>
  <si>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</si>
  <si>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</si>
  <si>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</si>
  <si>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</si>
  <si>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</si>
  <si>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</si>
  <si>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</si>
  <si>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</si>
  <si>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</si>
  <si>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</si>
  <si>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</si>
  <si>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</si>
  <si>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Pferd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</si>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</sst>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43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0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1" xfId="0" applyFill="1" applyBorder="1"/>
    <xf numFmtId="0" fontId="0" fillId="6" borderId="20" xfId="0" applyFill="1" applyBorder="1"/>
    <xf numFmtId="0" fontId="0" fillId="2" borderId="8" xfId="0" applyFill="1" applyBorder="1"/>
    <xf numFmtId="0" fontId="0" fillId="2" borderId="10" xfId="0" applyFill="1" applyBorder="1"/>
    <xf numFmtId="0" fontId="0" fillId="8" borderId="22" xfId="0" applyFill="1" applyBorder="1"/>
    <xf numFmtId="0" fontId="2" fillId="0" borderId="14" xfId="0" applyFont="1" applyFill="1" applyBorder="1"/>
    <xf numFmtId="0" fontId="2" fillId="0" borderId="14" xfId="0" quotePrefix="1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4" xfId="0" applyFont="1" applyBorder="1"/>
    <xf numFmtId="0" fontId="1" fillId="0" borderId="0" xfId="0" applyFont="1"/>
    <xf numFmtId="0" fontId="4" fillId="0" borderId="11" xfId="0" applyFont="1" applyBorder="1"/>
    <xf numFmtId="0" fontId="0" fillId="5" borderId="15" xfId="0" applyFill="1" applyBorder="1"/>
    <xf numFmtId="0" fontId="0" fillId="5" borderId="13" xfId="0" applyFill="1" applyBorder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22" xfId="0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1" fillId="0" borderId="0" xfId="0" applyFont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12" borderId="2" xfId="0" applyFill="1" applyBorder="1"/>
    <xf numFmtId="0" fontId="0" fillId="11" borderId="25" xfId="0" applyFill="1" applyBorder="1"/>
    <xf numFmtId="0" fontId="0" fillId="9" borderId="25" xfId="0" applyFill="1" applyBorder="1"/>
    <xf numFmtId="0" fontId="1" fillId="0" borderId="30" xfId="0" applyFont="1" applyBorder="1"/>
    <xf numFmtId="0" fontId="5" fillId="15" borderId="25" xfId="0" applyFont="1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5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1" fillId="0" borderId="33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0" borderId="7" xfId="0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20" xfId="0" applyFont="1" applyFill="1" applyBorder="1"/>
    <xf numFmtId="0" fontId="3" fillId="0" borderId="36" xfId="0" applyFont="1" applyFill="1" applyBorder="1"/>
    <xf numFmtId="0" fontId="3" fillId="0" borderId="37" xfId="0" applyFont="1" applyFill="1" applyBorder="1"/>
    <xf numFmtId="0" fontId="3" fillId="0" borderId="38" xfId="0" applyFont="1" applyFill="1" applyBorder="1"/>
    <xf numFmtId="0" fontId="6" fillId="0" borderId="0" xfId="1" applyFont="1" applyFill="1"/>
    <xf numFmtId="0" fontId="0" fillId="0" borderId="0" xfId="0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C34"/>
  <sheetViews>
    <sheetView zoomScale="90" zoomScaleNormal="90" workbookViewId="0">
      <selection activeCell="I28" sqref="I28:M28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68359375" customWidth="1"/>
    <col min="4" max="4" width="6.83984375" style="15" customWidth="1"/>
    <col min="5" max="5" width="4.15625" style="15" customWidth="1"/>
    <col min="6" max="6" width="3.83984375" customWidth="1"/>
    <col min="7" max="7" width="3.7890625" customWidth="1"/>
    <col min="8" max="8" width="1.3671875" customWidth="1"/>
    <col min="9" max="9" width="4.26171875" customWidth="1"/>
    <col min="10" max="10" width="3" customWidth="1"/>
    <col min="11" max="11" width="2.41796875" customWidth="1"/>
    <col min="12" max="12" width="2.9453125" customWidth="1"/>
    <col min="13" max="13" width="4.47265625" customWidth="1"/>
    <col min="14" max="14" width="1.41796875" customWidth="1"/>
    <col min="15" max="15" width="3.3671875" customWidth="1"/>
    <col min="16" max="16" width="3.89453125" customWidth="1"/>
    <col min="17" max="17" width="18.1015625" customWidth="1"/>
    <col min="18" max="18" width="3.7890625" style="55" customWidth="1"/>
    <col min="19" max="19" width="5.15625" customWidth="1"/>
    <col min="20" max="20" width="15.26171875" customWidth="1"/>
    <col min="21" max="21" width="6.3125" style="15" customWidth="1"/>
    <col min="22" max="22" width="6.7890625" customWidth="1"/>
    <col min="23" max="23" width="3.7890625" customWidth="1"/>
    <col min="24" max="24" width="3.47265625" customWidth="1"/>
    <col min="25" max="25" width="7.578125" customWidth="1"/>
    <col min="26" max="26" width="11.578125" customWidth="1"/>
    <col min="27" max="27" width="9.68359375" customWidth="1"/>
  </cols>
  <sheetData>
    <row r="1" spans="1:27" ht="14.7" thickBot="1" x14ac:dyDescent="0.6">
      <c r="A1" s="118" t="s">
        <v>0</v>
      </c>
      <c r="B1" s="120" t="s">
        <v>246</v>
      </c>
      <c r="C1" s="119" t="s">
        <v>1</v>
      </c>
      <c r="D1" s="120" t="s">
        <v>259</v>
      </c>
      <c r="E1" s="30"/>
      <c r="F1" s="30"/>
      <c r="G1" s="30"/>
      <c r="H1" s="7"/>
      <c r="I1" s="15"/>
      <c r="J1" s="15"/>
      <c r="K1" s="15"/>
      <c r="L1" s="15"/>
      <c r="M1" s="15"/>
      <c r="N1" s="15"/>
      <c r="O1" s="15"/>
      <c r="P1" s="15"/>
      <c r="Q1" s="30" t="s">
        <v>4</v>
      </c>
      <c r="R1" s="30"/>
      <c r="S1" s="54" t="s">
        <v>5</v>
      </c>
      <c r="T1" s="31" t="s">
        <v>6</v>
      </c>
      <c r="U1" s="31" t="s">
        <v>7</v>
      </c>
      <c r="V1" s="31"/>
      <c r="W1" s="31" t="s">
        <v>8</v>
      </c>
      <c r="X1" s="30" t="s">
        <v>9</v>
      </c>
      <c r="Y1" s="15"/>
      <c r="Z1" s="31" t="s">
        <v>10</v>
      </c>
      <c r="AA1" s="31" t="s">
        <v>11</v>
      </c>
    </row>
    <row r="2" spans="1:27" ht="14.7" thickBot="1" x14ac:dyDescent="0.6">
      <c r="A2" s="36" t="s">
        <v>298</v>
      </c>
      <c r="B2" s="36" t="s">
        <v>13</v>
      </c>
      <c r="C2" s="36">
        <v>42</v>
      </c>
      <c r="D2" s="36">
        <v>2</v>
      </c>
      <c r="E2" s="7"/>
      <c r="F2" s="7"/>
      <c r="G2" s="7"/>
      <c r="H2" s="7"/>
      <c r="I2" s="15"/>
      <c r="J2" s="15"/>
      <c r="K2" s="15"/>
      <c r="L2" s="15"/>
      <c r="M2" s="15"/>
      <c r="N2" s="15"/>
      <c r="O2" s="15"/>
      <c r="P2" s="15"/>
      <c r="Q2" s="63" t="s">
        <v>14</v>
      </c>
      <c r="R2" s="91">
        <f>CharacterSheet!B2</f>
        <v>12</v>
      </c>
      <c r="S2" s="109"/>
      <c r="T2" s="132" t="s">
        <v>15</v>
      </c>
      <c r="U2" s="133"/>
      <c r="V2" s="133"/>
      <c r="W2" s="134"/>
      <c r="X2" s="7"/>
      <c r="Y2" s="15"/>
      <c r="Z2" s="15" t="s">
        <v>16</v>
      </c>
      <c r="AA2" s="15" t="s">
        <v>17</v>
      </c>
    </row>
    <row r="3" spans="1:27" ht="14.7" thickBot="1" x14ac:dyDescent="0.6">
      <c r="A3" s="11" t="s">
        <v>18</v>
      </c>
      <c r="B3" s="11" t="s">
        <v>19</v>
      </c>
      <c r="C3" s="11">
        <v>12</v>
      </c>
      <c r="D3" s="11">
        <v>1</v>
      </c>
      <c r="E3" s="7"/>
      <c r="F3" s="7"/>
      <c r="G3" s="7"/>
      <c r="H3" s="7"/>
      <c r="I3" s="15"/>
      <c r="J3" s="15"/>
      <c r="K3" s="15"/>
      <c r="L3" s="15"/>
      <c r="M3" s="15"/>
      <c r="N3" s="15"/>
      <c r="O3" s="15"/>
      <c r="P3" s="15"/>
      <c r="Q3" s="65" t="s">
        <v>20</v>
      </c>
      <c r="R3" s="79">
        <f>CharacterSheet!B3</f>
        <v>12</v>
      </c>
      <c r="S3" s="94"/>
      <c r="T3" s="63" t="s">
        <v>21</v>
      </c>
      <c r="U3" s="59" t="s">
        <v>22</v>
      </c>
      <c r="V3" s="59" t="s">
        <v>23</v>
      </c>
      <c r="W3" s="64">
        <f>CharacterSheet!I2</f>
        <v>29</v>
      </c>
      <c r="X3" s="62"/>
      <c r="Y3" s="15"/>
      <c r="Z3" s="15" t="s">
        <v>24</v>
      </c>
      <c r="AA3" s="15" t="s">
        <v>25</v>
      </c>
    </row>
    <row r="4" spans="1:27" x14ac:dyDescent="0.55000000000000004">
      <c r="A4" s="11" t="s">
        <v>250</v>
      </c>
      <c r="B4" s="11"/>
      <c r="C4" s="11"/>
      <c r="D4" s="11"/>
      <c r="E4" s="7"/>
      <c r="F4" s="7"/>
      <c r="G4" s="7"/>
      <c r="H4" s="7"/>
      <c r="I4" s="15"/>
      <c r="J4" s="16"/>
      <c r="K4" s="17"/>
      <c r="L4" s="18"/>
      <c r="M4" s="15"/>
      <c r="N4" s="15"/>
      <c r="O4" s="15"/>
      <c r="P4" s="15"/>
      <c r="Q4" s="65" t="s">
        <v>28</v>
      </c>
      <c r="R4" s="92">
        <f>CharacterSheet!B4</f>
        <v>12</v>
      </c>
      <c r="S4" s="94"/>
      <c r="T4" s="65" t="s">
        <v>29</v>
      </c>
      <c r="U4" s="52" t="s">
        <v>22</v>
      </c>
      <c r="V4" s="52" t="s">
        <v>23</v>
      </c>
      <c r="W4" s="66">
        <f>CharacterSheet!I3</f>
        <v>30</v>
      </c>
      <c r="X4" s="62"/>
      <c r="Y4" s="15"/>
      <c r="Z4" s="15"/>
      <c r="AA4" s="15" t="s">
        <v>30</v>
      </c>
    </row>
    <row r="5" spans="1:27" x14ac:dyDescent="0.55000000000000004">
      <c r="A5" s="11" t="s">
        <v>27</v>
      </c>
      <c r="B5" s="11" t="s">
        <v>260</v>
      </c>
      <c r="C5" s="11">
        <v>15</v>
      </c>
      <c r="D5" s="11">
        <v>1</v>
      </c>
      <c r="E5" s="7"/>
      <c r="F5" s="7"/>
      <c r="G5" s="7"/>
      <c r="H5" s="7"/>
      <c r="I5" s="15"/>
      <c r="J5" s="19"/>
      <c r="K5" s="7"/>
      <c r="L5" s="20"/>
      <c r="M5" s="15"/>
      <c r="N5" s="15"/>
      <c r="O5" s="15"/>
      <c r="P5" s="15"/>
      <c r="Q5" s="65" t="s">
        <v>229</v>
      </c>
      <c r="R5" s="103">
        <f>CharacterSheet!B5</f>
        <v>13</v>
      </c>
      <c r="S5" s="94"/>
      <c r="T5" s="65" t="s">
        <v>34</v>
      </c>
      <c r="U5" s="52" t="s">
        <v>22</v>
      </c>
      <c r="V5" s="52"/>
      <c r="W5" s="66">
        <f>CharacterSheet!I4</f>
        <v>20</v>
      </c>
      <c r="X5" s="62"/>
      <c r="Y5" s="15"/>
      <c r="Z5" s="15"/>
      <c r="AA5" s="15"/>
    </row>
    <row r="6" spans="1:27" ht="14.7" thickBot="1" x14ac:dyDescent="0.6">
      <c r="A6" s="7"/>
      <c r="B6" s="37"/>
      <c r="C6" s="7"/>
      <c r="D6" s="7"/>
      <c r="E6" s="7"/>
      <c r="F6" s="7"/>
      <c r="G6" s="7"/>
      <c r="H6" s="7"/>
      <c r="I6" s="15"/>
      <c r="J6" s="21"/>
      <c r="K6" s="22"/>
      <c r="L6" s="23"/>
      <c r="M6" s="15"/>
      <c r="N6" s="15"/>
      <c r="O6" s="15"/>
      <c r="P6" s="15"/>
      <c r="Q6" s="65" t="s">
        <v>35</v>
      </c>
      <c r="R6" s="84">
        <f>CharacterSheet!B6</f>
        <v>10</v>
      </c>
      <c r="S6" s="94"/>
      <c r="T6" s="65" t="s">
        <v>36</v>
      </c>
      <c r="U6" s="11" t="s">
        <v>22</v>
      </c>
      <c r="V6" s="11" t="s">
        <v>23</v>
      </c>
      <c r="W6" s="66">
        <f>CharacterSheet!I5</f>
        <v>30</v>
      </c>
      <c r="X6" s="62"/>
      <c r="Y6" s="15"/>
      <c r="Z6" s="15"/>
      <c r="AA6" s="15"/>
    </row>
    <row r="7" spans="1:27" ht="14.7" thickBot="1" x14ac:dyDescent="0.6">
      <c r="A7" s="45" t="s">
        <v>39</v>
      </c>
      <c r="B7" s="45" t="s">
        <v>40</v>
      </c>
      <c r="C7" s="46" t="s">
        <v>41</v>
      </c>
      <c r="D7" s="31" t="s">
        <v>2</v>
      </c>
      <c r="E7" s="45" t="s">
        <v>259</v>
      </c>
      <c r="F7" s="7"/>
      <c r="G7" s="7"/>
      <c r="H7" s="15"/>
      <c r="I7" s="15"/>
      <c r="J7" s="15"/>
      <c r="K7" s="24"/>
      <c r="L7" s="15"/>
      <c r="M7" s="15"/>
      <c r="N7" s="15"/>
      <c r="O7" s="15"/>
      <c r="P7" s="15"/>
      <c r="Q7" s="106" t="s">
        <v>230</v>
      </c>
      <c r="R7" s="107">
        <f>CharacterSheet!B7</f>
        <v>12</v>
      </c>
      <c r="S7" s="94"/>
      <c r="T7" s="65" t="s">
        <v>208</v>
      </c>
      <c r="U7" s="11" t="s">
        <v>88</v>
      </c>
      <c r="V7" s="14" t="s">
        <v>231</v>
      </c>
      <c r="W7" s="66">
        <f>CharacterSheet!I6</f>
        <v>20</v>
      </c>
      <c r="X7" s="62"/>
      <c r="Y7" s="15"/>
      <c r="Z7" s="15"/>
      <c r="AA7" s="15"/>
    </row>
    <row r="8" spans="1:27" ht="14.7" thickBot="1" x14ac:dyDescent="0.6">
      <c r="A8" s="15" t="s">
        <v>45</v>
      </c>
      <c r="B8" s="15" t="s">
        <v>285</v>
      </c>
      <c r="C8" s="13">
        <v>10.5</v>
      </c>
      <c r="D8" s="15">
        <v>7</v>
      </c>
      <c r="E8" s="7">
        <v>1</v>
      </c>
      <c r="F8" s="7"/>
      <c r="G8" s="15"/>
      <c r="H8" s="15"/>
      <c r="I8" s="15"/>
      <c r="J8" s="15"/>
      <c r="K8" s="26"/>
      <c r="L8" s="15"/>
      <c r="M8" s="15"/>
      <c r="N8" s="15"/>
      <c r="O8" s="15"/>
      <c r="P8" s="15"/>
      <c r="Q8" s="63" t="s">
        <v>42</v>
      </c>
      <c r="R8" s="108">
        <f>CharacterSheet!B8</f>
        <v>5</v>
      </c>
      <c r="S8" s="94"/>
      <c r="T8" s="65" t="s">
        <v>37</v>
      </c>
      <c r="U8" s="52" t="s">
        <v>22</v>
      </c>
      <c r="V8" s="11" t="s">
        <v>38</v>
      </c>
      <c r="W8" s="66">
        <f>CharacterSheet!I7</f>
        <v>20</v>
      </c>
      <c r="X8" s="62"/>
      <c r="Y8" s="15"/>
      <c r="Z8" s="12" t="s">
        <v>44</v>
      </c>
      <c r="AA8" s="15"/>
    </row>
    <row r="9" spans="1:27" ht="14.7" thickBot="1" x14ac:dyDescent="0.6">
      <c r="A9" s="15" t="s">
        <v>49</v>
      </c>
      <c r="B9" s="15" t="s">
        <v>50</v>
      </c>
      <c r="C9" s="13">
        <v>6</v>
      </c>
      <c r="D9" s="15">
        <v>7</v>
      </c>
      <c r="E9" s="15">
        <v>1</v>
      </c>
      <c r="F9" s="15"/>
      <c r="G9" s="24"/>
      <c r="H9" s="27"/>
      <c r="I9" s="16"/>
      <c r="J9" s="17"/>
      <c r="K9" s="17"/>
      <c r="L9" s="17"/>
      <c r="M9" s="18"/>
      <c r="N9" s="28"/>
      <c r="O9" s="24"/>
      <c r="P9" s="15"/>
      <c r="Q9" s="113" t="s">
        <v>209</v>
      </c>
      <c r="R9" s="114">
        <v>5</v>
      </c>
      <c r="S9" s="94"/>
      <c r="T9" s="65" t="s">
        <v>43</v>
      </c>
      <c r="U9" s="11" t="s">
        <v>22</v>
      </c>
      <c r="V9" s="11" t="s">
        <v>38</v>
      </c>
      <c r="W9" s="66">
        <f>CharacterSheet!I8</f>
        <v>20</v>
      </c>
      <c r="X9" s="62"/>
      <c r="Y9" s="15"/>
      <c r="Z9" s="11" t="s">
        <v>48</v>
      </c>
      <c r="AA9" s="11">
        <f>Inventar!$G$22</f>
        <v>15.5</v>
      </c>
    </row>
    <row r="10" spans="1:27" ht="14.7" thickBot="1" x14ac:dyDescent="0.6">
      <c r="A10" s="15" t="s">
        <v>54</v>
      </c>
      <c r="B10" s="15" t="s">
        <v>50</v>
      </c>
      <c r="C10" s="13">
        <v>6</v>
      </c>
      <c r="D10" s="15">
        <v>7</v>
      </c>
      <c r="E10" s="15">
        <v>1</v>
      </c>
      <c r="F10" s="15"/>
      <c r="G10" s="26"/>
      <c r="H10" s="15"/>
      <c r="I10" s="19"/>
      <c r="J10" s="7"/>
      <c r="K10" s="7" t="s">
        <v>26</v>
      </c>
      <c r="L10" s="7"/>
      <c r="M10" s="20"/>
      <c r="N10" s="15"/>
      <c r="O10" s="26"/>
      <c r="P10" s="15"/>
      <c r="Q10" s="65" t="s">
        <v>46</v>
      </c>
      <c r="R10" s="96">
        <f>CharacterSheet!B10</f>
        <v>18</v>
      </c>
      <c r="S10" s="94">
        <f>$Q$17*(-1)</f>
        <v>0</v>
      </c>
      <c r="T10" s="67" t="s">
        <v>47</v>
      </c>
      <c r="U10" s="61" t="s">
        <v>38</v>
      </c>
      <c r="V10" s="61"/>
      <c r="W10" s="68">
        <f>CharacterSheet!I9</f>
        <v>20</v>
      </c>
      <c r="X10" s="62"/>
      <c r="Y10" s="15"/>
      <c r="Z10" s="11" t="s">
        <v>53</v>
      </c>
      <c r="AA10" s="11">
        <f>Inventar!$G$19</f>
        <v>19.5</v>
      </c>
    </row>
    <row r="11" spans="1:27" ht="14.7" thickBot="1" x14ac:dyDescent="0.6">
      <c r="A11" s="15" t="s">
        <v>57</v>
      </c>
      <c r="B11" s="15" t="s">
        <v>285</v>
      </c>
      <c r="C11" s="13">
        <v>10.5</v>
      </c>
      <c r="D11" s="15">
        <v>7</v>
      </c>
      <c r="E11" s="15">
        <v>1</v>
      </c>
      <c r="F11" s="15"/>
      <c r="G11" s="26"/>
      <c r="H11" s="15"/>
      <c r="I11" s="19"/>
      <c r="J11" s="7"/>
      <c r="K11" s="7"/>
      <c r="L11" s="7"/>
      <c r="M11" s="20"/>
      <c r="N11" s="15"/>
      <c r="O11" s="26"/>
      <c r="P11" s="15"/>
      <c r="Q11" s="65" t="s">
        <v>51</v>
      </c>
      <c r="R11" s="97">
        <f>CharacterSheet!B11</f>
        <v>10</v>
      </c>
      <c r="S11" s="94"/>
      <c r="T11" s="132" t="s">
        <v>52</v>
      </c>
      <c r="U11" s="138"/>
      <c r="V11" s="138"/>
      <c r="W11" s="139"/>
      <c r="X11" s="7"/>
      <c r="Y11" s="15"/>
      <c r="Z11" s="11" t="s">
        <v>56</v>
      </c>
      <c r="AA11" s="11">
        <f>R2*4</f>
        <v>48</v>
      </c>
    </row>
    <row r="12" spans="1:27" ht="14.7" thickBot="1" x14ac:dyDescent="0.6">
      <c r="A12" s="22" t="s">
        <v>60</v>
      </c>
      <c r="B12" s="22" t="s">
        <v>285</v>
      </c>
      <c r="C12" s="47">
        <v>10.5</v>
      </c>
      <c r="D12" s="22">
        <v>7</v>
      </c>
      <c r="E12" s="22">
        <v>1</v>
      </c>
      <c r="F12" s="15"/>
      <c r="G12" s="26"/>
      <c r="H12" s="15"/>
      <c r="I12" s="19"/>
      <c r="J12" s="7"/>
      <c r="K12" s="7"/>
      <c r="L12" s="7"/>
      <c r="M12" s="20"/>
      <c r="N12" s="15"/>
      <c r="O12" s="26"/>
      <c r="P12" s="15"/>
      <c r="Q12" s="98" t="s">
        <v>217</v>
      </c>
      <c r="R12" s="116">
        <f>ROUNDUP((R7+R5)/2,0)</f>
        <v>13</v>
      </c>
      <c r="S12" s="94"/>
      <c r="T12" s="63" t="s">
        <v>55</v>
      </c>
      <c r="U12" s="59" t="s">
        <v>22</v>
      </c>
      <c r="V12" s="59" t="s">
        <v>38</v>
      </c>
      <c r="W12" s="64">
        <f>CharacterSheet!I10</f>
        <v>20</v>
      </c>
      <c r="X12" s="65"/>
      <c r="Y12" s="15"/>
      <c r="Z12" s="11" t="s">
        <v>59</v>
      </c>
      <c r="AA12" s="11">
        <f>AA11-AA10</f>
        <v>28.5</v>
      </c>
    </row>
    <row r="13" spans="1:27" ht="14.7" thickBot="1" x14ac:dyDescent="0.6">
      <c r="A13" s="12" t="s">
        <v>53</v>
      </c>
      <c r="B13" s="12"/>
      <c r="C13" s="48">
        <f>SUM(C8:C12)</f>
        <v>43.5</v>
      </c>
      <c r="F13" s="15"/>
      <c r="G13" s="26"/>
      <c r="H13" s="15"/>
      <c r="I13" s="19"/>
      <c r="J13" s="7"/>
      <c r="K13" s="7" t="s">
        <v>31</v>
      </c>
      <c r="L13" s="7"/>
      <c r="M13" s="20"/>
      <c r="N13" s="15"/>
      <c r="O13" s="26"/>
      <c r="P13" s="15"/>
      <c r="Q13" s="15"/>
      <c r="R13" s="15"/>
      <c r="S13" s="55"/>
      <c r="T13" s="65" t="s">
        <v>58</v>
      </c>
      <c r="U13" s="49" t="s">
        <v>38</v>
      </c>
      <c r="V13" s="49"/>
      <c r="W13" s="66">
        <f>CharacterSheet!I11</f>
        <v>24</v>
      </c>
      <c r="X13" s="62"/>
      <c r="Y13" s="15"/>
      <c r="Z13" s="115" t="s">
        <v>210</v>
      </c>
      <c r="AA13" s="11" t="str">
        <f>IF(AA9&gt;30,"Schwer",IF(AA9&gt;18,"Mittel","Leicht"))</f>
        <v>Leicht</v>
      </c>
    </row>
    <row r="14" spans="1:27" ht="14.65" customHeight="1" x14ac:dyDescent="0.55000000000000004">
      <c r="A14" s="38"/>
      <c r="B14" s="37"/>
      <c r="C14" s="15"/>
      <c r="F14" s="15"/>
      <c r="G14" s="26"/>
      <c r="H14" s="15"/>
      <c r="I14" s="19"/>
      <c r="J14" s="7"/>
      <c r="K14" s="7"/>
      <c r="L14" s="7"/>
      <c r="M14" s="20"/>
      <c r="N14" s="15"/>
      <c r="O14" s="26"/>
      <c r="P14" s="15"/>
      <c r="Q14" s="135" t="s">
        <v>61</v>
      </c>
      <c r="R14" s="15"/>
      <c r="S14" s="55"/>
      <c r="T14" s="65" t="s">
        <v>62</v>
      </c>
      <c r="U14" s="49" t="s">
        <v>38</v>
      </c>
      <c r="V14" s="49"/>
      <c r="W14" s="66">
        <f>CharacterSheet!I12</f>
        <v>20</v>
      </c>
      <c r="X14" s="62"/>
      <c r="Y14" s="15"/>
      <c r="Z14" s="15"/>
      <c r="AA14" s="15"/>
    </row>
    <row r="15" spans="1:27" ht="14.7" thickBot="1" x14ac:dyDescent="0.6">
      <c r="A15" s="15"/>
      <c r="B15" s="15"/>
      <c r="C15" s="12" t="s">
        <v>85</v>
      </c>
      <c r="D15" s="12" t="s">
        <v>86</v>
      </c>
      <c r="F15" s="15"/>
      <c r="G15" s="26"/>
      <c r="H15" s="15"/>
      <c r="I15" s="19"/>
      <c r="J15" s="7"/>
      <c r="K15" s="7"/>
      <c r="L15" s="7"/>
      <c r="M15" s="20"/>
      <c r="N15" s="15"/>
      <c r="O15" s="26"/>
      <c r="P15" s="15"/>
      <c r="Q15" s="136"/>
      <c r="R15" s="15"/>
      <c r="S15" s="55"/>
      <c r="T15" s="67" t="s">
        <v>63</v>
      </c>
      <c r="U15" s="61" t="s">
        <v>38</v>
      </c>
      <c r="V15" s="60" t="s">
        <v>231</v>
      </c>
      <c r="W15" s="68">
        <f>CharacterSheet!I13</f>
        <v>20</v>
      </c>
      <c r="X15" s="65"/>
      <c r="Y15" s="15"/>
      <c r="Z15" s="15"/>
      <c r="AA15" s="15"/>
    </row>
    <row r="16" spans="1:27" ht="14.7" thickBot="1" x14ac:dyDescent="0.6">
      <c r="A16" s="42" t="s">
        <v>90</v>
      </c>
      <c r="B16" s="43">
        <f>CharacterSheet!B15</f>
        <v>275</v>
      </c>
      <c r="C16" s="44">
        <f>0</f>
        <v>0</v>
      </c>
      <c r="D16" s="39">
        <f>B16-C16</f>
        <v>275</v>
      </c>
      <c r="F16" s="15"/>
      <c r="G16" s="26"/>
      <c r="H16" s="15"/>
      <c r="I16" s="19"/>
      <c r="J16" s="7"/>
      <c r="K16" s="7"/>
      <c r="L16" s="7"/>
      <c r="M16" s="20"/>
      <c r="N16" s="15"/>
      <c r="O16" s="26"/>
      <c r="P16" s="15"/>
      <c r="Q16" s="137"/>
      <c r="R16" s="15"/>
      <c r="S16" s="76"/>
      <c r="T16" s="132" t="s">
        <v>64</v>
      </c>
      <c r="U16" s="133"/>
      <c r="V16" s="133"/>
      <c r="W16" s="134"/>
      <c r="X16" s="7"/>
      <c r="Y16" s="15"/>
      <c r="Z16" s="12" t="s">
        <v>68</v>
      </c>
      <c r="AA16" s="15"/>
    </row>
    <row r="17" spans="1:29" ht="14.7" thickBot="1" x14ac:dyDescent="0.6">
      <c r="A17" s="58" t="s">
        <v>92</v>
      </c>
      <c r="B17" s="57">
        <f>CharacterSheet!B16</f>
        <v>12</v>
      </c>
      <c r="C17" s="44">
        <f>0</f>
        <v>0</v>
      </c>
      <c r="D17" s="14">
        <f>B17+C17</f>
        <v>12</v>
      </c>
      <c r="F17" s="15"/>
      <c r="G17" s="25"/>
      <c r="H17" s="15"/>
      <c r="I17" s="19"/>
      <c r="J17" s="7"/>
      <c r="K17" s="7"/>
      <c r="L17" s="7"/>
      <c r="M17" s="20"/>
      <c r="N17" s="15"/>
      <c r="O17" s="25"/>
      <c r="P17" s="15"/>
      <c r="Q17" s="36">
        <v>0</v>
      </c>
      <c r="R17" s="15"/>
      <c r="S17" s="55"/>
      <c r="T17" s="63" t="s">
        <v>66</v>
      </c>
      <c r="U17" s="69" t="s">
        <v>67</v>
      </c>
      <c r="V17" s="69" t="s">
        <v>231</v>
      </c>
      <c r="W17" s="64">
        <f>CharacterSheet!I14</f>
        <v>20</v>
      </c>
      <c r="X17" s="65"/>
      <c r="Y17" s="15"/>
      <c r="Z17" s="6" t="s">
        <v>71</v>
      </c>
      <c r="AA17" s="10" t="s">
        <v>72</v>
      </c>
      <c r="AB17" s="10" t="s">
        <v>73</v>
      </c>
      <c r="AC17" s="10" t="s">
        <v>74</v>
      </c>
    </row>
    <row r="18" spans="1:29" ht="14.7" thickBot="1" x14ac:dyDescent="0.6">
      <c r="A18" s="41" t="s">
        <v>95</v>
      </c>
      <c r="B18" s="41">
        <f>CharacterSheet!B17</f>
        <v>55</v>
      </c>
      <c r="C18" s="44">
        <f>0</f>
        <v>0</v>
      </c>
      <c r="D18" s="39">
        <f>B18+C18</f>
        <v>55</v>
      </c>
      <c r="E18" s="15" t="str">
        <f>IF(D18=0,"Verkrüppelt",IF(D18&lt;=B18*0.2,"Verstümmelt",""))</f>
        <v/>
      </c>
      <c r="F18" s="15"/>
      <c r="G18" s="15"/>
      <c r="H18" s="15"/>
      <c r="I18" s="21" t="s">
        <v>18</v>
      </c>
      <c r="J18" s="22"/>
      <c r="K18" s="22"/>
      <c r="L18" s="22"/>
      <c r="M18" s="23" t="s">
        <v>76</v>
      </c>
      <c r="N18" s="15"/>
      <c r="O18" s="15"/>
      <c r="P18" s="15"/>
      <c r="Q18" s="15"/>
      <c r="R18" s="15"/>
      <c r="S18" s="55"/>
      <c r="T18" s="65" t="s">
        <v>70</v>
      </c>
      <c r="U18" s="53" t="s">
        <v>67</v>
      </c>
      <c r="V18" s="53"/>
      <c r="W18" s="66">
        <f>CharacterSheet!I15</f>
        <v>35</v>
      </c>
      <c r="X18" s="62"/>
      <c r="Y18" s="15"/>
      <c r="Z18" s="15" t="s">
        <v>78</v>
      </c>
      <c r="AA18" s="15">
        <v>3</v>
      </c>
      <c r="AB18" s="15">
        <v>5</v>
      </c>
      <c r="AC18" s="15" t="s">
        <v>79</v>
      </c>
    </row>
    <row r="19" spans="1:29" x14ac:dyDescent="0.55000000000000004">
      <c r="A19" s="39" t="s">
        <v>97</v>
      </c>
      <c r="B19" s="39">
        <f>CharacterSheet!B18</f>
        <v>193</v>
      </c>
      <c r="C19" s="44">
        <f>0</f>
        <v>0</v>
      </c>
      <c r="D19" s="39">
        <f>B19+C19</f>
        <v>193</v>
      </c>
      <c r="E19" s="15" t="str">
        <f t="shared" ref="E19:E23" si="0">IF(D19=0,"Verkrüppelt",IF(D19&lt;=B19*0.2,"Verstümmelt",""))</f>
        <v/>
      </c>
      <c r="F19" s="15"/>
      <c r="G19" s="15"/>
      <c r="H19" s="15"/>
      <c r="I19" s="16"/>
      <c r="J19" s="18"/>
      <c r="K19" s="15"/>
      <c r="L19" s="16"/>
      <c r="M19" s="18"/>
      <c r="N19" s="15"/>
      <c r="O19" s="15"/>
      <c r="P19" s="15"/>
      <c r="Q19" s="7"/>
      <c r="R19" s="7"/>
      <c r="S19" s="55"/>
      <c r="T19" s="65" t="s">
        <v>77</v>
      </c>
      <c r="U19" s="53" t="s">
        <v>67</v>
      </c>
      <c r="V19" s="53"/>
      <c r="W19" s="66">
        <f>CharacterSheet!I16</f>
        <v>20</v>
      </c>
      <c r="X19" s="62"/>
      <c r="Y19" s="15"/>
      <c r="Z19" s="15" t="s">
        <v>83</v>
      </c>
      <c r="AA19" s="15">
        <v>4</v>
      </c>
      <c r="AB19" s="15">
        <v>2</v>
      </c>
      <c r="AC19" s="15" t="s">
        <v>84</v>
      </c>
    </row>
    <row r="20" spans="1:29" ht="14.7" thickBot="1" x14ac:dyDescent="0.6">
      <c r="A20" s="39" t="s">
        <v>241</v>
      </c>
      <c r="B20" s="39">
        <f>CharacterSheet!B19</f>
        <v>55</v>
      </c>
      <c r="C20" s="44">
        <f>0</f>
        <v>0</v>
      </c>
      <c r="D20" s="39">
        <f t="shared" ref="D20:D23" si="1">B20+C20</f>
        <v>55</v>
      </c>
      <c r="E20" s="15" t="str">
        <f t="shared" si="0"/>
        <v/>
      </c>
      <c r="F20" s="15"/>
      <c r="G20" s="15"/>
      <c r="H20" s="15"/>
      <c r="I20" s="19"/>
      <c r="J20" s="20"/>
      <c r="K20" s="15"/>
      <c r="L20" s="19"/>
      <c r="M20" s="20"/>
      <c r="N20" s="15"/>
      <c r="O20" s="15"/>
      <c r="P20" s="15"/>
      <c r="Q20" s="7"/>
      <c r="R20" s="7"/>
      <c r="S20" s="55"/>
      <c r="T20" s="65" t="s">
        <v>80</v>
      </c>
      <c r="U20" s="11" t="s">
        <v>81</v>
      </c>
      <c r="V20" s="11" t="s">
        <v>82</v>
      </c>
      <c r="W20" s="66">
        <f>CharacterSheet!I17</f>
        <v>20</v>
      </c>
      <c r="X20" s="62"/>
      <c r="Y20" s="15"/>
      <c r="Z20" s="8" t="s">
        <v>89</v>
      </c>
      <c r="AA20" s="15"/>
      <c r="AB20" s="15"/>
      <c r="AC20" s="15"/>
    </row>
    <row r="21" spans="1:29" x14ac:dyDescent="0.55000000000000004">
      <c r="A21" s="39" t="s">
        <v>242</v>
      </c>
      <c r="B21" s="39">
        <f>CharacterSheet!B20</f>
        <v>55</v>
      </c>
      <c r="C21" s="44">
        <f>0</f>
        <v>0</v>
      </c>
      <c r="D21" s="39">
        <f t="shared" si="1"/>
        <v>55</v>
      </c>
      <c r="E21" s="15" t="str">
        <f t="shared" si="0"/>
        <v/>
      </c>
      <c r="F21" s="15"/>
      <c r="G21" s="15"/>
      <c r="H21" s="15"/>
      <c r="I21" s="19"/>
      <c r="J21" s="20"/>
      <c r="K21" s="15"/>
      <c r="L21" s="19"/>
      <c r="M21" s="20"/>
      <c r="N21" s="15"/>
      <c r="O21" s="15"/>
      <c r="P21" s="15"/>
      <c r="Q21" s="16" t="s">
        <v>65</v>
      </c>
      <c r="R21" s="18"/>
      <c r="S21" s="55"/>
      <c r="T21" s="65" t="s">
        <v>87</v>
      </c>
      <c r="U21" s="11" t="s">
        <v>88</v>
      </c>
      <c r="V21" s="11" t="s">
        <v>231</v>
      </c>
      <c r="W21" s="66">
        <f>CharacterSheet!I18</f>
        <v>28</v>
      </c>
      <c r="X21" s="62"/>
      <c r="Y21" s="15"/>
      <c r="Z21" s="15"/>
      <c r="AA21" s="15"/>
      <c r="AB21" s="15"/>
      <c r="AC21" s="15"/>
    </row>
    <row r="22" spans="1:29" ht="14.7" thickBot="1" x14ac:dyDescent="0.6">
      <c r="A22" s="39" t="s">
        <v>243</v>
      </c>
      <c r="B22" s="39">
        <f>CharacterSheet!B21</f>
        <v>69</v>
      </c>
      <c r="C22" s="44">
        <f>0</f>
        <v>0</v>
      </c>
      <c r="D22" s="39">
        <f t="shared" si="1"/>
        <v>69</v>
      </c>
      <c r="E22" s="15" t="str">
        <f t="shared" si="0"/>
        <v/>
      </c>
      <c r="F22" s="15"/>
      <c r="G22" s="15"/>
      <c r="H22" s="15"/>
      <c r="I22" s="56" t="s">
        <v>93</v>
      </c>
      <c r="J22" s="20"/>
      <c r="K22" s="15"/>
      <c r="L22" s="19"/>
      <c r="M22" s="20"/>
      <c r="N22" s="15"/>
      <c r="O22" s="15"/>
      <c r="P22" s="15"/>
      <c r="Q22" s="19" t="s">
        <v>69</v>
      </c>
      <c r="R22" s="20"/>
      <c r="S22" s="55"/>
      <c r="T22" s="67" t="s">
        <v>91</v>
      </c>
      <c r="U22" s="70" t="s">
        <v>211</v>
      </c>
      <c r="V22" s="104" t="s">
        <v>82</v>
      </c>
      <c r="W22" s="68">
        <f>CharacterSheet!I19</f>
        <v>20</v>
      </c>
      <c r="X22" s="65"/>
      <c r="Y22" s="15"/>
      <c r="Z22" s="15"/>
      <c r="AA22" s="15"/>
      <c r="AB22" s="15"/>
      <c r="AC22" s="15"/>
    </row>
    <row r="23" spans="1:29" ht="14.7" thickBot="1" x14ac:dyDescent="0.6">
      <c r="A23" s="39" t="s">
        <v>244</v>
      </c>
      <c r="B23" s="39">
        <f>CharacterSheet!B22</f>
        <v>69</v>
      </c>
      <c r="C23" s="44">
        <f>0</f>
        <v>0</v>
      </c>
      <c r="D23" s="39">
        <f t="shared" si="1"/>
        <v>69</v>
      </c>
      <c r="E23" s="15" t="str">
        <f t="shared" si="0"/>
        <v/>
      </c>
      <c r="F23" s="15"/>
      <c r="G23" s="15"/>
      <c r="H23" s="15"/>
      <c r="I23" s="19"/>
      <c r="J23" s="20"/>
      <c r="K23" s="15"/>
      <c r="L23" s="19"/>
      <c r="M23" s="20"/>
      <c r="N23" s="15"/>
      <c r="O23" s="15"/>
      <c r="P23" s="15"/>
      <c r="Q23" s="21" t="s">
        <v>75</v>
      </c>
      <c r="R23" s="23"/>
      <c r="S23" s="76"/>
      <c r="T23" s="132" t="s">
        <v>94</v>
      </c>
      <c r="U23" s="133"/>
      <c r="V23" s="133"/>
      <c r="W23" s="134"/>
      <c r="X23" s="7"/>
      <c r="Y23" s="15"/>
      <c r="Z23" s="15"/>
      <c r="AA23" s="15"/>
      <c r="AB23" s="15"/>
      <c r="AC23" s="15"/>
    </row>
    <row r="24" spans="1:29" ht="14.7" thickBot="1" x14ac:dyDescent="0.6">
      <c r="A24" s="8"/>
      <c r="B24" s="8"/>
      <c r="C24" s="8"/>
      <c r="E24" s="15" t="str">
        <f>IF(D20=0,"Verkrüppelt",IF(D20&lt;=B20*0.2,"Verstümmelt",""))</f>
        <v/>
      </c>
      <c r="F24" s="15"/>
      <c r="G24" s="15"/>
      <c r="H24" s="15"/>
      <c r="I24" s="19"/>
      <c r="J24" s="20"/>
      <c r="K24" s="15"/>
      <c r="L24" s="19"/>
      <c r="M24" s="20"/>
      <c r="N24" s="15"/>
      <c r="O24" s="15"/>
      <c r="P24" s="15"/>
      <c r="Q24" s="15"/>
      <c r="R24" s="15"/>
      <c r="S24" s="55"/>
      <c r="T24" s="63" t="s">
        <v>96</v>
      </c>
      <c r="U24" s="71" t="s">
        <v>23</v>
      </c>
      <c r="V24" s="105"/>
      <c r="W24" s="64">
        <f>CharacterSheet!I20</f>
        <v>20</v>
      </c>
      <c r="X24" s="65"/>
      <c r="Y24" s="15"/>
      <c r="Z24" s="15"/>
      <c r="AA24" s="15"/>
      <c r="AB24" s="15"/>
      <c r="AC24" s="15"/>
    </row>
    <row r="25" spans="1:29" ht="14.7" thickBot="1" x14ac:dyDescent="0.6">
      <c r="A25" s="124" t="s">
        <v>247</v>
      </c>
      <c r="B25" s="125" t="s">
        <v>248</v>
      </c>
      <c r="C25" s="125" t="s">
        <v>2</v>
      </c>
      <c r="D25" s="126" t="s">
        <v>286</v>
      </c>
      <c r="E25" s="15" t="str">
        <f>IF(D21=0,"Verkrüppelt",IF(D21&lt;=B21*0.2,"Verstümmelt",""))</f>
        <v/>
      </c>
      <c r="F25" s="15"/>
      <c r="G25" s="15"/>
      <c r="H25" s="15"/>
      <c r="I25" s="19"/>
      <c r="J25" s="20"/>
      <c r="K25" s="15"/>
      <c r="L25" s="19"/>
      <c r="M25" s="20"/>
      <c r="N25" s="15"/>
      <c r="O25" s="15"/>
      <c r="P25" s="15"/>
      <c r="Q25" s="15"/>
      <c r="R25" s="15"/>
      <c r="S25" s="55"/>
      <c r="T25" s="67" t="s">
        <v>98</v>
      </c>
      <c r="U25" s="70" t="s">
        <v>23</v>
      </c>
      <c r="V25" s="104"/>
      <c r="W25" s="68">
        <f>CharacterSheet!I21</f>
        <v>28</v>
      </c>
      <c r="X25" s="65"/>
      <c r="Y25" s="15"/>
      <c r="Z25" s="15"/>
      <c r="AA25" s="15"/>
      <c r="AB25" s="15"/>
      <c r="AC25" s="15"/>
    </row>
    <row r="26" spans="1:29" ht="14.7" thickBot="1" x14ac:dyDescent="0.6">
      <c r="A26" s="123" t="s">
        <v>12</v>
      </c>
      <c r="B26" s="123" t="s">
        <v>13</v>
      </c>
      <c r="C26" s="123">
        <v>10</v>
      </c>
      <c r="D26" s="123">
        <v>1</v>
      </c>
      <c r="F26" s="15"/>
      <c r="G26" s="15"/>
      <c r="H26" s="15"/>
      <c r="I26" s="21"/>
      <c r="J26" s="23"/>
      <c r="K26" s="15"/>
      <c r="L26" s="21"/>
      <c r="M26" s="23"/>
      <c r="N26" s="15"/>
      <c r="O26" s="15"/>
      <c r="P26" s="15"/>
      <c r="Q26" s="15"/>
      <c r="R26" s="15"/>
      <c r="S26" s="76"/>
      <c r="T26" s="132" t="s">
        <v>99</v>
      </c>
      <c r="U26" s="133"/>
      <c r="V26" s="133"/>
      <c r="W26" s="134"/>
      <c r="X26" s="7"/>
      <c r="Y26" s="15"/>
      <c r="Z26" s="15"/>
      <c r="AA26" s="15"/>
      <c r="AB26" s="15"/>
      <c r="AC26" s="15"/>
    </row>
    <row r="27" spans="1:29" ht="14.7" thickBot="1" x14ac:dyDescent="0.6">
      <c r="A27" s="122" t="s">
        <v>18</v>
      </c>
      <c r="B27" s="122" t="s">
        <v>19</v>
      </c>
      <c r="C27" s="122">
        <v>5</v>
      </c>
      <c r="D27" s="122">
        <v>1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55"/>
      <c r="T27" s="63" t="s">
        <v>100</v>
      </c>
      <c r="U27" s="72" t="s">
        <v>88</v>
      </c>
      <c r="V27" s="73"/>
      <c r="W27" s="64">
        <f>CharacterSheet!I22</f>
        <v>20</v>
      </c>
      <c r="X27" s="65"/>
      <c r="Y27" s="15"/>
      <c r="Z27" s="15"/>
      <c r="AA27" s="15"/>
      <c r="AB27" s="15"/>
      <c r="AC27" s="15"/>
    </row>
    <row r="28" spans="1:29" x14ac:dyDescent="0.55000000000000004">
      <c r="A28" s="122" t="s">
        <v>26</v>
      </c>
      <c r="B28" s="122" t="s">
        <v>27</v>
      </c>
      <c r="C28" s="122">
        <v>7</v>
      </c>
      <c r="D28" s="122">
        <v>1</v>
      </c>
      <c r="F28" s="15"/>
      <c r="G28" s="15"/>
      <c r="H28" s="15"/>
      <c r="I28" s="140" t="s">
        <v>279</v>
      </c>
      <c r="J28" s="141"/>
      <c r="K28" s="141"/>
      <c r="L28" s="141"/>
      <c r="M28" s="142"/>
      <c r="N28" s="15"/>
      <c r="O28" s="15"/>
      <c r="P28" s="15"/>
      <c r="Q28" s="15"/>
      <c r="R28" s="15"/>
      <c r="S28" s="55"/>
      <c r="T28" s="65" t="s">
        <v>101</v>
      </c>
      <c r="U28" s="50" t="s">
        <v>88</v>
      </c>
      <c r="V28" s="14"/>
      <c r="W28" s="66">
        <f>CharacterSheet!I23</f>
        <v>20</v>
      </c>
      <c r="X28" s="62"/>
      <c r="Y28" s="15"/>
      <c r="Z28" s="15"/>
      <c r="AA28" s="15"/>
      <c r="AB28" s="15"/>
      <c r="AC28" s="15"/>
    </row>
    <row r="29" spans="1:29" ht="14.7" thickBot="1" x14ac:dyDescent="0.6">
      <c r="A29" s="122" t="s">
        <v>31</v>
      </c>
      <c r="B29" s="122"/>
      <c r="C29" s="122"/>
      <c r="D29" s="122"/>
      <c r="F29" s="15"/>
      <c r="G29" s="128"/>
      <c r="H29" s="128"/>
      <c r="I29" s="129" t="s">
        <v>280</v>
      </c>
      <c r="J29" s="130"/>
      <c r="K29" s="130"/>
      <c r="L29" s="130"/>
      <c r="M29" s="131"/>
      <c r="N29" s="15"/>
      <c r="O29" s="15"/>
      <c r="P29" s="15"/>
      <c r="Q29" s="15"/>
      <c r="R29" s="15"/>
      <c r="S29" s="55"/>
      <c r="T29" s="67" t="s">
        <v>102</v>
      </c>
      <c r="U29" s="60" t="s">
        <v>88</v>
      </c>
      <c r="V29" s="60" t="s">
        <v>231</v>
      </c>
      <c r="W29" s="68">
        <f>CharacterSheet!I24</f>
        <v>20</v>
      </c>
      <c r="X29" s="65"/>
      <c r="Y29" s="15"/>
      <c r="Z29" s="15"/>
      <c r="AA29" s="15"/>
      <c r="AB29" s="15"/>
      <c r="AC29" s="15"/>
    </row>
    <row r="30" spans="1:29" ht="14.7" thickBot="1" x14ac:dyDescent="0.6">
      <c r="A30" s="122" t="s">
        <v>27</v>
      </c>
      <c r="B30" s="122" t="s">
        <v>27</v>
      </c>
      <c r="C30" s="122">
        <v>7</v>
      </c>
      <c r="D30" s="122">
        <v>1</v>
      </c>
      <c r="F30" s="15"/>
      <c r="G30" s="128"/>
      <c r="H30" s="128"/>
      <c r="I30" s="128"/>
      <c r="J30" s="128"/>
      <c r="K30" s="128"/>
      <c r="L30" s="7"/>
      <c r="M30" s="15"/>
      <c r="N30" s="15"/>
      <c r="O30" s="15"/>
      <c r="P30" s="15"/>
      <c r="Q30" s="15"/>
      <c r="R30" s="15"/>
      <c r="S30" s="76"/>
      <c r="T30" s="132" t="s">
        <v>103</v>
      </c>
      <c r="U30" s="133"/>
      <c r="V30" s="133"/>
      <c r="W30" s="134"/>
      <c r="X30" s="7"/>
      <c r="Y30" s="15"/>
      <c r="Z30" s="15"/>
      <c r="AA30" s="15"/>
      <c r="AB30" s="15"/>
      <c r="AC30" s="15"/>
    </row>
    <row r="31" spans="1:29" x14ac:dyDescent="0.55000000000000004">
      <c r="A31" s="121"/>
      <c r="B31" s="121"/>
      <c r="C31" s="121"/>
      <c r="D31" s="12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55"/>
      <c r="T31" s="63" t="s">
        <v>104</v>
      </c>
      <c r="U31" s="74" t="s">
        <v>231</v>
      </c>
      <c r="V31" s="74"/>
      <c r="W31" s="64">
        <f>CharacterSheet!I25</f>
        <v>20</v>
      </c>
      <c r="X31" s="62"/>
      <c r="Y31" s="15"/>
      <c r="Z31" s="15"/>
      <c r="AA31" s="15"/>
      <c r="AB31" s="15"/>
      <c r="AC31" s="15"/>
    </row>
    <row r="32" spans="1:29" x14ac:dyDescent="0.55000000000000004">
      <c r="A32" s="121"/>
      <c r="B32" s="121"/>
      <c r="C32" s="121"/>
      <c r="D32" s="121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5"/>
      <c r="T32" s="65" t="s">
        <v>219</v>
      </c>
      <c r="U32" s="51" t="s">
        <v>231</v>
      </c>
      <c r="V32" s="51"/>
      <c r="W32" s="66">
        <f>CharacterSheet!I26</f>
        <v>20</v>
      </c>
      <c r="X32" s="62"/>
      <c r="Y32" s="15"/>
      <c r="Z32" s="15"/>
      <c r="AA32" s="15"/>
      <c r="AB32" s="15"/>
      <c r="AC32" s="15"/>
    </row>
    <row r="33" spans="1:24" ht="14.7" thickBot="1" x14ac:dyDescent="0.6">
      <c r="A33" s="121"/>
      <c r="B33" s="121"/>
      <c r="C33" s="121"/>
      <c r="D33" s="121"/>
      <c r="P33" s="15"/>
      <c r="Q33" s="15"/>
      <c r="R33" s="15"/>
      <c r="S33" s="55"/>
      <c r="T33" s="67" t="s">
        <v>105</v>
      </c>
      <c r="U33" s="75" t="s">
        <v>231</v>
      </c>
      <c r="V33" s="75"/>
      <c r="W33" s="68">
        <f>CharacterSheet!I27</f>
        <v>35</v>
      </c>
      <c r="X33" s="62"/>
    </row>
    <row r="34" spans="1:24" x14ac:dyDescent="0.55000000000000004">
      <c r="A34" s="121"/>
      <c r="B34" s="121"/>
      <c r="C34" s="121"/>
      <c r="D34" s="121"/>
    </row>
  </sheetData>
  <mergeCells count="9"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workbookViewId="0">
      <selection activeCell="J18" sqref="J18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106</v>
      </c>
      <c r="B1" s="15">
        <v>30000</v>
      </c>
      <c r="C1" s="15"/>
      <c r="D1" s="12" t="s">
        <v>107</v>
      </c>
      <c r="E1" s="15">
        <f>13490-E2+E3</f>
        <v>28290</v>
      </c>
      <c r="F1" s="15"/>
      <c r="G1" s="15"/>
      <c r="H1" s="15"/>
      <c r="I1" s="15"/>
    </row>
    <row r="2" spans="1:9" s="15" customFormat="1" x14ac:dyDescent="0.55000000000000004">
      <c r="A2" s="12" t="s">
        <v>108</v>
      </c>
      <c r="B2" s="15">
        <f>SUM(B7:B703)</f>
        <v>27510</v>
      </c>
      <c r="D2" s="12" t="s">
        <v>109</v>
      </c>
      <c r="E2" s="15">
        <f>200</f>
        <v>200</v>
      </c>
    </row>
    <row r="3" spans="1:9" s="15" customFormat="1" x14ac:dyDescent="0.55000000000000004">
      <c r="A3" s="12" t="s">
        <v>86</v>
      </c>
      <c r="B3" s="15">
        <f>B1-B2</f>
        <v>2490</v>
      </c>
      <c r="D3" s="12" t="s">
        <v>110</v>
      </c>
      <c r="E3" s="15">
        <f>15000</f>
        <v>15000</v>
      </c>
    </row>
    <row r="4" spans="1:9" s="15" customFormat="1" x14ac:dyDescent="0.55000000000000004"/>
    <row r="5" spans="1:9" s="15" customFormat="1" ht="14.7" thickBot="1" x14ac:dyDescent="0.6">
      <c r="A5" s="31" t="s">
        <v>111</v>
      </c>
      <c r="B5" s="31" t="s">
        <v>112</v>
      </c>
      <c r="C5" s="31" t="s">
        <v>1</v>
      </c>
      <c r="D5" s="31" t="s">
        <v>44</v>
      </c>
      <c r="E5" s="31" t="s">
        <v>3</v>
      </c>
      <c r="F5" s="31" t="s">
        <v>113</v>
      </c>
    </row>
    <row r="6" spans="1:9" s="15" customFormat="1" x14ac:dyDescent="0.55000000000000004">
      <c r="A6" s="12"/>
    </row>
    <row r="7" spans="1:9" x14ac:dyDescent="0.55000000000000004">
      <c r="A7" s="15" t="s">
        <v>114</v>
      </c>
      <c r="B7" s="15">
        <v>5000</v>
      </c>
      <c r="C7" s="15">
        <v>30</v>
      </c>
      <c r="D7" s="15"/>
      <c r="E7" s="15"/>
      <c r="F7" s="15"/>
      <c r="G7" s="15"/>
      <c r="H7" s="15"/>
      <c r="I7" s="15"/>
    </row>
    <row r="8" spans="1:9" x14ac:dyDescent="0.55000000000000004">
      <c r="A8" s="15" t="s">
        <v>115</v>
      </c>
      <c r="B8" s="15">
        <v>2250</v>
      </c>
      <c r="C8" s="15">
        <v>12</v>
      </c>
      <c r="D8" s="15"/>
      <c r="E8" s="15"/>
      <c r="F8" s="15" t="s">
        <v>116</v>
      </c>
      <c r="G8" s="15"/>
      <c r="H8" s="15"/>
      <c r="I8" s="15"/>
    </row>
    <row r="9" spans="1:9" x14ac:dyDescent="0.55000000000000004">
      <c r="A9" s="15" t="s">
        <v>117</v>
      </c>
      <c r="B9" s="15">
        <v>3000</v>
      </c>
      <c r="C9" s="15">
        <v>15</v>
      </c>
      <c r="D9" s="15">
        <v>3</v>
      </c>
      <c r="E9" s="15"/>
      <c r="F9" s="15"/>
      <c r="G9" s="15"/>
      <c r="H9" s="7"/>
      <c r="I9" s="7"/>
    </row>
    <row r="10" spans="1:9" s="15" customFormat="1" x14ac:dyDescent="0.55000000000000004">
      <c r="A10" s="15" t="s">
        <v>32</v>
      </c>
      <c r="B10" s="15">
        <f>E10*1000</f>
        <v>2000</v>
      </c>
      <c r="C10" s="15">
        <v>25</v>
      </c>
      <c r="D10" s="15">
        <f>0.5*E10</f>
        <v>1</v>
      </c>
      <c r="E10" s="34">
        <v>2</v>
      </c>
      <c r="F10" s="33" t="s">
        <v>118</v>
      </c>
      <c r="G10" s="8"/>
      <c r="H10" s="8"/>
      <c r="I10" s="7"/>
    </row>
    <row r="11" spans="1:9" s="15" customFormat="1" x14ac:dyDescent="0.55000000000000004">
      <c r="H11" s="7"/>
      <c r="I11" s="7"/>
    </row>
    <row r="12" spans="1:9" s="15" customFormat="1" x14ac:dyDescent="0.55000000000000004">
      <c r="H12" s="7"/>
      <c r="I12" s="7"/>
    </row>
    <row r="13" spans="1:9" s="15" customFormat="1" x14ac:dyDescent="0.55000000000000004">
      <c r="H13" s="7"/>
      <c r="I13" s="7"/>
    </row>
    <row r="14" spans="1:9" s="15" customFormat="1" ht="14.7" thickBot="1" x14ac:dyDescent="0.6">
      <c r="A14" s="31" t="s">
        <v>119</v>
      </c>
      <c r="B14" s="31" t="s">
        <v>112</v>
      </c>
      <c r="C14" s="31" t="s">
        <v>120</v>
      </c>
      <c r="D14" s="31" t="s">
        <v>44</v>
      </c>
      <c r="E14" s="31" t="s">
        <v>3</v>
      </c>
      <c r="F14" s="31" t="s">
        <v>113</v>
      </c>
      <c r="H14" s="7"/>
      <c r="I14" s="7"/>
    </row>
    <row r="15" spans="1:9" x14ac:dyDescent="0.55000000000000004">
      <c r="A15" s="15" t="s">
        <v>121</v>
      </c>
      <c r="B15" s="15">
        <v>2000</v>
      </c>
      <c r="C15" s="15">
        <v>6</v>
      </c>
      <c r="D15" s="13">
        <v>1.25</v>
      </c>
      <c r="E15" s="15"/>
      <c r="F15" s="12"/>
      <c r="G15" s="100" t="s">
        <v>120</v>
      </c>
      <c r="H15" s="7"/>
      <c r="I15" s="7"/>
    </row>
    <row r="16" spans="1:9" x14ac:dyDescent="0.55000000000000004">
      <c r="A16" s="15" t="s">
        <v>122</v>
      </c>
      <c r="B16" s="15">
        <v>2000</v>
      </c>
      <c r="C16" s="15">
        <v>6</v>
      </c>
      <c r="D16" s="13">
        <v>1.25</v>
      </c>
      <c r="E16" s="15"/>
      <c r="F16" s="29"/>
      <c r="G16" s="7">
        <f>SUM(C15:C19)</f>
        <v>43.5</v>
      </c>
      <c r="H16" s="7"/>
      <c r="I16" s="8"/>
    </row>
    <row r="17" spans="1:9" x14ac:dyDescent="0.55000000000000004">
      <c r="A17" s="15" t="s">
        <v>123</v>
      </c>
      <c r="B17" s="15">
        <v>3000</v>
      </c>
      <c r="C17" s="13">
        <v>10.5</v>
      </c>
      <c r="D17" s="15">
        <v>3</v>
      </c>
      <c r="E17" s="15"/>
      <c r="F17" s="7"/>
      <c r="G17" s="7"/>
      <c r="H17" s="7"/>
      <c r="I17" s="8"/>
    </row>
    <row r="18" spans="1:9" x14ac:dyDescent="0.55000000000000004">
      <c r="A18" s="15" t="s">
        <v>124</v>
      </c>
      <c r="B18" s="15">
        <v>3000</v>
      </c>
      <c r="C18" s="13">
        <v>10.5</v>
      </c>
      <c r="D18" s="15">
        <v>3</v>
      </c>
      <c r="E18" s="15"/>
      <c r="F18" s="30"/>
      <c r="G18" s="30" t="s">
        <v>125</v>
      </c>
      <c r="H18" s="7"/>
      <c r="I18" s="8"/>
    </row>
    <row r="19" spans="1:9" x14ac:dyDescent="0.55000000000000004">
      <c r="A19" s="15" t="s">
        <v>126</v>
      </c>
      <c r="B19" s="15">
        <v>3000</v>
      </c>
      <c r="C19" s="13">
        <v>10.5</v>
      </c>
      <c r="D19" s="15">
        <v>3</v>
      </c>
      <c r="E19" s="15"/>
      <c r="F19" s="7"/>
      <c r="G19" s="7">
        <f>SUM(D8:D115)</f>
        <v>19.5</v>
      </c>
      <c r="H19" s="7"/>
      <c r="I19" s="8"/>
    </row>
    <row r="20" spans="1:9" x14ac:dyDescent="0.55000000000000004">
      <c r="A20" s="15"/>
      <c r="B20" s="15"/>
      <c r="C20" s="15"/>
      <c r="D20" s="15"/>
      <c r="E20" s="15"/>
      <c r="F20" s="7"/>
      <c r="G20" s="7"/>
      <c r="H20" s="7"/>
      <c r="I20" s="8"/>
    </row>
    <row r="21" spans="1:9" x14ac:dyDescent="0.55000000000000004">
      <c r="A21" s="15"/>
      <c r="B21" s="15"/>
      <c r="C21" s="15"/>
      <c r="D21" s="15"/>
      <c r="E21" s="15"/>
      <c r="F21" s="30"/>
      <c r="G21" s="30" t="s">
        <v>127</v>
      </c>
      <c r="H21" s="7"/>
      <c r="I21" s="8"/>
    </row>
    <row r="22" spans="1:9" x14ac:dyDescent="0.55000000000000004">
      <c r="A22" s="12"/>
      <c r="B22" s="15"/>
      <c r="C22" s="15"/>
      <c r="D22" s="15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15"/>
      <c r="B23" s="15"/>
      <c r="C23" s="15"/>
      <c r="D23" s="15"/>
      <c r="E23" s="7"/>
      <c r="F23" s="7"/>
      <c r="G23" s="7"/>
      <c r="H23" s="7"/>
      <c r="I23" s="8"/>
    </row>
    <row r="24" spans="1:9" x14ac:dyDescent="0.55000000000000004">
      <c r="A24" s="15"/>
      <c r="B24" s="15"/>
      <c r="C24" s="15"/>
      <c r="D24" s="15"/>
      <c r="E24" s="7"/>
      <c r="F24" s="7"/>
      <c r="G24" s="7"/>
      <c r="H24" s="7"/>
      <c r="I24" s="8"/>
    </row>
    <row r="25" spans="1:9" x14ac:dyDescent="0.55000000000000004">
      <c r="A25" s="15"/>
      <c r="B25" s="15"/>
      <c r="C25" s="15"/>
      <c r="D25" s="15"/>
      <c r="E25" s="7"/>
      <c r="F25" s="7"/>
      <c r="G25" s="7"/>
      <c r="H25" s="7"/>
      <c r="I25" s="8"/>
    </row>
    <row r="26" spans="1:9" ht="14.7" thickBot="1" x14ac:dyDescent="0.6">
      <c r="A26" s="31" t="s">
        <v>128</v>
      </c>
      <c r="B26" s="31" t="s">
        <v>112</v>
      </c>
      <c r="C26" s="31" t="s">
        <v>129</v>
      </c>
      <c r="D26" s="31" t="s">
        <v>44</v>
      </c>
      <c r="E26" s="31" t="s">
        <v>3</v>
      </c>
      <c r="F26" s="31" t="s">
        <v>113</v>
      </c>
      <c r="G26" s="7"/>
      <c r="H26" s="7"/>
      <c r="I26" s="8"/>
    </row>
    <row r="27" spans="1:9" s="15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15" t="s">
        <v>130</v>
      </c>
      <c r="B28" s="15">
        <f>200*E28</f>
        <v>400</v>
      </c>
      <c r="C28" s="15" t="s">
        <v>131</v>
      </c>
      <c r="D28" s="15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15" t="s">
        <v>132</v>
      </c>
      <c r="B29" s="15">
        <f>420*E29</f>
        <v>1260</v>
      </c>
      <c r="C29" s="15" t="s">
        <v>133</v>
      </c>
      <c r="D29" s="15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15"/>
      <c r="B30" s="15"/>
      <c r="C30" s="15"/>
      <c r="D30" s="15"/>
      <c r="E30" s="15"/>
      <c r="F30" s="15"/>
      <c r="G30" s="15"/>
      <c r="H30" s="15"/>
      <c r="I30" s="15"/>
    </row>
    <row r="32" spans="1:9" ht="14.7" thickBot="1" x14ac:dyDescent="0.6">
      <c r="A32" s="31" t="s">
        <v>134</v>
      </c>
      <c r="B32" s="31" t="s">
        <v>112</v>
      </c>
      <c r="C32" s="31" t="s">
        <v>135</v>
      </c>
      <c r="D32" s="31" t="s">
        <v>44</v>
      </c>
      <c r="E32" s="31" t="s">
        <v>3</v>
      </c>
      <c r="F32" s="31" t="s">
        <v>113</v>
      </c>
      <c r="G32" s="15"/>
      <c r="H32" s="15"/>
      <c r="I32" s="15"/>
    </row>
    <row r="33" spans="1:4" x14ac:dyDescent="0.55000000000000004">
      <c r="A33" s="15" t="s">
        <v>136</v>
      </c>
      <c r="B33" s="15">
        <v>100</v>
      </c>
      <c r="C33" s="15"/>
      <c r="D33" s="15">
        <v>0.5</v>
      </c>
    </row>
    <row r="34" spans="1:4" x14ac:dyDescent="0.55000000000000004">
      <c r="A34" s="15" t="s">
        <v>137</v>
      </c>
      <c r="B34" s="15">
        <v>500</v>
      </c>
      <c r="C34" s="15"/>
      <c r="D34" s="15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B36" sqref="B36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35" t="s">
        <v>71</v>
      </c>
      <c r="B1" s="35" t="s">
        <v>109</v>
      </c>
      <c r="C1" s="35" t="s">
        <v>138</v>
      </c>
      <c r="D1" s="35" t="s">
        <v>139</v>
      </c>
      <c r="E1" s="35" t="s">
        <v>140</v>
      </c>
      <c r="F1" s="35" t="s">
        <v>141</v>
      </c>
      <c r="G1" s="35" t="s">
        <v>142</v>
      </c>
      <c r="H1" s="35" t="s">
        <v>143</v>
      </c>
      <c r="I1" s="35" t="s">
        <v>144</v>
      </c>
      <c r="J1" s="35" t="s">
        <v>145</v>
      </c>
      <c r="K1" s="35" t="s">
        <v>146</v>
      </c>
    </row>
    <row r="2" spans="1:11" x14ac:dyDescent="0.55000000000000004">
      <c r="A2" s="15" t="s">
        <v>147</v>
      </c>
      <c r="B2" s="15">
        <v>300</v>
      </c>
      <c r="C2" s="15">
        <v>5</v>
      </c>
      <c r="D2" s="15" t="s">
        <v>148</v>
      </c>
      <c r="E2" s="15">
        <v>3</v>
      </c>
      <c r="F2" s="15" t="s">
        <v>149</v>
      </c>
      <c r="G2" s="15">
        <v>4</v>
      </c>
      <c r="H2" s="15" t="s">
        <v>150</v>
      </c>
      <c r="I2" s="15">
        <v>1</v>
      </c>
      <c r="J2" s="15" t="s">
        <v>151</v>
      </c>
      <c r="K2" s="15">
        <v>6</v>
      </c>
    </row>
    <row r="3" spans="1:11" x14ac:dyDescent="0.55000000000000004">
      <c r="A3" s="15" t="s">
        <v>152</v>
      </c>
      <c r="B3" s="15">
        <v>200</v>
      </c>
      <c r="C3" s="15">
        <v>7</v>
      </c>
      <c r="D3" s="15" t="s">
        <v>92</v>
      </c>
      <c r="E3" s="15">
        <v>5</v>
      </c>
      <c r="F3" s="15" t="s">
        <v>153</v>
      </c>
      <c r="G3" s="15">
        <v>3</v>
      </c>
      <c r="H3" s="15">
        <v>0</v>
      </c>
      <c r="I3" s="15">
        <v>0</v>
      </c>
      <c r="J3" s="15">
        <v>0</v>
      </c>
      <c r="K3" s="15">
        <v>0</v>
      </c>
    </row>
    <row r="4" spans="1:11" x14ac:dyDescent="0.55000000000000004">
      <c r="A4" s="15" t="s">
        <v>154</v>
      </c>
      <c r="B4" s="15">
        <v>50</v>
      </c>
      <c r="C4" s="15">
        <v>10</v>
      </c>
      <c r="D4" s="15" t="s">
        <v>92</v>
      </c>
      <c r="E4" s="15">
        <v>2</v>
      </c>
      <c r="F4" s="15" t="s">
        <v>155</v>
      </c>
      <c r="G4" s="15">
        <v>1</v>
      </c>
      <c r="H4" s="15" t="s">
        <v>151</v>
      </c>
      <c r="I4" s="15">
        <v>3</v>
      </c>
      <c r="J4" s="15">
        <v>0</v>
      </c>
      <c r="K4" s="15">
        <v>0</v>
      </c>
    </row>
    <row r="5" spans="1:11" x14ac:dyDescent="0.55000000000000004">
      <c r="A5" s="15" t="s">
        <v>156</v>
      </c>
      <c r="B5" s="15">
        <v>50</v>
      </c>
      <c r="C5" s="15">
        <v>10</v>
      </c>
      <c r="D5" s="15" t="s">
        <v>157</v>
      </c>
      <c r="E5" s="15">
        <v>2</v>
      </c>
      <c r="F5" s="15" t="s">
        <v>149</v>
      </c>
      <c r="G5" s="15">
        <v>2</v>
      </c>
      <c r="H5" s="15" t="s">
        <v>158</v>
      </c>
      <c r="I5" s="15">
        <v>1</v>
      </c>
      <c r="J5" s="15">
        <v>0</v>
      </c>
      <c r="K5" s="15">
        <v>0</v>
      </c>
    </row>
    <row r="6" spans="1:11" x14ac:dyDescent="0.55000000000000004">
      <c r="A6" s="15" t="s">
        <v>159</v>
      </c>
      <c r="B6" s="15">
        <v>50</v>
      </c>
      <c r="C6" s="15">
        <v>10</v>
      </c>
      <c r="D6" s="15" t="s">
        <v>149</v>
      </c>
      <c r="E6" s="15">
        <v>2</v>
      </c>
      <c r="F6" s="15" t="s">
        <v>151</v>
      </c>
      <c r="G6" s="15">
        <v>4</v>
      </c>
      <c r="H6" s="15" t="s">
        <v>160</v>
      </c>
      <c r="I6" s="15">
        <v>4</v>
      </c>
      <c r="J6" s="15" t="s">
        <v>92</v>
      </c>
      <c r="K6" s="15">
        <v>3</v>
      </c>
    </row>
    <row r="7" spans="1:11" x14ac:dyDescent="0.55000000000000004">
      <c r="A7" s="15" t="s">
        <v>154</v>
      </c>
      <c r="B7" s="15">
        <v>50</v>
      </c>
      <c r="C7" s="15">
        <v>10</v>
      </c>
      <c r="D7" s="15" t="s">
        <v>92</v>
      </c>
      <c r="E7" s="15">
        <v>2</v>
      </c>
      <c r="F7" s="15" t="s">
        <v>155</v>
      </c>
      <c r="G7" s="15">
        <v>1</v>
      </c>
      <c r="H7" s="15" t="s">
        <v>151</v>
      </c>
      <c r="I7" s="15">
        <v>3</v>
      </c>
      <c r="J7" s="15">
        <v>0</v>
      </c>
      <c r="K7" s="15">
        <v>0</v>
      </c>
    </row>
    <row r="8" spans="1:11" x14ac:dyDescent="0.55000000000000004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55000000000000004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workbookViewId="0">
      <selection activeCell="B11" sqref="B11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15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1" t="s">
        <v>161</v>
      </c>
      <c r="B1" s="31" t="s">
        <v>162</v>
      </c>
      <c r="C1" s="31" t="s">
        <v>163</v>
      </c>
      <c r="D1" s="31" t="s">
        <v>164</v>
      </c>
      <c r="E1" s="31" t="s">
        <v>6</v>
      </c>
      <c r="F1" s="31" t="s">
        <v>7</v>
      </c>
      <c r="G1" s="31"/>
      <c r="H1" s="31" t="s">
        <v>165</v>
      </c>
      <c r="I1" s="31" t="s">
        <v>8</v>
      </c>
      <c r="J1" s="31"/>
      <c r="K1" s="31" t="s">
        <v>10</v>
      </c>
      <c r="L1" s="15" t="s">
        <v>166</v>
      </c>
      <c r="M1" s="15" t="s">
        <v>167</v>
      </c>
      <c r="N1" s="15"/>
      <c r="O1" s="15">
        <f>B4+B7+B8+B9</f>
        <v>34</v>
      </c>
      <c r="P1" s="8"/>
    </row>
    <row r="2" spans="1:16" ht="14.7" thickBot="1" x14ac:dyDescent="0.6">
      <c r="A2" s="63" t="s">
        <v>14</v>
      </c>
      <c r="B2" s="91">
        <v>12</v>
      </c>
      <c r="C2" s="15">
        <v>-4</v>
      </c>
      <c r="D2" s="15">
        <v>10</v>
      </c>
      <c r="E2" s="63" t="s">
        <v>21</v>
      </c>
      <c r="F2" s="59" t="s">
        <v>22</v>
      </c>
      <c r="G2" s="64" t="s">
        <v>23</v>
      </c>
      <c r="H2" s="17">
        <v>-9</v>
      </c>
      <c r="I2" s="88">
        <v>29</v>
      </c>
      <c r="J2" s="15"/>
      <c r="K2" s="15" t="s">
        <v>245</v>
      </c>
      <c r="L2" s="6" t="s">
        <v>71</v>
      </c>
      <c r="M2" s="10" t="s">
        <v>72</v>
      </c>
      <c r="N2" s="10" t="s">
        <v>73</v>
      </c>
      <c r="O2" s="10" t="s">
        <v>74</v>
      </c>
      <c r="P2" s="9"/>
    </row>
    <row r="3" spans="1:16" x14ac:dyDescent="0.55000000000000004">
      <c r="A3" s="65" t="s">
        <v>20</v>
      </c>
      <c r="B3" s="79">
        <v>12</v>
      </c>
      <c r="C3" s="15">
        <v>-2</v>
      </c>
      <c r="D3" s="15">
        <v>10</v>
      </c>
      <c r="E3" s="65" t="s">
        <v>29</v>
      </c>
      <c r="F3" s="52" t="s">
        <v>22</v>
      </c>
      <c r="G3" s="77" t="s">
        <v>23</v>
      </c>
      <c r="H3" s="7">
        <v>-10</v>
      </c>
      <c r="I3" s="89">
        <v>30</v>
      </c>
      <c r="J3" s="15"/>
      <c r="K3" s="15" t="s">
        <v>24</v>
      </c>
      <c r="L3" s="15" t="s">
        <v>78</v>
      </c>
      <c r="M3" s="15">
        <v>3</v>
      </c>
      <c r="N3" s="15">
        <v>5</v>
      </c>
      <c r="O3" s="15" t="s">
        <v>79</v>
      </c>
      <c r="P3" s="8"/>
    </row>
    <row r="4" spans="1:16" x14ac:dyDescent="0.55000000000000004">
      <c r="A4" s="65" t="s">
        <v>28</v>
      </c>
      <c r="B4" s="92">
        <v>12</v>
      </c>
      <c r="C4" s="15">
        <v>-4</v>
      </c>
      <c r="D4" s="15">
        <v>10</v>
      </c>
      <c r="E4" s="65" t="s">
        <v>34</v>
      </c>
      <c r="F4" s="52" t="s">
        <v>22</v>
      </c>
      <c r="G4" s="77"/>
      <c r="H4" s="7"/>
      <c r="I4" s="89">
        <v>20</v>
      </c>
      <c r="J4" s="15"/>
      <c r="K4" s="15"/>
      <c r="L4" s="15" t="s">
        <v>83</v>
      </c>
      <c r="M4" s="15">
        <v>4</v>
      </c>
      <c r="N4" s="15">
        <v>2</v>
      </c>
      <c r="O4" s="15" t="s">
        <v>84</v>
      </c>
      <c r="P4" s="7"/>
    </row>
    <row r="5" spans="1:16" x14ac:dyDescent="0.55000000000000004">
      <c r="A5" s="65" t="s">
        <v>33</v>
      </c>
      <c r="B5" s="93">
        <v>13</v>
      </c>
      <c r="C5" s="15"/>
      <c r="D5" s="15">
        <v>10</v>
      </c>
      <c r="E5" s="65" t="s">
        <v>36</v>
      </c>
      <c r="F5" s="11" t="s">
        <v>22</v>
      </c>
      <c r="G5" s="66" t="s">
        <v>23</v>
      </c>
      <c r="H5" s="7">
        <v>-10</v>
      </c>
      <c r="I5" s="89">
        <v>30</v>
      </c>
      <c r="J5" s="15"/>
      <c r="K5" s="15"/>
      <c r="L5" s="8" t="s">
        <v>89</v>
      </c>
      <c r="M5" s="15"/>
      <c r="N5" s="15"/>
      <c r="O5" s="15"/>
      <c r="P5" s="15"/>
    </row>
    <row r="6" spans="1:16" x14ac:dyDescent="0.55000000000000004">
      <c r="A6" s="65" t="s">
        <v>35</v>
      </c>
      <c r="B6" s="84">
        <v>10</v>
      </c>
      <c r="C6" s="15"/>
      <c r="D6" s="15">
        <v>10</v>
      </c>
      <c r="E6" s="65" t="s">
        <v>208</v>
      </c>
      <c r="F6" s="11" t="s">
        <v>88</v>
      </c>
      <c r="G6" s="84" t="s">
        <v>231</v>
      </c>
      <c r="H6" s="7"/>
      <c r="I6" s="89">
        <v>20</v>
      </c>
      <c r="J6" s="15"/>
      <c r="K6" s="15"/>
      <c r="L6" s="15"/>
      <c r="M6" s="15"/>
      <c r="N6" s="15"/>
      <c r="O6" s="15"/>
      <c r="P6" s="15"/>
    </row>
    <row r="7" spans="1:16" ht="14.7" thickBot="1" x14ac:dyDescent="0.6">
      <c r="A7" s="65" t="s">
        <v>249</v>
      </c>
      <c r="B7" s="86">
        <v>12</v>
      </c>
      <c r="C7" s="15">
        <v>-4</v>
      </c>
      <c r="D7" s="15">
        <v>10</v>
      </c>
      <c r="E7" s="65" t="s">
        <v>37</v>
      </c>
      <c r="F7" s="52" t="s">
        <v>22</v>
      </c>
      <c r="G7" s="66" t="s">
        <v>38</v>
      </c>
      <c r="H7" s="7"/>
      <c r="I7" s="89">
        <v>20</v>
      </c>
      <c r="J7" s="15"/>
      <c r="K7" s="15"/>
      <c r="L7" s="15"/>
      <c r="M7" s="15"/>
      <c r="N7" s="15"/>
      <c r="O7" s="15"/>
      <c r="P7" s="15"/>
    </row>
    <row r="8" spans="1:16" ht="14.7" thickBot="1" x14ac:dyDescent="0.6">
      <c r="A8" s="65" t="s">
        <v>42</v>
      </c>
      <c r="B8" s="95">
        <v>5</v>
      </c>
      <c r="C8" s="15">
        <v>-8</v>
      </c>
      <c r="D8" s="15">
        <v>10</v>
      </c>
      <c r="E8" s="65" t="s">
        <v>43</v>
      </c>
      <c r="F8" s="11" t="s">
        <v>22</v>
      </c>
      <c r="G8" s="66" t="s">
        <v>38</v>
      </c>
      <c r="H8" s="7"/>
      <c r="I8" s="89">
        <v>20</v>
      </c>
      <c r="J8" s="15"/>
      <c r="K8" s="110" t="s">
        <v>11</v>
      </c>
      <c r="L8" s="15"/>
      <c r="M8" s="15"/>
      <c r="N8" s="15"/>
      <c r="O8" s="15"/>
      <c r="P8" s="15"/>
    </row>
    <row r="9" spans="1:16" ht="14.7" thickBot="1" x14ac:dyDescent="0.6">
      <c r="A9" s="65" t="s">
        <v>209</v>
      </c>
      <c r="B9" s="95">
        <v>5</v>
      </c>
      <c r="C9" s="15"/>
      <c r="D9" s="15"/>
      <c r="E9" s="67" t="s">
        <v>47</v>
      </c>
      <c r="F9" s="61" t="s">
        <v>38</v>
      </c>
      <c r="G9" s="78"/>
      <c r="H9" s="7"/>
      <c r="I9" s="90">
        <v>20</v>
      </c>
      <c r="J9" s="15"/>
      <c r="K9" s="15" t="s">
        <v>17</v>
      </c>
      <c r="L9" s="15"/>
      <c r="M9" s="15"/>
      <c r="N9" s="15"/>
      <c r="O9" s="15"/>
      <c r="P9" s="15"/>
    </row>
    <row r="10" spans="1:16" x14ac:dyDescent="0.55000000000000004">
      <c r="A10" s="65" t="s">
        <v>46</v>
      </c>
      <c r="B10" s="102">
        <f>ROUND((B8+B5+B7+B9)/2,0)</f>
        <v>18</v>
      </c>
      <c r="C10" s="15"/>
      <c r="D10" s="15"/>
      <c r="E10" s="63" t="s">
        <v>55</v>
      </c>
      <c r="F10" s="59" t="s">
        <v>22</v>
      </c>
      <c r="G10" s="64" t="s">
        <v>38</v>
      </c>
      <c r="H10" s="7"/>
      <c r="I10" s="88">
        <v>20</v>
      </c>
      <c r="J10" s="15"/>
      <c r="K10" s="15" t="s">
        <v>25</v>
      </c>
      <c r="L10" s="15"/>
      <c r="M10" s="15"/>
      <c r="N10" s="15"/>
      <c r="O10" s="15"/>
      <c r="P10" s="15"/>
    </row>
    <row r="11" spans="1:16" ht="14.7" thickBot="1" x14ac:dyDescent="0.6">
      <c r="A11" s="67" t="s">
        <v>51</v>
      </c>
      <c r="B11" s="101">
        <f>B5-Inventar!H22</f>
        <v>10</v>
      </c>
      <c r="C11" s="15"/>
      <c r="D11" s="15"/>
      <c r="E11" s="65" t="s">
        <v>58</v>
      </c>
      <c r="F11" s="49" t="s">
        <v>38</v>
      </c>
      <c r="G11" s="79"/>
      <c r="H11" s="7"/>
      <c r="I11" s="89">
        <v>24</v>
      </c>
      <c r="J11" s="15"/>
      <c r="K11" s="15" t="s">
        <v>30</v>
      </c>
      <c r="L11" s="15"/>
      <c r="M11" s="15"/>
      <c r="N11" s="15"/>
      <c r="O11" s="15"/>
      <c r="P11" s="15"/>
    </row>
    <row r="12" spans="1:16" x14ac:dyDescent="0.55000000000000004">
      <c r="A12" s="7"/>
      <c r="B12" s="8"/>
      <c r="C12" s="15"/>
      <c r="D12" s="15"/>
      <c r="E12" s="65" t="s">
        <v>62</v>
      </c>
      <c r="F12" s="49" t="s">
        <v>38</v>
      </c>
      <c r="G12" s="79"/>
      <c r="H12" s="7"/>
      <c r="I12" s="89">
        <v>20</v>
      </c>
      <c r="J12" s="15"/>
      <c r="K12" s="15"/>
      <c r="L12" s="15"/>
      <c r="M12" s="15"/>
      <c r="N12" s="15"/>
      <c r="O12" s="15"/>
      <c r="P12" s="15"/>
    </row>
    <row r="13" spans="1:16" ht="14.7" thickBot="1" x14ac:dyDescent="0.6">
      <c r="A13" s="7"/>
      <c r="B13" s="8"/>
      <c r="C13" s="15"/>
      <c r="D13" s="15"/>
      <c r="E13" s="67" t="s">
        <v>63</v>
      </c>
      <c r="F13" s="61" t="s">
        <v>38</v>
      </c>
      <c r="G13" s="68" t="s">
        <v>231</v>
      </c>
      <c r="H13" s="7"/>
      <c r="I13" s="90">
        <v>20</v>
      </c>
      <c r="J13" s="15"/>
      <c r="K13" s="15"/>
      <c r="L13" s="15"/>
      <c r="M13" s="15"/>
      <c r="N13" s="15"/>
      <c r="O13" s="15"/>
      <c r="P13" s="15"/>
    </row>
    <row r="14" spans="1:16" ht="14.7" thickBot="1" x14ac:dyDescent="0.6">
      <c r="A14" s="15"/>
      <c r="B14" s="15"/>
      <c r="C14" s="15"/>
      <c r="D14" s="15"/>
      <c r="E14" s="63" t="s">
        <v>66</v>
      </c>
      <c r="F14" s="69" t="s">
        <v>67</v>
      </c>
      <c r="G14" s="3" t="s">
        <v>88</v>
      </c>
      <c r="H14" s="7"/>
      <c r="I14" s="88">
        <v>20</v>
      </c>
      <c r="J14" s="15"/>
      <c r="K14" s="15"/>
      <c r="L14" s="15"/>
      <c r="M14" s="15"/>
      <c r="N14" s="15"/>
      <c r="O14" s="15"/>
      <c r="P14" s="15"/>
    </row>
    <row r="15" spans="1:16" x14ac:dyDescent="0.55000000000000004">
      <c r="A15" s="2" t="s">
        <v>90</v>
      </c>
      <c r="B15" s="3">
        <v>275</v>
      </c>
      <c r="C15" s="15">
        <v>-3</v>
      </c>
      <c r="D15" s="15"/>
      <c r="E15" s="65" t="s">
        <v>70</v>
      </c>
      <c r="F15" s="53" t="s">
        <v>67</v>
      </c>
      <c r="G15" s="80"/>
      <c r="H15" s="7">
        <v>-15</v>
      </c>
      <c r="I15" s="89">
        <v>35</v>
      </c>
      <c r="J15" s="15"/>
      <c r="K15" s="15"/>
      <c r="L15" s="15"/>
      <c r="M15" s="15"/>
      <c r="N15" s="15"/>
      <c r="O15" s="15"/>
      <c r="P15" s="15"/>
    </row>
    <row r="16" spans="1:16" ht="14.7" thickBot="1" x14ac:dyDescent="0.6">
      <c r="A16" s="4" t="s">
        <v>92</v>
      </c>
      <c r="B16" s="5">
        <v>12</v>
      </c>
      <c r="C16" s="15"/>
      <c r="D16" s="15"/>
      <c r="E16" s="65" t="s">
        <v>77</v>
      </c>
      <c r="F16" s="53" t="s">
        <v>67</v>
      </c>
      <c r="G16" s="80"/>
      <c r="H16" s="7"/>
      <c r="I16" s="89">
        <v>20</v>
      </c>
      <c r="J16" s="15"/>
      <c r="K16" s="15"/>
      <c r="L16" s="15"/>
      <c r="M16" s="15"/>
      <c r="N16" s="15"/>
      <c r="O16" s="15"/>
      <c r="P16" s="15"/>
    </row>
    <row r="17" spans="1:9" x14ac:dyDescent="0.55000000000000004">
      <c r="A17" s="39" t="s">
        <v>95</v>
      </c>
      <c r="B17" s="40">
        <f>ROUNDUP(CharacterSheet!$B$15*0.2,0)</f>
        <v>55</v>
      </c>
      <c r="C17" s="15"/>
      <c r="D17" s="15"/>
      <c r="E17" s="65" t="s">
        <v>80</v>
      </c>
      <c r="F17" s="11" t="s">
        <v>168</v>
      </c>
      <c r="G17" s="66" t="s">
        <v>169</v>
      </c>
      <c r="H17" s="7"/>
      <c r="I17" s="89">
        <v>20</v>
      </c>
    </row>
    <row r="18" spans="1:9" x14ac:dyDescent="0.55000000000000004">
      <c r="A18" s="39" t="s">
        <v>97</v>
      </c>
      <c r="B18" s="39">
        <f>ROUNDUP(CharacterSheet!$B$15*0.7,0)</f>
        <v>193</v>
      </c>
      <c r="C18" s="15"/>
      <c r="D18" s="15"/>
      <c r="E18" s="65" t="s">
        <v>87</v>
      </c>
      <c r="F18" s="11" t="s">
        <v>88</v>
      </c>
      <c r="G18" s="66" t="s">
        <v>231</v>
      </c>
      <c r="H18" s="7">
        <v>-8</v>
      </c>
      <c r="I18" s="89">
        <v>28</v>
      </c>
    </row>
    <row r="19" spans="1:9" ht="14.7" thickBot="1" x14ac:dyDescent="0.6">
      <c r="A19" s="39" t="s">
        <v>241</v>
      </c>
      <c r="B19" s="39">
        <f>ROUNDUP(CharacterSheet!$B$15*0.2,0)</f>
        <v>55</v>
      </c>
      <c r="C19" s="15">
        <v>25</v>
      </c>
      <c r="D19" s="15" t="s">
        <v>170</v>
      </c>
      <c r="E19" s="67" t="s">
        <v>91</v>
      </c>
      <c r="F19" s="70" t="s">
        <v>211</v>
      </c>
      <c r="G19" s="81" t="s">
        <v>169</v>
      </c>
      <c r="H19" s="7"/>
      <c r="I19" s="90">
        <v>20</v>
      </c>
    </row>
    <row r="20" spans="1:9" x14ac:dyDescent="0.55000000000000004">
      <c r="A20" s="39" t="s">
        <v>242</v>
      </c>
      <c r="B20" s="39">
        <f>ROUNDUP(CharacterSheet!$B$15*0.2,0)</f>
        <v>55</v>
      </c>
      <c r="C20" s="15">
        <f>C19+(SUM(C2:C8)+C15+C16)</f>
        <v>0</v>
      </c>
      <c r="D20" s="15" t="s">
        <v>86</v>
      </c>
      <c r="E20" s="63" t="s">
        <v>96</v>
      </c>
      <c r="F20" s="71" t="s">
        <v>23</v>
      </c>
      <c r="G20" s="82"/>
      <c r="H20" s="7"/>
      <c r="I20" s="88">
        <v>20</v>
      </c>
    </row>
    <row r="21" spans="1:9" ht="14.7" thickBot="1" x14ac:dyDescent="0.6">
      <c r="A21" s="39" t="s">
        <v>243</v>
      </c>
      <c r="B21" s="39">
        <f>ROUNDUP(CharacterSheet!$B$15*0.25,0)</f>
        <v>69</v>
      </c>
      <c r="C21" s="15"/>
      <c r="D21" s="15"/>
      <c r="E21" s="67" t="s">
        <v>98</v>
      </c>
      <c r="F21" s="70" t="s">
        <v>23</v>
      </c>
      <c r="G21" s="81"/>
      <c r="H21" s="37">
        <v>-8</v>
      </c>
      <c r="I21" s="90">
        <v>28</v>
      </c>
    </row>
    <row r="22" spans="1:9" x14ac:dyDescent="0.55000000000000004">
      <c r="A22" s="39" t="s">
        <v>244</v>
      </c>
      <c r="B22" s="39">
        <f>ROUNDUP(CharacterSheet!$B$15*0.25,0)</f>
        <v>69</v>
      </c>
      <c r="C22" s="1" t="s">
        <v>171</v>
      </c>
      <c r="D22" s="15"/>
      <c r="E22" s="63" t="s">
        <v>100</v>
      </c>
      <c r="F22" s="72" t="s">
        <v>88</v>
      </c>
      <c r="G22" s="83"/>
      <c r="H22" s="7"/>
      <c r="I22" s="88">
        <v>20</v>
      </c>
    </row>
    <row r="23" spans="1:9" x14ac:dyDescent="0.55000000000000004">
      <c r="A23" s="15"/>
      <c r="B23" s="15"/>
      <c r="C23" s="15"/>
      <c r="D23" s="15"/>
      <c r="E23" s="65" t="s">
        <v>101</v>
      </c>
      <c r="F23" s="50" t="s">
        <v>88</v>
      </c>
      <c r="G23" s="84"/>
      <c r="H23" s="7"/>
      <c r="I23" s="89">
        <v>20</v>
      </c>
    </row>
    <row r="24" spans="1:9" ht="14.7" thickBot="1" x14ac:dyDescent="0.6">
      <c r="A24" s="15"/>
      <c r="B24" s="15"/>
      <c r="C24" s="15"/>
      <c r="D24" s="15"/>
      <c r="E24" s="67" t="s">
        <v>102</v>
      </c>
      <c r="F24" s="60" t="s">
        <v>88</v>
      </c>
      <c r="G24" s="68" t="s">
        <v>231</v>
      </c>
      <c r="H24" s="7"/>
      <c r="I24" s="90">
        <v>20</v>
      </c>
    </row>
    <row r="25" spans="1:9" x14ac:dyDescent="0.55000000000000004">
      <c r="A25" s="15"/>
      <c r="B25" s="15"/>
      <c r="C25" s="15"/>
      <c r="D25" s="15"/>
      <c r="E25" s="63" t="s">
        <v>104</v>
      </c>
      <c r="F25" s="74" t="s">
        <v>231</v>
      </c>
      <c r="G25" s="85"/>
      <c r="H25" s="7"/>
      <c r="I25" s="88">
        <v>20</v>
      </c>
    </row>
    <row r="26" spans="1:9" x14ac:dyDescent="0.55000000000000004">
      <c r="A26" s="15"/>
      <c r="B26" s="15"/>
      <c r="C26" s="15"/>
      <c r="D26" s="15"/>
      <c r="E26" s="65" t="s">
        <v>219</v>
      </c>
      <c r="F26" s="51" t="s">
        <v>231</v>
      </c>
      <c r="G26" s="86"/>
      <c r="H26" s="7"/>
      <c r="I26" s="89">
        <v>20</v>
      </c>
    </row>
    <row r="27" spans="1:9" ht="14.7" thickBot="1" x14ac:dyDescent="0.6">
      <c r="A27" s="15"/>
      <c r="B27" s="15"/>
      <c r="C27" s="15"/>
      <c r="D27" s="15"/>
      <c r="E27" s="67" t="s">
        <v>105</v>
      </c>
      <c r="F27" s="75" t="s">
        <v>231</v>
      </c>
      <c r="G27" s="87"/>
      <c r="H27" s="22">
        <v>-15</v>
      </c>
      <c r="I27" s="90">
        <v>35</v>
      </c>
    </row>
    <row r="28" spans="1:9" x14ac:dyDescent="0.55000000000000004">
      <c r="A28" s="15"/>
      <c r="B28" s="15"/>
      <c r="C28" s="15"/>
      <c r="D28" s="15"/>
      <c r="E28" s="15"/>
      <c r="F28" s="15"/>
      <c r="H28" s="15"/>
      <c r="I28" s="15"/>
    </row>
    <row r="30" spans="1:9" x14ac:dyDescent="0.55000000000000004">
      <c r="A30" s="15"/>
      <c r="B30" s="15"/>
      <c r="C30" s="15"/>
      <c r="D30" s="15"/>
      <c r="E30" s="15"/>
      <c r="F30" s="15"/>
      <c r="H30" s="15">
        <f>SUM(H2:H28)</f>
        <v>-75</v>
      </c>
      <c r="I30" s="15"/>
    </row>
  </sheetData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5" t="s">
        <v>172</v>
      </c>
      <c r="B1" s="15"/>
      <c r="C1" s="15"/>
      <c r="D1" s="15" t="s">
        <v>165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4.7" thickBot="1" x14ac:dyDescent="0.6">
      <c r="A2" s="15" t="s">
        <v>161</v>
      </c>
      <c r="B2" s="15" t="s">
        <v>173</v>
      </c>
      <c r="C2" s="15"/>
      <c r="D2" s="15" t="s">
        <v>174</v>
      </c>
      <c r="E2" s="15" t="s">
        <v>173</v>
      </c>
      <c r="F2" s="15"/>
      <c r="G2" s="15"/>
      <c r="H2" s="111" t="s">
        <v>175</v>
      </c>
      <c r="I2" s="112" t="s">
        <v>176</v>
      </c>
      <c r="J2" s="112" t="s">
        <v>165</v>
      </c>
      <c r="K2" s="112" t="s">
        <v>172</v>
      </c>
      <c r="L2" s="112" t="s">
        <v>177</v>
      </c>
      <c r="M2" s="112" t="s">
        <v>178</v>
      </c>
      <c r="N2" s="99" t="s">
        <v>179</v>
      </c>
      <c r="O2" s="27"/>
    </row>
    <row r="3" spans="1:15" x14ac:dyDescent="0.55000000000000004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55000000000000004">
      <c r="A4" s="1" t="s">
        <v>180</v>
      </c>
      <c r="B4" s="15">
        <v>1</v>
      </c>
      <c r="C4" s="15"/>
      <c r="D4" s="15" t="s">
        <v>181</v>
      </c>
      <c r="E4" s="15">
        <v>1</v>
      </c>
      <c r="F4" s="15"/>
      <c r="G4" s="15"/>
      <c r="H4" s="15" t="s">
        <v>182</v>
      </c>
      <c r="I4" s="15" t="s">
        <v>183</v>
      </c>
      <c r="J4" s="15">
        <v>10</v>
      </c>
      <c r="K4" s="15">
        <v>2</v>
      </c>
      <c r="L4" s="15">
        <v>2</v>
      </c>
      <c r="M4" s="15">
        <v>0</v>
      </c>
      <c r="N4" s="15" t="s">
        <v>184</v>
      </c>
      <c r="O4" s="15"/>
    </row>
    <row r="5" spans="1:15" x14ac:dyDescent="0.55000000000000004">
      <c r="A5" s="1" t="s">
        <v>185</v>
      </c>
      <c r="B5" s="15">
        <v>2</v>
      </c>
      <c r="C5" s="15"/>
      <c r="D5" s="15" t="s">
        <v>186</v>
      </c>
      <c r="E5" s="15">
        <v>2</v>
      </c>
      <c r="F5" s="15"/>
      <c r="G5" s="15"/>
      <c r="H5" s="15" t="s">
        <v>187</v>
      </c>
      <c r="I5" s="15" t="s">
        <v>188</v>
      </c>
      <c r="J5" s="15">
        <v>10</v>
      </c>
      <c r="K5" s="15">
        <v>2</v>
      </c>
      <c r="L5" s="15">
        <v>12</v>
      </c>
      <c r="M5" s="15">
        <v>2</v>
      </c>
      <c r="N5" s="15" t="s">
        <v>189</v>
      </c>
      <c r="O5" s="15"/>
    </row>
    <row r="6" spans="1:15" x14ac:dyDescent="0.55000000000000004">
      <c r="A6" s="1" t="s">
        <v>190</v>
      </c>
      <c r="B6" s="15">
        <v>4</v>
      </c>
      <c r="C6" s="15"/>
      <c r="D6" s="15" t="s">
        <v>191</v>
      </c>
      <c r="E6" s="15">
        <v>4</v>
      </c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55000000000000004">
      <c r="A7" s="1" t="s">
        <v>192</v>
      </c>
      <c r="B7" s="15">
        <v>6</v>
      </c>
      <c r="C7" s="15"/>
      <c r="D7" s="15" t="s">
        <v>193</v>
      </c>
      <c r="E7" s="15">
        <v>6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55000000000000004">
      <c r="A8" s="1" t="s">
        <v>194</v>
      </c>
      <c r="B8" s="15">
        <v>8</v>
      </c>
      <c r="C8" s="15"/>
      <c r="D8" s="15" t="s">
        <v>195</v>
      </c>
      <c r="E8" s="15">
        <v>8</v>
      </c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55000000000000004">
      <c r="A9" s="1" t="s">
        <v>196</v>
      </c>
      <c r="B9" s="15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55000000000000004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55000000000000004">
      <c r="A11" s="1" t="s">
        <v>90</v>
      </c>
      <c r="B11" s="15" t="s">
        <v>197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7" thickBot="1" x14ac:dyDescent="0.6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55000000000000004">
      <c r="A13" s="1" t="s">
        <v>198</v>
      </c>
      <c r="B13" s="15">
        <v>0.5</v>
      </c>
      <c r="C13" s="15"/>
      <c r="D13" s="15"/>
      <c r="E13" s="16" t="s">
        <v>199</v>
      </c>
      <c r="F13" s="18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55000000000000004">
      <c r="A14" s="15" t="s">
        <v>200</v>
      </c>
      <c r="B14" s="15">
        <v>1</v>
      </c>
      <c r="C14" s="15"/>
      <c r="D14" s="15"/>
      <c r="E14" s="19" t="s">
        <v>201</v>
      </c>
      <c r="F14" s="20">
        <v>4</v>
      </c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55000000000000004">
      <c r="A15" s="1" t="s">
        <v>202</v>
      </c>
      <c r="B15" s="15">
        <v>2</v>
      </c>
      <c r="C15" s="15"/>
      <c r="D15" s="15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55000000000000004">
      <c r="A16" s="15" t="s">
        <v>203</v>
      </c>
      <c r="B16" s="15">
        <v>4</v>
      </c>
      <c r="C16" s="15"/>
      <c r="D16" s="15"/>
      <c r="E16" s="19" t="s">
        <v>204</v>
      </c>
      <c r="F16" s="20" t="s">
        <v>165</v>
      </c>
      <c r="G16" s="15"/>
      <c r="H16" s="15"/>
      <c r="I16" s="15"/>
      <c r="J16" s="15"/>
      <c r="K16" s="15"/>
      <c r="L16" s="15"/>
      <c r="M16" s="15"/>
      <c r="N16" s="15"/>
      <c r="O16" s="15"/>
    </row>
    <row r="17" spans="1:6" x14ac:dyDescent="0.55000000000000004">
      <c r="A17" s="1" t="s">
        <v>205</v>
      </c>
      <c r="B17" s="15">
        <v>6</v>
      </c>
      <c r="C17" s="15"/>
      <c r="D17" s="15"/>
      <c r="E17" s="19">
        <v>6</v>
      </c>
      <c r="F17" s="20">
        <v>14</v>
      </c>
    </row>
    <row r="18" spans="1:6" x14ac:dyDescent="0.55000000000000004">
      <c r="A18" s="15" t="s">
        <v>206</v>
      </c>
      <c r="B18" s="15">
        <v>8</v>
      </c>
      <c r="C18" s="15"/>
      <c r="D18" s="15"/>
      <c r="E18" s="19">
        <v>7</v>
      </c>
      <c r="F18" s="20">
        <v>15</v>
      </c>
    </row>
    <row r="19" spans="1:6" x14ac:dyDescent="0.55000000000000004">
      <c r="A19" s="15"/>
      <c r="B19" s="15"/>
      <c r="C19" s="15"/>
      <c r="D19" s="15"/>
      <c r="E19" s="19">
        <v>8</v>
      </c>
      <c r="F19" s="20">
        <v>15</v>
      </c>
    </row>
    <row r="20" spans="1:6" x14ac:dyDescent="0.55000000000000004">
      <c r="A20" s="15" t="s">
        <v>92</v>
      </c>
      <c r="B20" s="15" t="s">
        <v>173</v>
      </c>
      <c r="C20" s="15"/>
      <c r="D20" s="15"/>
      <c r="E20" s="19">
        <v>9</v>
      </c>
      <c r="F20" s="20">
        <v>16</v>
      </c>
    </row>
    <row r="21" spans="1:6" x14ac:dyDescent="0.55000000000000004">
      <c r="A21" s="15"/>
      <c r="B21" s="15"/>
      <c r="C21" s="15"/>
      <c r="D21" s="15"/>
      <c r="E21" s="19">
        <v>10</v>
      </c>
      <c r="F21" s="20">
        <v>16</v>
      </c>
    </row>
    <row r="22" spans="1:6" x14ac:dyDescent="0.55000000000000004">
      <c r="A22" s="15" t="s">
        <v>180</v>
      </c>
      <c r="B22" s="15">
        <v>1</v>
      </c>
      <c r="C22" s="15"/>
      <c r="D22" s="15"/>
      <c r="E22" s="19">
        <v>11</v>
      </c>
      <c r="F22" s="20">
        <v>16</v>
      </c>
    </row>
    <row r="23" spans="1:6" x14ac:dyDescent="0.55000000000000004">
      <c r="A23" s="1" t="s">
        <v>185</v>
      </c>
      <c r="B23" s="15">
        <v>2</v>
      </c>
      <c r="C23" s="15"/>
      <c r="D23" s="15"/>
      <c r="E23" s="19">
        <v>12</v>
      </c>
      <c r="F23" s="20">
        <v>17</v>
      </c>
    </row>
    <row r="24" spans="1:6" x14ac:dyDescent="0.55000000000000004">
      <c r="A24" s="1" t="s">
        <v>190</v>
      </c>
      <c r="B24" s="15">
        <v>3</v>
      </c>
      <c r="C24" s="15"/>
      <c r="D24" s="15"/>
      <c r="E24" s="19">
        <v>13</v>
      </c>
      <c r="F24" s="20">
        <v>17</v>
      </c>
    </row>
    <row r="25" spans="1:6" x14ac:dyDescent="0.55000000000000004">
      <c r="A25" s="1" t="s">
        <v>192</v>
      </c>
      <c r="B25" s="15">
        <v>4</v>
      </c>
      <c r="C25" s="15"/>
      <c r="D25" s="15"/>
      <c r="E25" s="19">
        <v>14</v>
      </c>
      <c r="F25" s="20">
        <v>17</v>
      </c>
    </row>
    <row r="26" spans="1:6" x14ac:dyDescent="0.55000000000000004">
      <c r="A26" s="1" t="s">
        <v>194</v>
      </c>
      <c r="B26" s="15">
        <v>5</v>
      </c>
      <c r="C26" s="15"/>
      <c r="D26" s="15"/>
      <c r="E26" s="19">
        <v>15</v>
      </c>
      <c r="F26" s="20">
        <v>18</v>
      </c>
    </row>
    <row r="27" spans="1:6" x14ac:dyDescent="0.55000000000000004">
      <c r="A27" s="1" t="s">
        <v>196</v>
      </c>
      <c r="B27" s="15">
        <v>6</v>
      </c>
      <c r="C27" s="15"/>
      <c r="D27" s="15"/>
      <c r="E27" s="19">
        <v>16</v>
      </c>
      <c r="F27" s="20">
        <v>18</v>
      </c>
    </row>
    <row r="28" spans="1:6" x14ac:dyDescent="0.55000000000000004">
      <c r="A28" s="1"/>
      <c r="B28" s="15"/>
      <c r="C28" s="15"/>
      <c r="D28" s="15"/>
      <c r="E28" s="19">
        <v>17</v>
      </c>
      <c r="F28" s="20">
        <v>18</v>
      </c>
    </row>
    <row r="29" spans="1:6" x14ac:dyDescent="0.55000000000000004">
      <c r="A29" s="1"/>
      <c r="B29" s="15"/>
      <c r="C29" s="15"/>
      <c r="D29" s="15"/>
      <c r="E29" s="19">
        <v>18</v>
      </c>
      <c r="F29" s="20">
        <v>19</v>
      </c>
    </row>
    <row r="30" spans="1:6" x14ac:dyDescent="0.55000000000000004">
      <c r="A30" s="15"/>
      <c r="B30" s="15"/>
      <c r="C30" s="15"/>
      <c r="D30" s="15"/>
      <c r="E30" s="19">
        <v>19</v>
      </c>
      <c r="F30" s="20">
        <v>19</v>
      </c>
    </row>
    <row r="31" spans="1:6" ht="14.7" thickBot="1" x14ac:dyDescent="0.6">
      <c r="A31" s="15"/>
      <c r="B31" s="15"/>
      <c r="C31" s="15"/>
      <c r="D31" s="15"/>
      <c r="E31" s="21">
        <v>20</v>
      </c>
      <c r="F31" s="23">
        <v>20</v>
      </c>
    </row>
    <row r="32" spans="1:6" x14ac:dyDescent="0.55000000000000004">
      <c r="A32" s="15"/>
      <c r="B32" s="15"/>
      <c r="C32" s="15"/>
      <c r="D32" s="1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2" t="s">
        <v>207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dimension ref="A1:K31"/>
  <sheetViews>
    <sheetView tabSelected="1" zoomScale="90" zoomScaleNormal="90" workbookViewId="0">
      <selection activeCell="L9" sqref="L9"/>
    </sheetView>
  </sheetViews>
  <sheetFormatPr baseColWidth="10" defaultRowHeight="14.4" x14ac:dyDescent="0.55000000000000004"/>
  <cols>
    <col min="1" max="1" width="13.15625" customWidth="1"/>
    <col min="2" max="2" width="8.41796875" customWidth="1"/>
    <col min="4" max="4" width="5.9453125" customWidth="1"/>
    <col min="5" max="5" width="15.83984375" customWidth="1"/>
    <col min="6" max="6" width="8.41796875" customWidth="1"/>
    <col min="7" max="7" width="13.47265625" customWidth="1"/>
    <col min="8" max="8" width="6.578125" customWidth="1"/>
  </cols>
  <sheetData>
    <row r="1" spans="1:11" x14ac:dyDescent="0.55000000000000004">
      <c r="A1" t="s">
        <v>212</v>
      </c>
      <c r="B1" t="s">
        <v>4</v>
      </c>
      <c r="C1" t="s">
        <v>213</v>
      </c>
      <c r="D1" t="s">
        <v>8</v>
      </c>
      <c r="E1" s="117" t="s">
        <v>278</v>
      </c>
      <c r="F1" s="117" t="s">
        <v>234</v>
      </c>
      <c r="G1" s="127" t="s">
        <v>261</v>
      </c>
      <c r="H1" s="127" t="s">
        <v>262</v>
      </c>
    </row>
    <row r="2" spans="1:11" x14ac:dyDescent="0.55000000000000004">
      <c r="A2" t="s">
        <v>22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127" t="s">
        <v>290</v>
      </c>
      <c r="F2" s="15">
        <f>CharacterSheet!B15</f>
        <v>275</v>
      </c>
      <c r="G2" s="127" t="s">
        <v>251</v>
      </c>
      <c r="H2">
        <f>Status!C26</f>
        <v>10</v>
      </c>
    </row>
    <row r="3" spans="1:11" x14ac:dyDescent="0.55000000000000004">
      <c r="A3" s="15" t="s">
        <v>38</v>
      </c>
      <c r="B3" s="15">
        <f>CharacterSheet!B3</f>
        <v>12</v>
      </c>
      <c r="C3" s="15" t="str">
        <f>CharacterSheet!E3</f>
        <v>Armed</v>
      </c>
      <c r="D3" s="15">
        <f>CharacterSheet!I3</f>
        <v>30</v>
      </c>
      <c r="E3" s="127" t="s">
        <v>289</v>
      </c>
      <c r="F3" s="15">
        <f>CharacterSheet!B16</f>
        <v>12</v>
      </c>
      <c r="G3" s="127" t="s">
        <v>252</v>
      </c>
      <c r="H3" s="15">
        <f>Status!C27</f>
        <v>5</v>
      </c>
    </row>
    <row r="4" spans="1:11" x14ac:dyDescent="0.55000000000000004">
      <c r="A4" s="15" t="s">
        <v>67</v>
      </c>
      <c r="B4" s="15">
        <f>CharacterSheet!B4</f>
        <v>12</v>
      </c>
      <c r="C4" s="15" t="str">
        <f>CharacterSheet!E4</f>
        <v>Unarmed</v>
      </c>
      <c r="D4" s="15">
        <f>CharacterSheet!I4</f>
        <v>20</v>
      </c>
      <c r="E4" s="117" t="s">
        <v>292</v>
      </c>
      <c r="F4" s="15">
        <f>CharacterSheet!B17</f>
        <v>55</v>
      </c>
      <c r="G4" s="127" t="s">
        <v>253</v>
      </c>
      <c r="H4" s="15">
        <f>Status!C28</f>
        <v>7</v>
      </c>
    </row>
    <row r="5" spans="1:11" x14ac:dyDescent="0.55000000000000004">
      <c r="A5" s="15" t="s">
        <v>23</v>
      </c>
      <c r="B5" s="15">
        <f>CharacterSheet!B5</f>
        <v>13</v>
      </c>
      <c r="C5" s="15" t="str">
        <f>CharacterSheet!E5</f>
        <v>Blocken</v>
      </c>
      <c r="D5" s="15">
        <f>CharacterSheet!I5</f>
        <v>30</v>
      </c>
      <c r="E5" s="117" t="s">
        <v>293</v>
      </c>
      <c r="F5" s="15">
        <f>CharacterSheet!B18</f>
        <v>193</v>
      </c>
      <c r="G5" s="127" t="s">
        <v>254</v>
      </c>
      <c r="H5">
        <f>Status!C30</f>
        <v>7</v>
      </c>
    </row>
    <row r="6" spans="1:11" x14ac:dyDescent="0.55000000000000004">
      <c r="A6" s="15" t="s">
        <v>88</v>
      </c>
      <c r="B6" s="15">
        <f>CharacterSheet!B6</f>
        <v>10</v>
      </c>
      <c r="C6" s="15" t="str">
        <f>CharacterSheet!E6</f>
        <v>Artillerie</v>
      </c>
      <c r="D6" s="15">
        <f>CharacterSheet!I6</f>
        <v>20</v>
      </c>
      <c r="E6" s="117" t="s">
        <v>294</v>
      </c>
      <c r="F6" s="15">
        <f>CharacterSheet!B19</f>
        <v>55</v>
      </c>
      <c r="G6" s="127" t="s">
        <v>255</v>
      </c>
      <c r="H6">
        <f>Status!D2</f>
        <v>2</v>
      </c>
    </row>
    <row r="7" spans="1:11" x14ac:dyDescent="0.55000000000000004">
      <c r="A7" s="15" t="s">
        <v>231</v>
      </c>
      <c r="B7" s="15">
        <f>CharacterSheet!B7</f>
        <v>12</v>
      </c>
      <c r="C7" s="15" t="str">
        <f>CharacterSheet!E7</f>
        <v>Ranged</v>
      </c>
      <c r="D7" s="15">
        <f>CharacterSheet!I7</f>
        <v>20</v>
      </c>
      <c r="E7" s="117" t="s">
        <v>295</v>
      </c>
      <c r="F7" s="15">
        <f>CharacterSheet!B20</f>
        <v>55</v>
      </c>
      <c r="G7" s="127" t="s">
        <v>256</v>
      </c>
      <c r="H7" s="15">
        <f>Status!D3</f>
        <v>1</v>
      </c>
    </row>
    <row r="8" spans="1:11" x14ac:dyDescent="0.55000000000000004">
      <c r="A8" s="15" t="str">
        <f>CharacterSheet!A8</f>
        <v>Luck</v>
      </c>
      <c r="B8" s="15">
        <f>CharacterSheet!B8</f>
        <v>5</v>
      </c>
      <c r="C8" s="15" t="str">
        <f>CharacterSheet!E8</f>
        <v>throwing</v>
      </c>
      <c r="D8" s="15">
        <f>CharacterSheet!I8</f>
        <v>20</v>
      </c>
      <c r="E8" s="117" t="s">
        <v>296</v>
      </c>
      <c r="F8" s="15">
        <f>CharacterSheet!B21</f>
        <v>69</v>
      </c>
      <c r="G8" s="127" t="s">
        <v>257</v>
      </c>
      <c r="H8" s="15">
        <f>Status!D4</f>
        <v>0</v>
      </c>
    </row>
    <row r="9" spans="1:11" x14ac:dyDescent="0.55000000000000004">
      <c r="A9" s="15" t="str">
        <f>CharacterSheet!A9</f>
        <v>Glaube</v>
      </c>
      <c r="B9" s="15">
        <f>CharacterSheet!B9</f>
        <v>5</v>
      </c>
      <c r="C9" s="15" t="str">
        <f>CharacterSheet!E9</f>
        <v>Dodge</v>
      </c>
      <c r="D9" s="15">
        <f>CharacterSheet!I9</f>
        <v>20</v>
      </c>
      <c r="E9" s="117" t="s">
        <v>297</v>
      </c>
      <c r="F9" s="15">
        <f>CharacterSheet!B22</f>
        <v>69</v>
      </c>
      <c r="G9" s="127" t="s">
        <v>258</v>
      </c>
      <c r="H9" s="15">
        <f>Status!D5</f>
        <v>1</v>
      </c>
    </row>
    <row r="10" spans="1:11" x14ac:dyDescent="0.55000000000000004">
      <c r="A10" s="15" t="s">
        <v>221</v>
      </c>
      <c r="B10" s="15">
        <f>CharacterSheet!B10</f>
        <v>18</v>
      </c>
      <c r="C10" s="15" t="str">
        <f>CharacterSheet!E10</f>
        <v>Acrobatics</v>
      </c>
      <c r="D10" s="15">
        <f>CharacterSheet!I10</f>
        <v>20</v>
      </c>
      <c r="E10" s="127" t="s">
        <v>228</v>
      </c>
      <c r="F10" s="15" t="str">
        <f>CharacterSheet!B1</f>
        <v>Mensch</v>
      </c>
      <c r="G10" s="127" t="s">
        <v>263</v>
      </c>
      <c r="H10">
        <f>Status!D8</f>
        <v>7</v>
      </c>
      <c r="J10" s="127"/>
      <c r="K10" s="15"/>
    </row>
    <row r="11" spans="1:11" x14ac:dyDescent="0.55000000000000004">
      <c r="A11" s="15" t="s">
        <v>222</v>
      </c>
      <c r="B11" s="15">
        <f>CharacterSheet!B11</f>
        <v>10</v>
      </c>
      <c r="C11" s="15" t="str">
        <f>CharacterSheet!E11</f>
        <v>Schleichen</v>
      </c>
      <c r="D11" s="15">
        <f>CharacterSheet!I11</f>
        <v>24</v>
      </c>
      <c r="E11" s="15" t="s">
        <v>233</v>
      </c>
      <c r="F11">
        <v>2</v>
      </c>
      <c r="G11" t="s">
        <v>264</v>
      </c>
      <c r="H11" s="15">
        <f>Status!D9</f>
        <v>7</v>
      </c>
      <c r="J11" s="127"/>
      <c r="K11" s="15"/>
    </row>
    <row r="12" spans="1:11" x14ac:dyDescent="0.55000000000000004">
      <c r="A12" t="s">
        <v>223</v>
      </c>
      <c r="B12">
        <f>Inventar!G22</f>
        <v>15.5</v>
      </c>
      <c r="C12" s="15" t="str">
        <f>CharacterSheet!E12</f>
        <v>Taschendiebstahl</v>
      </c>
      <c r="D12" s="15">
        <f>CharacterSheet!I12</f>
        <v>20</v>
      </c>
      <c r="E12" s="15" t="s">
        <v>232</v>
      </c>
      <c r="F12">
        <v>2</v>
      </c>
      <c r="G12" t="s">
        <v>265</v>
      </c>
      <c r="H12" s="15">
        <f>Status!D10</f>
        <v>7</v>
      </c>
    </row>
    <row r="13" spans="1:11" x14ac:dyDescent="0.55000000000000004">
      <c r="A13" t="s">
        <v>224</v>
      </c>
      <c r="B13">
        <f>Inventar!G19</f>
        <v>19.5</v>
      </c>
      <c r="C13" s="15" t="str">
        <f>CharacterSheet!E13</f>
        <v>Schlossknacken</v>
      </c>
      <c r="D13" s="15">
        <f>CharacterSheet!I13</f>
        <v>20</v>
      </c>
      <c r="E13" s="15" t="s">
        <v>215</v>
      </c>
      <c r="F13" t="str">
        <f>Status!B2</f>
        <v>Schwert</v>
      </c>
      <c r="G13" t="s">
        <v>266</v>
      </c>
      <c r="H13" s="15">
        <f>Status!D11</f>
        <v>7</v>
      </c>
    </row>
    <row r="14" spans="1:11" x14ac:dyDescent="0.55000000000000004">
      <c r="A14" s="15" t="s">
        <v>288</v>
      </c>
      <c r="B14" s="15">
        <f>Status!AA11</f>
        <v>48</v>
      </c>
      <c r="C14" s="15" t="str">
        <f>CharacterSheet!E14</f>
        <v>Lying</v>
      </c>
      <c r="D14" s="15">
        <f>CharacterSheet!I14</f>
        <v>20</v>
      </c>
      <c r="E14" s="15" t="s">
        <v>216</v>
      </c>
      <c r="F14" s="15" t="str">
        <f>Status!B3</f>
        <v>Dolch</v>
      </c>
      <c r="G14" t="s">
        <v>267</v>
      </c>
      <c r="H14" s="15">
        <f>Status!D12</f>
        <v>7</v>
      </c>
    </row>
    <row r="15" spans="1:11" x14ac:dyDescent="0.55000000000000004">
      <c r="A15" t="s">
        <v>210</v>
      </c>
      <c r="B15" t="str">
        <f>Status!AA13</f>
        <v>Leicht</v>
      </c>
      <c r="C15" s="15" t="str">
        <f>CharacterSheet!E15</f>
        <v>Persuation</v>
      </c>
      <c r="D15" s="15">
        <f>CharacterSheet!I15</f>
        <v>35</v>
      </c>
      <c r="E15" s="15" t="s">
        <v>225</v>
      </c>
      <c r="F15" s="15">
        <f>Status!B4</f>
        <v>0</v>
      </c>
      <c r="G15" t="s">
        <v>268</v>
      </c>
      <c r="H15">
        <f>Status!E8</f>
        <v>1</v>
      </c>
    </row>
    <row r="16" spans="1:11" x14ac:dyDescent="0.55000000000000004">
      <c r="A16" t="s">
        <v>217</v>
      </c>
      <c r="B16">
        <f>Status!R12</f>
        <v>13</v>
      </c>
      <c r="C16" s="15" t="str">
        <f>CharacterSheet!E16</f>
        <v>Performance</v>
      </c>
      <c r="D16" s="15">
        <f>CharacterSheet!I16</f>
        <v>20</v>
      </c>
      <c r="E16" s="15" t="s">
        <v>27</v>
      </c>
      <c r="F16" s="15" t="str">
        <f>Status!B5</f>
        <v>Leichter Schild</v>
      </c>
      <c r="G16" s="15" t="s">
        <v>270</v>
      </c>
      <c r="H16" s="15">
        <f>Status!E9</f>
        <v>1</v>
      </c>
    </row>
    <row r="17" spans="1:8" x14ac:dyDescent="0.55000000000000004">
      <c r="A17" t="s">
        <v>226</v>
      </c>
      <c r="B17">
        <f>ROUNDUP((B6+B6+B4)/3,0)</f>
        <v>11</v>
      </c>
      <c r="C17" s="15" t="str">
        <f>CharacterSheet!E17</f>
        <v>Feilschen</v>
      </c>
      <c r="D17" s="15">
        <f>CharacterSheet!I17</f>
        <v>20</v>
      </c>
      <c r="E17" s="15" t="s">
        <v>281</v>
      </c>
      <c r="F17" s="15">
        <f>Status!C2</f>
        <v>42</v>
      </c>
      <c r="G17" s="15" t="s">
        <v>273</v>
      </c>
      <c r="H17" s="15">
        <f>Status!E10</f>
        <v>1</v>
      </c>
    </row>
    <row r="18" spans="1:8" x14ac:dyDescent="0.55000000000000004">
      <c r="A18" t="s">
        <v>227</v>
      </c>
      <c r="B18" s="15">
        <f>ROUNDUP((B5+B4+B5)/3,0)</f>
        <v>13</v>
      </c>
      <c r="C18" s="15" t="str">
        <f>CharacterSheet!E18</f>
        <v>Insight</v>
      </c>
      <c r="D18" s="15">
        <f>CharacterSheet!I18</f>
        <v>28</v>
      </c>
      <c r="E18" s="15" t="s">
        <v>282</v>
      </c>
      <c r="F18" s="15">
        <f>Status!C3</f>
        <v>12</v>
      </c>
      <c r="G18" s="15" t="s">
        <v>274</v>
      </c>
      <c r="H18" s="15">
        <f>Status!E11</f>
        <v>1</v>
      </c>
    </row>
    <row r="19" spans="1:8" x14ac:dyDescent="0.55000000000000004">
      <c r="A19" t="s">
        <v>220</v>
      </c>
      <c r="B19">
        <f>CharacterSheet!B8+CharacterSheet!B9</f>
        <v>10</v>
      </c>
      <c r="C19" s="15" t="str">
        <f>CharacterSheet!E19</f>
        <v>Intimidation</v>
      </c>
      <c r="D19" s="15">
        <f>CharacterSheet!I19</f>
        <v>20</v>
      </c>
      <c r="E19" s="15" t="s">
        <v>283</v>
      </c>
      <c r="F19" s="15">
        <f>Status!C4</f>
        <v>0</v>
      </c>
      <c r="G19" s="15" t="s">
        <v>277</v>
      </c>
      <c r="H19" s="15">
        <f>Status!E12</f>
        <v>1</v>
      </c>
    </row>
    <row r="20" spans="1:8" x14ac:dyDescent="0.55000000000000004">
      <c r="A20" s="117" t="s">
        <v>71</v>
      </c>
      <c r="B20" t="s">
        <v>287</v>
      </c>
      <c r="C20" s="15" t="str">
        <f>CharacterSheet!E20</f>
        <v xml:space="preserve">Swimming </v>
      </c>
      <c r="D20" s="15">
        <f>CharacterSheet!I20</f>
        <v>20</v>
      </c>
      <c r="E20" s="15" t="s">
        <v>284</v>
      </c>
      <c r="F20" s="15">
        <f>Status!C5</f>
        <v>15</v>
      </c>
      <c r="G20" t="s">
        <v>269</v>
      </c>
      <c r="H20" t="str">
        <f>Status!B8</f>
        <v>Mittel</v>
      </c>
    </row>
    <row r="21" spans="1:8" x14ac:dyDescent="0.55000000000000004">
      <c r="A21" s="117" t="s">
        <v>90</v>
      </c>
      <c r="B21">
        <f>Status!D16</f>
        <v>275</v>
      </c>
      <c r="C21" s="15" t="str">
        <f>CharacterSheet!E21</f>
        <v>Running</v>
      </c>
      <c r="D21" s="15">
        <f>CharacterSheet!I21</f>
        <v>28</v>
      </c>
      <c r="E21" t="s">
        <v>214</v>
      </c>
      <c r="F21" s="13">
        <f>Status!C13</f>
        <v>43.5</v>
      </c>
      <c r="G21" s="15" t="s">
        <v>271</v>
      </c>
      <c r="H21" s="15" t="str">
        <f>Status!B9</f>
        <v>Leicht</v>
      </c>
    </row>
    <row r="22" spans="1:8" x14ac:dyDescent="0.55000000000000004">
      <c r="A22" s="117" t="s">
        <v>92</v>
      </c>
      <c r="B22" s="15">
        <f>Status!D17</f>
        <v>12</v>
      </c>
      <c r="C22" s="15" t="str">
        <f>CharacterSheet!E22</f>
        <v>Handwerk</v>
      </c>
      <c r="D22" s="15">
        <f>CharacterSheet!I22</f>
        <v>20</v>
      </c>
      <c r="E22" s="15" t="str">
        <f>Status!A8</f>
        <v>Helm</v>
      </c>
      <c r="F22" s="13">
        <f>Status!C8</f>
        <v>10.5</v>
      </c>
      <c r="G22" s="15" t="s">
        <v>272</v>
      </c>
      <c r="H22" s="15" t="str">
        <f>Status!B10</f>
        <v>Leicht</v>
      </c>
    </row>
    <row r="23" spans="1:8" x14ac:dyDescent="0.55000000000000004">
      <c r="A23" s="117" t="s">
        <v>235</v>
      </c>
      <c r="B23" s="15">
        <f>Status!D18</f>
        <v>55</v>
      </c>
      <c r="C23" s="15" t="str">
        <f>CharacterSheet!E23</f>
        <v>Alchemie</v>
      </c>
      <c r="D23" s="15">
        <f>CharacterSheet!I23</f>
        <v>20</v>
      </c>
      <c r="E23" s="15" t="str">
        <f>Status!A9</f>
        <v>Brust</v>
      </c>
      <c r="F23" s="13">
        <f>Status!C9</f>
        <v>6</v>
      </c>
      <c r="G23" s="15" t="s">
        <v>275</v>
      </c>
      <c r="H23" s="15" t="str">
        <f>Status!B11</f>
        <v>Mittel</v>
      </c>
    </row>
    <row r="24" spans="1:8" x14ac:dyDescent="0.55000000000000004">
      <c r="A24" s="117" t="s">
        <v>236</v>
      </c>
      <c r="B24" s="15">
        <f>Status!D19</f>
        <v>193</v>
      </c>
      <c r="C24" s="15" t="str">
        <f>CharacterSheet!E24</f>
        <v>Vehicles</v>
      </c>
      <c r="D24" s="15">
        <f>CharacterSheet!I24</f>
        <v>20</v>
      </c>
      <c r="E24" s="15" t="str">
        <f>Status!A10</f>
        <v>Arme</v>
      </c>
      <c r="F24" s="13">
        <f>Status!C10</f>
        <v>6</v>
      </c>
      <c r="G24" s="15" t="s">
        <v>276</v>
      </c>
      <c r="H24" s="15" t="str">
        <f>Status!B12</f>
        <v>Mittel</v>
      </c>
    </row>
    <row r="25" spans="1:8" x14ac:dyDescent="0.55000000000000004">
      <c r="A25" s="117" t="s">
        <v>239</v>
      </c>
      <c r="B25" s="15">
        <f>Status!D20</f>
        <v>55</v>
      </c>
      <c r="C25" s="15" t="str">
        <f>CharacterSheet!E25</f>
        <v>Animal Handling</v>
      </c>
      <c r="D25" s="15">
        <f>CharacterSheet!I25</f>
        <v>20</v>
      </c>
      <c r="E25" s="15" t="str">
        <f>Status!A11</f>
        <v>Gürtel</v>
      </c>
      <c r="F25" s="13">
        <f>Status!C11</f>
        <v>10.5</v>
      </c>
    </row>
    <row r="26" spans="1:8" x14ac:dyDescent="0.55000000000000004">
      <c r="A26" s="117" t="s">
        <v>240</v>
      </c>
      <c r="B26" s="15">
        <f>Status!D21</f>
        <v>55</v>
      </c>
      <c r="C26" s="15" t="s">
        <v>218</v>
      </c>
      <c r="D26" s="15">
        <f>CharacterSheet!I26</f>
        <v>20</v>
      </c>
      <c r="E26" s="15" t="str">
        <f>Status!A12</f>
        <v>Beine</v>
      </c>
      <c r="F26" s="13">
        <f>Status!C12</f>
        <v>10.5</v>
      </c>
    </row>
    <row r="27" spans="1:8" x14ac:dyDescent="0.55000000000000004">
      <c r="A27" s="117" t="s">
        <v>237</v>
      </c>
      <c r="B27" s="15">
        <f>Status!D22</f>
        <v>69</v>
      </c>
      <c r="C27" s="15" t="str">
        <f>CharacterSheet!E27</f>
        <v>Perception</v>
      </c>
      <c r="D27" s="15">
        <f>CharacterSheet!I27</f>
        <v>35</v>
      </c>
      <c r="E27" t="s">
        <v>279</v>
      </c>
      <c r="F27" t="str">
        <f>Status!I29</f>
        <v>Pferd</v>
      </c>
    </row>
    <row r="28" spans="1:8" x14ac:dyDescent="0.55000000000000004">
      <c r="A28" s="117" t="s">
        <v>238</v>
      </c>
      <c r="B28" s="15">
        <f>Status!D23</f>
        <v>69</v>
      </c>
      <c r="C28" s="15"/>
    </row>
    <row r="29" spans="1:8" x14ac:dyDescent="0.55000000000000004">
      <c r="A29" s="127" t="s">
        <v>291</v>
      </c>
      <c r="B29">
        <f>Status!Q17</f>
        <v>0</v>
      </c>
      <c r="C29" s="15"/>
    </row>
    <row r="30" spans="1:8" x14ac:dyDescent="0.55000000000000004">
      <c r="C30" s="15"/>
    </row>
    <row r="31" spans="1:8" x14ac:dyDescent="0.55000000000000004">
      <c r="C31" s="15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Inventar</vt:lpstr>
      <vt:lpstr>Pflanzen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2021-04-01T13:11:48Z</dcterms:modified>
  <cp:category/>
  <cp:contentStatus/>
</cp:coreProperties>
</file>