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Dropbox\OrbisAstea\Rpg\Container\"/>
    </mc:Choice>
  </mc:AlternateContent>
  <xr:revisionPtr revIDLastSave="0" documentId="13_ncr:1_{3504837F-4743-4846-AC80-866E7239B85B}" xr6:coauthVersionLast="47" xr6:coauthVersionMax="47" xr10:uidLastSave="{00000000-0000-0000-0000-000000000000}"/>
  <bookViews>
    <workbookView xWindow="-57720" yWindow="8055" windowWidth="29040" windowHeight="15840" xr2:uid="{57D2AEFB-14FB-4D36-AF2A-9B9D3BD9BFF6}"/>
  </bookViews>
  <sheets>
    <sheet name="Status" sheetId="7" r:id="rId1"/>
    <sheet name="Inventar" sheetId="4" r:id="rId2"/>
    <sheet name="Charakter" sheetId="1" r:id="rId3"/>
    <sheet name="Log" sheetId="2" r:id="rId4"/>
    <sheet name="Geschichte" sheetId="11" r:id="rId5"/>
    <sheet name="DatenExelintern" sheetId="15" state="hidden" r:id="rId6"/>
    <sheet name="Abfrage" sheetId="1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7" l="1"/>
  <c r="T3" i="15"/>
  <c r="T4" i="15"/>
  <c r="T5" i="15"/>
  <c r="T6" i="15"/>
  <c r="T7" i="15"/>
  <c r="T8" i="15"/>
  <c r="T9" i="15"/>
  <c r="T10" i="15"/>
  <c r="T11" i="15"/>
  <c r="T12" i="15"/>
  <c r="T13" i="15"/>
  <c r="T2" i="15"/>
  <c r="B15" i="1"/>
  <c r="B18" i="1" s="1"/>
  <c r="B21" i="7"/>
  <c r="F12" i="7"/>
  <c r="F13" i="7"/>
  <c r="C13" i="7" s="1"/>
  <c r="F14" i="7"/>
  <c r="C14" i="7" s="1"/>
  <c r="F15" i="7"/>
  <c r="C15" i="7" s="1"/>
  <c r="F16" i="7"/>
  <c r="C16" i="7" s="1"/>
  <c r="D4" i="1"/>
  <c r="U3" i="15"/>
  <c r="U4" i="15"/>
  <c r="U5" i="15"/>
  <c r="U6" i="15"/>
  <c r="U7" i="15"/>
  <c r="U8" i="15"/>
  <c r="U9" i="15"/>
  <c r="U10" i="15"/>
  <c r="U11" i="15"/>
  <c r="U12" i="15"/>
  <c r="U13" i="15"/>
  <c r="U2" i="15"/>
  <c r="D3" i="1"/>
  <c r="AA16" i="7"/>
  <c r="AA15" i="7"/>
  <c r="AA14" i="7"/>
  <c r="AA13" i="7"/>
  <c r="AA12" i="7"/>
  <c r="AA9" i="7"/>
  <c r="AA8" i="7"/>
  <c r="AA7" i="7"/>
  <c r="AA6" i="7"/>
  <c r="AA5" i="7"/>
  <c r="AA4" i="7"/>
  <c r="AA3" i="7"/>
  <c r="AA2" i="7"/>
  <c r="I2" i="13"/>
  <c r="I3" i="13"/>
  <c r="I4" i="13"/>
  <c r="I5" i="13"/>
  <c r="I6" i="13"/>
  <c r="I7" i="13"/>
  <c r="C25" i="13"/>
  <c r="O5" i="1" l="1"/>
  <c r="D2" i="1" l="1"/>
  <c r="H8" i="4" l="1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H11" i="4"/>
  <c r="I27" i="1"/>
  <c r="H5" i="4"/>
  <c r="F27" i="13"/>
  <c r="H2" i="13"/>
  <c r="J5" i="4"/>
  <c r="J13" i="4"/>
  <c r="J14" i="4"/>
  <c r="F16" i="13" l="1"/>
  <c r="F20" i="13"/>
  <c r="H9" i="13"/>
  <c r="O7" i="1" l="1"/>
  <c r="D6" i="1" l="1"/>
  <c r="B6" i="1" s="1"/>
  <c r="D7" i="1"/>
  <c r="B7" i="1" s="1"/>
  <c r="D8" i="1"/>
  <c r="D9" i="1"/>
  <c r="B9" i="1" s="1"/>
  <c r="O5" i="4"/>
  <c r="O6" i="1"/>
  <c r="O4" i="1"/>
  <c r="C19" i="1" s="1"/>
  <c r="D16" i="1"/>
  <c r="D15" i="1"/>
  <c r="B3" i="1"/>
  <c r="B4" i="1"/>
  <c r="D5" i="1"/>
  <c r="B2" i="1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13" i="2"/>
  <c r="D18" i="4"/>
  <c r="B16" i="1" l="1"/>
  <c r="F3" i="13" s="1"/>
  <c r="B17" i="1"/>
  <c r="F4" i="13" s="1"/>
  <c r="F2" i="13"/>
  <c r="O3" i="1"/>
  <c r="O2" i="1"/>
  <c r="B8" i="1"/>
  <c r="S8" i="7" s="1"/>
  <c r="B8" i="13" s="1"/>
  <c r="D10" i="1"/>
  <c r="B5" i="1"/>
  <c r="S5" i="7" s="1"/>
  <c r="B5" i="13" s="1"/>
  <c r="D11" i="1"/>
  <c r="D30" i="4"/>
  <c r="D19" i="4"/>
  <c r="D20" i="4"/>
  <c r="D21" i="4"/>
  <c r="D22" i="4"/>
  <c r="D23" i="4"/>
  <c r="D24" i="4"/>
  <c r="D25" i="4"/>
  <c r="D26" i="4"/>
  <c r="D27" i="4"/>
  <c r="D28" i="4"/>
  <c r="D29" i="4"/>
  <c r="D17" i="4"/>
  <c r="J44" i="4"/>
  <c r="J43" i="4"/>
  <c r="J42" i="4"/>
  <c r="J41" i="4"/>
  <c r="J40" i="4"/>
  <c r="J39" i="4"/>
  <c r="J38" i="4"/>
  <c r="J37" i="4"/>
  <c r="J36" i="4"/>
  <c r="J35" i="4"/>
  <c r="J34" i="4"/>
  <c r="J33" i="4"/>
  <c r="B29" i="4"/>
  <c r="J29" i="4" s="1"/>
  <c r="B28" i="4"/>
  <c r="J28" i="4" s="1"/>
  <c r="B27" i="4"/>
  <c r="J27" i="4" s="1"/>
  <c r="B26" i="4"/>
  <c r="J26" i="4" s="1"/>
  <c r="B25" i="4"/>
  <c r="J25" i="4" s="1"/>
  <c r="B24" i="4"/>
  <c r="J24" i="4" s="1"/>
  <c r="B23" i="4"/>
  <c r="J23" i="4" s="1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J11" i="4"/>
  <c r="J10" i="4"/>
  <c r="J9" i="4"/>
  <c r="J8" i="4"/>
  <c r="B12" i="13"/>
  <c r="J7" i="4"/>
  <c r="O4" i="4"/>
  <c r="M4" i="4"/>
  <c r="J4" i="4"/>
  <c r="J3" i="4"/>
  <c r="J2" i="4"/>
  <c r="B22" i="7"/>
  <c r="D22" i="7" s="1"/>
  <c r="E22" i="7" s="1"/>
  <c r="D21" i="7"/>
  <c r="S9" i="7"/>
  <c r="B9" i="13" s="1"/>
  <c r="S7" i="7"/>
  <c r="B7" i="13" s="1"/>
  <c r="S6" i="7"/>
  <c r="B6" i="13" s="1"/>
  <c r="S4" i="7"/>
  <c r="B4" i="13" s="1"/>
  <c r="S3" i="7"/>
  <c r="B3" i="13" s="1"/>
  <c r="S2" i="7"/>
  <c r="B2" i="13" s="1"/>
  <c r="B19" i="13" l="1"/>
  <c r="B24" i="7"/>
  <c r="D24" i="7" s="1"/>
  <c r="F5" i="13"/>
  <c r="B11" i="1"/>
  <c r="M2" i="4"/>
  <c r="AB19" i="7"/>
  <c r="S12" i="7"/>
  <c r="AB20" i="7" l="1"/>
  <c r="B13" i="13"/>
  <c r="Y3" i="7"/>
  <c r="Y4" i="7"/>
  <c r="Y5" i="7"/>
  <c r="Y6" i="7"/>
  <c r="Y7" i="7"/>
  <c r="Y8" i="7"/>
  <c r="Y9" i="7"/>
  <c r="Y10" i="7"/>
  <c r="Y12" i="7"/>
  <c r="Y13" i="7"/>
  <c r="Y14" i="7"/>
  <c r="Y16" i="7"/>
  <c r="Y17" i="7"/>
  <c r="Y18" i="7"/>
  <c r="Y19" i="7"/>
  <c r="Y20" i="7"/>
  <c r="Y21" i="7"/>
  <c r="Y23" i="7"/>
  <c r="Y24" i="7"/>
  <c r="Y26" i="7"/>
  <c r="B20" i="13"/>
  <c r="B10" i="1" l="1"/>
  <c r="B29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6" i="13"/>
  <c r="H3" i="13"/>
  <c r="H4" i="13"/>
  <c r="F18" i="13"/>
  <c r="F19" i="13"/>
  <c r="F17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23" i="7"/>
  <c r="D23" i="7" l="1"/>
  <c r="E23" i="7" s="1"/>
  <c r="B25" i="7"/>
  <c r="D25" i="7" s="1"/>
  <c r="F6" i="13"/>
  <c r="B28" i="7"/>
  <c r="D28" i="7" s="1"/>
  <c r="F9" i="13"/>
  <c r="B26" i="7"/>
  <c r="D26" i="7" s="1"/>
  <c r="B27" i="7"/>
  <c r="D27" i="7" s="1"/>
  <c r="E28" i="7" l="1"/>
  <c r="B28" i="13"/>
  <c r="E27" i="7" l="1"/>
  <c r="B27" i="13"/>
  <c r="D26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" i="13"/>
  <c r="C17" i="13"/>
  <c r="C18" i="13"/>
  <c r="C19" i="13"/>
  <c r="C20" i="13"/>
  <c r="C21" i="13"/>
  <c r="C22" i="13"/>
  <c r="C23" i="13"/>
  <c r="C24" i="13"/>
  <c r="C26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A8" i="13"/>
  <c r="A9" i="13"/>
  <c r="B17" i="13" l="1"/>
  <c r="B18" i="13"/>
  <c r="B16" i="13" l="1"/>
  <c r="Y32" i="7" l="1"/>
  <c r="Y31" i="7"/>
  <c r="Y30" i="7"/>
  <c r="Y28" i="7"/>
  <c r="Y27" i="7"/>
  <c r="AB21" i="7"/>
  <c r="B14" i="13" s="1"/>
  <c r="S10" i="7" l="1"/>
  <c r="B10" i="13" s="1"/>
  <c r="C17" i="7" l="1"/>
  <c r="F21" i="13" s="1"/>
  <c r="B26" i="13" l="1"/>
  <c r="B25" i="13"/>
  <c r="B21" i="13" l="1"/>
  <c r="B23" i="13"/>
  <c r="E24" i="7"/>
  <c r="B24" i="13"/>
  <c r="E25" i="7"/>
  <c r="E26" i="7"/>
  <c r="B22" i="13"/>
  <c r="AB23" i="7" l="1"/>
  <c r="B15" i="13" s="1"/>
  <c r="AB22" i="7"/>
  <c r="S11" i="7" l="1"/>
  <c r="B11" i="13" s="1"/>
  <c r="C20" i="1" l="1"/>
</calcChain>
</file>

<file path=xl/sharedStrings.xml><?xml version="1.0" encoding="utf-8"?>
<sst xmlns="http://schemas.openxmlformats.org/spreadsheetml/2006/main" count="495" uniqueCount="288">
  <si>
    <t>Schaden</t>
  </si>
  <si>
    <t>Zustand</t>
  </si>
  <si>
    <t>Anzahl</t>
  </si>
  <si>
    <t>Attribut</t>
  </si>
  <si>
    <t>Skill</t>
  </si>
  <si>
    <t>Sprachen</t>
  </si>
  <si>
    <t>Wissen</t>
  </si>
  <si>
    <t>Strength</t>
  </si>
  <si>
    <t>Kampf</t>
  </si>
  <si>
    <t>Agility</t>
  </si>
  <si>
    <t>Reiten</t>
  </si>
  <si>
    <t>Str</t>
  </si>
  <si>
    <t>Phy</t>
  </si>
  <si>
    <t>Schild</t>
  </si>
  <si>
    <t>Charisma</t>
  </si>
  <si>
    <t>Köcher</t>
  </si>
  <si>
    <t>Intelligence</t>
  </si>
  <si>
    <t>Blocken</t>
  </si>
  <si>
    <t>Agi</t>
  </si>
  <si>
    <t>Teil</t>
  </si>
  <si>
    <t>Luck</t>
  </si>
  <si>
    <t>Gewicht</t>
  </si>
  <si>
    <t>Helm</t>
  </si>
  <si>
    <t>Aktiv</t>
  </si>
  <si>
    <t>Brust</t>
  </si>
  <si>
    <t>Leicht</t>
  </si>
  <si>
    <t>Gesamt</t>
  </si>
  <si>
    <t>Arme</t>
  </si>
  <si>
    <t>Limit</t>
  </si>
  <si>
    <t>Schleichen</t>
  </si>
  <si>
    <t>Frei</t>
  </si>
  <si>
    <t>Beine</t>
  </si>
  <si>
    <t>Cha</t>
  </si>
  <si>
    <t>Name</t>
  </si>
  <si>
    <t>Trivia</t>
  </si>
  <si>
    <t>Feilschen</t>
  </si>
  <si>
    <t>(Int*2</t>
  </si>
  <si>
    <t>Cha)/3</t>
  </si>
  <si>
    <t>Rest</t>
  </si>
  <si>
    <t>Int</t>
  </si>
  <si>
    <t>Health</t>
  </si>
  <si>
    <t>Ausdauer</t>
  </si>
  <si>
    <t>Fortbewegung</t>
  </si>
  <si>
    <t>Kopf</t>
  </si>
  <si>
    <t>Torso</t>
  </si>
  <si>
    <t>Handwerk</t>
  </si>
  <si>
    <t>Alchemie</t>
  </si>
  <si>
    <t>Utilities</t>
  </si>
  <si>
    <t>Waffen</t>
  </si>
  <si>
    <t>Wert</t>
  </si>
  <si>
    <t>Rüstung aktiv</t>
  </si>
  <si>
    <t>Rüstungswert</t>
  </si>
  <si>
    <t>Gewicht aktiv:</t>
  </si>
  <si>
    <t>Tränke</t>
  </si>
  <si>
    <t>Wirkung</t>
  </si>
  <si>
    <t>Skillpunkte</t>
  </si>
  <si>
    <t>Attributpunkte</t>
  </si>
  <si>
    <t>Session</t>
  </si>
  <si>
    <t>Level</t>
  </si>
  <si>
    <t xml:space="preserve">Skill Rest </t>
  </si>
  <si>
    <t>Attri Rest</t>
  </si>
  <si>
    <t>0-10</t>
  </si>
  <si>
    <t>0 -20</t>
  </si>
  <si>
    <t>10-12</t>
  </si>
  <si>
    <t>20-40</t>
  </si>
  <si>
    <t>12-14</t>
  </si>
  <si>
    <t>40-60</t>
  </si>
  <si>
    <t>14-16</t>
  </si>
  <si>
    <t>60-80</t>
  </si>
  <si>
    <t>16-18</t>
  </si>
  <si>
    <t>80-100</t>
  </si>
  <si>
    <t>18-20</t>
  </si>
  <si>
    <t>150-200</t>
  </si>
  <si>
    <t>Level-up:</t>
  </si>
  <si>
    <t>200-300</t>
  </si>
  <si>
    <t>300-400</t>
  </si>
  <si>
    <t>400-500</t>
  </si>
  <si>
    <t>Intelligenz</t>
  </si>
  <si>
    <t>500-600</t>
  </si>
  <si>
    <t>600-700</t>
  </si>
  <si>
    <t>Artillerie</t>
  </si>
  <si>
    <t>Glaube</t>
  </si>
  <si>
    <t>Belastung</t>
  </si>
  <si>
    <t>(Phy*2</t>
  </si>
  <si>
    <t>AttributName</t>
  </si>
  <si>
    <t>Skillname</t>
  </si>
  <si>
    <t>Waffe1</t>
  </si>
  <si>
    <t>Waffe2</t>
  </si>
  <si>
    <t>Initiative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</si>
  <si>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</si>
  <si>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</si>
  <si>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</si>
  <si>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</si>
  <si>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</si>
  <si>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</si>
  <si>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</si>
  <si>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</si>
  <si>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</si>
  <si>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</si>
  <si>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</si>
  <si>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</si>
  <si>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</si>
  <si>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</si>
  <si>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</si>
  <si>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</si>
  <si>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</si>
  <si>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</si>
  <si>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</si>
  <si>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</si>
  <si>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</si>
  <si>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</si>
  <si>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</si>
  <si>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</si>
  <si>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Instinkt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</si>
  <si>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</si>
  <si>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</si>
  <si>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</si>
  <si>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</si>
  <si>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</si>
  <si>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</si>
  <si>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</si>
  <si>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</si>
  <si>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</si>
  <si>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</si>
  <si>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</si>
  <si>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</si>
  <si>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</si>
  <si>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</si>
  <si>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</si>
  <si>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</si>
  <si>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</si>
  <si>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</si>
  <si>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</si>
  <si>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</si>
  <si>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</si>
  <si>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</si>
  <si>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</si>
  <si>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</si>
  <si>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</si>
  <si>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</si>
  <si>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</si>
  <si>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</si>
  <si>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</si>
  <si>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</si>
  <si>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</si>
  <si>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</si>
  <si>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</si>
  <si>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</si>
  <si>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</si>
  <si>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</si>
  <si>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</si>
  <si>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</si>
  <si>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</si>
  <si>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</si>
  <si>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</si>
  <si>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</si>
  <si>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</si>
  <si>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</si>
  <si>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Resistenzen</t>
  </si>
  <si>
    <t>Keine</t>
  </si>
  <si>
    <t>Schwer</t>
  </si>
  <si>
    <t>Natürlich</t>
  </si>
  <si>
    <t>Rüstungsschwere</t>
  </si>
  <si>
    <t>Wissenspunkte:</t>
  </si>
  <si>
    <t>Kontaktpunkte:</t>
  </si>
  <si>
    <t>Eigenschaften</t>
  </si>
  <si>
    <t>Verkaufswert</t>
  </si>
  <si>
    <t>Dein Geldbeutel</t>
  </si>
  <si>
    <t>Ausgaben</t>
  </si>
  <si>
    <t>Einnahmen</t>
  </si>
  <si>
    <t>Gesamtkosten</t>
  </si>
  <si>
    <t>Gesamteinnahmen</t>
  </si>
  <si>
    <t>Gewicht Gesamt:</t>
  </si>
  <si>
    <t>Sonstige Gegenstände</t>
  </si>
  <si>
    <t xml:space="preserve">Verkaufswert </t>
  </si>
  <si>
    <t>Rüstungswert:</t>
  </si>
  <si>
    <t>Sonderslot 1</t>
  </si>
  <si>
    <t>Sonderslot 2</t>
  </si>
  <si>
    <t>Kosten</t>
  </si>
  <si>
    <t>Fingerfertigkeit</t>
  </si>
  <si>
    <t>Mensch</t>
  </si>
  <si>
    <t>Elf</t>
  </si>
  <si>
    <t>Zwerg</t>
  </si>
  <si>
    <t>Ork</t>
  </si>
  <si>
    <t>Animalus</t>
  </si>
  <si>
    <t>Goblin</t>
  </si>
  <si>
    <t>Halbling</t>
  </si>
  <si>
    <t>Startgeld</t>
  </si>
  <si>
    <t>Rassenfähigkeiten</t>
  </si>
  <si>
    <t>Nachtsicht</t>
  </si>
  <si>
    <t>Geldgeil</t>
  </si>
  <si>
    <t>Kurzsichtig</t>
  </si>
  <si>
    <t>Mutation</t>
  </si>
  <si>
    <t>Thermo-sicht</t>
  </si>
  <si>
    <t>Unverdächtig</t>
  </si>
  <si>
    <t>Freie Attributpunkte</t>
  </si>
  <si>
    <t>Freie Skillpunkte</t>
  </si>
  <si>
    <t>Herkunft 2</t>
  </si>
  <si>
    <t>Sprachskill:</t>
  </si>
  <si>
    <t>Verfügbares Geld:</t>
  </si>
  <si>
    <t>Stufe</t>
  </si>
  <si>
    <t>Sonderitems</t>
  </si>
  <si>
    <t>Freie Skillpunkte:</t>
  </si>
  <si>
    <t>Startgeld:</t>
  </si>
  <si>
    <t>Level:</t>
  </si>
  <si>
    <t>Verbundenheit</t>
  </si>
  <si>
    <t>Attribut Standard</t>
  </si>
  <si>
    <t>Verbrauchte Attributspunkte</t>
  </si>
  <si>
    <t>Attribute</t>
  </si>
  <si>
    <t>Verbrauchte Skillpunkte</t>
  </si>
  <si>
    <t>Grundattribute</t>
  </si>
  <si>
    <t>Freie Attributspunkte:</t>
  </si>
  <si>
    <t>Waffenrock</t>
  </si>
  <si>
    <t>Maximaler Körperstatus</t>
  </si>
  <si>
    <t>Stärke</t>
  </si>
  <si>
    <t>Agilität</t>
  </si>
  <si>
    <t>Physis</t>
  </si>
  <si>
    <t>Toxi-Save</t>
  </si>
  <si>
    <t>Ausdauersave</t>
  </si>
  <si>
    <t>Gesundheit</t>
  </si>
  <si>
    <t>Nahkampfwaffen</t>
  </si>
  <si>
    <t>Unbewaffnet</t>
  </si>
  <si>
    <t>Fernwaffen</t>
  </si>
  <si>
    <t>Ausweichen</t>
  </si>
  <si>
    <t>Akrobatik</t>
  </si>
  <si>
    <t>Werfen</t>
  </si>
  <si>
    <t>Lügen</t>
  </si>
  <si>
    <t>Überzeugen</t>
  </si>
  <si>
    <t>Bühnenkunst</t>
  </si>
  <si>
    <t>Einsicht</t>
  </si>
  <si>
    <t>Einschüchtern</t>
  </si>
  <si>
    <t>Schwimmen</t>
  </si>
  <si>
    <t>Rennen</t>
  </si>
  <si>
    <t>Vehikel</t>
  </si>
  <si>
    <t>Überlebenskunst</t>
  </si>
  <si>
    <t>Wahrnehmung</t>
  </si>
  <si>
    <t>Tierhandhabung</t>
  </si>
  <si>
    <t>Primär</t>
  </si>
  <si>
    <t>Sekundär</t>
  </si>
  <si>
    <t>Tertiär</t>
  </si>
  <si>
    <t>Glück</t>
  </si>
  <si>
    <t>Kosten/Einheit</t>
  </si>
  <si>
    <t>50% Zustand</t>
  </si>
  <si>
    <t>30% Zustand</t>
  </si>
  <si>
    <t>Tier Rüstung</t>
  </si>
  <si>
    <t>Schwere</t>
  </si>
  <si>
    <t>Leichte Rüstung  T1</t>
  </si>
  <si>
    <t>Leichte Rüstung  T2</t>
  </si>
  <si>
    <t>Leichte Rüstung  T3</t>
  </si>
  <si>
    <t>Leichte Rüstung  T4</t>
  </si>
  <si>
    <t>Mittlere Rüstung  T1</t>
  </si>
  <si>
    <t>Mittlere Rüstung  T2</t>
  </si>
  <si>
    <t>Mittlere Rüstung  T3</t>
  </si>
  <si>
    <t>Mittlere Rüstung  T4</t>
  </si>
  <si>
    <t>Schwere Rüstung  T1</t>
  </si>
  <si>
    <t>Schwere Rüstung  T2</t>
  </si>
  <si>
    <t>Schwere Rüstung  T3</t>
  </si>
  <si>
    <t>Schwere Rüstung  T4</t>
  </si>
  <si>
    <t>Geistesstärke</t>
  </si>
  <si>
    <t>Attributpunkte: 3</t>
  </si>
  <si>
    <t>Kosten pro 25 Einheiten</t>
  </si>
  <si>
    <t>Attributstufe</t>
  </si>
  <si>
    <t>Skillstufe</t>
  </si>
  <si>
    <t>Mod.</t>
  </si>
  <si>
    <t>Kosten pro Einheit</t>
  </si>
  <si>
    <t>Restpunkte</t>
  </si>
  <si>
    <t>Einfluss</t>
  </si>
  <si>
    <t>Änderung</t>
  </si>
  <si>
    <t>Platzhalter</t>
  </si>
  <si>
    <t>Sprache</t>
  </si>
  <si>
    <t>Eigenheiten</t>
  </si>
  <si>
    <t>Aktuelle Leben</t>
  </si>
  <si>
    <t>Ausgegeben für</t>
  </si>
  <si>
    <t>Holster</t>
  </si>
  <si>
    <t>Waffe</t>
  </si>
  <si>
    <t>Sozial</t>
  </si>
  <si>
    <t>Schurke</t>
  </si>
  <si>
    <t>Joiner</t>
  </si>
  <si>
    <t>Rüstung</t>
  </si>
  <si>
    <t>Tranktasche</t>
  </si>
  <si>
    <t>Vergiftungsstufe</t>
  </si>
  <si>
    <t>Kontakte</t>
  </si>
  <si>
    <t>Charaktererstellung
Verfügbare Punkte &amp; Skills</t>
  </si>
  <si>
    <t>Spalte1</t>
  </si>
  <si>
    <t>Inputdaten dropdown Rüstungen</t>
  </si>
  <si>
    <t>Daten Rüstungen - Rüstungswerte werden aus tabelle gezogen</t>
  </si>
  <si>
    <t>Gegenstand</t>
  </si>
  <si>
    <t>Beschreibung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</si>
</sst>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  <font>
      <b/>
      <sz val="8"/>
      <color rgb="FF704214"/>
      <name val="Georgia"/>
      <family val="1"/>
    </font>
    <font>
      <sz val="8"/>
      <color rgb="FF704214"/>
      <name val="Georgia"/>
      <family val="1"/>
    </font>
    <font>
      <sz val="8"/>
      <color rgb="FF657B83"/>
      <name val="Consolas"/>
      <family val="3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F6E3"/>
        <bgColor indexed="64"/>
      </patternFill>
    </fill>
    <fill>
      <patternFill patternType="solid">
        <fgColor rgb="FFFBEECB"/>
        <bgColor indexed="64"/>
      </patternFill>
    </fill>
    <fill>
      <patternFill patternType="solid">
        <fgColor rgb="FFF3EAC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3FFD5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99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473">
    <xf numFmtId="0" fontId="0" fillId="0" borderId="0" xfId="0"/>
    <xf numFmtId="2" fontId="0" fillId="0" borderId="0" xfId="0" applyNumberFormat="1"/>
    <xf numFmtId="0" fontId="3" fillId="0" borderId="0" xfId="1" applyFont="1"/>
    <xf numFmtId="0" fontId="6" fillId="19" borderId="5" xfId="0" applyFont="1" applyFill="1" applyBorder="1"/>
    <xf numFmtId="0" fontId="6" fillId="19" borderId="0" xfId="0" applyFont="1" applyFill="1"/>
    <xf numFmtId="0" fontId="7" fillId="19" borderId="0" xfId="0" applyFont="1" applyFill="1"/>
    <xf numFmtId="0" fontId="0" fillId="19" borderId="0" xfId="0" applyFill="1"/>
    <xf numFmtId="0" fontId="7" fillId="19" borderId="0" xfId="0" applyFont="1" applyFill="1" applyProtection="1">
      <protection locked="0"/>
    </xf>
    <xf numFmtId="0" fontId="0" fillId="19" borderId="0" xfId="0" applyFill="1" applyProtection="1">
      <protection locked="0"/>
    </xf>
    <xf numFmtId="0" fontId="7" fillId="19" borderId="7" xfId="0" applyFont="1" applyFill="1" applyBorder="1"/>
    <xf numFmtId="0" fontId="7" fillId="19" borderId="24" xfId="0" applyFont="1" applyFill="1" applyBorder="1"/>
    <xf numFmtId="0" fontId="7" fillId="19" borderId="25" xfId="0" applyFont="1" applyFill="1" applyBorder="1"/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18" xfId="0" applyFont="1" applyFill="1" applyBorder="1" applyProtection="1">
      <protection locked="0"/>
    </xf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7" fillId="19" borderId="3" xfId="0" applyFont="1" applyFill="1" applyBorder="1"/>
    <xf numFmtId="0" fontId="7" fillId="19" borderId="23" xfId="0" applyFont="1" applyFill="1" applyBorder="1"/>
    <xf numFmtId="0" fontId="7" fillId="19" borderId="4" xfId="0" applyFont="1" applyFill="1" applyBorder="1"/>
    <xf numFmtId="0" fontId="6" fillId="19" borderId="0" xfId="0" applyFont="1" applyFill="1" applyProtection="1">
      <protection locked="0"/>
    </xf>
    <xf numFmtId="0" fontId="10" fillId="19" borderId="0" xfId="0" applyFont="1" applyFill="1" applyProtection="1">
      <protection locked="0"/>
    </xf>
    <xf numFmtId="0" fontId="7" fillId="19" borderId="17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Alignment="1">
      <alignment wrapText="1"/>
    </xf>
    <xf numFmtId="0" fontId="6" fillId="19" borderId="34" xfId="0" applyFont="1" applyFill="1" applyBorder="1"/>
    <xf numFmtId="0" fontId="7" fillId="19" borderId="28" xfId="0" applyFont="1" applyFill="1" applyBorder="1" applyProtection="1">
      <protection locked="0"/>
    </xf>
    <xf numFmtId="0" fontId="7" fillId="19" borderId="29" xfId="0" applyFont="1" applyFill="1" applyBorder="1" applyProtection="1">
      <protection locked="0"/>
    </xf>
    <xf numFmtId="49" fontId="7" fillId="19" borderId="0" xfId="0" applyNumberFormat="1" applyFont="1" applyFill="1" applyProtection="1">
      <protection locked="0"/>
    </xf>
    <xf numFmtId="0" fontId="7" fillId="21" borderId="32" xfId="0" applyFont="1" applyFill="1" applyBorder="1"/>
    <xf numFmtId="0" fontId="7" fillId="21" borderId="24" xfId="0" applyFont="1" applyFill="1" applyBorder="1"/>
    <xf numFmtId="0" fontId="6" fillId="19" borderId="5" xfId="0" applyFont="1" applyFill="1" applyBorder="1" applyAlignment="1">
      <alignment wrapText="1"/>
    </xf>
    <xf numFmtId="164" fontId="7" fillId="19" borderId="7" xfId="0" applyNumberFormat="1" applyFont="1" applyFill="1" applyBorder="1"/>
    <xf numFmtId="1" fontId="7" fillId="19" borderId="7" xfId="0" applyNumberFormat="1" applyFont="1" applyFill="1" applyBorder="1"/>
    <xf numFmtId="0" fontId="7" fillId="21" borderId="33" xfId="0" applyFont="1" applyFill="1" applyBorder="1"/>
    <xf numFmtId="0" fontId="7" fillId="21" borderId="25" xfId="0" applyFont="1" applyFill="1" applyBorder="1"/>
    <xf numFmtId="0" fontId="7" fillId="22" borderId="32" xfId="0" applyFont="1" applyFill="1" applyBorder="1"/>
    <xf numFmtId="0" fontId="7" fillId="22" borderId="33" xfId="0" applyFont="1" applyFill="1" applyBorder="1"/>
    <xf numFmtId="0" fontId="7" fillId="22" borderId="24" xfId="0" applyFont="1" applyFill="1" applyBorder="1"/>
    <xf numFmtId="0" fontId="7" fillId="22" borderId="25" xfId="0" applyFont="1" applyFill="1" applyBorder="1"/>
    <xf numFmtId="0" fontId="14" fillId="10" borderId="4" xfId="0" applyFont="1" applyFill="1" applyBorder="1"/>
    <xf numFmtId="0" fontId="14" fillId="4" borderId="4" xfId="0" applyFont="1" applyFill="1" applyBorder="1"/>
    <xf numFmtId="164" fontId="7" fillId="19" borderId="23" xfId="0" applyNumberFormat="1" applyFont="1" applyFill="1" applyBorder="1"/>
    <xf numFmtId="1" fontId="7" fillId="19" borderId="23" xfId="0" applyNumberFormat="1" applyFont="1" applyFill="1" applyBorder="1"/>
    <xf numFmtId="0" fontId="6" fillId="19" borderId="35" xfId="0" applyFont="1" applyFill="1" applyBorder="1"/>
    <xf numFmtId="164" fontId="6" fillId="19" borderId="35" xfId="0" applyNumberFormat="1" applyFont="1" applyFill="1" applyBorder="1"/>
    <xf numFmtId="0" fontId="6" fillId="19" borderId="35" xfId="0" applyFont="1" applyFill="1" applyBorder="1" applyAlignment="1">
      <alignment wrapText="1"/>
    </xf>
    <xf numFmtId="0" fontId="6" fillId="19" borderId="36" xfId="0" applyFont="1" applyFill="1" applyBorder="1"/>
    <xf numFmtId="0" fontId="7" fillId="19" borderId="28" xfId="0" applyFont="1" applyFill="1" applyBorder="1"/>
    <xf numFmtId="0" fontId="7" fillId="19" borderId="29" xfId="0" applyFont="1" applyFill="1" applyBorder="1"/>
    <xf numFmtId="0" fontId="6" fillId="19" borderId="41" xfId="0" applyFont="1" applyFill="1" applyBorder="1"/>
    <xf numFmtId="0" fontId="7" fillId="19" borderId="42" xfId="0" applyFont="1" applyFill="1" applyBorder="1"/>
    <xf numFmtId="49" fontId="6" fillId="23" borderId="27" xfId="0" applyNumberFormat="1" applyFont="1" applyFill="1" applyBorder="1" applyAlignment="1">
      <alignment vertical="top"/>
    </xf>
    <xf numFmtId="2" fontId="7" fillId="23" borderId="29" xfId="0" applyNumberFormat="1" applyFont="1" applyFill="1" applyBorder="1"/>
    <xf numFmtId="0" fontId="6" fillId="19" borderId="0" xfId="0" applyFont="1" applyFill="1" applyAlignment="1">
      <alignment wrapText="1"/>
    </xf>
    <xf numFmtId="164" fontId="7" fillId="19" borderId="0" xfId="0" applyNumberFormat="1" applyFont="1" applyFill="1"/>
    <xf numFmtId="0" fontId="6" fillId="20" borderId="34" xfId="0" applyFont="1" applyFill="1" applyBorder="1"/>
    <xf numFmtId="0" fontId="7" fillId="19" borderId="0" xfId="0" applyFont="1" applyFill="1" applyProtection="1">
      <protection hidden="1"/>
    </xf>
    <xf numFmtId="0" fontId="9" fillId="19" borderId="5" xfId="0" applyFont="1" applyFill="1" applyBorder="1"/>
    <xf numFmtId="0" fontId="7" fillId="26" borderId="1" xfId="0" applyFont="1" applyFill="1" applyBorder="1"/>
    <xf numFmtId="0" fontId="7" fillId="26" borderId="24" xfId="0" applyFont="1" applyFill="1" applyBorder="1"/>
    <xf numFmtId="0" fontId="7" fillId="26" borderId="25" xfId="0" applyFont="1" applyFill="1" applyBorder="1"/>
    <xf numFmtId="0" fontId="7" fillId="26" borderId="2" xfId="0" applyFont="1" applyFill="1" applyBorder="1"/>
    <xf numFmtId="0" fontId="7" fillId="19" borderId="25" xfId="0" applyFont="1" applyFill="1" applyBorder="1" applyProtection="1">
      <protection locked="0"/>
    </xf>
    <xf numFmtId="0" fontId="9" fillId="19" borderId="0" xfId="0" applyFont="1" applyFill="1"/>
    <xf numFmtId="0" fontId="9" fillId="19" borderId="0" xfId="0" applyFont="1" applyFill="1" applyProtection="1">
      <protection locked="0"/>
    </xf>
    <xf numFmtId="0" fontId="16" fillId="24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horizontal="center" vertical="center" wrapText="1"/>
    </xf>
    <xf numFmtId="0" fontId="17" fillId="25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vertical="center" wrapText="1"/>
    </xf>
    <xf numFmtId="0" fontId="18" fillId="24" borderId="7" xfId="0" applyFont="1" applyFill="1" applyBorder="1" applyAlignment="1">
      <alignment horizontal="center" vertical="center" readingOrder="1"/>
    </xf>
    <xf numFmtId="0" fontId="19" fillId="0" borderId="7" xfId="0" applyFont="1" applyBorder="1"/>
    <xf numFmtId="0" fontId="0" fillId="0" borderId="7" xfId="0" applyBorder="1"/>
    <xf numFmtId="0" fontId="6" fillId="19" borderId="5" xfId="0" applyFont="1" applyFill="1" applyBorder="1" applyAlignment="1">
      <alignment horizontal="center" vertical="center" wrapText="1"/>
    </xf>
    <xf numFmtId="0" fontId="6" fillId="19" borderId="5" xfId="0" applyFont="1" applyFill="1" applyBorder="1" applyAlignment="1" applyProtection="1">
      <alignment horizontal="center" vertical="center" wrapText="1"/>
      <protection hidden="1"/>
    </xf>
    <xf numFmtId="0" fontId="6" fillId="19" borderId="0" xfId="0" applyFont="1" applyFill="1" applyAlignment="1">
      <alignment horizontal="center" vertical="center" wrapText="1"/>
    </xf>
    <xf numFmtId="15" fontId="6" fillId="19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7" fillId="19" borderId="11" xfId="0" applyFont="1" applyFill="1" applyBorder="1" applyProtection="1">
      <protection hidden="1"/>
    </xf>
    <xf numFmtId="0" fontId="6" fillId="19" borderId="0" xfId="0" applyFont="1" applyFill="1" applyAlignment="1" applyProtection="1">
      <alignment horizontal="center" vertical="center" wrapText="1"/>
      <protection hidden="1"/>
    </xf>
    <xf numFmtId="0" fontId="0" fillId="19" borderId="0" xfId="0" applyFill="1" applyAlignment="1">
      <alignment horizontal="center" vertical="center"/>
    </xf>
    <xf numFmtId="0" fontId="6" fillId="19" borderId="5" xfId="0" applyFont="1" applyFill="1" applyBorder="1" applyAlignment="1" applyProtection="1">
      <alignment horizontal="center" vertical="center"/>
      <protection locked="0"/>
    </xf>
    <xf numFmtId="0" fontId="7" fillId="19" borderId="0" xfId="0" applyFont="1" applyFill="1" applyAlignment="1" applyProtection="1">
      <alignment horizontal="center" vertical="center"/>
      <protection locked="0"/>
    </xf>
    <xf numFmtId="0" fontId="7" fillId="26" borderId="7" xfId="0" applyFont="1" applyFill="1" applyBorder="1"/>
    <xf numFmtId="0" fontId="7" fillId="26" borderId="25" xfId="0" applyFont="1" applyFill="1" applyBorder="1" applyProtection="1">
      <protection locked="0"/>
    </xf>
    <xf numFmtId="0" fontId="7" fillId="26" borderId="32" xfId="0" applyFont="1" applyFill="1" applyBorder="1"/>
    <xf numFmtId="0" fontId="7" fillId="26" borderId="21" xfId="0" applyFont="1" applyFill="1" applyBorder="1"/>
    <xf numFmtId="164" fontId="7" fillId="26" borderId="21" xfId="0" applyNumberFormat="1" applyFont="1" applyFill="1" applyBorder="1"/>
    <xf numFmtId="0" fontId="7" fillId="26" borderId="40" xfId="0" applyFont="1" applyFill="1" applyBorder="1"/>
    <xf numFmtId="0" fontId="7" fillId="26" borderId="28" xfId="0" applyFont="1" applyFill="1" applyBorder="1"/>
    <xf numFmtId="164" fontId="7" fillId="26" borderId="7" xfId="0" applyNumberFormat="1" applyFont="1" applyFill="1" applyBorder="1"/>
    <xf numFmtId="0" fontId="7" fillId="26" borderId="20" xfId="0" applyFont="1" applyFill="1" applyBorder="1"/>
    <xf numFmtId="164" fontId="7" fillId="26" borderId="20" xfId="0" applyNumberFormat="1" applyFont="1" applyFill="1" applyBorder="1"/>
    <xf numFmtId="1" fontId="7" fillId="26" borderId="20" xfId="0" applyNumberFormat="1" applyFont="1" applyFill="1" applyBorder="1"/>
    <xf numFmtId="0" fontId="7" fillId="26" borderId="33" xfId="0" applyFont="1" applyFill="1" applyBorder="1"/>
    <xf numFmtId="0" fontId="7" fillId="26" borderId="27" xfId="0" applyFont="1" applyFill="1" applyBorder="1"/>
    <xf numFmtId="1" fontId="7" fillId="26" borderId="7" xfId="0" applyNumberFormat="1" applyFont="1" applyFill="1" applyBorder="1"/>
    <xf numFmtId="0" fontId="7" fillId="26" borderId="30" xfId="0" applyFont="1" applyFill="1" applyBorder="1"/>
    <xf numFmtId="0" fontId="7" fillId="26" borderId="51" xfId="0" applyFont="1" applyFill="1" applyBorder="1"/>
    <xf numFmtId="164" fontId="7" fillId="26" borderId="51" xfId="0" applyNumberFormat="1" applyFont="1" applyFill="1" applyBorder="1"/>
    <xf numFmtId="1" fontId="7" fillId="26" borderId="51" xfId="0" applyNumberFormat="1" applyFont="1" applyFill="1" applyBorder="1"/>
    <xf numFmtId="0" fontId="7" fillId="26" borderId="31" xfId="0" applyFont="1" applyFill="1" applyBorder="1"/>
    <xf numFmtId="0" fontId="7" fillId="27" borderId="24" xfId="0" applyFont="1" applyFill="1" applyBorder="1"/>
    <xf numFmtId="0" fontId="7" fillId="27" borderId="25" xfId="0" applyFont="1" applyFill="1" applyBorder="1"/>
    <xf numFmtId="0" fontId="7" fillId="28" borderId="24" xfId="0" applyFont="1" applyFill="1" applyBorder="1"/>
    <xf numFmtId="0" fontId="7" fillId="28" borderId="25" xfId="0" applyFont="1" applyFill="1" applyBorder="1"/>
    <xf numFmtId="0" fontId="13" fillId="4" borderId="3" xfId="0" applyFont="1" applyFill="1" applyBorder="1"/>
    <xf numFmtId="0" fontId="13" fillId="10" borderId="39" xfId="0" applyFont="1" applyFill="1" applyBorder="1"/>
    <xf numFmtId="0" fontId="7" fillId="26" borderId="27" xfId="0" applyFont="1" applyFill="1" applyBorder="1" applyProtection="1">
      <protection locked="0"/>
    </xf>
    <xf numFmtId="0" fontId="7" fillId="26" borderId="28" xfId="0" applyFont="1" applyFill="1" applyBorder="1" applyProtection="1">
      <protection locked="0"/>
    </xf>
    <xf numFmtId="0" fontId="7" fillId="26" borderId="28" xfId="0" quotePrefix="1" applyFont="1" applyFill="1" applyBorder="1" applyProtection="1">
      <protection locked="0"/>
    </xf>
    <xf numFmtId="0" fontId="7" fillId="26" borderId="29" xfId="0" applyFont="1" applyFill="1" applyBorder="1" applyProtection="1">
      <protection locked="0"/>
    </xf>
    <xf numFmtId="0" fontId="6" fillId="7" borderId="5" xfId="0" applyFont="1" applyFill="1" applyBorder="1" applyAlignment="1" applyProtection="1">
      <alignment horizontal="center" vertical="center" wrapText="1"/>
      <protection locked="0"/>
    </xf>
    <xf numFmtId="0" fontId="7" fillId="26" borderId="1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16" fillId="24" borderId="4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8" fillId="19" borderId="0" xfId="0" applyFont="1" applyFill="1" applyAlignment="1" applyProtection="1">
      <alignment horizontal="center" vertical="center"/>
      <protection locked="0"/>
    </xf>
    <xf numFmtId="0" fontId="6" fillId="19" borderId="0" xfId="0" applyFont="1" applyFill="1" applyAlignment="1" applyProtection="1">
      <alignment horizontal="center" vertical="center"/>
      <protection locked="0"/>
    </xf>
    <xf numFmtId="0" fontId="7" fillId="19" borderId="0" xfId="0" applyFont="1" applyFill="1" applyAlignment="1">
      <alignment horizontal="center"/>
    </xf>
    <xf numFmtId="0" fontId="6" fillId="19" borderId="5" xfId="0" applyFont="1" applyFill="1" applyBorder="1" applyAlignment="1">
      <alignment horizontal="center"/>
    </xf>
    <xf numFmtId="0" fontId="10" fillId="26" borderId="59" xfId="0" applyFont="1" applyFill="1" applyBorder="1" applyAlignment="1" applyProtection="1">
      <alignment horizontal="center"/>
      <protection locked="0"/>
    </xf>
    <xf numFmtId="0" fontId="10" fillId="19" borderId="49" xfId="0" applyFont="1" applyFill="1" applyBorder="1" applyAlignment="1" applyProtection="1">
      <alignment horizontal="center"/>
      <protection locked="0"/>
    </xf>
    <xf numFmtId="0" fontId="10" fillId="26" borderId="49" xfId="0" applyFont="1" applyFill="1" applyBorder="1" applyAlignment="1" applyProtection="1">
      <alignment horizontal="center"/>
      <protection locked="0"/>
    </xf>
    <xf numFmtId="0" fontId="10" fillId="26" borderId="48" xfId="0" applyFont="1" applyFill="1" applyBorder="1" applyAlignment="1" applyProtection="1">
      <alignment horizontal="center"/>
      <protection locked="0"/>
    </xf>
    <xf numFmtId="0" fontId="7" fillId="26" borderId="1" xfId="0" applyFont="1" applyFill="1" applyBorder="1" applyAlignment="1" applyProtection="1">
      <alignment horizontal="center"/>
      <protection locked="0"/>
    </xf>
    <xf numFmtId="0" fontId="7" fillId="26" borderId="21" xfId="0" applyFont="1" applyFill="1" applyBorder="1" applyAlignment="1" applyProtection="1">
      <alignment horizontal="center"/>
      <protection locked="0"/>
    </xf>
    <xf numFmtId="0" fontId="7" fillId="19" borderId="24" xfId="0" applyFont="1" applyFill="1" applyBorder="1" applyAlignment="1" applyProtection="1">
      <alignment horizontal="center"/>
      <protection locked="0"/>
    </xf>
    <xf numFmtId="0" fontId="7" fillId="19" borderId="7" xfId="0" applyFont="1" applyFill="1" applyBorder="1" applyAlignment="1" applyProtection="1">
      <alignment horizontal="center"/>
      <protection locked="0"/>
    </xf>
    <xf numFmtId="0" fontId="7" fillId="26" borderId="24" xfId="0" applyFont="1" applyFill="1" applyBorder="1" applyAlignment="1" applyProtection="1">
      <alignment horizontal="center"/>
      <protection locked="0"/>
    </xf>
    <xf numFmtId="0" fontId="7" fillId="26" borderId="7" xfId="0" applyFont="1" applyFill="1" applyBorder="1" applyAlignment="1" applyProtection="1">
      <alignment horizontal="center"/>
      <protection locked="0"/>
    </xf>
    <xf numFmtId="0" fontId="7" fillId="26" borderId="3" xfId="0" applyFont="1" applyFill="1" applyBorder="1" applyAlignment="1" applyProtection="1">
      <alignment horizontal="center"/>
      <protection locked="0"/>
    </xf>
    <xf numFmtId="0" fontId="7" fillId="26" borderId="23" xfId="0" applyFont="1" applyFill="1" applyBorder="1" applyAlignment="1" applyProtection="1">
      <alignment horizontal="center"/>
      <protection locked="0"/>
    </xf>
    <xf numFmtId="0" fontId="9" fillId="26" borderId="34" xfId="0" applyFont="1" applyFill="1" applyBorder="1" applyAlignment="1" applyProtection="1">
      <alignment horizontal="center" vertical="center"/>
      <protection locked="0"/>
    </xf>
    <xf numFmtId="0" fontId="9" fillId="26" borderId="35" xfId="0" applyFont="1" applyFill="1" applyBorder="1" applyAlignment="1" applyProtection="1">
      <alignment horizontal="center" vertical="center"/>
      <protection locked="0"/>
    </xf>
    <xf numFmtId="0" fontId="9" fillId="26" borderId="36" xfId="0" applyFont="1" applyFill="1" applyBorder="1" applyAlignment="1" applyProtection="1">
      <alignment horizontal="center" vertical="center"/>
      <protection locked="0"/>
    </xf>
    <xf numFmtId="0" fontId="7" fillId="26" borderId="49" xfId="0" applyFont="1" applyFill="1" applyBorder="1" applyAlignment="1" applyProtection="1">
      <alignment horizontal="center"/>
      <protection locked="0"/>
    </xf>
    <xf numFmtId="0" fontId="7" fillId="19" borderId="49" xfId="0" applyFont="1" applyFill="1" applyBorder="1" applyAlignment="1" applyProtection="1">
      <alignment horizontal="center"/>
      <protection locked="0"/>
    </xf>
    <xf numFmtId="0" fontId="7" fillId="19" borderId="48" xfId="0" applyFont="1" applyFill="1" applyBorder="1" applyAlignment="1" applyProtection="1">
      <alignment horizontal="center"/>
      <protection locked="0"/>
    </xf>
    <xf numFmtId="0" fontId="7" fillId="19" borderId="25" xfId="0" applyFont="1" applyFill="1" applyBorder="1" applyAlignment="1" applyProtection="1">
      <alignment horizontal="center"/>
      <protection locked="0"/>
    </xf>
    <xf numFmtId="0" fontId="7" fillId="26" borderId="4" xfId="0" applyFont="1" applyFill="1" applyBorder="1" applyAlignment="1" applyProtection="1">
      <alignment horizontal="center"/>
      <protection locked="0"/>
    </xf>
    <xf numFmtId="0" fontId="7" fillId="26" borderId="56" xfId="0" applyFont="1" applyFill="1" applyBorder="1" applyAlignment="1" applyProtection="1">
      <alignment horizontal="center"/>
      <protection locked="0"/>
    </xf>
    <xf numFmtId="0" fontId="7" fillId="26" borderId="48" xfId="0" applyFont="1" applyFill="1" applyBorder="1" applyAlignment="1" applyProtection="1">
      <alignment horizontal="center"/>
      <protection locked="0"/>
    </xf>
    <xf numFmtId="0" fontId="7" fillId="19" borderId="56" xfId="0" applyFont="1" applyFill="1" applyBorder="1" applyAlignment="1" applyProtection="1">
      <alignment horizontal="center"/>
      <protection locked="0"/>
    </xf>
    <xf numFmtId="0" fontId="7" fillId="26" borderId="27" xfId="0" applyFont="1" applyFill="1" applyBorder="1" applyAlignment="1" applyProtection="1">
      <alignment horizontal="center"/>
      <protection hidden="1"/>
    </xf>
    <xf numFmtId="0" fontId="7" fillId="19" borderId="28" xfId="0" applyFont="1" applyFill="1" applyBorder="1" applyAlignment="1" applyProtection="1">
      <alignment horizontal="center"/>
      <protection hidden="1"/>
    </xf>
    <xf numFmtId="0" fontId="7" fillId="26" borderId="28" xfId="0" applyFont="1" applyFill="1" applyBorder="1" applyAlignment="1" applyProtection="1">
      <alignment horizontal="center"/>
      <protection hidden="1"/>
    </xf>
    <xf numFmtId="0" fontId="7" fillId="19" borderId="29" xfId="0" applyFont="1" applyFill="1" applyBorder="1" applyAlignment="1" applyProtection="1">
      <alignment horizontal="center"/>
      <protection hidden="1"/>
    </xf>
    <xf numFmtId="0" fontId="7" fillId="11" borderId="2" xfId="0" applyFont="1" applyFill="1" applyBorder="1" applyAlignment="1" applyProtection="1">
      <alignment horizontal="center"/>
      <protection locked="0"/>
    </xf>
    <xf numFmtId="0" fontId="7" fillId="9" borderId="25" xfId="0" applyFont="1" applyFill="1" applyBorder="1" applyAlignment="1" applyProtection="1">
      <alignment horizontal="center"/>
      <protection locked="0"/>
    </xf>
    <xf numFmtId="0" fontId="7" fillId="10" borderId="25" xfId="0" applyFont="1" applyFill="1" applyBorder="1" applyAlignment="1" applyProtection="1">
      <alignment horizontal="center"/>
      <protection locked="0"/>
    </xf>
    <xf numFmtId="0" fontId="7" fillId="8" borderId="25" xfId="0" applyFont="1" applyFill="1" applyBorder="1" applyAlignment="1" applyProtection="1">
      <alignment horizontal="center"/>
      <protection locked="0"/>
    </xf>
    <xf numFmtId="0" fontId="7" fillId="4" borderId="25" xfId="0" applyFont="1" applyFill="1" applyBorder="1" applyAlignment="1" applyProtection="1">
      <alignment horizontal="center"/>
      <protection locked="0"/>
    </xf>
    <xf numFmtId="0" fontId="7" fillId="12" borderId="25" xfId="0" applyFont="1" applyFill="1" applyBorder="1" applyAlignment="1" applyProtection="1">
      <alignment horizontal="center"/>
      <protection locked="0"/>
    </xf>
    <xf numFmtId="0" fontId="11" fillId="14" borderId="25" xfId="0" applyFont="1" applyFill="1" applyBorder="1" applyAlignment="1" applyProtection="1">
      <alignment horizontal="center"/>
      <protection locked="0"/>
    </xf>
    <xf numFmtId="0" fontId="7" fillId="17" borderId="25" xfId="0" applyFont="1" applyFill="1" applyBorder="1" applyAlignment="1" applyProtection="1">
      <alignment horizontal="center"/>
      <protection locked="0"/>
    </xf>
    <xf numFmtId="0" fontId="11" fillId="15" borderId="4" xfId="0" applyFont="1" applyFill="1" applyBorder="1" applyAlignment="1" applyProtection="1">
      <alignment horizontal="center"/>
      <protection locked="0"/>
    </xf>
    <xf numFmtId="0" fontId="7" fillId="26" borderId="19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0" fontId="7" fillId="3" borderId="4" xfId="0" applyFont="1" applyFill="1" applyBorder="1" applyAlignment="1" applyProtection="1">
      <alignment horizontal="center"/>
      <protection locked="0"/>
    </xf>
    <xf numFmtId="0" fontId="7" fillId="5" borderId="21" xfId="0" applyFont="1" applyFill="1" applyBorder="1" applyAlignment="1" applyProtection="1">
      <alignment horizontal="center"/>
      <protection locked="0"/>
    </xf>
    <xf numFmtId="0" fontId="7" fillId="5" borderId="7" xfId="0" applyFont="1" applyFill="1" applyBorder="1" applyAlignment="1" applyProtection="1">
      <alignment horizontal="center"/>
      <protection locked="0"/>
    </xf>
    <xf numFmtId="0" fontId="7" fillId="19" borderId="16" xfId="0" applyFont="1" applyFill="1" applyBorder="1" applyAlignment="1" applyProtection="1">
      <alignment horizontal="center"/>
      <protection hidden="1"/>
    </xf>
    <xf numFmtId="0" fontId="7" fillId="19" borderId="5" xfId="0" applyFont="1" applyFill="1" applyBorder="1" applyAlignment="1" applyProtection="1">
      <alignment horizontal="center"/>
      <protection hidden="1"/>
    </xf>
    <xf numFmtId="0" fontId="6" fillId="19" borderId="34" xfId="0" applyFont="1" applyFill="1" applyBorder="1" applyAlignment="1">
      <alignment horizontal="center"/>
    </xf>
    <xf numFmtId="0" fontId="10" fillId="26" borderId="1" xfId="0" applyFont="1" applyFill="1" applyBorder="1" applyAlignment="1">
      <alignment horizontal="center"/>
    </xf>
    <xf numFmtId="0" fontId="7" fillId="26" borderId="2" xfId="0" applyFont="1" applyFill="1" applyBorder="1" applyAlignment="1" applyProtection="1">
      <alignment horizontal="center"/>
      <protection locked="0"/>
    </xf>
    <xf numFmtId="0" fontId="10" fillId="19" borderId="24" xfId="0" applyFont="1" applyFill="1" applyBorder="1" applyAlignment="1">
      <alignment horizontal="center"/>
    </xf>
    <xf numFmtId="0" fontId="10" fillId="26" borderId="30" xfId="0" applyFont="1" applyFill="1" applyBorder="1" applyAlignment="1">
      <alignment horizontal="center"/>
    </xf>
    <xf numFmtId="0" fontId="7" fillId="26" borderId="51" xfId="0" applyFont="1" applyFill="1" applyBorder="1" applyAlignment="1" applyProtection="1">
      <alignment horizontal="center"/>
      <protection locked="0"/>
    </xf>
    <xf numFmtId="0" fontId="7" fillId="26" borderId="31" xfId="0" applyFont="1" applyFill="1" applyBorder="1" applyAlignment="1" applyProtection="1">
      <alignment horizontal="center"/>
      <protection locked="0"/>
    </xf>
    <xf numFmtId="0" fontId="10" fillId="19" borderId="1" xfId="0" applyFont="1" applyFill="1" applyBorder="1" applyAlignment="1">
      <alignment horizontal="center"/>
    </xf>
    <xf numFmtId="0" fontId="10" fillId="19" borderId="21" xfId="0" applyFont="1" applyFill="1" applyBorder="1" applyAlignment="1" applyProtection="1">
      <alignment horizontal="center"/>
      <protection locked="0"/>
    </xf>
    <xf numFmtId="0" fontId="7" fillId="19" borderId="21" xfId="0" applyFont="1" applyFill="1" applyBorder="1" applyAlignment="1" applyProtection="1">
      <alignment horizontal="center"/>
      <protection locked="0"/>
    </xf>
    <xf numFmtId="0" fontId="7" fillId="19" borderId="2" xfId="0" applyFont="1" applyFill="1" applyBorder="1" applyAlignment="1" applyProtection="1">
      <alignment horizontal="center"/>
      <protection locked="0"/>
    </xf>
    <xf numFmtId="0" fontId="10" fillId="26" borderId="23" xfId="0" applyFont="1" applyFill="1" applyBorder="1" applyAlignment="1" applyProtection="1">
      <alignment horizontal="center"/>
      <protection locked="0"/>
    </xf>
    <xf numFmtId="0" fontId="0" fillId="19" borderId="0" xfId="0" applyFill="1" applyAlignment="1">
      <alignment horizontal="center"/>
    </xf>
    <xf numFmtId="0" fontId="6" fillId="19" borderId="35" xfId="0" applyFont="1" applyFill="1" applyBorder="1" applyAlignment="1">
      <alignment horizontal="center"/>
    </xf>
    <xf numFmtId="0" fontId="6" fillId="19" borderId="36" xfId="0" applyFont="1" applyFill="1" applyBorder="1" applyAlignment="1">
      <alignment horizontal="center"/>
    </xf>
    <xf numFmtId="0" fontId="0" fillId="30" borderId="57" xfId="0" applyFill="1" applyBorder="1"/>
    <xf numFmtId="0" fontId="0" fillId="29" borderId="57" xfId="0" applyFill="1" applyBorder="1"/>
    <xf numFmtId="0" fontId="0" fillId="0" borderId="0" xfId="0" quotePrefix="1"/>
    <xf numFmtId="0" fontId="0" fillId="29" borderId="65" xfId="0" applyFill="1" applyBorder="1"/>
    <xf numFmtId="0" fontId="0" fillId="29" borderId="57" xfId="0" applyFill="1" applyBorder="1" applyAlignment="1">
      <alignment horizontal="left" vertical="top"/>
    </xf>
    <xf numFmtId="0" fontId="0" fillId="29" borderId="57" xfId="0" applyFill="1" applyBorder="1" applyAlignment="1">
      <alignment horizontal="center" vertical="top"/>
    </xf>
    <xf numFmtId="0" fontId="0" fillId="30" borderId="66" xfId="0" applyFill="1" applyBorder="1"/>
    <xf numFmtId="0" fontId="0" fillId="30" borderId="57" xfId="0" applyFill="1" applyBorder="1" applyAlignment="1">
      <alignment horizontal="left" vertical="top"/>
    </xf>
    <xf numFmtId="0" fontId="0" fillId="30" borderId="57" xfId="0" applyFill="1" applyBorder="1" applyAlignment="1">
      <alignment horizontal="center" vertical="top"/>
    </xf>
    <xf numFmtId="0" fontId="0" fillId="29" borderId="66" xfId="0" applyFill="1" applyBorder="1"/>
    <xf numFmtId="0" fontId="6" fillId="19" borderId="43" xfId="0" applyFont="1" applyFill="1" applyBorder="1" applyAlignment="1">
      <alignment horizontal="center"/>
    </xf>
    <xf numFmtId="0" fontId="6" fillId="19" borderId="37" xfId="0" applyFont="1" applyFill="1" applyBorder="1" applyAlignment="1" applyProtection="1">
      <alignment horizontal="center"/>
      <protection locked="0"/>
    </xf>
    <xf numFmtId="0" fontId="6" fillId="19" borderId="37" xfId="0" quotePrefix="1" applyFont="1" applyFill="1" applyBorder="1" applyAlignment="1" applyProtection="1">
      <alignment horizontal="center"/>
      <protection locked="0"/>
    </xf>
    <xf numFmtId="1" fontId="7" fillId="26" borderId="21" xfId="0" applyNumberFormat="1" applyFont="1" applyFill="1" applyBorder="1" applyAlignment="1" applyProtection="1">
      <alignment horizontal="center"/>
      <protection locked="0"/>
    </xf>
    <xf numFmtId="0" fontId="7" fillId="26" borderId="55" xfId="0" applyFont="1" applyFill="1" applyBorder="1" applyAlignment="1" applyProtection="1">
      <alignment horizontal="center"/>
      <protection locked="0"/>
    </xf>
    <xf numFmtId="0" fontId="7" fillId="19" borderId="54" xfId="0" applyFont="1" applyFill="1" applyBorder="1" applyAlignment="1" applyProtection="1">
      <alignment horizontal="center"/>
      <protection locked="0"/>
    </xf>
    <xf numFmtId="0" fontId="7" fillId="26" borderId="54" xfId="0" applyFont="1" applyFill="1" applyBorder="1" applyAlignment="1" applyProtection="1">
      <alignment horizontal="center"/>
      <protection locked="0"/>
    </xf>
    <xf numFmtId="0" fontId="7" fillId="26" borderId="42" xfId="0" applyFont="1" applyFill="1" applyBorder="1" applyAlignment="1" applyProtection="1">
      <alignment horizontal="center"/>
      <protection locked="0"/>
    </xf>
    <xf numFmtId="0" fontId="6" fillId="19" borderId="67" xfId="0" applyFont="1" applyFill="1" applyBorder="1" applyAlignment="1" applyProtection="1">
      <alignment horizontal="center"/>
      <protection locked="0"/>
    </xf>
    <xf numFmtId="0" fontId="6" fillId="19" borderId="14" xfId="0" applyFont="1" applyFill="1" applyBorder="1" applyAlignment="1" applyProtection="1">
      <alignment horizontal="left"/>
      <protection locked="0"/>
    </xf>
    <xf numFmtId="0" fontId="6" fillId="19" borderId="5" xfId="0" applyFont="1" applyFill="1" applyBorder="1" applyAlignment="1" applyProtection="1">
      <alignment horizontal="center"/>
      <protection locked="0"/>
    </xf>
    <xf numFmtId="0" fontId="6" fillId="19" borderId="34" xfId="0" applyFont="1" applyFill="1" applyBorder="1" applyAlignment="1">
      <alignment wrapText="1"/>
    </xf>
    <xf numFmtId="164" fontId="6" fillId="19" borderId="35" xfId="0" applyNumberFormat="1" applyFont="1" applyFill="1" applyBorder="1" applyAlignment="1">
      <alignment wrapText="1"/>
    </xf>
    <xf numFmtId="0" fontId="6" fillId="19" borderId="36" xfId="0" applyFont="1" applyFill="1" applyBorder="1" applyAlignment="1">
      <alignment wrapText="1"/>
    </xf>
    <xf numFmtId="0" fontId="6" fillId="26" borderId="32" xfId="0" applyFont="1" applyFill="1" applyBorder="1"/>
    <xf numFmtId="0" fontId="6" fillId="26" borderId="20" xfId="0" applyFont="1" applyFill="1" applyBorder="1"/>
    <xf numFmtId="164" fontId="6" fillId="26" borderId="20" xfId="0" applyNumberFormat="1" applyFont="1" applyFill="1" applyBorder="1"/>
    <xf numFmtId="0" fontId="6" fillId="26" borderId="33" xfId="0" applyFont="1" applyFill="1" applyBorder="1"/>
    <xf numFmtId="0" fontId="6" fillId="19" borderId="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10" fillId="19" borderId="0" xfId="0" applyFont="1" applyFill="1" applyAlignment="1">
      <alignment horizontal="center"/>
    </xf>
    <xf numFmtId="0" fontId="7" fillId="19" borderId="32" xfId="0" applyFont="1" applyFill="1" applyBorder="1" applyAlignment="1">
      <alignment horizontal="center"/>
    </xf>
    <xf numFmtId="0" fontId="7" fillId="19" borderId="20" xfId="0" applyFont="1" applyFill="1" applyBorder="1" applyAlignment="1">
      <alignment horizontal="center"/>
    </xf>
    <xf numFmtId="0" fontId="7" fillId="19" borderId="33" xfId="0" applyFont="1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19" borderId="23" xfId="0" applyFont="1" applyFill="1" applyBorder="1" applyAlignment="1">
      <alignment horizontal="center"/>
    </xf>
    <xf numFmtId="0" fontId="7" fillId="9" borderId="2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21" xfId="0" applyFont="1" applyFill="1" applyBorder="1" applyAlignment="1">
      <alignment horizontal="center"/>
    </xf>
    <xf numFmtId="0" fontId="7" fillId="26" borderId="2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19" borderId="3" xfId="0" applyFont="1" applyFill="1" applyBorder="1" applyAlignment="1">
      <alignment horizontal="center"/>
    </xf>
    <xf numFmtId="0" fontId="7" fillId="19" borderId="4" xfId="0" applyFont="1" applyFill="1" applyBorder="1" applyAlignment="1">
      <alignment horizontal="center"/>
    </xf>
    <xf numFmtId="0" fontId="7" fillId="13" borderId="21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12" borderId="21" xfId="0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0" fontId="7" fillId="12" borderId="23" xfId="0" applyFont="1" applyFill="1" applyBorder="1" applyAlignment="1">
      <alignment horizontal="center"/>
    </xf>
    <xf numFmtId="0" fontId="7" fillId="26" borderId="32" xfId="0" applyFont="1" applyFill="1" applyBorder="1" applyAlignment="1">
      <alignment horizontal="center"/>
    </xf>
    <xf numFmtId="0" fontId="7" fillId="26" borderId="33" xfId="0" applyFont="1" applyFill="1" applyBorder="1" applyAlignment="1">
      <alignment horizontal="center"/>
    </xf>
    <xf numFmtId="0" fontId="6" fillId="26" borderId="32" xfId="0" applyFont="1" applyFill="1" applyBorder="1" applyAlignment="1">
      <alignment horizontal="center"/>
    </xf>
    <xf numFmtId="0" fontId="6" fillId="26" borderId="33" xfId="0" applyFont="1" applyFill="1" applyBorder="1" applyAlignment="1">
      <alignment horizontal="center"/>
    </xf>
    <xf numFmtId="0" fontId="6" fillId="19" borderId="24" xfId="0" applyFont="1" applyFill="1" applyBorder="1" applyAlignment="1">
      <alignment horizontal="center"/>
    </xf>
    <xf numFmtId="0" fontId="6" fillId="19" borderId="25" xfId="0" applyFont="1" applyFill="1" applyBorder="1" applyAlignment="1">
      <alignment horizontal="center"/>
    </xf>
    <xf numFmtId="0" fontId="6" fillId="26" borderId="24" xfId="0" applyFont="1" applyFill="1" applyBorder="1" applyAlignment="1">
      <alignment horizontal="center"/>
    </xf>
    <xf numFmtId="0" fontId="6" fillId="26" borderId="25" xfId="0" applyFont="1" applyFill="1" applyBorder="1" applyAlignment="1">
      <alignment horizontal="center"/>
    </xf>
    <xf numFmtId="0" fontId="6" fillId="26" borderId="3" xfId="0" applyFont="1" applyFill="1" applyBorder="1" applyAlignment="1">
      <alignment horizontal="center"/>
    </xf>
    <xf numFmtId="0" fontId="6" fillId="26" borderId="4" xfId="0" applyFont="1" applyFill="1" applyBorder="1" applyAlignment="1">
      <alignment horizontal="center"/>
    </xf>
    <xf numFmtId="0" fontId="6" fillId="19" borderId="26" xfId="0" applyFont="1" applyFill="1" applyBorder="1"/>
    <xf numFmtId="0" fontId="0" fillId="11" borderId="2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7" fillId="19" borderId="30" xfId="0" applyFont="1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33" xfId="0" applyFont="1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6" fillId="31" borderId="50" xfId="0" applyFont="1" applyFill="1" applyBorder="1" applyAlignment="1">
      <alignment horizontal="center"/>
    </xf>
    <xf numFmtId="0" fontId="0" fillId="31" borderId="12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6" fillId="19" borderId="14" xfId="0" applyFont="1" applyFill="1" applyBorder="1" applyAlignment="1">
      <alignment horizontal="center"/>
    </xf>
    <xf numFmtId="0" fontId="7" fillId="26" borderId="40" xfId="0" applyFont="1" applyFill="1" applyBorder="1" applyAlignment="1">
      <alignment horizontal="center"/>
    </xf>
    <xf numFmtId="0" fontId="7" fillId="19" borderId="28" xfId="0" applyFont="1" applyFill="1" applyBorder="1" applyAlignment="1">
      <alignment horizontal="center"/>
    </xf>
    <xf numFmtId="0" fontId="7" fillId="26" borderId="28" xfId="0" applyFont="1" applyFill="1" applyBorder="1" applyAlignment="1">
      <alignment horizontal="center"/>
    </xf>
    <xf numFmtId="0" fontId="7" fillId="26" borderId="29" xfId="0" applyFont="1" applyFill="1" applyBorder="1" applyAlignment="1">
      <alignment horizontal="center"/>
    </xf>
    <xf numFmtId="0" fontId="6" fillId="23" borderId="27" xfId="0" applyFont="1" applyFill="1" applyBorder="1"/>
    <xf numFmtId="164" fontId="7" fillId="23" borderId="29" xfId="0" applyNumberFormat="1" applyFont="1" applyFill="1" applyBorder="1"/>
    <xf numFmtId="0" fontId="6" fillId="2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26" borderId="27" xfId="0" applyFont="1" applyFill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54" xfId="0" applyFont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11" borderId="49" xfId="0" applyFont="1" applyFill="1" applyBorder="1" applyAlignment="1">
      <alignment horizontal="center"/>
    </xf>
    <xf numFmtId="0" fontId="7" fillId="19" borderId="29" xfId="0" applyFont="1" applyFill="1" applyBorder="1" applyAlignment="1">
      <alignment horizontal="center"/>
    </xf>
    <xf numFmtId="0" fontId="7" fillId="9" borderId="39" xfId="0" applyFont="1" applyFill="1" applyBorder="1" applyAlignment="1">
      <alignment horizontal="center"/>
    </xf>
    <xf numFmtId="0" fontId="7" fillId="9" borderId="42" xfId="0" applyFont="1" applyFill="1" applyBorder="1" applyAlignment="1">
      <alignment horizontal="center"/>
    </xf>
    <xf numFmtId="0" fontId="7" fillId="26" borderId="5" xfId="0" applyFont="1" applyFill="1" applyBorder="1" applyAlignment="1">
      <alignment horizontal="center"/>
    </xf>
    <xf numFmtId="0" fontId="7" fillId="19" borderId="40" xfId="0" applyFont="1" applyFill="1" applyBorder="1" applyAlignment="1">
      <alignment horizontal="center"/>
    </xf>
    <xf numFmtId="0" fontId="7" fillId="9" borderId="22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19" borderId="27" xfId="0" applyFont="1" applyFill="1" applyBorder="1" applyAlignment="1">
      <alignment horizontal="center"/>
    </xf>
    <xf numFmtId="0" fontId="7" fillId="2" borderId="52" xfId="0" applyFont="1" applyFill="1" applyBorder="1" applyAlignment="1">
      <alignment horizontal="center"/>
    </xf>
    <xf numFmtId="0" fontId="7" fillId="2" borderId="55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54" xfId="0" applyFont="1" applyFill="1" applyBorder="1" applyAlignment="1">
      <alignment horizontal="center"/>
    </xf>
    <xf numFmtId="0" fontId="7" fillId="19" borderId="53" xfId="0" applyFont="1" applyFill="1" applyBorder="1" applyAlignment="1">
      <alignment horizontal="center"/>
    </xf>
    <xf numFmtId="0" fontId="7" fillId="8" borderId="39" xfId="0" applyFont="1" applyFill="1" applyBorder="1" applyAlignment="1">
      <alignment horizontal="center"/>
    </xf>
    <xf numFmtId="0" fontId="7" fillId="8" borderId="42" xfId="0" applyFont="1" applyFill="1" applyBorder="1" applyAlignment="1">
      <alignment horizontal="center"/>
    </xf>
    <xf numFmtId="0" fontId="7" fillId="8" borderId="52" xfId="0" applyFont="1" applyFill="1" applyBorder="1" applyAlignment="1">
      <alignment horizontal="center"/>
    </xf>
    <xf numFmtId="0" fontId="7" fillId="8" borderId="55" xfId="0" applyFont="1" applyFill="1" applyBorder="1" applyAlignment="1">
      <alignment horizontal="center"/>
    </xf>
    <xf numFmtId="0" fontId="7" fillId="6" borderId="52" xfId="0" applyFont="1" applyFill="1" applyBorder="1" applyAlignment="1">
      <alignment horizontal="center"/>
    </xf>
    <xf numFmtId="0" fontId="7" fillId="4" borderId="55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12" borderId="52" xfId="0" applyFont="1" applyFill="1" applyBorder="1" applyAlignment="1">
      <alignment horizontal="center"/>
    </xf>
    <xf numFmtId="0" fontId="7" fillId="12" borderId="55" xfId="0" applyFont="1" applyFill="1" applyBorder="1" applyAlignment="1">
      <alignment horizontal="center"/>
    </xf>
    <xf numFmtId="0" fontId="7" fillId="12" borderId="22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12" borderId="39" xfId="0" applyFont="1" applyFill="1" applyBorder="1" applyAlignment="1">
      <alignment horizontal="center"/>
    </xf>
    <xf numFmtId="0" fontId="7" fillId="12" borderId="42" xfId="0" applyFont="1" applyFill="1" applyBorder="1" applyAlignment="1">
      <alignment horizontal="center"/>
    </xf>
    <xf numFmtId="49" fontId="7" fillId="19" borderId="32" xfId="0" applyNumberFormat="1" applyFont="1" applyFill="1" applyBorder="1" applyAlignment="1">
      <alignment horizontal="center"/>
    </xf>
    <xf numFmtId="49" fontId="7" fillId="26" borderId="24" xfId="0" applyNumberFormat="1" applyFont="1" applyFill="1" applyBorder="1" applyAlignment="1">
      <alignment horizontal="center"/>
    </xf>
    <xf numFmtId="49" fontId="7" fillId="19" borderId="24" xfId="0" applyNumberFormat="1" applyFont="1" applyFill="1" applyBorder="1" applyAlignment="1">
      <alignment horizontal="center"/>
    </xf>
    <xf numFmtId="49" fontId="7" fillId="26" borderId="3" xfId="0" applyNumberFormat="1" applyFont="1" applyFill="1" applyBorder="1" applyAlignment="1">
      <alignment horizontal="center"/>
    </xf>
    <xf numFmtId="49" fontId="6" fillId="19" borderId="0" xfId="0" applyNumberFormat="1" applyFont="1" applyFill="1" applyAlignment="1">
      <alignment vertical="center" wrapText="1"/>
    </xf>
    <xf numFmtId="0" fontId="6" fillId="19" borderId="0" xfId="0" applyFont="1" applyFill="1" applyAlignment="1">
      <alignment vertical="center" wrapText="1"/>
    </xf>
    <xf numFmtId="49" fontId="7" fillId="26" borderId="32" xfId="0" applyNumberFormat="1" applyFont="1" applyFill="1" applyBorder="1" applyAlignment="1">
      <alignment horizontal="center"/>
    </xf>
    <xf numFmtId="0" fontId="7" fillId="26" borderId="44" xfId="0" applyFont="1" applyFill="1" applyBorder="1" applyAlignment="1">
      <alignment horizontal="center"/>
    </xf>
    <xf numFmtId="0" fontId="7" fillId="26" borderId="58" xfId="0" applyFont="1" applyFill="1" applyBorder="1" applyAlignment="1">
      <alignment horizontal="center"/>
    </xf>
    <xf numFmtId="49" fontId="7" fillId="19" borderId="0" xfId="0" applyNumberFormat="1" applyFont="1" applyFill="1" applyAlignment="1">
      <alignment horizontal="center"/>
    </xf>
    <xf numFmtId="0" fontId="0" fillId="3" borderId="63" xfId="0" applyFill="1" applyBorder="1" applyAlignment="1" applyProtection="1">
      <alignment horizontal="center"/>
      <protection locked="0"/>
    </xf>
    <xf numFmtId="0" fontId="0" fillId="3" borderId="61" xfId="0" applyFill="1" applyBorder="1" applyAlignment="1" applyProtection="1">
      <alignment horizontal="center"/>
      <protection locked="0"/>
    </xf>
    <xf numFmtId="0" fontId="0" fillId="3" borderId="68" xfId="0" applyFill="1" applyBorder="1" applyAlignment="1" applyProtection="1">
      <alignment horizontal="center"/>
      <protection locked="0"/>
    </xf>
    <xf numFmtId="0" fontId="0" fillId="3" borderId="69" xfId="0" applyFill="1" applyBorder="1" applyAlignment="1" applyProtection="1">
      <alignment horizontal="center"/>
      <protection locked="0"/>
    </xf>
    <xf numFmtId="0" fontId="0" fillId="3" borderId="60" xfId="0" applyFill="1" applyBorder="1" applyAlignment="1" applyProtection="1">
      <alignment horizontal="center"/>
      <protection locked="0"/>
    </xf>
    <xf numFmtId="0" fontId="7" fillId="19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 wrapText="1"/>
    </xf>
    <xf numFmtId="0" fontId="7" fillId="19" borderId="0" xfId="0" applyFont="1" applyFill="1" applyAlignment="1" applyProtection="1">
      <alignment horizontal="center"/>
    </xf>
    <xf numFmtId="2" fontId="0" fillId="29" borderId="70" xfId="0" applyNumberFormat="1" applyFill="1" applyBorder="1"/>
    <xf numFmtId="2" fontId="0" fillId="30" borderId="70" xfId="0" applyNumberFormat="1" applyFill="1" applyBorder="1"/>
    <xf numFmtId="2" fontId="6" fillId="19" borderId="15" xfId="0" applyNumberFormat="1" applyFont="1" applyFill="1" applyBorder="1" applyAlignment="1" applyProtection="1">
      <alignment horizontal="center"/>
      <protection locked="0"/>
    </xf>
    <xf numFmtId="0" fontId="20" fillId="5" borderId="27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28" xfId="0" applyFont="1" applyFill="1" applyBorder="1" applyAlignment="1">
      <alignment horizontal="center"/>
    </xf>
    <xf numFmtId="0" fontId="20" fillId="5" borderId="29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7" fillId="26" borderId="10" xfId="0" applyFont="1" applyFill="1" applyBorder="1" applyProtection="1">
      <protection locked="0"/>
    </xf>
    <xf numFmtId="0" fontId="7" fillId="26" borderId="15" xfId="0" applyFont="1" applyFill="1" applyBorder="1" applyProtection="1">
      <protection locked="0"/>
    </xf>
    <xf numFmtId="0" fontId="7" fillId="26" borderId="27" xfId="0" applyFont="1" applyFill="1" applyBorder="1" applyAlignment="1" applyProtection="1">
      <alignment horizontal="center"/>
      <protection locked="0"/>
    </xf>
    <xf numFmtId="0" fontId="7" fillId="19" borderId="40" xfId="0" applyFont="1" applyFill="1" applyBorder="1" applyAlignment="1" applyProtection="1">
      <alignment horizontal="center"/>
      <protection locked="0"/>
    </xf>
    <xf numFmtId="0" fontId="7" fillId="26" borderId="28" xfId="0" applyFont="1" applyFill="1" applyBorder="1" applyAlignment="1" applyProtection="1">
      <alignment horizontal="center"/>
      <protection locked="0"/>
    </xf>
    <xf numFmtId="0" fontId="7" fillId="19" borderId="28" xfId="0" applyFont="1" applyFill="1" applyBorder="1" applyAlignment="1" applyProtection="1">
      <alignment horizontal="center"/>
      <protection locked="0"/>
    </xf>
    <xf numFmtId="0" fontId="7" fillId="26" borderId="29" xfId="0" applyFont="1" applyFill="1" applyBorder="1" applyAlignment="1" applyProtection="1">
      <alignment horizontal="center"/>
      <protection locked="0"/>
    </xf>
    <xf numFmtId="0" fontId="7" fillId="26" borderId="40" xfId="0" applyFont="1" applyFill="1" applyBorder="1" applyAlignment="1" applyProtection="1">
      <alignment horizontal="center"/>
      <protection locked="0"/>
    </xf>
    <xf numFmtId="0" fontId="7" fillId="19" borderId="1" xfId="0" applyFont="1" applyFill="1" applyBorder="1" applyAlignment="1" applyProtection="1">
      <alignment horizontal="center"/>
      <protection locked="0"/>
    </xf>
    <xf numFmtId="0" fontId="7" fillId="26" borderId="25" xfId="0" applyFont="1" applyFill="1" applyBorder="1" applyAlignment="1" applyProtection="1">
      <alignment horizontal="center"/>
      <protection locked="0"/>
    </xf>
    <xf numFmtId="0" fontId="7" fillId="26" borderId="12" xfId="0" applyFont="1" applyFill="1" applyBorder="1" applyAlignment="1" applyProtection="1">
      <alignment horizontal="center"/>
      <protection locked="0"/>
    </xf>
    <xf numFmtId="0" fontId="7" fillId="19" borderId="29" xfId="0" applyFont="1" applyFill="1" applyBorder="1" applyAlignment="1" applyProtection="1">
      <alignment horizontal="center"/>
      <protection locked="0"/>
    </xf>
    <xf numFmtId="0" fontId="7" fillId="19" borderId="0" xfId="0" applyFont="1" applyFill="1" applyAlignment="1" applyProtection="1">
      <alignment horizontal="center"/>
      <protection locked="0"/>
    </xf>
    <xf numFmtId="0" fontId="7" fillId="19" borderId="0" xfId="0" applyFont="1" applyFill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6" fillId="26" borderId="6" xfId="0" applyFont="1" applyFill="1" applyBorder="1" applyAlignment="1">
      <alignment horizontal="center"/>
    </xf>
    <xf numFmtId="0" fontId="6" fillId="26" borderId="26" xfId="0" applyFont="1" applyFill="1" applyBorder="1" applyAlignment="1">
      <alignment horizontal="center"/>
    </xf>
    <xf numFmtId="0" fontId="6" fillId="26" borderId="19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0" xfId="0" applyFont="1" applyFill="1" applyAlignment="1" applyProtection="1">
      <alignment horizontal="center"/>
      <protection locked="0"/>
    </xf>
    <xf numFmtId="0" fontId="6" fillId="26" borderId="13" xfId="0" applyFont="1" applyFill="1" applyBorder="1" applyAlignment="1" applyProtection="1">
      <alignment horizontal="center"/>
      <protection locked="0"/>
    </xf>
    <xf numFmtId="0" fontId="6" fillId="26" borderId="14" xfId="0" applyFont="1" applyFill="1" applyBorder="1" applyAlignment="1" applyProtection="1">
      <alignment horizontal="center"/>
      <protection locked="0"/>
    </xf>
    <xf numFmtId="0" fontId="6" fillId="26" borderId="15" xfId="0" applyFont="1" applyFill="1" applyBorder="1" applyAlignment="1" applyProtection="1">
      <alignment horizontal="center"/>
      <protection locked="0"/>
    </xf>
    <xf numFmtId="0" fontId="6" fillId="19" borderId="8" xfId="0" applyFont="1" applyFill="1" applyBorder="1" applyAlignment="1">
      <alignment horizontal="center" vertical="center" wrapText="1"/>
    </xf>
    <xf numFmtId="0" fontId="6" fillId="19" borderId="9" xfId="0" applyFont="1" applyFill="1" applyBorder="1" applyAlignment="1">
      <alignment horizontal="center" vertical="center" wrapText="1"/>
    </xf>
    <xf numFmtId="0" fontId="6" fillId="19" borderId="10" xfId="0" applyFont="1" applyFill="1" applyBorder="1" applyAlignment="1">
      <alignment horizontal="center" vertical="center" wrapText="1"/>
    </xf>
    <xf numFmtId="0" fontId="6" fillId="19" borderId="13" xfId="0" applyFont="1" applyFill="1" applyBorder="1" applyAlignment="1">
      <alignment horizontal="center" vertical="center" wrapText="1"/>
    </xf>
    <xf numFmtId="0" fontId="6" fillId="19" borderId="14" xfId="0" applyFont="1" applyFill="1" applyBorder="1" applyAlignment="1">
      <alignment horizontal="center" vertical="center" wrapText="1"/>
    </xf>
    <xf numFmtId="0" fontId="6" fillId="19" borderId="15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 vertical="center"/>
    </xf>
    <xf numFmtId="0" fontId="6" fillId="19" borderId="26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/>
    </xf>
    <xf numFmtId="0" fontId="6" fillId="19" borderId="6" xfId="0" applyFont="1" applyFill="1" applyBorder="1" applyAlignment="1" applyProtection="1">
      <alignment horizontal="center" vertical="center"/>
      <protection locked="0"/>
    </xf>
    <xf numFmtId="0" fontId="6" fillId="19" borderId="26" xfId="0" applyFont="1" applyFill="1" applyBorder="1" applyAlignment="1" applyProtection="1">
      <alignment horizontal="center" vertical="center"/>
      <protection locked="0"/>
    </xf>
    <xf numFmtId="0" fontId="6" fillId="19" borderId="19" xfId="0" applyFont="1" applyFill="1" applyBorder="1" applyAlignment="1" applyProtection="1">
      <alignment horizontal="center" vertical="center"/>
      <protection locked="0"/>
    </xf>
    <xf numFmtId="0" fontId="13" fillId="26" borderId="13" xfId="0" applyFont="1" applyFill="1" applyBorder="1" applyAlignment="1" applyProtection="1">
      <alignment horizontal="center" vertical="center"/>
      <protection locked="0"/>
    </xf>
    <xf numFmtId="0" fontId="13" fillId="26" borderId="14" xfId="0" applyFont="1" applyFill="1" applyBorder="1" applyAlignment="1" applyProtection="1">
      <alignment horizontal="center" vertical="center"/>
      <protection locked="0"/>
    </xf>
    <xf numFmtId="0" fontId="13" fillId="26" borderId="15" xfId="0" applyFont="1" applyFill="1" applyBorder="1" applyAlignment="1" applyProtection="1">
      <alignment horizontal="center" vertical="center"/>
      <protection locked="0"/>
    </xf>
    <xf numFmtId="0" fontId="7" fillId="19" borderId="61" xfId="0" applyFont="1" applyFill="1" applyBorder="1" applyAlignment="1" applyProtection="1">
      <alignment horizontal="center" vertical="center"/>
      <protection locked="0"/>
    </xf>
    <xf numFmtId="0" fontId="7" fillId="19" borderId="60" xfId="0" applyFont="1" applyFill="1" applyBorder="1" applyAlignment="1" applyProtection="1">
      <alignment horizontal="center" vertical="center"/>
      <protection locked="0"/>
    </xf>
    <xf numFmtId="0" fontId="7" fillId="19" borderId="48" xfId="0" applyFont="1" applyFill="1" applyBorder="1" applyAlignment="1" applyProtection="1">
      <alignment horizontal="center" vertical="center"/>
      <protection locked="0"/>
    </xf>
    <xf numFmtId="0" fontId="0" fillId="26" borderId="13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7" fillId="26" borderId="8" xfId="0" applyFont="1" applyFill="1" applyBorder="1" applyAlignment="1" applyProtection="1">
      <alignment horizontal="center" vertical="center"/>
      <protection locked="0"/>
    </xf>
    <xf numFmtId="0" fontId="7" fillId="26" borderId="9" xfId="0" applyFont="1" applyFill="1" applyBorder="1" applyAlignment="1" applyProtection="1">
      <alignment horizontal="center" vertical="center"/>
      <protection locked="0"/>
    </xf>
    <xf numFmtId="0" fontId="7" fillId="26" borderId="10" xfId="0" applyFont="1" applyFill="1" applyBorder="1" applyAlignment="1" applyProtection="1">
      <alignment horizontal="center" vertical="center"/>
      <protection locked="0"/>
    </xf>
    <xf numFmtId="0" fontId="6" fillId="19" borderId="16" xfId="0" applyFont="1" applyFill="1" applyBorder="1" applyAlignment="1" applyProtection="1">
      <alignment horizontal="center" vertical="center" wrapText="1"/>
      <protection locked="0"/>
    </xf>
    <xf numFmtId="0" fontId="6" fillId="19" borderId="17" xfId="0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6" fillId="19" borderId="17" xfId="0" applyFont="1" applyFill="1" applyBorder="1" applyAlignment="1">
      <alignment horizontal="center" vertical="center" wrapText="1"/>
    </xf>
    <xf numFmtId="0" fontId="6" fillId="19" borderId="0" xfId="0" applyFont="1" applyFill="1" applyAlignment="1" applyProtection="1">
      <alignment horizontal="center" vertical="center" wrapText="1"/>
      <protection locked="0"/>
    </xf>
    <xf numFmtId="0" fontId="6" fillId="19" borderId="63" xfId="0" applyFont="1" applyFill="1" applyBorder="1" applyAlignment="1">
      <alignment horizontal="center"/>
    </xf>
    <xf numFmtId="0" fontId="6" fillId="19" borderId="64" xfId="0" applyFont="1" applyFill="1" applyBorder="1" applyAlignment="1">
      <alignment horizontal="center"/>
    </xf>
    <xf numFmtId="0" fontId="6" fillId="19" borderId="56" xfId="0" applyFont="1" applyFill="1" applyBorder="1" applyAlignment="1">
      <alignment horizontal="center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7" fillId="26" borderId="0" xfId="0" applyFont="1" applyFill="1" applyAlignment="1" applyProtection="1">
      <alignment horizontal="center" vertical="center"/>
      <protection locked="0"/>
    </xf>
    <xf numFmtId="0" fontId="7" fillId="26" borderId="12" xfId="0" applyFont="1" applyFill="1" applyBorder="1" applyAlignment="1" applyProtection="1">
      <alignment horizontal="center" vertical="center"/>
      <protection locked="0"/>
    </xf>
    <xf numFmtId="0" fontId="7" fillId="26" borderId="62" xfId="0" applyFont="1" applyFill="1" applyBorder="1" applyAlignment="1">
      <alignment horizontal="center"/>
    </xf>
    <xf numFmtId="0" fontId="7" fillId="26" borderId="49" xfId="0" applyFont="1" applyFill="1" applyBorder="1" applyAlignment="1">
      <alignment horizontal="center"/>
    </xf>
    <xf numFmtId="0" fontId="7" fillId="26" borderId="32" xfId="0" applyFont="1" applyFill="1" applyBorder="1" applyAlignment="1">
      <alignment horizontal="center"/>
    </xf>
    <xf numFmtId="0" fontId="7" fillId="26" borderId="33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9" borderId="62" xfId="0" applyFont="1" applyFill="1" applyBorder="1" applyAlignment="1">
      <alignment horizontal="center"/>
    </xf>
    <xf numFmtId="0" fontId="7" fillId="19" borderId="49" xfId="0" applyFont="1" applyFill="1" applyBorder="1" applyAlignment="1">
      <alignment horizontal="center"/>
    </xf>
    <xf numFmtId="0" fontId="7" fillId="19" borderId="61" xfId="0" applyFont="1" applyFill="1" applyBorder="1" applyAlignment="1">
      <alignment horizontal="center"/>
    </xf>
    <xf numFmtId="0" fontId="7" fillId="19" borderId="48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13" fillId="4" borderId="32" xfId="0" applyFont="1" applyFill="1" applyBorder="1" applyAlignment="1">
      <alignment horizontal="center"/>
    </xf>
    <xf numFmtId="0" fontId="13" fillId="4" borderId="33" xfId="0" applyFont="1" applyFill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0" fontId="13" fillId="10" borderId="33" xfId="0" applyFont="1" applyFill="1" applyBorder="1" applyAlignment="1">
      <alignment horizontal="center"/>
    </xf>
    <xf numFmtId="0" fontId="15" fillId="20" borderId="6" xfId="0" applyFont="1" applyFill="1" applyBorder="1" applyAlignment="1">
      <alignment horizontal="center" vertical="center"/>
    </xf>
    <xf numFmtId="0" fontId="15" fillId="20" borderId="26" xfId="0" applyFont="1" applyFill="1" applyBorder="1" applyAlignment="1">
      <alignment horizontal="center" vertical="center"/>
    </xf>
    <xf numFmtId="0" fontId="15" fillId="20" borderId="19" xfId="0" applyFont="1" applyFill="1" applyBorder="1" applyAlignment="1">
      <alignment horizontal="center" vertical="center"/>
    </xf>
    <xf numFmtId="0" fontId="13" fillId="20" borderId="45" xfId="0" applyFont="1" applyFill="1" applyBorder="1" applyAlignment="1">
      <alignment horizontal="center"/>
    </xf>
    <xf numFmtId="0" fontId="13" fillId="20" borderId="26" xfId="0" applyFont="1" applyFill="1" applyBorder="1" applyAlignment="1">
      <alignment horizontal="center"/>
    </xf>
    <xf numFmtId="0" fontId="13" fillId="20" borderId="46" xfId="0" applyFont="1" applyFill="1" applyBorder="1" applyAlignment="1">
      <alignment horizontal="center"/>
    </xf>
    <xf numFmtId="0" fontId="6" fillId="19" borderId="6" xfId="0" applyFont="1" applyFill="1" applyBorder="1" applyAlignment="1">
      <alignment horizontal="center" vertical="center" wrapText="1"/>
    </xf>
    <xf numFmtId="0" fontId="6" fillId="19" borderId="19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 applyProtection="1">
      <alignment horizontal="center" vertical="center" wrapText="1"/>
      <protection locked="0"/>
    </xf>
    <xf numFmtId="0" fontId="6" fillId="19" borderId="26" xfId="0" applyFont="1" applyFill="1" applyBorder="1" applyAlignment="1" applyProtection="1">
      <alignment horizontal="center" vertical="center" wrapText="1"/>
      <protection locked="0"/>
    </xf>
    <xf numFmtId="0" fontId="6" fillId="19" borderId="19" xfId="0" applyFont="1" applyFill="1" applyBorder="1" applyAlignment="1" applyProtection="1">
      <alignment horizontal="center" vertical="center" wrapText="1"/>
      <protection locked="0"/>
    </xf>
    <xf numFmtId="0" fontId="7" fillId="26" borderId="54" xfId="0" applyFont="1" applyFill="1" applyBorder="1" applyAlignment="1">
      <alignment horizontal="center"/>
    </xf>
    <xf numFmtId="0" fontId="7" fillId="19" borderId="54" xfId="0" applyFont="1" applyFill="1" applyBorder="1" applyAlignment="1">
      <alignment horizontal="center"/>
    </xf>
    <xf numFmtId="0" fontId="7" fillId="19" borderId="42" xfId="0" applyFont="1" applyFill="1" applyBorder="1" applyAlignment="1">
      <alignment horizontal="center"/>
    </xf>
    <xf numFmtId="0" fontId="7" fillId="26" borderId="55" xfId="0" applyFont="1" applyFill="1" applyBorder="1" applyAlignment="1">
      <alignment horizontal="center"/>
    </xf>
    <xf numFmtId="0" fontId="7" fillId="26" borderId="56" xfId="0" applyFont="1" applyFill="1" applyBorder="1" applyAlignment="1">
      <alignment horizontal="center"/>
    </xf>
    <xf numFmtId="0" fontId="6" fillId="26" borderId="8" xfId="0" applyFont="1" applyFill="1" applyBorder="1" applyAlignment="1">
      <alignment horizontal="center" vertical="center"/>
    </xf>
    <xf numFmtId="0" fontId="6" fillId="26" borderId="10" xfId="0" applyFont="1" applyFill="1" applyBorder="1" applyAlignment="1">
      <alignment horizontal="center" vertical="center"/>
    </xf>
    <xf numFmtId="0" fontId="6" fillId="26" borderId="13" xfId="0" applyFont="1" applyFill="1" applyBorder="1" applyAlignment="1">
      <alignment horizontal="center" vertical="center"/>
    </xf>
    <xf numFmtId="0" fontId="6" fillId="26" borderId="15" xfId="0" applyFont="1" applyFill="1" applyBorder="1" applyAlignment="1">
      <alignment horizontal="center" vertical="center"/>
    </xf>
    <xf numFmtId="49" fontId="6" fillId="19" borderId="16" xfId="0" applyNumberFormat="1" applyFont="1" applyFill="1" applyBorder="1" applyAlignment="1">
      <alignment horizontal="center" vertical="center" wrapText="1"/>
    </xf>
    <xf numFmtId="49" fontId="6" fillId="19" borderId="17" xfId="0" applyNumberFormat="1" applyFont="1" applyFill="1" applyBorder="1" applyAlignment="1">
      <alignment horizontal="center" vertical="center" wrapText="1"/>
    </xf>
    <xf numFmtId="0" fontId="6" fillId="26" borderId="16" xfId="0" applyFont="1" applyFill="1" applyBorder="1" applyAlignment="1">
      <alignment horizontal="center" vertical="center" wrapText="1"/>
    </xf>
    <xf numFmtId="0" fontId="6" fillId="26" borderId="17" xfId="0" applyFont="1" applyFill="1" applyBorder="1" applyAlignment="1">
      <alignment horizontal="center" vertical="center" wrapText="1"/>
    </xf>
    <xf numFmtId="0" fontId="9" fillId="19" borderId="45" xfId="0" applyFont="1" applyFill="1" applyBorder="1" applyAlignment="1" applyProtection="1">
      <alignment horizontal="center"/>
      <protection locked="0"/>
    </xf>
    <xf numFmtId="0" fontId="9" fillId="19" borderId="46" xfId="0" applyFont="1" applyFill="1" applyBorder="1" applyAlignment="1" applyProtection="1">
      <alignment horizontal="center"/>
      <protection locked="0"/>
    </xf>
    <xf numFmtId="0" fontId="9" fillId="19" borderId="26" xfId="0" applyFont="1" applyFill="1" applyBorder="1" applyAlignment="1" applyProtection="1">
      <alignment horizontal="center"/>
      <protection locked="0"/>
    </xf>
    <xf numFmtId="0" fontId="9" fillId="19" borderId="19" xfId="0" applyFont="1" applyFill="1" applyBorder="1" applyAlignment="1" applyProtection="1">
      <alignment horizontal="center"/>
      <protection locked="0"/>
    </xf>
    <xf numFmtId="0" fontId="10" fillId="26" borderId="32" xfId="0" applyFont="1" applyFill="1" applyBorder="1" applyAlignment="1" applyProtection="1">
      <alignment horizontal="center"/>
      <protection locked="0"/>
    </xf>
    <xf numFmtId="0" fontId="10" fillId="26" borderId="55" xfId="0" applyFont="1" applyFill="1" applyBorder="1" applyAlignment="1" applyProtection="1">
      <alignment horizontal="center"/>
      <protection locked="0"/>
    </xf>
    <xf numFmtId="0" fontId="10" fillId="26" borderId="52" xfId="0" applyFont="1" applyFill="1" applyBorder="1" applyAlignment="1" applyProtection="1">
      <alignment horizontal="center"/>
      <protection locked="0"/>
    </xf>
    <xf numFmtId="0" fontId="10" fillId="26" borderId="64" xfId="0" applyFont="1" applyFill="1" applyBorder="1" applyAlignment="1" applyProtection="1">
      <alignment horizontal="center"/>
      <protection locked="0"/>
    </xf>
    <xf numFmtId="0" fontId="10" fillId="26" borderId="56" xfId="0" applyFont="1" applyFill="1" applyBorder="1" applyAlignment="1" applyProtection="1">
      <alignment horizontal="center"/>
      <protection locked="0"/>
    </xf>
    <xf numFmtId="0" fontId="10" fillId="19" borderId="3" xfId="0" applyFont="1" applyFill="1" applyBorder="1" applyAlignment="1" applyProtection="1">
      <alignment horizontal="center"/>
      <protection locked="0"/>
    </xf>
    <xf numFmtId="0" fontId="10" fillId="19" borderId="42" xfId="0" applyFont="1" applyFill="1" applyBorder="1" applyAlignment="1" applyProtection="1">
      <alignment horizontal="center"/>
      <protection locked="0"/>
    </xf>
    <xf numFmtId="0" fontId="10" fillId="19" borderId="39" xfId="0" applyFont="1" applyFill="1" applyBorder="1" applyAlignment="1" applyProtection="1">
      <alignment horizontal="center"/>
      <protection locked="0"/>
    </xf>
    <xf numFmtId="0" fontId="10" fillId="19" borderId="60" xfId="0" applyFont="1" applyFill="1" applyBorder="1" applyAlignment="1" applyProtection="1">
      <alignment horizontal="center"/>
      <protection locked="0"/>
    </xf>
    <xf numFmtId="0" fontId="10" fillId="19" borderId="48" xfId="0" applyFont="1" applyFill="1" applyBorder="1" applyAlignment="1" applyProtection="1">
      <alignment horizontal="center"/>
      <protection locked="0"/>
    </xf>
  </cellXfs>
  <cellStyles count="2">
    <cellStyle name="Standard" xfId="0" builtinId="0"/>
    <cellStyle name="Standard 2" xfId="1" xr:uid="{D542633D-7DF4-465B-85AC-D052E1A8B816}"/>
  </cellStyles>
  <dxfs count="225"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00990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EE0BA"/>
      <color rgb="FFF3EACB"/>
      <color rgb="FF99CC00"/>
      <color rgb="FFF83530"/>
      <color rgb="FFFF2F2F"/>
      <color rgb="FFF76E63"/>
      <color rgb="FF009900"/>
      <color rgb="FFBB41CF"/>
      <color rgb="FFF54A3D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0</xdr:row>
      <xdr:rowOff>9524</xdr:rowOff>
    </xdr:from>
    <xdr:to>
      <xdr:col>0</xdr:col>
      <xdr:colOff>9117328</xdr:colOff>
      <xdr:row>148</xdr:row>
      <xdr:rowOff>98534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3" y="9524"/>
          <a:ext cx="9107805" cy="29255217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4B72D0-63A7-459B-A6BE-7543B880911E}" name="Tabelle1" displayName="Tabelle1" ref="B1:C7" totalsRowShown="0">
  <autoFilter ref="B1:C7" xr:uid="{8D4B72D0-63A7-459B-A6BE-7543B880911E}"/>
  <tableColumns count="2">
    <tableColumn id="1" xr3:uid="{C363A807-579B-4679-B203-DE27AD5CD2A2}" name="Tier Rüstung"/>
    <tableColumn id="2" xr3:uid="{EBB1A863-455B-4E8D-9C57-A56CED9758CF}" name="Spalt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F72"/>
  <sheetViews>
    <sheetView tabSelected="1" zoomScaleNormal="100" workbookViewId="0">
      <selection activeCell="AD14" sqref="AD14"/>
    </sheetView>
  </sheetViews>
  <sheetFormatPr baseColWidth="10" defaultColWidth="11.29296875" defaultRowHeight="14.35" x14ac:dyDescent="0.5"/>
  <cols>
    <col min="1" max="1" width="14.1171875" style="6" customWidth="1"/>
    <col min="2" max="2" width="15" style="6" customWidth="1"/>
    <col min="3" max="3" width="14.29296875" style="6" customWidth="1"/>
    <col min="4" max="4" width="9.5859375" style="6" customWidth="1"/>
    <col min="5" max="5" width="14.29296875" style="6" customWidth="1"/>
    <col min="6" max="6" width="7.703125" style="6" customWidth="1"/>
    <col min="7" max="7" width="5.703125" style="6" customWidth="1"/>
    <col min="8" max="8" width="3.29296875" style="6" customWidth="1"/>
    <col min="9" max="9" width="0.703125" style="6" customWidth="1"/>
    <col min="10" max="10" width="3.1171875" style="6" customWidth="1"/>
    <col min="11" max="11" width="2.5859375" style="6" customWidth="1"/>
    <col min="12" max="12" width="3.1171875" style="6" customWidth="1"/>
    <col min="13" max="13" width="2.87890625" style="6" customWidth="1"/>
    <col min="14" max="14" width="3.29296875" style="6" customWidth="1"/>
    <col min="15" max="15" width="0.703125" style="6" customWidth="1"/>
    <col min="16" max="16" width="3" style="6" customWidth="1"/>
    <col min="17" max="17" width="3.87890625" style="6" customWidth="1"/>
    <col min="18" max="18" width="19.5859375" style="6" customWidth="1"/>
    <col min="19" max="19" width="5.1171875" style="33" customWidth="1"/>
    <col min="20" max="20" width="6.1171875" style="6" customWidth="1"/>
    <col min="21" max="21" width="3.87890625" style="6" customWidth="1"/>
    <col min="22" max="22" width="15.703125" style="6" customWidth="1"/>
    <col min="23" max="24" width="6.29296875" style="6" customWidth="1"/>
    <col min="25" max="25" width="6" style="6" customWidth="1"/>
    <col min="26" max="26" width="3.29296875" style="6" customWidth="1"/>
    <col min="27" max="27" width="14.29296875" style="6" customWidth="1"/>
    <col min="28" max="28" width="8.5859375" style="6" customWidth="1"/>
    <col min="29" max="29" width="16.703125" style="6" customWidth="1"/>
    <col min="30" max="16384" width="11.29296875" style="6"/>
  </cols>
  <sheetData>
    <row r="1" spans="1:32" ht="14.7" thickBot="1" x14ac:dyDescent="0.55000000000000004">
      <c r="A1" s="179" t="s">
        <v>273</v>
      </c>
      <c r="B1" s="192" t="s">
        <v>274</v>
      </c>
      <c r="C1" s="192" t="s">
        <v>0</v>
      </c>
      <c r="D1" s="192" t="s">
        <v>1</v>
      </c>
      <c r="E1" s="192" t="s">
        <v>122</v>
      </c>
      <c r="F1" s="193" t="s">
        <v>147</v>
      </c>
      <c r="G1" s="4"/>
      <c r="H1" s="4"/>
      <c r="I1" s="5"/>
      <c r="J1" s="411" t="s">
        <v>258</v>
      </c>
      <c r="K1" s="412"/>
      <c r="L1" s="412"/>
      <c r="M1" s="412"/>
      <c r="N1" s="413"/>
      <c r="O1" s="5"/>
      <c r="P1" s="5"/>
      <c r="Q1" s="5"/>
      <c r="R1" s="222" t="s">
        <v>3</v>
      </c>
      <c r="S1" s="259"/>
      <c r="T1" s="68" t="s">
        <v>263</v>
      </c>
      <c r="U1" s="74"/>
      <c r="V1" s="135" t="s">
        <v>4</v>
      </c>
      <c r="W1" s="369" t="s">
        <v>208</v>
      </c>
      <c r="X1" s="371"/>
      <c r="Y1" s="3" t="s">
        <v>200</v>
      </c>
      <c r="Z1" s="4"/>
      <c r="AA1" s="369" t="s">
        <v>6</v>
      </c>
      <c r="AB1" s="371"/>
      <c r="AD1" s="5"/>
      <c r="AE1" s="5"/>
    </row>
    <row r="2" spans="1:32" ht="14.7" thickBot="1" x14ac:dyDescent="0.55000000000000004">
      <c r="A2" s="180" t="s">
        <v>237</v>
      </c>
      <c r="B2" s="141"/>
      <c r="C2" s="141"/>
      <c r="D2" s="141"/>
      <c r="E2" s="141"/>
      <c r="F2" s="181"/>
      <c r="G2" s="7"/>
      <c r="H2" s="7"/>
      <c r="I2" s="7"/>
      <c r="J2" s="379">
        <v>100</v>
      </c>
      <c r="K2" s="380"/>
      <c r="L2" s="380"/>
      <c r="M2" s="380"/>
      <c r="N2" s="381"/>
      <c r="O2" s="7"/>
      <c r="P2" s="7"/>
      <c r="Q2" s="5"/>
      <c r="R2" s="123" t="s">
        <v>214</v>
      </c>
      <c r="S2" s="260">
        <f>Charakter!B2+T2</f>
        <v>10</v>
      </c>
      <c r="T2" s="136">
        <v>0</v>
      </c>
      <c r="U2" s="224"/>
      <c r="V2" s="372" t="s">
        <v>8</v>
      </c>
      <c r="W2" s="373"/>
      <c r="X2" s="373"/>
      <c r="Y2" s="374"/>
      <c r="Z2" s="5"/>
      <c r="AA2" s="419" t="str">
        <f>IF(Charakter!L2 = 0, "", Charakter!L2)</f>
        <v/>
      </c>
      <c r="AB2" s="420"/>
      <c r="AD2" s="7"/>
      <c r="AE2" s="7"/>
      <c r="AF2" s="8"/>
    </row>
    <row r="3" spans="1:32" x14ac:dyDescent="0.5">
      <c r="A3" s="182" t="s">
        <v>238</v>
      </c>
      <c r="B3" s="143"/>
      <c r="C3" s="143"/>
      <c r="D3" s="143"/>
      <c r="E3" s="143"/>
      <c r="F3" s="154"/>
      <c r="G3" s="7"/>
      <c r="H3" s="7"/>
      <c r="I3" s="7"/>
      <c r="J3" s="7"/>
      <c r="K3" s="7"/>
      <c r="L3" s="7"/>
      <c r="M3" s="7"/>
      <c r="N3" s="7"/>
      <c r="O3" s="7"/>
      <c r="P3" s="7"/>
      <c r="Q3" s="5"/>
      <c r="R3" s="124" t="s">
        <v>215</v>
      </c>
      <c r="S3" s="261">
        <f>Charakter!B3+T3</f>
        <v>10</v>
      </c>
      <c r="T3" s="137">
        <v>0</v>
      </c>
      <c r="U3" s="224"/>
      <c r="V3" s="225" t="s">
        <v>10</v>
      </c>
      <c r="W3" s="226" t="s">
        <v>11</v>
      </c>
      <c r="X3" s="226" t="s">
        <v>12</v>
      </c>
      <c r="Y3" s="227">
        <f>Charakter!J2</f>
        <v>20</v>
      </c>
      <c r="Z3" s="5"/>
      <c r="AA3" s="425" t="str">
        <f>IF(Charakter!L3 = 0, "", Charakter!L3)</f>
        <v/>
      </c>
      <c r="AB3" s="426"/>
      <c r="AD3" s="7"/>
      <c r="AE3" s="7"/>
      <c r="AF3" s="8"/>
    </row>
    <row r="4" spans="1:32" ht="14.7" thickBot="1" x14ac:dyDescent="0.55000000000000004">
      <c r="A4" s="183" t="s">
        <v>239</v>
      </c>
      <c r="B4" s="184"/>
      <c r="C4" s="184"/>
      <c r="D4" s="184"/>
      <c r="E4" s="184"/>
      <c r="F4" s="185"/>
      <c r="G4" s="7"/>
      <c r="H4" s="7"/>
      <c r="I4" s="7"/>
      <c r="J4" s="7"/>
      <c r="N4" s="7"/>
      <c r="O4" s="7"/>
      <c r="P4" s="7"/>
      <c r="Q4" s="5"/>
      <c r="R4" s="125" t="s">
        <v>14</v>
      </c>
      <c r="S4" s="262">
        <f>Charakter!B4+T4</f>
        <v>10</v>
      </c>
      <c r="T4" s="138">
        <v>0</v>
      </c>
      <c r="U4" s="224"/>
      <c r="V4" s="125" t="s">
        <v>220</v>
      </c>
      <c r="W4" s="228" t="s">
        <v>11</v>
      </c>
      <c r="X4" s="228" t="s">
        <v>12</v>
      </c>
      <c r="Y4" s="229">
        <f>Charakter!J3</f>
        <v>20</v>
      </c>
      <c r="Z4" s="5"/>
      <c r="AA4" s="417" t="str">
        <f>IF(Charakter!L4 = 0, "", Charakter!L4)</f>
        <v/>
      </c>
      <c r="AB4" s="418"/>
      <c r="AD4" s="7"/>
      <c r="AE4" s="7"/>
      <c r="AF4" s="8"/>
    </row>
    <row r="5" spans="1:32" x14ac:dyDescent="0.5">
      <c r="A5" s="186" t="s">
        <v>13</v>
      </c>
      <c r="B5" s="187"/>
      <c r="C5" s="187"/>
      <c r="D5" s="187"/>
      <c r="E5" s="188"/>
      <c r="F5" s="189"/>
      <c r="G5" s="7"/>
      <c r="H5" s="7"/>
      <c r="I5" s="7"/>
      <c r="J5" s="7"/>
      <c r="K5" s="12"/>
      <c r="L5" s="13"/>
      <c r="M5" s="14"/>
      <c r="N5" s="7"/>
      <c r="O5" s="7"/>
      <c r="P5" s="7"/>
      <c r="Q5" s="5"/>
      <c r="R5" s="124" t="s">
        <v>216</v>
      </c>
      <c r="S5" s="263">
        <f>Charakter!B5+T5</f>
        <v>10</v>
      </c>
      <c r="T5" s="137">
        <v>0</v>
      </c>
      <c r="U5" s="224"/>
      <c r="V5" s="124" t="s">
        <v>221</v>
      </c>
      <c r="W5" s="228" t="s">
        <v>11</v>
      </c>
      <c r="X5" s="230"/>
      <c r="Y5" s="231">
        <f>Charakter!J4</f>
        <v>20</v>
      </c>
      <c r="Z5" s="5"/>
      <c r="AA5" s="425" t="str">
        <f>IF(Charakter!L5 = 0, "", Charakter!L5)</f>
        <v/>
      </c>
      <c r="AB5" s="426"/>
      <c r="AD5" s="7"/>
      <c r="AE5" s="7"/>
      <c r="AF5" s="8"/>
    </row>
    <row r="6" spans="1:32" ht="14.7" thickBot="1" x14ac:dyDescent="0.55000000000000004">
      <c r="A6" s="126" t="s">
        <v>15</v>
      </c>
      <c r="B6" s="190"/>
      <c r="C6" s="190"/>
      <c r="D6" s="190"/>
      <c r="E6" s="147"/>
      <c r="F6" s="155"/>
      <c r="G6" s="7"/>
      <c r="H6" s="7"/>
      <c r="I6" s="7"/>
      <c r="J6" s="7"/>
      <c r="K6" s="15"/>
      <c r="L6" s="7"/>
      <c r="M6" s="16"/>
      <c r="N6" s="7"/>
      <c r="O6" s="7"/>
      <c r="P6" s="7"/>
      <c r="Q6" s="5"/>
      <c r="R6" s="125" t="s">
        <v>77</v>
      </c>
      <c r="S6" s="264">
        <f>Charakter!B6+T6</f>
        <v>10</v>
      </c>
      <c r="T6" s="138">
        <v>0</v>
      </c>
      <c r="U6" s="224"/>
      <c r="V6" s="125" t="s">
        <v>17</v>
      </c>
      <c r="W6" s="228" t="s">
        <v>11</v>
      </c>
      <c r="X6" s="228" t="s">
        <v>12</v>
      </c>
      <c r="Y6" s="229">
        <f>Charakter!J5</f>
        <v>20</v>
      </c>
      <c r="Z6" s="5"/>
      <c r="AA6" s="417" t="str">
        <f>IF(Charakter!L6 = 0, "", Charakter!L6)</f>
        <v/>
      </c>
      <c r="AB6" s="418"/>
      <c r="AD6" s="7"/>
      <c r="AE6" s="7"/>
      <c r="AF6" s="8"/>
    </row>
    <row r="7" spans="1:32" ht="14.7" thickBot="1" x14ac:dyDescent="0.55000000000000004">
      <c r="A7" s="179"/>
      <c r="B7" s="459" t="s">
        <v>286</v>
      </c>
      <c r="C7" s="460"/>
      <c r="D7" s="459" t="s">
        <v>287</v>
      </c>
      <c r="E7" s="461"/>
      <c r="F7" s="462"/>
      <c r="G7" s="7"/>
      <c r="H7" s="7"/>
      <c r="I7" s="7"/>
      <c r="J7" s="7"/>
      <c r="K7" s="18"/>
      <c r="L7" s="19"/>
      <c r="M7" s="20"/>
      <c r="N7" s="7"/>
      <c r="O7" s="7"/>
      <c r="P7" s="7"/>
      <c r="Q7" s="5"/>
      <c r="R7" s="265" t="s">
        <v>113</v>
      </c>
      <c r="S7" s="266">
        <f>Charakter!B7+T7</f>
        <v>10</v>
      </c>
      <c r="T7" s="137">
        <v>0</v>
      </c>
      <c r="U7" s="224"/>
      <c r="V7" s="124" t="s">
        <v>80</v>
      </c>
      <c r="W7" s="228" t="s">
        <v>39</v>
      </c>
      <c r="X7" s="228" t="s">
        <v>99</v>
      </c>
      <c r="Y7" s="231">
        <f>Charakter!J6</f>
        <v>20</v>
      </c>
      <c r="Z7" s="5"/>
      <c r="AA7" s="425" t="str">
        <f>IF(Charakter!L7 = 0, "", Charakter!L7)</f>
        <v/>
      </c>
      <c r="AB7" s="426"/>
      <c r="AC7" s="7"/>
      <c r="AD7" s="7"/>
      <c r="AE7" s="7"/>
      <c r="AF7" s="8"/>
    </row>
    <row r="8" spans="1:32" ht="14.7" thickBot="1" x14ac:dyDescent="0.55000000000000004">
      <c r="A8" s="463" t="s">
        <v>176</v>
      </c>
      <c r="B8" s="464"/>
      <c r="C8" s="465"/>
      <c r="D8" s="464"/>
      <c r="E8" s="466"/>
      <c r="F8" s="467"/>
      <c r="G8" s="7"/>
      <c r="H8" s="7"/>
      <c r="I8" s="7"/>
      <c r="J8" s="7"/>
      <c r="K8" s="7"/>
      <c r="L8" s="22"/>
      <c r="M8" s="7"/>
      <c r="N8" s="7"/>
      <c r="O8" s="7"/>
      <c r="P8" s="7"/>
      <c r="Q8" s="5"/>
      <c r="R8" s="123" t="s">
        <v>240</v>
      </c>
      <c r="S8" s="267">
        <f>Charakter!B8+T8</f>
        <v>4</v>
      </c>
      <c r="T8" s="138">
        <v>0</v>
      </c>
      <c r="U8" s="224"/>
      <c r="V8" s="125" t="s">
        <v>222</v>
      </c>
      <c r="W8" s="228" t="s">
        <v>12</v>
      </c>
      <c r="X8" s="228" t="s">
        <v>18</v>
      </c>
      <c r="Y8" s="229">
        <f>Charakter!J7</f>
        <v>20</v>
      </c>
      <c r="Z8" s="5"/>
      <c r="AA8" s="417" t="str">
        <f>IF(Charakter!L8 = 0, "", Charakter!L8)</f>
        <v/>
      </c>
      <c r="AB8" s="418"/>
      <c r="AC8" s="7"/>
      <c r="AD8" s="7"/>
      <c r="AE8" s="7"/>
      <c r="AF8" s="8"/>
    </row>
    <row r="9" spans="1:32" ht="14.7" thickBot="1" x14ac:dyDescent="0.55000000000000004">
      <c r="A9" s="468" t="s">
        <v>177</v>
      </c>
      <c r="B9" s="469"/>
      <c r="C9" s="470"/>
      <c r="D9" s="469"/>
      <c r="E9" s="471"/>
      <c r="F9" s="472"/>
      <c r="G9" s="7"/>
      <c r="H9" s="21"/>
      <c r="I9" s="23"/>
      <c r="J9" s="12"/>
      <c r="K9" s="13"/>
      <c r="L9" s="13"/>
      <c r="M9" s="13"/>
      <c r="N9" s="14"/>
      <c r="O9" s="24"/>
      <c r="P9" s="21"/>
      <c r="Q9" s="5"/>
      <c r="R9" s="225" t="s">
        <v>81</v>
      </c>
      <c r="S9" s="268">
        <f>Charakter!B9+T9</f>
        <v>4</v>
      </c>
      <c r="T9" s="137">
        <v>0</v>
      </c>
      <c r="U9" s="224"/>
      <c r="V9" s="124" t="s">
        <v>225</v>
      </c>
      <c r="W9" s="228" t="s">
        <v>11</v>
      </c>
      <c r="X9" s="228" t="s">
        <v>18</v>
      </c>
      <c r="Y9" s="231">
        <f>Charakter!J8</f>
        <v>20</v>
      </c>
      <c r="Z9" s="5"/>
      <c r="AA9" s="427" t="str">
        <f>IF(Charakter!L9 = 0, "", Charakter!L9)</f>
        <v/>
      </c>
      <c r="AB9" s="428"/>
      <c r="AC9" s="7"/>
      <c r="AD9" s="7"/>
      <c r="AE9" s="7"/>
      <c r="AF9" s="8"/>
    </row>
    <row r="10" spans="1:32" ht="14.7" thickBot="1" x14ac:dyDescent="0.55000000000000004">
      <c r="A10" s="191"/>
      <c r="F10" s="7"/>
      <c r="G10" s="7"/>
      <c r="H10" s="22"/>
      <c r="I10" s="7"/>
      <c r="J10" s="15"/>
      <c r="K10" s="7"/>
      <c r="L10" s="7"/>
      <c r="M10" s="7"/>
      <c r="N10" s="16"/>
      <c r="O10" s="7"/>
      <c r="P10" s="22"/>
      <c r="Q10" s="5"/>
      <c r="R10" s="125" t="s">
        <v>217</v>
      </c>
      <c r="S10" s="269">
        <f>Charakter!B10+T10</f>
        <v>14</v>
      </c>
      <c r="T10" s="138">
        <v>0</v>
      </c>
      <c r="U10" s="224"/>
      <c r="V10" s="126" t="s">
        <v>223</v>
      </c>
      <c r="W10" s="232" t="s">
        <v>18</v>
      </c>
      <c r="X10" s="233"/>
      <c r="Y10" s="234">
        <f>Charakter!J9</f>
        <v>20</v>
      </c>
      <c r="Z10" s="5"/>
      <c r="AC10" s="7"/>
      <c r="AD10" s="7"/>
      <c r="AE10" s="7"/>
      <c r="AF10" s="8"/>
    </row>
    <row r="11" spans="1:32" ht="14.7" thickBot="1" x14ac:dyDescent="0.55000000000000004">
      <c r="A11" s="204" t="s">
        <v>19</v>
      </c>
      <c r="B11" s="205" t="s">
        <v>278</v>
      </c>
      <c r="C11" s="206" t="s">
        <v>51</v>
      </c>
      <c r="D11" s="212" t="s">
        <v>1</v>
      </c>
      <c r="E11" s="214" t="s">
        <v>122</v>
      </c>
      <c r="F11" s="213"/>
      <c r="G11" s="7"/>
      <c r="H11" s="22"/>
      <c r="I11" s="7"/>
      <c r="J11" s="15"/>
      <c r="K11" s="7"/>
      <c r="L11" s="7"/>
      <c r="M11" s="7"/>
      <c r="N11" s="16"/>
      <c r="O11" s="7"/>
      <c r="P11" s="22"/>
      <c r="Q11" s="5"/>
      <c r="R11" s="124" t="s">
        <v>218</v>
      </c>
      <c r="S11" s="270">
        <f>Charakter!B11+T11</f>
        <v>10</v>
      </c>
      <c r="T11" s="137">
        <v>0</v>
      </c>
      <c r="U11" s="224"/>
      <c r="V11" s="375" t="s">
        <v>276</v>
      </c>
      <c r="W11" s="376"/>
      <c r="X11" s="376"/>
      <c r="Y11" s="377"/>
      <c r="Z11" s="5"/>
      <c r="AA11" s="369" t="s">
        <v>5</v>
      </c>
      <c r="AB11" s="371"/>
      <c r="AC11" s="7"/>
      <c r="AD11" s="7"/>
      <c r="AE11" s="7"/>
      <c r="AF11" s="8"/>
    </row>
    <row r="12" spans="1:32" ht="14.7" thickBot="1" x14ac:dyDescent="0.55000000000000004">
      <c r="A12" s="123" t="s">
        <v>22</v>
      </c>
      <c r="B12" s="141" t="s">
        <v>159</v>
      </c>
      <c r="C12" s="207">
        <f>IF(F12= "Kaputt",0,IF(F12 = "-50%", ROUND(_xlfn.XLOOKUP(B12&amp;""&amp;E12,DatenExelintern!$U$2:$U$13,DatenExelintern!$T$2:$T$13,0) * 0.5,0), IF(F12 = "-30%",ROUND(_xlfn.XLOOKUP(B12&amp;""&amp;E12,DatenExelintern!$U$2:$U$13,DatenExelintern!$T$2:$T$13,0) * 0.7,0),  ROUND(_xlfn.XLOOKUP(B12&amp;""&amp;E12,DatenExelintern!$U$2:$U$13,DatenExelintern!$T$2:$T$13,0),0))))</f>
        <v>0</v>
      </c>
      <c r="D12" s="141">
        <v>0</v>
      </c>
      <c r="E12" s="208">
        <v>0</v>
      </c>
      <c r="F12" s="281" t="str">
        <f>IF(AND(D12 = 0, NOT(_xlfn.XLOOKUP(E12,DatenExelintern!$P$16:$P$19,DatenExelintern!$S$16:$S$19, "nf") = "nf" )),"Kaputt", IF(D12 &lt;= _xlfn.XLOOKUP(E12,DatenExelintern!$P$16:$P$19,DatenExelintern!$S$16:$S$19,-1), "-50%", IF(D12 &lt;=  _xlfn.XLOOKUP(E12,DatenExelintern!$P$16:$P$19,DatenExelintern!$R$16:$R$19,-1), "-30%", "")))</f>
        <v/>
      </c>
      <c r="G12" s="7"/>
      <c r="H12" s="22"/>
      <c r="I12" s="7"/>
      <c r="J12" s="15"/>
      <c r="K12" s="7"/>
      <c r="L12" s="7"/>
      <c r="M12" s="7"/>
      <c r="N12" s="16"/>
      <c r="O12" s="7"/>
      <c r="P12" s="22"/>
      <c r="Q12" s="5"/>
      <c r="R12" s="126" t="s">
        <v>88</v>
      </c>
      <c r="S12" s="271">
        <f>ROUNDUP((S7+S5)/2,0)</f>
        <v>10</v>
      </c>
      <c r="T12" s="139">
        <v>0</v>
      </c>
      <c r="U12" s="224"/>
      <c r="V12" s="123" t="s">
        <v>224</v>
      </c>
      <c r="W12" s="236" t="s">
        <v>11</v>
      </c>
      <c r="X12" s="236" t="s">
        <v>18</v>
      </c>
      <c r="Y12" s="237">
        <f>Charakter!J10</f>
        <v>20</v>
      </c>
      <c r="Z12" s="5"/>
      <c r="AA12" s="419" t="str">
        <f>IF(Charakter!L13 = 0, "", Charakter!L13)</f>
        <v/>
      </c>
      <c r="AB12" s="420"/>
      <c r="AC12" s="7"/>
      <c r="AD12" s="7"/>
      <c r="AE12" s="7"/>
      <c r="AF12" s="8"/>
    </row>
    <row r="13" spans="1:32" ht="14.7" thickBot="1" x14ac:dyDescent="0.55000000000000004">
      <c r="A13" s="124" t="s">
        <v>24</v>
      </c>
      <c r="B13" s="143" t="s">
        <v>159</v>
      </c>
      <c r="C13" s="143">
        <f>IF(F13= "Kaputt",0,IF(F13 = "-50%", ROUND(_xlfn.XLOOKUP(B13&amp;""&amp;E13,DatenExelintern!$U$2:$U$13,DatenExelintern!$T$2:$T$13,0) * 0.5,0), IF(F13 = "-30%",ROUND(_xlfn.XLOOKUP(B13&amp;""&amp;E13,DatenExelintern!$U$2:$U$13,DatenExelintern!$T$2:$T$13,0) * 0.7,0),  ROUND(_xlfn.XLOOKUP(B13&amp;""&amp;E13,DatenExelintern!$U$2:$U$13,DatenExelintern!$T$2:$T$13,0),0))))</f>
        <v>0</v>
      </c>
      <c r="D13" s="143">
        <v>0</v>
      </c>
      <c r="E13" s="209">
        <v>0</v>
      </c>
      <c r="F13" s="282" t="str">
        <f>IF(AND(D13 = 0, NOT(_xlfn.XLOOKUP(E13,DatenExelintern!$P$16:$P$19,DatenExelintern!$S$16:$S$19, "nf") = "nf" )),"Kaputt", IF(D13 &lt;= _xlfn.XLOOKUP(E13,DatenExelintern!$P$16:$P$19,DatenExelintern!$S$16:$S$19,-1), "-50%", IF(D13 &lt;=  _xlfn.XLOOKUP(E13,DatenExelintern!$P$16:$P$19,DatenExelintern!$R$16:$R$19,-1), "-30%", "")))</f>
        <v/>
      </c>
      <c r="G13" s="7"/>
      <c r="H13" s="22"/>
      <c r="I13" s="7"/>
      <c r="J13" s="15"/>
      <c r="K13" s="7"/>
      <c r="L13" s="7"/>
      <c r="M13" s="7"/>
      <c r="N13" s="16"/>
      <c r="O13" s="7"/>
      <c r="P13" s="22"/>
      <c r="Q13" s="7"/>
      <c r="R13" s="7"/>
      <c r="S13" s="7"/>
      <c r="T13" s="29"/>
      <c r="U13" s="32"/>
      <c r="V13" s="124" t="s">
        <v>29</v>
      </c>
      <c r="W13" s="228" t="s">
        <v>18</v>
      </c>
      <c r="X13" s="238"/>
      <c r="Y13" s="231">
        <f>Charakter!J11</f>
        <v>20</v>
      </c>
      <c r="Z13" s="5"/>
      <c r="AA13" s="421" t="str">
        <f>IF(Charakter!L14 = 0, "", Charakter!L14)</f>
        <v/>
      </c>
      <c r="AB13" s="422"/>
      <c r="AC13" s="7"/>
      <c r="AD13" s="7"/>
      <c r="AE13" s="7"/>
      <c r="AF13" s="8"/>
    </row>
    <row r="14" spans="1:32" ht="14.7" customHeight="1" thickBot="1" x14ac:dyDescent="0.55000000000000004">
      <c r="A14" s="125" t="s">
        <v>27</v>
      </c>
      <c r="B14" s="145" t="s">
        <v>159</v>
      </c>
      <c r="C14" s="145">
        <f>IF(F14= "Kaputt",0,IF(F14 = "-50%", ROUND(_xlfn.XLOOKUP(B14&amp;""&amp;E14,DatenExelintern!$U$2:$U$13,DatenExelintern!$T$2:$T$13,0) * 0.5,0), IF(F14 = "-30%",ROUND(_xlfn.XLOOKUP(B14&amp;""&amp;E14,DatenExelintern!$U$2:$U$13,DatenExelintern!$T$2:$T$13,0) * 0.7,0),  ROUND(_xlfn.XLOOKUP(B14&amp;""&amp;E14,DatenExelintern!$U$2:$U$13,DatenExelintern!$T$2:$T$13,0),0))))</f>
        <v>0</v>
      </c>
      <c r="D14" s="145">
        <v>0</v>
      </c>
      <c r="E14" s="210">
        <v>0</v>
      </c>
      <c r="F14" s="283" t="str">
        <f>IF(AND(D14 = 0, NOT(_xlfn.XLOOKUP(E14,DatenExelintern!$P$16:$P$19,DatenExelintern!$S$16:$S$19, "nf") = "nf" )),"Kaputt", IF(D14 &lt;= _xlfn.XLOOKUP(E14,DatenExelintern!$P$16:$P$19,DatenExelintern!$S$16:$S$19,-1), "-50%", IF(D14 &lt;=  _xlfn.XLOOKUP(E14,DatenExelintern!$P$16:$P$19,DatenExelintern!$R$16:$R$19,-1), "-30%", "")))</f>
        <v/>
      </c>
      <c r="G14" s="7"/>
      <c r="H14" s="22"/>
      <c r="I14" s="7"/>
      <c r="J14" s="15"/>
      <c r="K14" s="7"/>
      <c r="L14" s="7"/>
      <c r="M14" s="7"/>
      <c r="N14" s="16"/>
      <c r="O14" s="7"/>
      <c r="P14" s="22"/>
      <c r="Q14" s="7"/>
      <c r="R14" s="382" t="s">
        <v>280</v>
      </c>
      <c r="S14" s="383"/>
      <c r="T14" s="384"/>
      <c r="U14" s="32"/>
      <c r="V14" s="126" t="s">
        <v>179</v>
      </c>
      <c r="W14" s="232" t="s">
        <v>18</v>
      </c>
      <c r="X14" s="232" t="s">
        <v>99</v>
      </c>
      <c r="Y14" s="234">
        <f>Charakter!J12</f>
        <v>20</v>
      </c>
      <c r="Z14" s="5"/>
      <c r="AA14" s="423" t="str">
        <f>IF(Charakter!L15 = 0, "", Charakter!L15)</f>
        <v/>
      </c>
      <c r="AB14" s="424"/>
      <c r="AC14" s="7"/>
      <c r="AD14" s="7"/>
      <c r="AE14" s="7"/>
      <c r="AF14" s="8"/>
    </row>
    <row r="15" spans="1:32" ht="15.75" customHeight="1" thickBot="1" x14ac:dyDescent="0.55000000000000004">
      <c r="A15" s="124" t="s">
        <v>212</v>
      </c>
      <c r="B15" s="143" t="s">
        <v>159</v>
      </c>
      <c r="C15" s="143">
        <f>IF(F15= "Kaputt",0,IF(F15 = "-50%", ROUND(_xlfn.XLOOKUP(B15&amp;""&amp;E15,DatenExelintern!$U$2:$U$13,DatenExelintern!$T$2:$T$13,0) * 0.5,0), IF(F15 = "-30%",ROUND(_xlfn.XLOOKUP(B15&amp;""&amp;E15,DatenExelintern!$U$2:$U$13,DatenExelintern!$T$2:$T$13,0) * 0.7,0),  ROUND(_xlfn.XLOOKUP(B15&amp;""&amp;E15,DatenExelintern!$U$2:$U$13,DatenExelintern!$T$2:$T$13,0),0))))</f>
        <v>0</v>
      </c>
      <c r="D15" s="143">
        <v>0</v>
      </c>
      <c r="E15" s="209">
        <v>0</v>
      </c>
      <c r="F15" s="282" t="str">
        <f>IF(AND(D15 = 0, NOT(_xlfn.XLOOKUP(E15,DatenExelintern!$P$16:$P$19,DatenExelintern!$S$16:$S$19, "nf") = "nf" )),"Kaputt", IF(D15 &lt;= _xlfn.XLOOKUP(E15,DatenExelintern!$P$16:$P$19,DatenExelintern!$S$16:$S$19,-1), "-50%", IF(D15 &lt;=  _xlfn.XLOOKUP(E15,DatenExelintern!$P$16:$P$19,DatenExelintern!$R$16:$R$19,-1), "-30%", "")))</f>
        <v/>
      </c>
      <c r="G15" s="7"/>
      <c r="H15" s="22"/>
      <c r="I15" s="7"/>
      <c r="J15" s="15"/>
      <c r="K15" s="7"/>
      <c r="L15" s="7"/>
      <c r="M15" s="7"/>
      <c r="N15" s="16"/>
      <c r="O15" s="7"/>
      <c r="P15" s="22"/>
      <c r="Q15" s="7"/>
      <c r="R15" s="385"/>
      <c r="S15" s="386"/>
      <c r="T15" s="387"/>
      <c r="U15" s="32"/>
      <c r="V15" s="369" t="s">
        <v>275</v>
      </c>
      <c r="W15" s="370"/>
      <c r="X15" s="370"/>
      <c r="Y15" s="371"/>
      <c r="Z15" s="5"/>
      <c r="AA15" s="421" t="str">
        <f>IF(Charakter!L16 = 0, "", Charakter!L16)</f>
        <v/>
      </c>
      <c r="AB15" s="422"/>
      <c r="AC15" s="7"/>
      <c r="AD15" s="7"/>
      <c r="AE15" s="7"/>
      <c r="AF15" s="8"/>
    </row>
    <row r="16" spans="1:32" ht="15.7" thickBot="1" x14ac:dyDescent="0.55000000000000004">
      <c r="A16" s="126" t="s">
        <v>31</v>
      </c>
      <c r="B16" s="147" t="s">
        <v>159</v>
      </c>
      <c r="C16" s="147">
        <f>IF(F16= "Kaputt",0,IF(F16 = "-50%", ROUND(_xlfn.XLOOKUP(B16&amp;""&amp;E16,DatenExelintern!$U$2:$U$13,DatenExelintern!$T$2:$T$13,0) * 0.5,0), IF(F16 = "-30%",ROUND(_xlfn.XLOOKUP(B16&amp;""&amp;E16,DatenExelintern!$U$2:$U$13,DatenExelintern!$T$2:$T$13,0) * 0.7,0),  ROUND(_xlfn.XLOOKUP(B16&amp;""&amp;E16,DatenExelintern!$U$2:$U$13,DatenExelintern!$T$2:$T$13,0),0))))</f>
        <v>0</v>
      </c>
      <c r="D16" s="147">
        <v>0</v>
      </c>
      <c r="E16" s="211">
        <v>0</v>
      </c>
      <c r="F16" s="284" t="str">
        <f>IF(AND(D16 = 0, NOT(_xlfn.XLOOKUP(E16,DatenExelintern!$P$16:$P$19,DatenExelintern!$S$16:$S$19, "nf") = "nf" )),"Kaputt", IF(D16 &lt;= _xlfn.XLOOKUP(E16,DatenExelintern!$P$16:$P$19,DatenExelintern!$S$16:$S$19,-1), "-50%", IF(D16 &lt;=  _xlfn.XLOOKUP(E16,DatenExelintern!$P$16:$P$19,DatenExelintern!$R$16:$R$19,-1), "-30%", "")))</f>
        <v/>
      </c>
      <c r="G16" s="7"/>
      <c r="H16" s="22"/>
      <c r="I16" s="7"/>
      <c r="J16" s="15"/>
      <c r="K16" s="7"/>
      <c r="L16" s="7"/>
      <c r="M16" s="7"/>
      <c r="N16" s="16"/>
      <c r="O16" s="7"/>
      <c r="P16" s="22"/>
      <c r="Q16" s="7"/>
      <c r="R16" s="394">
        <v>0</v>
      </c>
      <c r="S16" s="395"/>
      <c r="T16" s="396"/>
      <c r="U16" s="32"/>
      <c r="V16" s="123" t="s">
        <v>226</v>
      </c>
      <c r="W16" s="236" t="s">
        <v>32</v>
      </c>
      <c r="X16" s="236" t="s">
        <v>99</v>
      </c>
      <c r="Y16" s="237">
        <f>Charakter!J13</f>
        <v>20</v>
      </c>
      <c r="Z16" s="5"/>
      <c r="AA16" s="429" t="str">
        <f>IF(Charakter!L17 = 0, "", Charakter!L17)</f>
        <v/>
      </c>
      <c r="AB16" s="430"/>
      <c r="AC16" s="7"/>
      <c r="AD16" s="7"/>
      <c r="AE16" s="7"/>
      <c r="AF16" s="8"/>
    </row>
    <row r="17" spans="1:32" ht="14.7" thickBot="1" x14ac:dyDescent="0.55000000000000004">
      <c r="A17" s="235" t="s">
        <v>26</v>
      </c>
      <c r="B17" s="280"/>
      <c r="C17" s="348">
        <f>SUM(C12:C16)</f>
        <v>0</v>
      </c>
      <c r="D17" s="7"/>
      <c r="E17" s="7"/>
      <c r="F17" s="7"/>
      <c r="G17" s="7"/>
      <c r="H17" s="30"/>
      <c r="I17" s="7"/>
      <c r="J17" s="15"/>
      <c r="K17" s="7"/>
      <c r="L17" s="7"/>
      <c r="M17" s="7"/>
      <c r="N17" s="16"/>
      <c r="O17" s="7"/>
      <c r="P17" s="30"/>
      <c r="Q17" s="7"/>
      <c r="R17" s="90"/>
      <c r="S17" s="7"/>
      <c r="T17" s="29"/>
      <c r="U17" s="32"/>
      <c r="V17" s="124" t="s">
        <v>227</v>
      </c>
      <c r="W17" s="228" t="s">
        <v>32</v>
      </c>
      <c r="X17" s="239"/>
      <c r="Y17" s="231">
        <f>Charakter!J14</f>
        <v>20</v>
      </c>
      <c r="Z17" s="5"/>
      <c r="AC17" s="29"/>
      <c r="AD17" s="29"/>
      <c r="AE17" s="7"/>
      <c r="AF17" s="8"/>
    </row>
    <row r="18" spans="1:32" ht="14.7" thickBot="1" x14ac:dyDescent="0.55000000000000004">
      <c r="A18" s="28"/>
      <c r="B18" s="17"/>
      <c r="C18" s="7"/>
      <c r="D18" s="7"/>
      <c r="E18" s="7"/>
      <c r="F18" s="7"/>
      <c r="G18" s="7"/>
      <c r="H18" s="7"/>
      <c r="I18" s="7"/>
      <c r="J18" s="18"/>
      <c r="K18" s="19"/>
      <c r="L18" s="19"/>
      <c r="M18" s="19"/>
      <c r="N18" s="20"/>
      <c r="O18" s="7"/>
      <c r="P18" s="7"/>
      <c r="Q18" s="7"/>
      <c r="R18" s="388" t="s">
        <v>279</v>
      </c>
      <c r="S18" s="389"/>
      <c r="T18" s="390"/>
      <c r="U18" s="32"/>
      <c r="V18" s="125" t="s">
        <v>228</v>
      </c>
      <c r="W18" s="228" t="s">
        <v>32</v>
      </c>
      <c r="X18" s="239"/>
      <c r="Y18" s="229">
        <f>Charakter!J15</f>
        <v>20</v>
      </c>
      <c r="Z18" s="5"/>
      <c r="AA18" s="369" t="s">
        <v>21</v>
      </c>
      <c r="AB18" s="371"/>
      <c r="AC18" s="7"/>
      <c r="AD18" s="7"/>
      <c r="AE18" s="7"/>
      <c r="AF18" s="8"/>
    </row>
    <row r="19" spans="1:32" x14ac:dyDescent="0.5">
      <c r="A19" s="382" t="s">
        <v>213</v>
      </c>
      <c r="B19" s="383"/>
      <c r="C19" s="406" t="s">
        <v>267</v>
      </c>
      <c r="D19" s="408" t="s">
        <v>271</v>
      </c>
      <c r="E19" s="410"/>
      <c r="F19" s="7"/>
      <c r="G19" s="7"/>
      <c r="H19" s="7"/>
      <c r="I19" s="7"/>
      <c r="J19" s="12"/>
      <c r="K19" s="14"/>
      <c r="L19" s="7"/>
      <c r="M19" s="12"/>
      <c r="N19" s="14"/>
      <c r="O19" s="7"/>
      <c r="P19" s="7"/>
      <c r="Q19" s="7"/>
      <c r="R19" s="414"/>
      <c r="S19" s="415"/>
      <c r="T19" s="416"/>
      <c r="U19" s="32"/>
      <c r="V19" s="124" t="s">
        <v>35</v>
      </c>
      <c r="W19" s="228" t="s">
        <v>36</v>
      </c>
      <c r="X19" s="228" t="s">
        <v>37</v>
      </c>
      <c r="Y19" s="231">
        <f>Charakter!J16</f>
        <v>20</v>
      </c>
      <c r="Z19" s="5"/>
      <c r="AA19" s="251" t="s">
        <v>23</v>
      </c>
      <c r="AB19" s="252">
        <f>Inventar!H11</f>
        <v>0</v>
      </c>
      <c r="AC19" s="7"/>
      <c r="AD19" s="7"/>
      <c r="AE19" s="7"/>
      <c r="AF19" s="8"/>
    </row>
    <row r="20" spans="1:32" ht="14.7" thickBot="1" x14ac:dyDescent="0.55000000000000004">
      <c r="A20" s="385"/>
      <c r="B20" s="386"/>
      <c r="C20" s="407"/>
      <c r="D20" s="409"/>
      <c r="E20" s="410"/>
      <c r="F20" s="7"/>
      <c r="G20" s="7"/>
      <c r="H20" s="7"/>
      <c r="I20" s="7"/>
      <c r="J20" s="15"/>
      <c r="K20" s="16"/>
      <c r="L20" s="7"/>
      <c r="M20" s="15"/>
      <c r="N20" s="16"/>
      <c r="O20" s="7"/>
      <c r="P20" s="7"/>
      <c r="Q20" s="7"/>
      <c r="R20" s="397"/>
      <c r="S20" s="398"/>
      <c r="T20" s="399"/>
      <c r="U20" s="32"/>
      <c r="V20" s="125" t="s">
        <v>229</v>
      </c>
      <c r="W20" s="228" t="s">
        <v>39</v>
      </c>
      <c r="X20" s="228" t="s">
        <v>99</v>
      </c>
      <c r="Y20" s="229">
        <f>Charakter!J17</f>
        <v>20</v>
      </c>
      <c r="Z20" s="5"/>
      <c r="AA20" s="253" t="s">
        <v>26</v>
      </c>
      <c r="AB20" s="254">
        <f>Inventar!H8</f>
        <v>0</v>
      </c>
      <c r="AC20" s="7"/>
      <c r="AD20" s="7"/>
      <c r="AE20" s="7"/>
      <c r="AF20" s="8"/>
    </row>
    <row r="21" spans="1:32" ht="14.7" thickBot="1" x14ac:dyDescent="0.55000000000000004">
      <c r="A21" s="272" t="s">
        <v>219</v>
      </c>
      <c r="B21" s="273">
        <f>Charakter!B15</f>
        <v>200</v>
      </c>
      <c r="C21" s="338">
        <v>0</v>
      </c>
      <c r="D21" s="349">
        <f t="shared" ref="D21:D28" si="0">B21-C21</f>
        <v>200</v>
      </c>
      <c r="E21" s="367"/>
      <c r="F21" s="7"/>
      <c r="G21" s="7"/>
      <c r="H21" s="7"/>
      <c r="I21" s="7"/>
      <c r="J21" s="15"/>
      <c r="K21" s="16"/>
      <c r="L21" s="7"/>
      <c r="M21" s="15"/>
      <c r="N21" s="16"/>
      <c r="O21" s="7"/>
      <c r="P21" s="7"/>
      <c r="Q21" s="7"/>
      <c r="R21" s="403"/>
      <c r="S21" s="404"/>
      <c r="T21" s="405"/>
      <c r="U21" s="32"/>
      <c r="V21" s="240" t="s">
        <v>230</v>
      </c>
      <c r="W21" s="232" t="s">
        <v>83</v>
      </c>
      <c r="X21" s="232" t="s">
        <v>37</v>
      </c>
      <c r="Y21" s="241">
        <f>Charakter!J18</f>
        <v>20</v>
      </c>
      <c r="Z21" s="5"/>
      <c r="AA21" s="255" t="s">
        <v>28</v>
      </c>
      <c r="AB21" s="256">
        <f>S2*4</f>
        <v>40</v>
      </c>
      <c r="AC21" s="7"/>
      <c r="AD21" s="7"/>
      <c r="AE21" s="7"/>
      <c r="AF21" s="8"/>
    </row>
    <row r="22" spans="1:32" ht="14.7" thickBot="1" x14ac:dyDescent="0.55000000000000004">
      <c r="A22" s="353" t="s">
        <v>41</v>
      </c>
      <c r="B22" s="354">
        <f>Charakter!B16</f>
        <v>12</v>
      </c>
      <c r="C22" s="339">
        <v>0</v>
      </c>
      <c r="D22" s="350">
        <f t="shared" si="0"/>
        <v>12</v>
      </c>
      <c r="E22" s="345" t="str">
        <f>IF(D22 &lt;4,"Erschöpft","")</f>
        <v/>
      </c>
      <c r="F22" s="7"/>
      <c r="G22" s="7"/>
      <c r="H22" s="7"/>
      <c r="I22" s="7"/>
      <c r="J22" s="31"/>
      <c r="K22" s="16"/>
      <c r="L22" s="7"/>
      <c r="M22" s="15"/>
      <c r="N22" s="16"/>
      <c r="O22" s="7"/>
      <c r="P22" s="7"/>
      <c r="Q22" s="7"/>
      <c r="R22" s="397"/>
      <c r="S22" s="398"/>
      <c r="T22" s="399"/>
      <c r="U22" s="32"/>
      <c r="V22" s="369" t="s">
        <v>42</v>
      </c>
      <c r="W22" s="370"/>
      <c r="X22" s="370"/>
      <c r="Y22" s="371"/>
      <c r="Z22" s="5"/>
      <c r="AA22" s="253" t="s">
        <v>30</v>
      </c>
      <c r="AB22" s="254">
        <f>AB21-AB20</f>
        <v>40</v>
      </c>
      <c r="AC22" s="7"/>
      <c r="AD22" s="7"/>
      <c r="AE22" s="7"/>
      <c r="AF22" s="8"/>
    </row>
    <row r="23" spans="1:32" ht="14.7" thickBot="1" x14ac:dyDescent="0.55000000000000004">
      <c r="A23" s="274" t="s">
        <v>43</v>
      </c>
      <c r="B23" s="275">
        <f>Charakter!B17</f>
        <v>40</v>
      </c>
      <c r="C23" s="340">
        <v>0</v>
      </c>
      <c r="D23" s="349">
        <f t="shared" si="0"/>
        <v>40</v>
      </c>
      <c r="E23" s="343" t="str">
        <f>IF(D23=0,"Verkrüppelt",IF(D23&lt;=B23*0.2,"Verstümmelt",""))</f>
        <v/>
      </c>
      <c r="F23" s="7"/>
      <c r="G23" s="7"/>
      <c r="H23" s="7"/>
      <c r="I23" s="7"/>
      <c r="J23" s="15"/>
      <c r="K23" s="16"/>
      <c r="L23" s="7"/>
      <c r="M23" s="15"/>
      <c r="N23" s="16"/>
      <c r="O23" s="7"/>
      <c r="P23" s="7"/>
      <c r="Q23" s="7"/>
      <c r="R23" s="414"/>
      <c r="S23" s="415"/>
      <c r="T23" s="416"/>
      <c r="U23" s="32"/>
      <c r="V23" s="123" t="s">
        <v>231</v>
      </c>
      <c r="W23" s="236" t="s">
        <v>12</v>
      </c>
      <c r="X23" s="242"/>
      <c r="Y23" s="237">
        <f>Charakter!J19</f>
        <v>20</v>
      </c>
      <c r="Z23" s="5"/>
      <c r="AA23" s="257" t="s">
        <v>82</v>
      </c>
      <c r="AB23" s="258" t="str">
        <f>IF(AB19&gt;30,"Schwer",IF(AB19&gt;18,"Mittel","Leicht"))</f>
        <v>Leicht</v>
      </c>
      <c r="AC23" s="7"/>
      <c r="AD23" s="7"/>
      <c r="AE23" s="7"/>
      <c r="AF23" s="8"/>
    </row>
    <row r="24" spans="1:32" ht="14.7" thickBot="1" x14ac:dyDescent="0.55000000000000004">
      <c r="A24" s="276" t="s">
        <v>44</v>
      </c>
      <c r="B24" s="277">
        <f>Charakter!B18</f>
        <v>140</v>
      </c>
      <c r="C24" s="341">
        <v>0</v>
      </c>
      <c r="D24" s="351">
        <f t="shared" si="0"/>
        <v>140</v>
      </c>
      <c r="E24" s="343" t="str">
        <f t="shared" ref="E24:E28" si="1">IF(D24=0,"Verkrüppelt",IF(D24&lt;=B24*0.2,"Verstümmelt",""))</f>
        <v/>
      </c>
      <c r="F24" s="7"/>
      <c r="G24" s="7"/>
      <c r="H24" s="7"/>
      <c r="I24" s="7"/>
      <c r="J24" s="15"/>
      <c r="K24" s="16"/>
      <c r="L24" s="7"/>
      <c r="M24" s="15"/>
      <c r="N24" s="16"/>
      <c r="O24" s="7"/>
      <c r="P24" s="7"/>
      <c r="Q24" s="7"/>
      <c r="R24" s="397"/>
      <c r="S24" s="398"/>
      <c r="T24" s="399"/>
      <c r="U24" s="32"/>
      <c r="V24" s="240" t="s">
        <v>232</v>
      </c>
      <c r="W24" s="232" t="s">
        <v>12</v>
      </c>
      <c r="X24" s="243"/>
      <c r="Y24" s="241">
        <f>Charakter!J20</f>
        <v>20</v>
      </c>
      <c r="Z24" s="5"/>
      <c r="AA24" s="7"/>
      <c r="AB24" s="7"/>
      <c r="AC24" s="7"/>
      <c r="AD24" s="7"/>
      <c r="AE24" s="7"/>
      <c r="AF24" s="8"/>
    </row>
    <row r="25" spans="1:32" ht="14.7" thickBot="1" x14ac:dyDescent="0.55000000000000004">
      <c r="A25" s="276" t="s">
        <v>109</v>
      </c>
      <c r="B25" s="277">
        <f>Charakter!B19</f>
        <v>40</v>
      </c>
      <c r="C25" s="341">
        <v>0</v>
      </c>
      <c r="D25" s="351">
        <f t="shared" si="0"/>
        <v>40</v>
      </c>
      <c r="E25" s="343" t="str">
        <f t="shared" si="1"/>
        <v/>
      </c>
      <c r="F25" s="7"/>
      <c r="G25" s="7"/>
      <c r="H25" s="7"/>
      <c r="I25" s="7"/>
      <c r="J25" s="15"/>
      <c r="K25" s="16"/>
      <c r="L25" s="7"/>
      <c r="M25" s="15"/>
      <c r="N25" s="16"/>
      <c r="O25" s="7"/>
      <c r="P25" s="7"/>
      <c r="Q25" s="7"/>
      <c r="R25" s="90"/>
      <c r="T25" s="29"/>
      <c r="U25" s="32"/>
      <c r="V25" s="369" t="s">
        <v>77</v>
      </c>
      <c r="W25" s="370"/>
      <c r="X25" s="370"/>
      <c r="Y25" s="371"/>
      <c r="Z25" s="5"/>
      <c r="AA25" s="7"/>
      <c r="AB25" s="7"/>
      <c r="AC25" s="7"/>
      <c r="AD25" s="7"/>
      <c r="AE25" s="7"/>
      <c r="AF25" s="8"/>
    </row>
    <row r="26" spans="1:32" ht="14.7" thickBot="1" x14ac:dyDescent="0.55000000000000004">
      <c r="A26" s="276" t="s">
        <v>110</v>
      </c>
      <c r="B26" s="277">
        <f>Charakter!B20</f>
        <v>40</v>
      </c>
      <c r="C26" s="341">
        <v>0</v>
      </c>
      <c r="D26" s="351">
        <f t="shared" si="0"/>
        <v>40</v>
      </c>
      <c r="E26" s="343" t="str">
        <f t="shared" si="1"/>
        <v/>
      </c>
      <c r="F26" s="7"/>
      <c r="G26" s="7"/>
      <c r="H26" s="7"/>
      <c r="I26" s="7"/>
      <c r="J26" s="18"/>
      <c r="K26" s="20"/>
      <c r="L26" s="7"/>
      <c r="M26" s="18"/>
      <c r="N26" s="20"/>
      <c r="O26" s="7"/>
      <c r="P26" s="7"/>
      <c r="Q26" s="7"/>
      <c r="R26" s="391" t="s">
        <v>141</v>
      </c>
      <c r="S26" s="392"/>
      <c r="T26" s="393"/>
      <c r="U26" s="32"/>
      <c r="V26" s="123" t="s">
        <v>45</v>
      </c>
      <c r="W26" s="236" t="s">
        <v>39</v>
      </c>
      <c r="X26" s="244"/>
      <c r="Y26" s="237">
        <f>Charakter!J21</f>
        <v>20</v>
      </c>
      <c r="Z26" s="5"/>
      <c r="AC26" s="7"/>
      <c r="AD26" s="7"/>
      <c r="AE26" s="7"/>
      <c r="AF26" s="8"/>
    </row>
    <row r="27" spans="1:32" ht="14.7" thickBot="1" x14ac:dyDescent="0.55000000000000004">
      <c r="A27" s="276" t="s">
        <v>111</v>
      </c>
      <c r="B27" s="277">
        <f>Charakter!B21</f>
        <v>50</v>
      </c>
      <c r="C27" s="341">
        <v>0</v>
      </c>
      <c r="D27" s="351">
        <f t="shared" si="0"/>
        <v>50</v>
      </c>
      <c r="E27" s="343" t="str">
        <f t="shared" si="1"/>
        <v/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400"/>
      <c r="S27" s="401"/>
      <c r="T27" s="402"/>
      <c r="U27" s="32"/>
      <c r="V27" s="124" t="s">
        <v>46</v>
      </c>
      <c r="W27" s="228" t="s">
        <v>39</v>
      </c>
      <c r="X27" s="245"/>
      <c r="Y27" s="231">
        <f>Charakter!J22</f>
        <v>20</v>
      </c>
      <c r="Z27" s="5"/>
      <c r="AC27" s="7"/>
      <c r="AD27" s="7"/>
      <c r="AE27" s="7"/>
      <c r="AF27" s="8"/>
    </row>
    <row r="28" spans="1:32" ht="14.7" thickBot="1" x14ac:dyDescent="0.55000000000000004">
      <c r="A28" s="278" t="s">
        <v>112</v>
      </c>
      <c r="B28" s="279">
        <f>Charakter!B22</f>
        <v>50</v>
      </c>
      <c r="C28" s="342">
        <v>0</v>
      </c>
      <c r="D28" s="352">
        <f t="shared" si="0"/>
        <v>50</v>
      </c>
      <c r="E28" s="343" t="str">
        <f t="shared" si="1"/>
        <v/>
      </c>
      <c r="F28" s="7"/>
      <c r="G28" s="7"/>
      <c r="H28" s="7"/>
      <c r="I28" s="7"/>
      <c r="J28" s="378"/>
      <c r="K28" s="378"/>
      <c r="L28" s="378"/>
      <c r="M28" s="378"/>
      <c r="N28" s="378"/>
      <c r="O28" s="7"/>
      <c r="P28" s="7"/>
      <c r="Q28" s="7"/>
      <c r="R28" s="92"/>
      <c r="S28" s="7"/>
      <c r="T28" s="29"/>
      <c r="U28" s="32"/>
      <c r="V28" s="126" t="s">
        <v>233</v>
      </c>
      <c r="W28" s="232" t="s">
        <v>39</v>
      </c>
      <c r="X28" s="232" t="s">
        <v>99</v>
      </c>
      <c r="Y28" s="234">
        <f>Charakter!J23</f>
        <v>20</v>
      </c>
      <c r="Z28" s="5"/>
      <c r="AC28" s="7"/>
      <c r="AD28" s="7"/>
      <c r="AE28" s="7"/>
      <c r="AF28" s="8"/>
    </row>
    <row r="29" spans="1:32" ht="14.7" thickBot="1" x14ac:dyDescent="0.55000000000000004">
      <c r="A29" s="7"/>
      <c r="B29" s="7"/>
      <c r="C29" s="7"/>
      <c r="D29" s="7"/>
      <c r="E29" s="7"/>
      <c r="F29" s="7"/>
      <c r="G29" s="7"/>
      <c r="H29" s="7"/>
      <c r="I29" s="7"/>
      <c r="J29" s="368"/>
      <c r="K29" s="368"/>
      <c r="L29" s="368"/>
      <c r="M29" s="368"/>
      <c r="N29" s="368"/>
      <c r="O29" s="7"/>
      <c r="P29" s="7"/>
      <c r="Q29" s="7"/>
      <c r="R29" s="132"/>
      <c r="S29" s="7"/>
      <c r="T29" s="29"/>
      <c r="U29" s="32"/>
      <c r="V29" s="369" t="s">
        <v>47</v>
      </c>
      <c r="W29" s="370"/>
      <c r="X29" s="370"/>
      <c r="Y29" s="371"/>
      <c r="Z29" s="5"/>
      <c r="AC29" s="7"/>
      <c r="AD29" s="7"/>
      <c r="AE29" s="7"/>
      <c r="AF29" s="8"/>
    </row>
    <row r="30" spans="1:32" x14ac:dyDescent="0.5">
      <c r="A30" s="74"/>
      <c r="B30" s="75"/>
      <c r="C30" s="75"/>
      <c r="D30" s="75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133"/>
      <c r="S30" s="7"/>
      <c r="T30" s="29"/>
      <c r="U30" s="32"/>
      <c r="V30" s="123" t="s">
        <v>236</v>
      </c>
      <c r="W30" s="236" t="s">
        <v>99</v>
      </c>
      <c r="X30" s="246"/>
      <c r="Y30" s="237">
        <f>Charakter!J24</f>
        <v>20</v>
      </c>
      <c r="Z30" s="5"/>
      <c r="AC30" s="7"/>
      <c r="AD30" s="7"/>
      <c r="AE30" s="7"/>
      <c r="AF30" s="8"/>
    </row>
    <row r="31" spans="1:32" x14ac:dyDescent="0.5">
      <c r="A31" s="32"/>
      <c r="B31" s="29"/>
      <c r="C31" s="29"/>
      <c r="D31" s="29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T31" s="29"/>
      <c r="U31" s="32"/>
      <c r="V31" s="124" t="s">
        <v>234</v>
      </c>
      <c r="W31" s="228" t="s">
        <v>99</v>
      </c>
      <c r="X31" s="247"/>
      <c r="Y31" s="231">
        <f>Charakter!J25</f>
        <v>20</v>
      </c>
      <c r="Z31" s="5"/>
      <c r="AC31" s="7"/>
      <c r="AD31" s="7"/>
      <c r="AE31" s="7"/>
      <c r="AF31" s="8"/>
    </row>
    <row r="32" spans="1:32" ht="14.7" thickBot="1" x14ac:dyDescent="0.55000000000000004">
      <c r="A32" s="32"/>
      <c r="B32" s="29"/>
      <c r="C32" s="29"/>
      <c r="D32" s="29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T32" s="29"/>
      <c r="U32" s="32"/>
      <c r="V32" s="126" t="s">
        <v>235</v>
      </c>
      <c r="W32" s="232" t="s">
        <v>99</v>
      </c>
      <c r="X32" s="248"/>
      <c r="Y32" s="234">
        <f>Charakter!J26</f>
        <v>20</v>
      </c>
      <c r="Z32" s="5"/>
      <c r="AA32" s="7"/>
      <c r="AB32" s="7"/>
      <c r="AC32" s="7"/>
      <c r="AD32" s="7"/>
      <c r="AE32" s="7"/>
      <c r="AF32" s="8"/>
    </row>
    <row r="33" spans="1:32" x14ac:dyDescent="0.5"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29"/>
      <c r="U33" s="29"/>
      <c r="V33" s="5"/>
      <c r="W33" s="5"/>
      <c r="X33" s="5"/>
      <c r="Y33" s="5"/>
      <c r="Z33" s="5"/>
      <c r="AA33" s="7"/>
      <c r="AB33" s="7"/>
      <c r="AC33" s="7"/>
      <c r="AD33" s="7"/>
      <c r="AE33" s="7"/>
      <c r="AF33" s="8"/>
    </row>
    <row r="34" spans="1:32" x14ac:dyDescent="0.5">
      <c r="E34" s="7"/>
      <c r="F34" s="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32"/>
      <c r="T34" s="5"/>
      <c r="U34" s="5"/>
      <c r="V34" s="5"/>
      <c r="W34" s="5"/>
      <c r="X34" s="5"/>
      <c r="Y34" s="5"/>
      <c r="Z34" s="5"/>
      <c r="AA34" s="7"/>
      <c r="AB34" s="7"/>
      <c r="AC34" s="7"/>
      <c r="AD34" s="7"/>
      <c r="AE34" s="7"/>
      <c r="AF34" s="8"/>
    </row>
    <row r="35" spans="1:32" x14ac:dyDescent="0.5"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32"/>
      <c r="T35" s="5"/>
      <c r="U35" s="5"/>
      <c r="V35" s="5"/>
      <c r="W35" s="5"/>
      <c r="X35" s="5"/>
      <c r="Y35" s="5"/>
      <c r="Z35" s="5"/>
      <c r="AA35" s="7"/>
      <c r="AB35" s="7"/>
      <c r="AC35" s="7"/>
      <c r="AD35" s="7"/>
      <c r="AE35" s="7"/>
      <c r="AF35" s="8"/>
    </row>
    <row r="36" spans="1:32" x14ac:dyDescent="0.5"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32"/>
      <c r="T36" s="5"/>
      <c r="U36" s="5"/>
      <c r="Z36" s="5"/>
      <c r="AA36" s="7"/>
      <c r="AB36" s="7"/>
      <c r="AC36" s="7"/>
      <c r="AD36" s="7"/>
      <c r="AE36" s="7"/>
      <c r="AF36" s="8"/>
    </row>
    <row r="37" spans="1:32" x14ac:dyDescent="0.5">
      <c r="A37" s="5"/>
      <c r="B37" s="5"/>
      <c r="C37" s="5"/>
      <c r="D37" s="5"/>
      <c r="E37" s="5"/>
      <c r="F37" s="5"/>
      <c r="AA37" s="8"/>
      <c r="AB37" s="8"/>
      <c r="AC37" s="8"/>
      <c r="AD37" s="8"/>
      <c r="AE37" s="8"/>
      <c r="AF37" s="8"/>
    </row>
    <row r="38" spans="1:32" x14ac:dyDescent="0.5">
      <c r="AA38" s="8"/>
      <c r="AB38" s="8"/>
      <c r="AC38" s="8"/>
      <c r="AD38" s="8"/>
      <c r="AE38" s="8"/>
      <c r="AF38" s="8"/>
    </row>
    <row r="39" spans="1:32" x14ac:dyDescent="0.5">
      <c r="AA39" s="8"/>
      <c r="AB39" s="8"/>
      <c r="AC39" s="8"/>
      <c r="AD39" s="8"/>
      <c r="AE39" s="8"/>
      <c r="AF39" s="8"/>
    </row>
    <row r="40" spans="1:32" x14ac:dyDescent="0.5">
      <c r="AA40" s="8"/>
      <c r="AB40" s="8"/>
      <c r="AC40" s="8"/>
      <c r="AD40" s="8"/>
      <c r="AE40" s="8"/>
      <c r="AF40" s="8"/>
    </row>
    <row r="41" spans="1:32" x14ac:dyDescent="0.5">
      <c r="AA41" s="8"/>
      <c r="AB41" s="8"/>
      <c r="AC41" s="8"/>
      <c r="AD41" s="8"/>
      <c r="AE41" s="8"/>
      <c r="AF41" s="8"/>
    </row>
    <row r="42" spans="1:32" x14ac:dyDescent="0.5">
      <c r="AA42" s="8"/>
      <c r="AB42" s="8"/>
      <c r="AC42" s="8"/>
      <c r="AD42" s="8"/>
      <c r="AE42" s="8"/>
      <c r="AF42" s="8"/>
    </row>
    <row r="43" spans="1:32" x14ac:dyDescent="0.5">
      <c r="AA43" s="8"/>
      <c r="AB43" s="8"/>
      <c r="AC43" s="8"/>
      <c r="AD43" s="8"/>
      <c r="AE43" s="8"/>
      <c r="AF43" s="8"/>
    </row>
    <row r="44" spans="1:32" x14ac:dyDescent="0.5">
      <c r="AA44" s="8"/>
      <c r="AB44" s="8"/>
      <c r="AC44" s="8"/>
      <c r="AD44" s="8"/>
      <c r="AE44" s="8"/>
      <c r="AF44" s="8"/>
    </row>
    <row r="45" spans="1:32" x14ac:dyDescent="0.5">
      <c r="AA45" s="8"/>
      <c r="AB45" s="8"/>
      <c r="AC45" s="8"/>
      <c r="AD45" s="8"/>
      <c r="AE45" s="8"/>
      <c r="AF45" s="8"/>
    </row>
    <row r="46" spans="1:32" x14ac:dyDescent="0.5">
      <c r="AA46" s="8"/>
      <c r="AB46" s="8"/>
      <c r="AC46" s="8"/>
      <c r="AD46" s="8"/>
      <c r="AE46" s="8"/>
      <c r="AF46" s="8"/>
    </row>
    <row r="47" spans="1:32" x14ac:dyDescent="0.5">
      <c r="AA47" s="8"/>
      <c r="AB47" s="8"/>
      <c r="AC47" s="8"/>
      <c r="AD47" s="8"/>
      <c r="AE47" s="8"/>
      <c r="AF47" s="8"/>
    </row>
    <row r="48" spans="1:32" x14ac:dyDescent="0.5">
      <c r="AA48" s="8"/>
      <c r="AB48" s="8"/>
      <c r="AC48" s="8"/>
      <c r="AD48" s="8"/>
      <c r="AE48" s="8"/>
      <c r="AF48" s="8"/>
    </row>
    <row r="49" spans="27:32" x14ac:dyDescent="0.5">
      <c r="AA49" s="8"/>
      <c r="AB49" s="8"/>
      <c r="AC49" s="8"/>
      <c r="AD49" s="8"/>
      <c r="AE49" s="8"/>
      <c r="AF49" s="8"/>
    </row>
    <row r="50" spans="27:32" x14ac:dyDescent="0.5">
      <c r="AA50" s="8"/>
      <c r="AB50" s="8"/>
      <c r="AC50" s="8"/>
      <c r="AD50" s="8"/>
      <c r="AE50" s="8"/>
      <c r="AF50" s="8"/>
    </row>
    <row r="51" spans="27:32" x14ac:dyDescent="0.5">
      <c r="AA51" s="8"/>
      <c r="AB51" s="8"/>
      <c r="AC51" s="8"/>
      <c r="AD51" s="8"/>
      <c r="AE51" s="8"/>
      <c r="AF51" s="8"/>
    </row>
    <row r="52" spans="27:32" x14ac:dyDescent="0.5">
      <c r="AA52" s="8"/>
      <c r="AB52" s="8"/>
      <c r="AC52" s="8"/>
      <c r="AD52" s="8"/>
      <c r="AE52" s="8"/>
      <c r="AF52" s="8"/>
    </row>
    <row r="53" spans="27:32" x14ac:dyDescent="0.5">
      <c r="AA53" s="8"/>
      <c r="AB53" s="8"/>
      <c r="AC53" s="8"/>
      <c r="AD53" s="8"/>
      <c r="AE53" s="8"/>
      <c r="AF53" s="8"/>
    </row>
    <row r="54" spans="27:32" x14ac:dyDescent="0.5">
      <c r="AA54" s="8"/>
      <c r="AB54" s="8"/>
      <c r="AC54" s="8"/>
      <c r="AD54" s="8"/>
      <c r="AE54" s="8"/>
      <c r="AF54" s="8"/>
    </row>
    <row r="55" spans="27:32" x14ac:dyDescent="0.5">
      <c r="AA55" s="8"/>
      <c r="AB55" s="8"/>
      <c r="AC55" s="8"/>
      <c r="AD55" s="8"/>
      <c r="AE55" s="8"/>
      <c r="AF55" s="8"/>
    </row>
    <row r="56" spans="27:32" x14ac:dyDescent="0.5">
      <c r="AA56" s="8"/>
      <c r="AB56" s="8"/>
      <c r="AC56" s="8"/>
      <c r="AD56" s="8"/>
      <c r="AE56" s="8"/>
      <c r="AF56" s="8"/>
    </row>
    <row r="57" spans="27:32" x14ac:dyDescent="0.5">
      <c r="AA57" s="8"/>
      <c r="AB57" s="8"/>
      <c r="AC57" s="8"/>
      <c r="AD57" s="8"/>
      <c r="AE57" s="8"/>
      <c r="AF57" s="8"/>
    </row>
    <row r="58" spans="27:32" x14ac:dyDescent="0.5">
      <c r="AA58" s="8"/>
      <c r="AB58" s="8"/>
      <c r="AC58" s="8"/>
      <c r="AD58" s="8"/>
      <c r="AE58" s="8"/>
      <c r="AF58" s="8"/>
    </row>
    <row r="59" spans="27:32" x14ac:dyDescent="0.5">
      <c r="AA59" s="8"/>
      <c r="AB59" s="8"/>
      <c r="AC59" s="8"/>
      <c r="AD59" s="8"/>
      <c r="AE59" s="8"/>
      <c r="AF59" s="8"/>
    </row>
    <row r="60" spans="27:32" x14ac:dyDescent="0.5">
      <c r="AA60" s="8"/>
      <c r="AB60" s="8"/>
      <c r="AC60" s="8"/>
      <c r="AD60" s="8"/>
      <c r="AE60" s="8"/>
      <c r="AF60" s="8"/>
    </row>
    <row r="61" spans="27:32" x14ac:dyDescent="0.5">
      <c r="AA61" s="8"/>
      <c r="AB61" s="8"/>
      <c r="AC61" s="8"/>
      <c r="AD61" s="8"/>
      <c r="AE61" s="8"/>
      <c r="AF61" s="8"/>
    </row>
    <row r="62" spans="27:32" x14ac:dyDescent="0.5">
      <c r="AA62" s="8"/>
      <c r="AB62" s="8"/>
      <c r="AC62" s="8"/>
      <c r="AD62" s="8"/>
      <c r="AE62" s="8"/>
      <c r="AF62" s="8"/>
    </row>
    <row r="63" spans="27:32" x14ac:dyDescent="0.5">
      <c r="AA63" s="8"/>
      <c r="AB63" s="8"/>
      <c r="AC63" s="8"/>
      <c r="AD63" s="8"/>
      <c r="AE63" s="8"/>
      <c r="AF63" s="8"/>
    </row>
    <row r="64" spans="27:32" x14ac:dyDescent="0.5">
      <c r="AA64" s="8"/>
      <c r="AB64" s="8"/>
      <c r="AC64" s="8"/>
      <c r="AD64" s="8"/>
      <c r="AE64" s="8"/>
      <c r="AF64" s="8"/>
    </row>
    <row r="65" spans="27:32" x14ac:dyDescent="0.5">
      <c r="AA65" s="8"/>
      <c r="AB65" s="8"/>
      <c r="AC65" s="8"/>
      <c r="AD65" s="8"/>
      <c r="AE65" s="8"/>
      <c r="AF65" s="8"/>
    </row>
    <row r="66" spans="27:32" x14ac:dyDescent="0.5">
      <c r="AA66" s="8"/>
      <c r="AB66" s="8"/>
      <c r="AC66" s="8"/>
      <c r="AD66" s="8"/>
      <c r="AE66" s="8"/>
      <c r="AF66" s="8"/>
    </row>
    <row r="67" spans="27:32" x14ac:dyDescent="0.5">
      <c r="AA67" s="8"/>
      <c r="AB67" s="8"/>
      <c r="AC67" s="8"/>
      <c r="AD67" s="8"/>
      <c r="AE67" s="8"/>
      <c r="AF67" s="8"/>
    </row>
    <row r="68" spans="27:32" x14ac:dyDescent="0.5">
      <c r="AA68" s="8"/>
      <c r="AB68" s="8"/>
      <c r="AC68" s="8"/>
      <c r="AD68" s="8"/>
      <c r="AE68" s="8"/>
      <c r="AF68" s="8"/>
    </row>
    <row r="69" spans="27:32" x14ac:dyDescent="0.5">
      <c r="AA69" s="8"/>
      <c r="AB69" s="8"/>
      <c r="AC69" s="8"/>
      <c r="AD69" s="8"/>
      <c r="AE69" s="8"/>
      <c r="AF69" s="8"/>
    </row>
    <row r="70" spans="27:32" x14ac:dyDescent="0.5">
      <c r="AA70" s="8"/>
      <c r="AB70" s="8"/>
      <c r="AC70" s="8"/>
      <c r="AD70" s="8"/>
      <c r="AE70" s="8"/>
      <c r="AF70" s="8"/>
    </row>
    <row r="71" spans="27:32" x14ac:dyDescent="0.5">
      <c r="AA71" s="8"/>
      <c r="AB71" s="8"/>
      <c r="AC71" s="8"/>
      <c r="AD71" s="8"/>
      <c r="AE71" s="8"/>
      <c r="AF71" s="8"/>
    </row>
    <row r="72" spans="27:32" x14ac:dyDescent="0.5">
      <c r="AA72" s="8"/>
      <c r="AB72" s="8"/>
      <c r="AC72" s="8"/>
      <c r="AD72" s="8"/>
      <c r="AE72" s="8"/>
      <c r="AF72" s="8"/>
    </row>
  </sheetData>
  <sheetProtection sheet="1" objects="1" scenarios="1"/>
  <mergeCells count="48">
    <mergeCell ref="R22:T22"/>
    <mergeCell ref="R23:T23"/>
    <mergeCell ref="AA18:AB18"/>
    <mergeCell ref="AA11:AB11"/>
    <mergeCell ref="AA15:AB15"/>
    <mergeCell ref="AA16:AB16"/>
    <mergeCell ref="R20:T20"/>
    <mergeCell ref="AA6:AB6"/>
    <mergeCell ref="AA1:AB1"/>
    <mergeCell ref="AA12:AB12"/>
    <mergeCell ref="AA13:AB13"/>
    <mergeCell ref="AA14:AB14"/>
    <mergeCell ref="AA2:AB2"/>
    <mergeCell ref="AA3:AB3"/>
    <mergeCell ref="AA4:AB4"/>
    <mergeCell ref="AA5:AB5"/>
    <mergeCell ref="AA7:AB7"/>
    <mergeCell ref="AA8:AB8"/>
    <mergeCell ref="AA9:AB9"/>
    <mergeCell ref="A19:B20"/>
    <mergeCell ref="C19:C20"/>
    <mergeCell ref="D19:D20"/>
    <mergeCell ref="E19:E20"/>
    <mergeCell ref="W1:X1"/>
    <mergeCell ref="J1:N1"/>
    <mergeCell ref="R19:T19"/>
    <mergeCell ref="D7:F7"/>
    <mergeCell ref="B7:C7"/>
    <mergeCell ref="B8:C8"/>
    <mergeCell ref="B9:C9"/>
    <mergeCell ref="D8:F8"/>
    <mergeCell ref="D9:F9"/>
    <mergeCell ref="J29:N29"/>
    <mergeCell ref="V25:Y25"/>
    <mergeCell ref="V29:Y29"/>
    <mergeCell ref="V2:Y2"/>
    <mergeCell ref="V11:Y11"/>
    <mergeCell ref="V15:Y15"/>
    <mergeCell ref="V22:Y22"/>
    <mergeCell ref="J28:N28"/>
    <mergeCell ref="J2:N2"/>
    <mergeCell ref="R14:T15"/>
    <mergeCell ref="R18:T18"/>
    <mergeCell ref="R26:T26"/>
    <mergeCell ref="R16:T16"/>
    <mergeCell ref="R24:T24"/>
    <mergeCell ref="R27:T27"/>
    <mergeCell ref="R21:T21"/>
  </mergeCells>
  <conditionalFormatting sqref="W4:X5 W1 W26:X27 W7:X7 V33:W1048576 W30:X32">
    <cfRule type="containsText" dxfId="224" priority="137" operator="containsText" text="Phy">
      <formula>NOT(ISERROR(SEARCH("Phy",V1)))</formula>
    </cfRule>
    <cfRule type="containsText" dxfId="223" priority="138" operator="containsText" text="Int">
      <formula>NOT(ISERROR(SEARCH("Int",V1)))</formula>
    </cfRule>
    <cfRule type="containsText" dxfId="222" priority="139" operator="containsText" text="Exp">
      <formula>NOT(ISERROR(SEARCH("Exp",V1)))</formula>
    </cfRule>
    <cfRule type="containsText" dxfId="221" priority="140" operator="containsText" text="Cha">
      <formula>NOT(ISERROR(SEARCH("Cha",V1)))</formula>
    </cfRule>
    <cfRule type="containsText" dxfId="220" priority="141" operator="containsText" text="Agi">
      <formula>NOT(ISERROR(SEARCH("Agi",V1)))</formula>
    </cfRule>
    <cfRule type="containsText" dxfId="219" priority="142" operator="containsText" text="Str">
      <formula>NOT(ISERROR(SEARCH("Str",V1)))</formula>
    </cfRule>
  </conditionalFormatting>
  <conditionalFormatting sqref="S34:S1048576 T1:U13 Y33:Y1048576 Z1:Z33 T17:U17 T25:U25 T28:U33 U14:U16 U18:U24 U26:U27">
    <cfRule type="cellIs" dxfId="218" priority="136" operator="lessThan">
      <formula>0</formula>
    </cfRule>
  </conditionalFormatting>
  <conditionalFormatting sqref="W6:X6">
    <cfRule type="containsText" dxfId="217" priority="129" operator="containsText" text="Phy">
      <formula>NOT(ISERROR(SEARCH("Phy",W6)))</formula>
    </cfRule>
    <cfRule type="containsText" dxfId="216" priority="130" operator="containsText" text="Int">
      <formula>NOT(ISERROR(SEARCH("Int",W6)))</formula>
    </cfRule>
    <cfRule type="containsText" dxfId="215" priority="131" operator="containsText" text="Exp">
      <formula>NOT(ISERROR(SEARCH("Exp",W6)))</formula>
    </cfRule>
    <cfRule type="containsText" dxfId="214" priority="132" operator="containsText" text="Cha">
      <formula>NOT(ISERROR(SEARCH("Cha",W6)))</formula>
    </cfRule>
    <cfRule type="containsText" dxfId="213" priority="133" operator="containsText" text="Agi">
      <formula>NOT(ISERROR(SEARCH("Agi",W6)))</formula>
    </cfRule>
    <cfRule type="containsText" dxfId="212" priority="134" operator="containsText" text="Str">
      <formula>NOT(ISERROR(SEARCH("Str",W6)))</formula>
    </cfRule>
  </conditionalFormatting>
  <conditionalFormatting sqref="W8:X8">
    <cfRule type="containsText" dxfId="211" priority="123" operator="containsText" text="Phy">
      <formula>NOT(ISERROR(SEARCH("Phy",W8)))</formula>
    </cfRule>
    <cfRule type="containsText" dxfId="210" priority="124" operator="containsText" text="Int">
      <formula>NOT(ISERROR(SEARCH("Int",W8)))</formula>
    </cfRule>
    <cfRule type="containsText" dxfId="209" priority="125" operator="containsText" text="Exp">
      <formula>NOT(ISERROR(SEARCH("Exp",W8)))</formula>
    </cfRule>
    <cfRule type="containsText" dxfId="208" priority="126" operator="containsText" text="Cha">
      <formula>NOT(ISERROR(SEARCH("Cha",W8)))</formula>
    </cfRule>
    <cfRule type="containsText" dxfId="207" priority="127" operator="containsText" text="Agi">
      <formula>NOT(ISERROR(SEARCH("Agi",W8)))</formula>
    </cfRule>
    <cfRule type="containsText" dxfId="206" priority="128" operator="containsText" text="Str">
      <formula>NOT(ISERROR(SEARCH("Str",W8)))</formula>
    </cfRule>
  </conditionalFormatting>
  <conditionalFormatting sqref="W9:X9">
    <cfRule type="containsText" dxfId="205" priority="117" operator="containsText" text="Phy">
      <formula>NOT(ISERROR(SEARCH("Phy",W9)))</formula>
    </cfRule>
    <cfRule type="containsText" dxfId="204" priority="118" operator="containsText" text="Int">
      <formula>NOT(ISERROR(SEARCH("Int",W9)))</formula>
    </cfRule>
    <cfRule type="containsText" dxfId="203" priority="119" operator="containsText" text="Exp">
      <formula>NOT(ISERROR(SEARCH("Exp",W9)))</formula>
    </cfRule>
    <cfRule type="containsText" dxfId="202" priority="120" operator="containsText" text="Cha">
      <formula>NOT(ISERROR(SEARCH("Cha",W9)))</formula>
    </cfRule>
    <cfRule type="containsText" dxfId="201" priority="121" operator="containsText" text="Agi">
      <formula>NOT(ISERROR(SEARCH("Agi",W9)))</formula>
    </cfRule>
    <cfRule type="containsText" dxfId="200" priority="122" operator="containsText" text="Str">
      <formula>NOT(ISERROR(SEARCH("Str",W9)))</formula>
    </cfRule>
  </conditionalFormatting>
  <conditionalFormatting sqref="W10:X10">
    <cfRule type="containsText" dxfId="199" priority="111" operator="containsText" text="Phy">
      <formula>NOT(ISERROR(SEARCH("Phy",W10)))</formula>
    </cfRule>
    <cfRule type="containsText" dxfId="198" priority="112" operator="containsText" text="Int">
      <formula>NOT(ISERROR(SEARCH("Int",W10)))</formula>
    </cfRule>
    <cfRule type="containsText" dxfId="197" priority="113" operator="containsText" text="Exp">
      <formula>NOT(ISERROR(SEARCH("Exp",W10)))</formula>
    </cfRule>
    <cfRule type="containsText" dxfId="196" priority="114" operator="containsText" text="Cha">
      <formula>NOT(ISERROR(SEARCH("Cha",W10)))</formula>
    </cfRule>
    <cfRule type="containsText" dxfId="195" priority="115" operator="containsText" text="Agi">
      <formula>NOT(ISERROR(SEARCH("Agi",W10)))</formula>
    </cfRule>
    <cfRule type="containsText" dxfId="194" priority="116" operator="containsText" text="Str">
      <formula>NOT(ISERROR(SEARCH("Str",W10)))</formula>
    </cfRule>
  </conditionalFormatting>
  <conditionalFormatting sqref="W12:X12">
    <cfRule type="containsText" dxfId="193" priority="105" operator="containsText" text="Phy">
      <formula>NOT(ISERROR(SEARCH("Phy",W12)))</formula>
    </cfRule>
    <cfRule type="containsText" dxfId="192" priority="106" operator="containsText" text="Int">
      <formula>NOT(ISERROR(SEARCH("Int",W12)))</formula>
    </cfRule>
    <cfRule type="containsText" dxfId="191" priority="107" operator="containsText" text="Exp">
      <formula>NOT(ISERROR(SEARCH("Exp",W12)))</formula>
    </cfRule>
    <cfRule type="containsText" dxfId="190" priority="108" operator="containsText" text="Cha">
      <formula>NOT(ISERROR(SEARCH("Cha",W12)))</formula>
    </cfRule>
    <cfRule type="containsText" dxfId="189" priority="109" operator="containsText" text="Agi">
      <formula>NOT(ISERROR(SEARCH("Agi",W12)))</formula>
    </cfRule>
    <cfRule type="containsText" dxfId="188" priority="110" operator="containsText" text="Str">
      <formula>NOT(ISERROR(SEARCH("Str",W12)))</formula>
    </cfRule>
  </conditionalFormatting>
  <conditionalFormatting sqref="W13:X13">
    <cfRule type="containsText" dxfId="187" priority="93" operator="containsText" text="Phy">
      <formula>NOT(ISERROR(SEARCH("Phy",W13)))</formula>
    </cfRule>
    <cfRule type="containsText" dxfId="186" priority="94" operator="containsText" text="Int">
      <formula>NOT(ISERROR(SEARCH("Int",W13)))</formula>
    </cfRule>
    <cfRule type="containsText" dxfId="185" priority="95" operator="containsText" text="Exp">
      <formula>NOT(ISERROR(SEARCH("Exp",W13)))</formula>
    </cfRule>
    <cfRule type="containsText" dxfId="184" priority="96" operator="containsText" text="Cha">
      <formula>NOT(ISERROR(SEARCH("Cha",W13)))</formula>
    </cfRule>
    <cfRule type="containsText" dxfId="183" priority="97" operator="containsText" text="Agi">
      <formula>NOT(ISERROR(SEARCH("Agi",W13)))</formula>
    </cfRule>
    <cfRule type="containsText" dxfId="182" priority="98" operator="containsText" text="Str">
      <formula>NOT(ISERROR(SEARCH("Str",W13)))</formula>
    </cfRule>
  </conditionalFormatting>
  <conditionalFormatting sqref="W16:X16">
    <cfRule type="containsText" dxfId="181" priority="75" operator="containsText" text="Phy">
      <formula>NOT(ISERROR(SEARCH("Phy",W16)))</formula>
    </cfRule>
    <cfRule type="containsText" dxfId="180" priority="76" operator="containsText" text="Int">
      <formula>NOT(ISERROR(SEARCH("Int",W16)))</formula>
    </cfRule>
    <cfRule type="containsText" dxfId="179" priority="77" operator="containsText" text="Exp">
      <formula>NOT(ISERROR(SEARCH("Exp",W16)))</formula>
    </cfRule>
    <cfRule type="containsText" dxfId="178" priority="78" operator="containsText" text="Cha">
      <formula>NOT(ISERROR(SEARCH("Cha",W16)))</formula>
    </cfRule>
    <cfRule type="containsText" dxfId="177" priority="79" operator="containsText" text="Agi">
      <formula>NOT(ISERROR(SEARCH("Agi",W16)))</formula>
    </cfRule>
    <cfRule type="containsText" dxfId="176" priority="80" operator="containsText" text="Str">
      <formula>NOT(ISERROR(SEARCH("Str",W16)))</formula>
    </cfRule>
  </conditionalFormatting>
  <conditionalFormatting sqref="W14:X14">
    <cfRule type="containsText" dxfId="175" priority="81" operator="containsText" text="Phy">
      <formula>NOT(ISERROR(SEARCH("Phy",W14)))</formula>
    </cfRule>
    <cfRule type="containsText" dxfId="174" priority="82" operator="containsText" text="Int">
      <formula>NOT(ISERROR(SEARCH("Int",W14)))</formula>
    </cfRule>
    <cfRule type="containsText" dxfId="173" priority="83" operator="containsText" text="Exp">
      <formula>NOT(ISERROR(SEARCH("Exp",W14)))</formula>
    </cfRule>
    <cfRule type="containsText" dxfId="172" priority="84" operator="containsText" text="Cha">
      <formula>NOT(ISERROR(SEARCH("Cha",W14)))</formula>
    </cfRule>
    <cfRule type="containsText" dxfId="171" priority="85" operator="containsText" text="Agi">
      <formula>NOT(ISERROR(SEARCH("Agi",W14)))</formula>
    </cfRule>
    <cfRule type="containsText" dxfId="170" priority="86" operator="containsText" text="Str">
      <formula>NOT(ISERROR(SEARCH("Str",W14)))</formula>
    </cfRule>
  </conditionalFormatting>
  <conditionalFormatting sqref="W17:X17">
    <cfRule type="containsText" dxfId="169" priority="69" operator="containsText" text="Phy">
      <formula>NOT(ISERROR(SEARCH("Phy",W17)))</formula>
    </cfRule>
    <cfRule type="containsText" dxfId="168" priority="70" operator="containsText" text="Int">
      <formula>NOT(ISERROR(SEARCH("Int",W17)))</formula>
    </cfRule>
    <cfRule type="containsText" dxfId="167" priority="71" operator="containsText" text="Exp">
      <formula>NOT(ISERROR(SEARCH("Exp",W17)))</formula>
    </cfRule>
    <cfRule type="containsText" dxfId="166" priority="72" operator="containsText" text="Cha">
      <formula>NOT(ISERROR(SEARCH("Cha",W17)))</formula>
    </cfRule>
    <cfRule type="containsText" dxfId="165" priority="73" operator="containsText" text="Agi">
      <formula>NOT(ISERROR(SEARCH("Agi",W17)))</formula>
    </cfRule>
    <cfRule type="containsText" dxfId="164" priority="74" operator="containsText" text="Str">
      <formula>NOT(ISERROR(SEARCH("Str",W17)))</formula>
    </cfRule>
  </conditionalFormatting>
  <conditionalFormatting sqref="W18:X18">
    <cfRule type="containsText" dxfId="163" priority="63" operator="containsText" text="Phy">
      <formula>NOT(ISERROR(SEARCH("Phy",W18)))</formula>
    </cfRule>
    <cfRule type="containsText" dxfId="162" priority="64" operator="containsText" text="Int">
      <formula>NOT(ISERROR(SEARCH("Int",W18)))</formula>
    </cfRule>
    <cfRule type="containsText" dxfId="161" priority="65" operator="containsText" text="Exp">
      <formula>NOT(ISERROR(SEARCH("Exp",W18)))</formula>
    </cfRule>
    <cfRule type="containsText" dxfId="160" priority="66" operator="containsText" text="Cha">
      <formula>NOT(ISERROR(SEARCH("Cha",W18)))</formula>
    </cfRule>
    <cfRule type="containsText" dxfId="159" priority="67" operator="containsText" text="Agi">
      <formula>NOT(ISERROR(SEARCH("Agi",W18)))</formula>
    </cfRule>
    <cfRule type="containsText" dxfId="158" priority="68" operator="containsText" text="Str">
      <formula>NOT(ISERROR(SEARCH("Str",W18)))</formula>
    </cfRule>
  </conditionalFormatting>
  <conditionalFormatting sqref="W19:X20">
    <cfRule type="containsText" dxfId="157" priority="57" operator="containsText" text="Phy">
      <formula>NOT(ISERROR(SEARCH("Phy",W19)))</formula>
    </cfRule>
    <cfRule type="containsText" dxfId="156" priority="58" operator="containsText" text="Int">
      <formula>NOT(ISERROR(SEARCH("Int",W19)))</formula>
    </cfRule>
    <cfRule type="containsText" dxfId="155" priority="59" operator="containsText" text="Exp">
      <formula>NOT(ISERROR(SEARCH("Exp",W19)))</formula>
    </cfRule>
    <cfRule type="containsText" dxfId="154" priority="60" operator="containsText" text="Cha">
      <formula>NOT(ISERROR(SEARCH("Cha",W19)))</formula>
    </cfRule>
    <cfRule type="containsText" dxfId="153" priority="61" operator="containsText" text="Agi">
      <formula>NOT(ISERROR(SEARCH("Agi",W19)))</formula>
    </cfRule>
    <cfRule type="containsText" dxfId="152" priority="62" operator="containsText" text="Str">
      <formula>NOT(ISERROR(SEARCH("Str",W19)))</formula>
    </cfRule>
  </conditionalFormatting>
  <conditionalFormatting sqref="W21:X21">
    <cfRule type="containsText" dxfId="151" priority="51" operator="containsText" text="Phy">
      <formula>NOT(ISERROR(SEARCH("Phy",W21)))</formula>
    </cfRule>
    <cfRule type="containsText" dxfId="150" priority="52" operator="containsText" text="Int">
      <formula>NOT(ISERROR(SEARCH("Int",W21)))</formula>
    </cfRule>
    <cfRule type="containsText" dxfId="149" priority="53" operator="containsText" text="Exp">
      <formula>NOT(ISERROR(SEARCH("Exp",W21)))</formula>
    </cfRule>
    <cfRule type="containsText" dxfId="148" priority="54" operator="containsText" text="Cha">
      <formula>NOT(ISERROR(SEARCH("Cha",W21)))</formula>
    </cfRule>
    <cfRule type="containsText" dxfId="147" priority="55" operator="containsText" text="Agi">
      <formula>NOT(ISERROR(SEARCH("Agi",W21)))</formula>
    </cfRule>
    <cfRule type="containsText" dxfId="146" priority="56" operator="containsText" text="Str">
      <formula>NOT(ISERROR(SEARCH("Str",W21)))</formula>
    </cfRule>
  </conditionalFormatting>
  <conditionalFormatting sqref="W23:X24">
    <cfRule type="containsText" dxfId="145" priority="45" operator="containsText" text="Phy">
      <formula>NOT(ISERROR(SEARCH("Phy",W23)))</formula>
    </cfRule>
    <cfRule type="containsText" dxfId="144" priority="46" operator="containsText" text="Int">
      <formula>NOT(ISERROR(SEARCH("Int",W23)))</formula>
    </cfRule>
    <cfRule type="containsText" dxfId="143" priority="47" operator="containsText" text="Exp">
      <formula>NOT(ISERROR(SEARCH("Exp",W23)))</formula>
    </cfRule>
    <cfRule type="containsText" dxfId="142" priority="48" operator="containsText" text="Cha">
      <formula>NOT(ISERROR(SEARCH("Cha",W23)))</formula>
    </cfRule>
    <cfRule type="containsText" dxfId="141" priority="49" operator="containsText" text="Agi">
      <formula>NOT(ISERROR(SEARCH("Agi",W23)))</formula>
    </cfRule>
    <cfRule type="containsText" dxfId="140" priority="50" operator="containsText" text="Str">
      <formula>NOT(ISERROR(SEARCH("Str",W23)))</formula>
    </cfRule>
  </conditionalFormatting>
  <conditionalFormatting sqref="W28:X28">
    <cfRule type="containsText" dxfId="139" priority="39" operator="containsText" text="Phy">
      <formula>NOT(ISERROR(SEARCH("Phy",W28)))</formula>
    </cfRule>
    <cfRule type="containsText" dxfId="138" priority="40" operator="containsText" text="Int">
      <formula>NOT(ISERROR(SEARCH("Int",W28)))</formula>
    </cfRule>
    <cfRule type="containsText" dxfId="137" priority="41" operator="containsText" text="Exp">
      <formula>NOT(ISERROR(SEARCH("Exp",W28)))</formula>
    </cfRule>
    <cfRule type="containsText" dxfId="136" priority="42" operator="containsText" text="Cha">
      <formula>NOT(ISERROR(SEARCH("Cha",W28)))</formula>
    </cfRule>
    <cfRule type="containsText" dxfId="135" priority="43" operator="containsText" text="Agi">
      <formula>NOT(ISERROR(SEARCH("Agi",W28)))</formula>
    </cfRule>
    <cfRule type="containsText" dxfId="134" priority="44" operator="containsText" text="Str">
      <formula>NOT(ISERROR(SEARCH("Str",W28)))</formula>
    </cfRule>
  </conditionalFormatting>
  <conditionalFormatting sqref="W3:X3">
    <cfRule type="containsText" dxfId="133" priority="33" operator="containsText" text="Phy">
      <formula>NOT(ISERROR(SEARCH("Phy",W3)))</formula>
    </cfRule>
    <cfRule type="containsText" dxfId="132" priority="34" operator="containsText" text="Int">
      <formula>NOT(ISERROR(SEARCH("Int",W3)))</formula>
    </cfRule>
    <cfRule type="containsText" dxfId="131" priority="35" operator="containsText" text="Exp">
      <formula>NOT(ISERROR(SEARCH("Exp",W3)))</formula>
    </cfRule>
    <cfRule type="containsText" dxfId="130" priority="36" operator="containsText" text="Cha">
      <formula>NOT(ISERROR(SEARCH("Cha",W3)))</formula>
    </cfRule>
    <cfRule type="containsText" dxfId="129" priority="37" operator="containsText" text="Agi">
      <formula>NOT(ISERROR(SEARCH("Agi",W3)))</formula>
    </cfRule>
    <cfRule type="containsText" dxfId="128" priority="38" operator="containsText" text="Str">
      <formula>NOT(ISERROR(SEARCH("Str",W3)))</formula>
    </cfRule>
  </conditionalFormatting>
  <conditionalFormatting sqref="AB23">
    <cfRule type="containsText" dxfId="127" priority="29" operator="containsText" text="Mittel">
      <formula>NOT(ISERROR(SEARCH("Mittel",AB23)))</formula>
    </cfRule>
    <cfRule type="containsText" dxfId="126" priority="30" operator="containsText" text="Leicht">
      <formula>NOT(ISERROR(SEARCH("Leicht",AB23)))</formula>
    </cfRule>
    <cfRule type="containsText" dxfId="125" priority="31" operator="containsText" text="Schwer">
      <formula>NOT(ISERROR(SEARCH("Schwer",AB23)))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30 G18:G25 F19:F26">
    <cfRule type="containsText" dxfId="124" priority="28" operator="containsText" text="Debuff">
      <formula>NOT(ISERROR(SEARCH("Debuff",E18)))</formula>
    </cfRule>
  </conditionalFormatting>
  <conditionalFormatting sqref="E23:E30 G18:G25 F19:F26">
    <cfRule type="containsText" dxfId="123" priority="26" operator="containsText" text="Verstümmelt">
      <formula>NOT(ISERROR(SEARCH("Verstümmelt",E18)))</formula>
    </cfRule>
    <cfRule type="containsText" dxfId="122" priority="27" operator="containsText" text="Verkrüppelt">
      <formula>NOT(ISERROR(SEARCH("Verkrüppelt",E18)))</formula>
    </cfRule>
  </conditionalFormatting>
  <conditionalFormatting sqref="V33:W1048576 W2:X32 W1">
    <cfRule type="containsText" dxfId="121" priority="25" operator="containsText" text="Inst">
      <formula>NOT(ISERROR(SEARCH("Inst",V1)))</formula>
    </cfRule>
  </conditionalFormatting>
  <conditionalFormatting sqref="W8">
    <cfRule type="containsText" dxfId="120" priority="19" operator="containsText" text="Phy">
      <formula>NOT(ISERROR(SEARCH("Phy",W8)))</formula>
    </cfRule>
    <cfRule type="containsText" dxfId="119" priority="20" operator="containsText" text="Int">
      <formula>NOT(ISERROR(SEARCH("Int",W8)))</formula>
    </cfRule>
    <cfRule type="containsText" dxfId="118" priority="21" operator="containsText" text="Exp">
      <formula>NOT(ISERROR(SEARCH("Exp",W8)))</formula>
    </cfRule>
    <cfRule type="containsText" dxfId="117" priority="22" operator="containsText" text="Cha">
      <formula>NOT(ISERROR(SEARCH("Cha",W8)))</formula>
    </cfRule>
    <cfRule type="containsText" dxfId="116" priority="23" operator="containsText" text="Agi">
      <formula>NOT(ISERROR(SEARCH("Agi",W8)))</formula>
    </cfRule>
    <cfRule type="containsText" dxfId="115" priority="24" operator="containsText" text="Str">
      <formula>NOT(ISERROR(SEARCH("Str",W8)))</formula>
    </cfRule>
  </conditionalFormatting>
  <conditionalFormatting sqref="J1:N2">
    <cfRule type="colorScale" priority="18">
      <colorScale>
        <cfvo type="num" val="0"/>
        <cfvo type="num" val="100"/>
        <color rgb="FFBB41CF"/>
        <color rgb="FFF3EACB"/>
      </colorScale>
    </cfRule>
  </conditionalFormatting>
  <conditionalFormatting sqref="R16:T16">
    <cfRule type="colorScale" priority="17">
      <colorScale>
        <cfvo type="num" val="0"/>
        <cfvo type="num" val="13"/>
        <color rgb="FFF3EACB"/>
        <color rgb="FF00CC00"/>
      </colorScale>
    </cfRule>
  </conditionalFormatting>
  <conditionalFormatting sqref="D21">
    <cfRule type="colorScale" priority="13">
      <colorScale>
        <cfvo type="num" val="0"/>
        <cfvo type="num" val="$B$21"/>
        <color rgb="FFFF0000"/>
        <color rgb="FF00B050"/>
      </colorScale>
    </cfRule>
  </conditionalFormatting>
  <conditionalFormatting sqref="D22">
    <cfRule type="colorScale" priority="14">
      <colorScale>
        <cfvo type="num" val="0"/>
        <cfvo type="num" val="$B$22"/>
        <color rgb="FFFF2F2F"/>
        <color rgb="FFFFFF00"/>
      </colorScale>
    </cfRule>
  </conditionalFormatting>
  <conditionalFormatting sqref="A21">
    <cfRule type="expression" priority="10">
      <formula>$D$21=1</formula>
    </cfRule>
  </conditionalFormatting>
  <conditionalFormatting sqref="B21">
    <cfRule type="expression" priority="8">
      <formula>$D$21</formula>
    </cfRule>
  </conditionalFormatting>
  <conditionalFormatting sqref="D23">
    <cfRule type="colorScale" priority="7">
      <colorScale>
        <cfvo type="num" val="0"/>
        <cfvo type="num" val="$B$23"/>
        <color rgb="FFF83530"/>
        <color rgb="FF92D050"/>
      </colorScale>
    </cfRule>
  </conditionalFormatting>
  <conditionalFormatting sqref="D24">
    <cfRule type="colorScale" priority="5">
      <colorScale>
        <cfvo type="num" val="0"/>
        <cfvo type="num" val="$B$24"/>
        <color rgb="FFF83530"/>
        <color rgb="FF99CC00"/>
      </colorScale>
    </cfRule>
  </conditionalFormatting>
  <conditionalFormatting sqref="D25">
    <cfRule type="colorScale" priority="4">
      <colorScale>
        <cfvo type="num" val="0"/>
        <cfvo type="num" val="$B$25"/>
        <color rgb="FFF83530"/>
        <color rgb="FF99CC00"/>
      </colorScale>
    </cfRule>
  </conditionalFormatting>
  <conditionalFormatting sqref="D26">
    <cfRule type="colorScale" priority="3">
      <colorScale>
        <cfvo type="num" val="0"/>
        <cfvo type="num" val="$B$26"/>
        <color rgb="FFF83530"/>
        <color rgb="FF99CC00"/>
      </colorScale>
    </cfRule>
  </conditionalFormatting>
  <conditionalFormatting sqref="D27">
    <cfRule type="colorScale" priority="2">
      <colorScale>
        <cfvo type="num" val="0"/>
        <cfvo type="num" val="$B$27"/>
        <color rgb="FFF83530"/>
        <color rgb="FF99CC00"/>
      </colorScale>
    </cfRule>
  </conditionalFormatting>
  <conditionalFormatting sqref="D28">
    <cfRule type="colorScale" priority="1">
      <colorScale>
        <cfvo type="num" val="0"/>
        <cfvo type="num" val="$B$28"/>
        <color rgb="FFF83530"/>
        <color rgb="FF99CC00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C13:C16 C1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E1B24B-B73F-4697-BC8A-5BF3BF7F2CAB}">
          <x14:formula1>
            <xm:f>DatenExelintern!$A$2:$A$6</xm:f>
          </x14:formula1>
          <xm:sqref>B12:B16</xm:sqref>
        </x14:dataValidation>
        <x14:dataValidation type="list" allowBlank="1" showInputMessage="1" showErrorMessage="1" xr:uid="{E511C94D-FE96-41C2-BBE7-F3D594C740F2}">
          <x14:formula1>
            <xm:f>DatenExelintern!$B$2:$B$7</xm:f>
          </x14:formula1>
          <xm:sqref>E12:E16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P61"/>
  <sheetViews>
    <sheetView zoomScale="90" zoomScaleNormal="90" workbookViewId="0">
      <selection activeCell="H1" sqref="H1"/>
    </sheetView>
  </sheetViews>
  <sheetFormatPr baseColWidth="10" defaultColWidth="11.29296875" defaultRowHeight="14.35" x14ac:dyDescent="0.5"/>
  <cols>
    <col min="1" max="1" width="23.5859375" style="5" customWidth="1"/>
    <col min="2" max="2" width="11.29296875" style="5"/>
    <col min="3" max="3" width="22.703125" style="5" customWidth="1"/>
    <col min="4" max="4" width="11.29296875" style="5"/>
    <col min="5" max="5" width="8.29296875" style="5" customWidth="1"/>
    <col min="6" max="6" width="9.41015625" style="5" customWidth="1"/>
    <col min="7" max="7" width="14.703125" style="5" customWidth="1"/>
    <col min="8" max="8" width="16.703125" style="5" customWidth="1"/>
    <col min="9" max="9" width="8.41015625" style="5" customWidth="1"/>
    <col min="10" max="10" width="14.29296875" style="5" customWidth="1"/>
    <col min="11" max="11" width="7.703125" style="5" customWidth="1"/>
    <col min="12" max="12" width="18.41015625" style="5" customWidth="1"/>
    <col min="13" max="13" width="11.29296875" style="5"/>
    <col min="14" max="14" width="21.1171875" style="5" customWidth="1"/>
    <col min="15" max="16384" width="11.29296875" style="5"/>
  </cols>
  <sheetData>
    <row r="1" spans="1:16" ht="23.35" thickBot="1" x14ac:dyDescent="0.55000000000000004">
      <c r="A1" s="35" t="s">
        <v>48</v>
      </c>
      <c r="B1" s="54" t="s">
        <v>49</v>
      </c>
      <c r="C1" s="54" t="s">
        <v>0</v>
      </c>
      <c r="D1" s="54" t="s">
        <v>21</v>
      </c>
      <c r="E1" s="54" t="s">
        <v>1</v>
      </c>
      <c r="F1" s="56" t="s">
        <v>200</v>
      </c>
      <c r="G1" s="57" t="s">
        <v>165</v>
      </c>
      <c r="H1" s="60"/>
      <c r="I1" s="4"/>
      <c r="J1" s="3" t="s">
        <v>166</v>
      </c>
      <c r="K1" s="4"/>
      <c r="L1" s="435" t="s">
        <v>167</v>
      </c>
      <c r="M1" s="436"/>
      <c r="N1" s="436"/>
      <c r="O1" s="437"/>
      <c r="P1" s="6"/>
    </row>
    <row r="2" spans="1:16" ht="15.7" thickBot="1" x14ac:dyDescent="0.55000000000000004">
      <c r="A2" s="69"/>
      <c r="B2" s="96"/>
      <c r="C2" s="97"/>
      <c r="D2" s="97"/>
      <c r="E2" s="96"/>
      <c r="F2" s="96"/>
      <c r="G2" s="72"/>
      <c r="J2" s="98">
        <f>B2*0.4</f>
        <v>0</v>
      </c>
      <c r="L2" s="66" t="s">
        <v>199</v>
      </c>
      <c r="M2" s="438">
        <f>O4-M4</f>
        <v>30000</v>
      </c>
      <c r="N2" s="439"/>
      <c r="O2" s="440"/>
      <c r="P2" s="6"/>
    </row>
    <row r="3" spans="1:16" ht="15.7" thickBot="1" x14ac:dyDescent="0.55000000000000004">
      <c r="A3" s="10"/>
      <c r="B3" s="9"/>
      <c r="C3" s="42"/>
      <c r="D3" s="42"/>
      <c r="E3" s="9"/>
      <c r="F3" s="9"/>
      <c r="G3" s="11"/>
      <c r="J3" s="58">
        <f>B3*0.4</f>
        <v>0</v>
      </c>
      <c r="L3" s="431" t="s">
        <v>168</v>
      </c>
      <c r="M3" s="432"/>
      <c r="N3" s="433" t="s">
        <v>169</v>
      </c>
      <c r="O3" s="434"/>
      <c r="P3" s="6"/>
    </row>
    <row r="4" spans="1:16" ht="15.7" thickBot="1" x14ac:dyDescent="0.55000000000000004">
      <c r="A4" s="70"/>
      <c r="B4" s="93"/>
      <c r="C4" s="100"/>
      <c r="D4" s="100"/>
      <c r="E4" s="93"/>
      <c r="F4" s="93"/>
      <c r="G4" s="71"/>
      <c r="H4" s="62" t="s">
        <v>175</v>
      </c>
      <c r="I4" s="4"/>
      <c r="J4" s="99">
        <f>B4*0.4</f>
        <v>0</v>
      </c>
      <c r="L4" s="116" t="s">
        <v>170</v>
      </c>
      <c r="M4" s="51">
        <f>SUM(M5:M29)</f>
        <v>0</v>
      </c>
      <c r="N4" s="117" t="s">
        <v>171</v>
      </c>
      <c r="O4" s="50">
        <f>SUM(O5:O29)</f>
        <v>30000</v>
      </c>
      <c r="P4" s="6"/>
    </row>
    <row r="5" spans="1:16" ht="14.7" thickBot="1" x14ac:dyDescent="0.55000000000000004">
      <c r="A5" s="25"/>
      <c r="B5" s="26"/>
      <c r="C5" s="26"/>
      <c r="D5" s="26"/>
      <c r="E5" s="26"/>
      <c r="F5" s="26"/>
      <c r="G5" s="61"/>
      <c r="H5" s="63">
        <f>SUM(C7:C11)</f>
        <v>0</v>
      </c>
      <c r="I5" s="4"/>
      <c r="J5" s="58">
        <f>B5*0.4</f>
        <v>0</v>
      </c>
      <c r="L5" s="39"/>
      <c r="M5" s="44"/>
      <c r="N5" s="46" t="s">
        <v>187</v>
      </c>
      <c r="O5" s="47">
        <f>Charakter!O7</f>
        <v>30000</v>
      </c>
      <c r="P5" s="6"/>
    </row>
    <row r="6" spans="1:16" ht="14.7" thickBot="1" x14ac:dyDescent="0.55000000000000004">
      <c r="A6" s="35" t="s">
        <v>50</v>
      </c>
      <c r="B6" s="54" t="s">
        <v>49</v>
      </c>
      <c r="C6" s="55" t="s">
        <v>51</v>
      </c>
      <c r="D6" s="55" t="s">
        <v>21</v>
      </c>
      <c r="E6" s="54" t="s">
        <v>1</v>
      </c>
      <c r="F6" s="56" t="s">
        <v>200</v>
      </c>
      <c r="G6" s="57" t="s">
        <v>165</v>
      </c>
      <c r="H6" s="4"/>
      <c r="I6" s="4"/>
      <c r="J6" s="3" t="s">
        <v>166</v>
      </c>
      <c r="L6" s="112"/>
      <c r="M6" s="113"/>
      <c r="N6" s="114"/>
      <c r="O6" s="115"/>
      <c r="P6" s="6"/>
    </row>
    <row r="7" spans="1:16" x14ac:dyDescent="0.5">
      <c r="A7" s="95"/>
      <c r="B7" s="101"/>
      <c r="C7" s="102"/>
      <c r="D7" s="102"/>
      <c r="E7" s="103"/>
      <c r="F7" s="103"/>
      <c r="G7" s="104"/>
      <c r="H7" s="285" t="s">
        <v>172</v>
      </c>
      <c r="I7" s="4"/>
      <c r="J7" s="105">
        <f>B7*0.4</f>
        <v>0</v>
      </c>
      <c r="L7" s="40"/>
      <c r="M7" s="45"/>
      <c r="N7" s="48"/>
      <c r="O7" s="49"/>
      <c r="P7" s="6"/>
    </row>
    <row r="8" spans="1:16" ht="14.7" thickBot="1" x14ac:dyDescent="0.55000000000000004">
      <c r="A8" s="10"/>
      <c r="B8" s="9"/>
      <c r="C8" s="42"/>
      <c r="D8" s="42"/>
      <c r="E8" s="43"/>
      <c r="F8" s="43"/>
      <c r="G8" s="11"/>
      <c r="H8" s="286">
        <f>H11+SUM(D17:D30)+SUM(D33:D61)</f>
        <v>0</v>
      </c>
      <c r="I8" s="4"/>
      <c r="J8" s="58">
        <f>B8*0.4</f>
        <v>0</v>
      </c>
      <c r="L8" s="112"/>
      <c r="M8" s="113"/>
      <c r="N8" s="114"/>
      <c r="O8" s="115"/>
      <c r="P8" s="6"/>
    </row>
    <row r="9" spans="1:16" ht="14.7" thickBot="1" x14ac:dyDescent="0.55000000000000004">
      <c r="A9" s="70"/>
      <c r="B9" s="93"/>
      <c r="C9" s="100"/>
      <c r="D9" s="100"/>
      <c r="E9" s="106"/>
      <c r="F9" s="106"/>
      <c r="G9" s="71"/>
      <c r="I9" s="4"/>
      <c r="J9" s="99">
        <f>B9*0.4</f>
        <v>0</v>
      </c>
      <c r="L9" s="40"/>
      <c r="M9" s="45"/>
      <c r="N9" s="48"/>
      <c r="O9" s="49"/>
      <c r="P9" s="6"/>
    </row>
    <row r="10" spans="1:16" x14ac:dyDescent="0.5">
      <c r="A10" s="10"/>
      <c r="B10" s="9"/>
      <c r="C10" s="42"/>
      <c r="D10" s="42"/>
      <c r="E10" s="43"/>
      <c r="F10" s="43"/>
      <c r="G10" s="11"/>
      <c r="H10" s="285" t="s">
        <v>52</v>
      </c>
      <c r="I10" s="4"/>
      <c r="J10" s="58">
        <f>B10*0.4</f>
        <v>0</v>
      </c>
      <c r="L10" s="112"/>
      <c r="M10" s="113"/>
      <c r="N10" s="114"/>
      <c r="O10" s="115"/>
      <c r="P10" s="6"/>
    </row>
    <row r="11" spans="1:16" ht="14.7" thickBot="1" x14ac:dyDescent="0.55000000000000004">
      <c r="A11" s="107"/>
      <c r="B11" s="108"/>
      <c r="C11" s="109"/>
      <c r="D11" s="109"/>
      <c r="E11" s="110"/>
      <c r="F11" s="110"/>
      <c r="G11" s="111"/>
      <c r="H11" s="286">
        <f>SUM(D2:D5)+SUM(D7:D11)+SUM(D13:D14)</f>
        <v>0</v>
      </c>
      <c r="I11" s="4"/>
      <c r="J11" s="99">
        <f>B11*0.4</f>
        <v>0</v>
      </c>
      <c r="L11" s="40"/>
      <c r="M11" s="45"/>
      <c r="N11" s="48"/>
      <c r="O11" s="49"/>
      <c r="P11" s="6"/>
    </row>
    <row r="12" spans="1:16" ht="14.7" thickBot="1" x14ac:dyDescent="0.55000000000000004">
      <c r="A12" s="35" t="s">
        <v>201</v>
      </c>
      <c r="B12" s="54" t="s">
        <v>49</v>
      </c>
      <c r="C12" s="55"/>
      <c r="D12" s="55" t="s">
        <v>21</v>
      </c>
      <c r="E12" s="54" t="s">
        <v>1</v>
      </c>
      <c r="F12" s="56" t="s">
        <v>200</v>
      </c>
      <c r="G12" s="57" t="s">
        <v>165</v>
      </c>
      <c r="H12" s="65"/>
      <c r="I12" s="4"/>
      <c r="J12" s="3" t="s">
        <v>166</v>
      </c>
      <c r="L12" s="112"/>
      <c r="M12" s="113"/>
      <c r="N12" s="114"/>
      <c r="O12" s="115"/>
      <c r="P12" s="6"/>
    </row>
    <row r="13" spans="1:16" x14ac:dyDescent="0.5">
      <c r="A13" s="95"/>
      <c r="B13" s="101"/>
      <c r="C13" s="102"/>
      <c r="D13" s="102"/>
      <c r="E13" s="103"/>
      <c r="F13" s="103"/>
      <c r="G13" s="104"/>
      <c r="H13" s="65"/>
      <c r="I13" s="4"/>
      <c r="J13" s="99">
        <f t="shared" ref="J13:J14" si="0">B13*0.4</f>
        <v>0</v>
      </c>
      <c r="L13" s="40"/>
      <c r="M13" s="45"/>
      <c r="N13" s="48"/>
      <c r="O13" s="49"/>
      <c r="P13" s="6"/>
    </row>
    <row r="14" spans="1:16" ht="14.7" thickBot="1" x14ac:dyDescent="0.55000000000000004">
      <c r="A14" s="25"/>
      <c r="B14" s="26"/>
      <c r="C14" s="52"/>
      <c r="D14" s="52"/>
      <c r="E14" s="53"/>
      <c r="F14" s="53"/>
      <c r="G14" s="27"/>
      <c r="H14" s="65"/>
      <c r="I14" s="4"/>
      <c r="J14" s="59">
        <f t="shared" si="0"/>
        <v>0</v>
      </c>
      <c r="L14" s="112"/>
      <c r="M14" s="113"/>
      <c r="N14" s="114"/>
      <c r="O14" s="115"/>
      <c r="P14" s="6"/>
    </row>
    <row r="15" spans="1:16" ht="14.7" thickBot="1" x14ac:dyDescent="0.55000000000000004">
      <c r="C15" s="65"/>
      <c r="D15" s="65"/>
      <c r="I15" s="4"/>
      <c r="L15" s="40"/>
      <c r="M15" s="45"/>
      <c r="N15" s="48"/>
      <c r="O15" s="49"/>
      <c r="P15" s="6"/>
    </row>
    <row r="16" spans="1:16" ht="19.5" customHeight="1" thickBot="1" x14ac:dyDescent="0.55000000000000004">
      <c r="A16" s="215" t="s">
        <v>53</v>
      </c>
      <c r="B16" s="56" t="s">
        <v>49</v>
      </c>
      <c r="C16" s="216" t="s">
        <v>54</v>
      </c>
      <c r="D16" s="216" t="s">
        <v>21</v>
      </c>
      <c r="E16" s="56" t="s">
        <v>2</v>
      </c>
      <c r="F16" s="217" t="s">
        <v>200</v>
      </c>
      <c r="G16" s="64"/>
      <c r="H16" s="64"/>
      <c r="I16" s="64"/>
      <c r="J16" s="41" t="s">
        <v>166</v>
      </c>
      <c r="K16" s="64"/>
      <c r="L16" s="112"/>
      <c r="M16" s="113"/>
      <c r="N16" s="114"/>
      <c r="O16" s="115"/>
      <c r="P16" s="6"/>
    </row>
    <row r="17" spans="1:16" x14ac:dyDescent="0.5">
      <c r="A17" s="95"/>
      <c r="B17" s="101">
        <f>200*E17</f>
        <v>0</v>
      </c>
      <c r="C17" s="101"/>
      <c r="D17" s="102">
        <f>0.5*E17</f>
        <v>0</v>
      </c>
      <c r="E17" s="101"/>
      <c r="F17" s="104"/>
      <c r="J17" s="98">
        <f t="shared" ref="J17:J29" si="1">B17*0.4</f>
        <v>0</v>
      </c>
      <c r="L17" s="40"/>
      <c r="M17" s="45"/>
      <c r="N17" s="48"/>
      <c r="O17" s="49"/>
      <c r="P17" s="6"/>
    </row>
    <row r="18" spans="1:16" x14ac:dyDescent="0.5">
      <c r="A18" s="10"/>
      <c r="B18" s="9">
        <f>420*E18</f>
        <v>0</v>
      </c>
      <c r="C18" s="9"/>
      <c r="D18" s="42">
        <f>0.5*E18</f>
        <v>0</v>
      </c>
      <c r="E18" s="9"/>
      <c r="F18" s="11"/>
      <c r="J18" s="58">
        <f t="shared" si="1"/>
        <v>0</v>
      </c>
      <c r="L18" s="112"/>
      <c r="M18" s="113"/>
      <c r="N18" s="114"/>
      <c r="O18" s="115"/>
      <c r="P18" s="6"/>
    </row>
    <row r="19" spans="1:16" x14ac:dyDescent="0.5">
      <c r="A19" s="70"/>
      <c r="B19" s="93">
        <f>900*E19</f>
        <v>0</v>
      </c>
      <c r="C19" s="93"/>
      <c r="D19" s="100">
        <f t="shared" ref="D19:D29" si="2">0.5*E19</f>
        <v>0</v>
      </c>
      <c r="E19" s="93"/>
      <c r="F19" s="71"/>
      <c r="J19" s="99">
        <f t="shared" si="1"/>
        <v>0</v>
      </c>
      <c r="L19" s="40"/>
      <c r="M19" s="45"/>
      <c r="N19" s="48"/>
      <c r="O19" s="49"/>
      <c r="P19" s="6"/>
    </row>
    <row r="20" spans="1:16" x14ac:dyDescent="0.5">
      <c r="A20" s="10"/>
      <c r="B20" s="9">
        <f>E20*1300</f>
        <v>0</v>
      </c>
      <c r="C20" s="9"/>
      <c r="D20" s="42">
        <f t="shared" si="2"/>
        <v>0</v>
      </c>
      <c r="E20" s="9"/>
      <c r="F20" s="11"/>
      <c r="J20" s="58">
        <f t="shared" si="1"/>
        <v>0</v>
      </c>
      <c r="L20" s="112"/>
      <c r="M20" s="113"/>
      <c r="N20" s="114"/>
      <c r="O20" s="115"/>
      <c r="P20" s="6"/>
    </row>
    <row r="21" spans="1:16" x14ac:dyDescent="0.5">
      <c r="A21" s="70"/>
      <c r="B21" s="93">
        <f>420*E21</f>
        <v>0</v>
      </c>
      <c r="C21" s="93"/>
      <c r="D21" s="100">
        <f t="shared" si="2"/>
        <v>0</v>
      </c>
      <c r="E21" s="93"/>
      <c r="F21" s="71"/>
      <c r="J21" s="99">
        <f t="shared" si="1"/>
        <v>0</v>
      </c>
      <c r="L21" s="40"/>
      <c r="M21" s="45"/>
      <c r="N21" s="48"/>
      <c r="O21" s="49"/>
      <c r="P21" s="6"/>
    </row>
    <row r="22" spans="1:16" x14ac:dyDescent="0.5">
      <c r="A22" s="10"/>
      <c r="B22" s="9">
        <f>900*E22</f>
        <v>0</v>
      </c>
      <c r="C22" s="9"/>
      <c r="D22" s="42">
        <f t="shared" si="2"/>
        <v>0</v>
      </c>
      <c r="E22" s="9"/>
      <c r="F22" s="11"/>
      <c r="J22" s="58">
        <f t="shared" si="1"/>
        <v>0</v>
      </c>
      <c r="L22" s="112"/>
      <c r="M22" s="113"/>
      <c r="N22" s="114"/>
      <c r="O22" s="115"/>
      <c r="P22" s="6"/>
    </row>
    <row r="23" spans="1:16" x14ac:dyDescent="0.5">
      <c r="A23" s="70"/>
      <c r="B23" s="93">
        <f>1300*E23</f>
        <v>0</v>
      </c>
      <c r="C23" s="93"/>
      <c r="D23" s="100">
        <f t="shared" si="2"/>
        <v>0</v>
      </c>
      <c r="E23" s="93"/>
      <c r="F23" s="71"/>
      <c r="J23" s="99">
        <f t="shared" si="1"/>
        <v>0</v>
      </c>
      <c r="L23" s="40"/>
      <c r="M23" s="45"/>
      <c r="N23" s="48"/>
      <c r="O23" s="49"/>
      <c r="P23" s="6"/>
    </row>
    <row r="24" spans="1:16" x14ac:dyDescent="0.5">
      <c r="A24" s="10"/>
      <c r="B24" s="9">
        <f>420*E24</f>
        <v>0</v>
      </c>
      <c r="C24" s="9"/>
      <c r="D24" s="42">
        <f t="shared" si="2"/>
        <v>0</v>
      </c>
      <c r="E24" s="9"/>
      <c r="F24" s="11"/>
      <c r="J24" s="58">
        <f t="shared" si="1"/>
        <v>0</v>
      </c>
      <c r="L24" s="112"/>
      <c r="M24" s="113"/>
      <c r="N24" s="114"/>
      <c r="O24" s="115"/>
      <c r="P24" s="6"/>
    </row>
    <row r="25" spans="1:16" x14ac:dyDescent="0.5">
      <c r="A25" s="70"/>
      <c r="B25" s="93">
        <f>900*E25</f>
        <v>0</v>
      </c>
      <c r="C25" s="93"/>
      <c r="D25" s="100">
        <f t="shared" si="2"/>
        <v>0</v>
      </c>
      <c r="E25" s="93"/>
      <c r="F25" s="71"/>
      <c r="J25" s="99">
        <f t="shared" si="1"/>
        <v>0</v>
      </c>
      <c r="L25" s="40"/>
      <c r="M25" s="45"/>
      <c r="N25" s="48"/>
      <c r="O25" s="49"/>
      <c r="P25" s="6"/>
    </row>
    <row r="26" spans="1:16" x14ac:dyDescent="0.5">
      <c r="A26" s="10"/>
      <c r="B26" s="9">
        <f>1300*E26</f>
        <v>0</v>
      </c>
      <c r="C26" s="9"/>
      <c r="D26" s="42">
        <f t="shared" si="2"/>
        <v>0</v>
      </c>
      <c r="E26" s="9"/>
      <c r="F26" s="11"/>
      <c r="J26" s="58">
        <f t="shared" si="1"/>
        <v>0</v>
      </c>
      <c r="L26" s="112"/>
      <c r="M26" s="113"/>
      <c r="N26" s="114"/>
      <c r="O26" s="115"/>
      <c r="P26" s="6"/>
    </row>
    <row r="27" spans="1:16" x14ac:dyDescent="0.5">
      <c r="A27" s="70"/>
      <c r="B27" s="93">
        <f>2000*E27</f>
        <v>0</v>
      </c>
      <c r="C27" s="93"/>
      <c r="D27" s="100">
        <f t="shared" si="2"/>
        <v>0</v>
      </c>
      <c r="E27" s="93"/>
      <c r="F27" s="71"/>
      <c r="J27" s="99">
        <f t="shared" si="1"/>
        <v>0</v>
      </c>
      <c r="L27" s="40"/>
      <c r="M27" s="45"/>
      <c r="N27" s="48"/>
      <c r="O27" s="49"/>
      <c r="P27" s="6"/>
    </row>
    <row r="28" spans="1:16" x14ac:dyDescent="0.5">
      <c r="A28" s="10"/>
      <c r="B28" s="9">
        <f>5000*E28</f>
        <v>0</v>
      </c>
      <c r="C28" s="9"/>
      <c r="D28" s="42">
        <f t="shared" si="2"/>
        <v>0</v>
      </c>
      <c r="E28" s="9"/>
      <c r="F28" s="11"/>
      <c r="J28" s="58">
        <f t="shared" si="1"/>
        <v>0</v>
      </c>
      <c r="L28" s="112"/>
      <c r="M28" s="113"/>
      <c r="N28" s="114"/>
      <c r="O28" s="115"/>
      <c r="P28" s="6"/>
    </row>
    <row r="29" spans="1:16" x14ac:dyDescent="0.5">
      <c r="A29" s="70"/>
      <c r="B29" s="93">
        <f>1400*E29</f>
        <v>0</v>
      </c>
      <c r="C29" s="93"/>
      <c r="D29" s="100">
        <f t="shared" si="2"/>
        <v>0</v>
      </c>
      <c r="E29" s="93"/>
      <c r="F29" s="71"/>
      <c r="J29" s="99">
        <f t="shared" si="1"/>
        <v>0</v>
      </c>
      <c r="L29" s="40"/>
      <c r="M29" s="45"/>
      <c r="N29" s="48"/>
      <c r="O29" s="49"/>
      <c r="P29" s="6"/>
    </row>
    <row r="30" spans="1:16" ht="14.7" thickBot="1" x14ac:dyDescent="0.55000000000000004">
      <c r="A30" s="25"/>
      <c r="B30" s="26"/>
      <c r="C30" s="52"/>
      <c r="D30" s="52">
        <f>0.5*E30</f>
        <v>0</v>
      </c>
      <c r="E30" s="26"/>
      <c r="F30" s="27"/>
      <c r="J30" s="59"/>
      <c r="P30" s="6"/>
    </row>
    <row r="31" spans="1:16" ht="14.7" thickBot="1" x14ac:dyDescent="0.55000000000000004">
      <c r="C31" s="65"/>
      <c r="D31" s="65"/>
      <c r="P31" s="6"/>
    </row>
    <row r="32" spans="1:16" ht="14.7" thickBot="1" x14ac:dyDescent="0.55000000000000004">
      <c r="A32" s="215" t="s">
        <v>173</v>
      </c>
      <c r="B32" s="56" t="s">
        <v>49</v>
      </c>
      <c r="C32" s="56" t="s">
        <v>165</v>
      </c>
      <c r="D32" s="216" t="s">
        <v>21</v>
      </c>
      <c r="E32" s="56" t="s">
        <v>2</v>
      </c>
      <c r="F32" s="56" t="s">
        <v>200</v>
      </c>
      <c r="G32" s="217" t="s">
        <v>1</v>
      </c>
      <c r="I32" s="64"/>
      <c r="J32" s="41" t="s">
        <v>174</v>
      </c>
      <c r="K32" s="64"/>
      <c r="P32" s="6"/>
    </row>
    <row r="33" spans="1:16" x14ac:dyDescent="0.5">
      <c r="A33" s="218"/>
      <c r="B33" s="219"/>
      <c r="C33" s="219"/>
      <c r="D33" s="220"/>
      <c r="E33" s="219"/>
      <c r="F33" s="219"/>
      <c r="G33" s="221"/>
      <c r="I33" s="4"/>
      <c r="J33" s="98">
        <f>B33*0.4</f>
        <v>0</v>
      </c>
      <c r="P33" s="6"/>
    </row>
    <row r="34" spans="1:16" x14ac:dyDescent="0.5">
      <c r="A34" s="10"/>
      <c r="B34" s="9"/>
      <c r="C34" s="9"/>
      <c r="D34" s="42"/>
      <c r="E34" s="9"/>
      <c r="F34" s="9"/>
      <c r="G34" s="11"/>
      <c r="J34" s="58">
        <f t="shared" ref="J34:J44" si="3">B34*0.4</f>
        <v>0</v>
      </c>
      <c r="P34" s="6"/>
    </row>
    <row r="35" spans="1:16" x14ac:dyDescent="0.5">
      <c r="A35" s="70"/>
      <c r="B35" s="93"/>
      <c r="C35" s="93"/>
      <c r="D35" s="100"/>
      <c r="E35" s="93"/>
      <c r="F35" s="93"/>
      <c r="G35" s="71"/>
      <c r="J35" s="99">
        <f t="shared" si="3"/>
        <v>0</v>
      </c>
      <c r="P35" s="6"/>
    </row>
    <row r="36" spans="1:16" x14ac:dyDescent="0.5">
      <c r="A36" s="10"/>
      <c r="B36" s="9"/>
      <c r="C36" s="9"/>
      <c r="D36" s="42"/>
      <c r="E36" s="9"/>
      <c r="F36" s="9"/>
      <c r="G36" s="11"/>
      <c r="J36" s="58">
        <f t="shared" si="3"/>
        <v>0</v>
      </c>
      <c r="P36" s="6"/>
    </row>
    <row r="37" spans="1:16" x14ac:dyDescent="0.5">
      <c r="A37" s="70"/>
      <c r="B37" s="93"/>
      <c r="C37" s="93"/>
      <c r="D37" s="100"/>
      <c r="E37" s="93"/>
      <c r="F37" s="93"/>
      <c r="G37" s="71"/>
      <c r="J37" s="99">
        <f t="shared" si="3"/>
        <v>0</v>
      </c>
      <c r="P37" s="6"/>
    </row>
    <row r="38" spans="1:16" x14ac:dyDescent="0.5">
      <c r="A38" s="10"/>
      <c r="B38" s="9"/>
      <c r="C38" s="9"/>
      <c r="D38" s="42"/>
      <c r="E38" s="9"/>
      <c r="F38" s="9"/>
      <c r="G38" s="11"/>
      <c r="J38" s="58">
        <f t="shared" si="3"/>
        <v>0</v>
      </c>
      <c r="P38" s="6"/>
    </row>
    <row r="39" spans="1:16" x14ac:dyDescent="0.5">
      <c r="A39" s="70"/>
      <c r="B39" s="93"/>
      <c r="C39" s="93"/>
      <c r="D39" s="100"/>
      <c r="E39" s="93"/>
      <c r="F39" s="93"/>
      <c r="G39" s="71"/>
      <c r="J39" s="99">
        <f t="shared" si="3"/>
        <v>0</v>
      </c>
      <c r="P39" s="6"/>
    </row>
    <row r="40" spans="1:16" x14ac:dyDescent="0.5">
      <c r="A40" s="10"/>
      <c r="B40" s="9"/>
      <c r="C40" s="9"/>
      <c r="D40" s="42"/>
      <c r="E40" s="9"/>
      <c r="F40" s="9"/>
      <c r="G40" s="11"/>
      <c r="J40" s="58">
        <f t="shared" si="3"/>
        <v>0</v>
      </c>
      <c r="P40" s="6"/>
    </row>
    <row r="41" spans="1:16" x14ac:dyDescent="0.5">
      <c r="A41" s="70"/>
      <c r="B41" s="93"/>
      <c r="C41" s="93"/>
      <c r="D41" s="100"/>
      <c r="E41" s="93"/>
      <c r="F41" s="93"/>
      <c r="G41" s="71"/>
      <c r="J41" s="99">
        <f t="shared" si="3"/>
        <v>0</v>
      </c>
      <c r="P41" s="6"/>
    </row>
    <row r="42" spans="1:16" x14ac:dyDescent="0.5">
      <c r="A42" s="10"/>
      <c r="B42" s="9"/>
      <c r="C42" s="9"/>
      <c r="D42" s="42"/>
      <c r="E42" s="9"/>
      <c r="F42" s="9"/>
      <c r="G42" s="11"/>
      <c r="J42" s="58">
        <f t="shared" si="3"/>
        <v>0</v>
      </c>
      <c r="P42" s="6"/>
    </row>
    <row r="43" spans="1:16" x14ac:dyDescent="0.5">
      <c r="A43" s="70"/>
      <c r="B43" s="93"/>
      <c r="C43" s="93"/>
      <c r="D43" s="100"/>
      <c r="E43" s="93"/>
      <c r="F43" s="93"/>
      <c r="G43" s="71"/>
      <c r="J43" s="99">
        <f t="shared" si="3"/>
        <v>0</v>
      </c>
      <c r="P43" s="6"/>
    </row>
    <row r="44" spans="1:16" x14ac:dyDescent="0.5">
      <c r="A44" s="10"/>
      <c r="B44" s="9"/>
      <c r="C44" s="9"/>
      <c r="D44" s="42"/>
      <c r="E44" s="9"/>
      <c r="F44" s="9"/>
      <c r="G44" s="11"/>
      <c r="J44" s="58">
        <f t="shared" si="3"/>
        <v>0</v>
      </c>
      <c r="P44" s="6"/>
    </row>
    <row r="45" spans="1:16" x14ac:dyDescent="0.5">
      <c r="A45" s="70"/>
      <c r="B45" s="93"/>
      <c r="C45" s="93"/>
      <c r="D45" s="100"/>
      <c r="E45" s="93"/>
      <c r="F45" s="93"/>
      <c r="G45" s="71"/>
      <c r="J45" s="99">
        <f t="shared" ref="J45:J61" si="4">B45*0.4</f>
        <v>0</v>
      </c>
    </row>
    <row r="46" spans="1:16" x14ac:dyDescent="0.5">
      <c r="A46" s="10"/>
      <c r="B46" s="9"/>
      <c r="C46" s="9"/>
      <c r="D46" s="42"/>
      <c r="E46" s="9"/>
      <c r="F46" s="9"/>
      <c r="G46" s="11"/>
      <c r="J46" s="58">
        <f t="shared" si="4"/>
        <v>0</v>
      </c>
    </row>
    <row r="47" spans="1:16" x14ac:dyDescent="0.5">
      <c r="A47" s="70"/>
      <c r="B47" s="93"/>
      <c r="C47" s="93"/>
      <c r="D47" s="100"/>
      <c r="E47" s="93"/>
      <c r="F47" s="93"/>
      <c r="G47" s="71"/>
      <c r="J47" s="99">
        <f t="shared" si="4"/>
        <v>0</v>
      </c>
    </row>
    <row r="48" spans="1:16" x14ac:dyDescent="0.5">
      <c r="A48" s="10"/>
      <c r="B48" s="9"/>
      <c r="C48" s="9"/>
      <c r="D48" s="42"/>
      <c r="E48" s="9"/>
      <c r="F48" s="9"/>
      <c r="G48" s="11"/>
      <c r="J48" s="58">
        <f t="shared" si="4"/>
        <v>0</v>
      </c>
    </row>
    <row r="49" spans="1:10" x14ac:dyDescent="0.5">
      <c r="A49" s="70"/>
      <c r="B49" s="93"/>
      <c r="C49" s="93"/>
      <c r="D49" s="100"/>
      <c r="E49" s="93"/>
      <c r="F49" s="93"/>
      <c r="G49" s="71"/>
      <c r="J49" s="99">
        <f t="shared" si="4"/>
        <v>0</v>
      </c>
    </row>
    <row r="50" spans="1:10" x14ac:dyDescent="0.5">
      <c r="A50" s="10"/>
      <c r="B50" s="9"/>
      <c r="C50" s="9"/>
      <c r="D50" s="42"/>
      <c r="E50" s="9"/>
      <c r="F50" s="9"/>
      <c r="G50" s="11"/>
      <c r="J50" s="58">
        <f t="shared" si="4"/>
        <v>0</v>
      </c>
    </row>
    <row r="51" spans="1:10" x14ac:dyDescent="0.5">
      <c r="A51" s="70"/>
      <c r="B51" s="93"/>
      <c r="C51" s="93"/>
      <c r="D51" s="100"/>
      <c r="E51" s="93"/>
      <c r="F51" s="93"/>
      <c r="G51" s="71"/>
      <c r="J51" s="99">
        <f t="shared" si="4"/>
        <v>0</v>
      </c>
    </row>
    <row r="52" spans="1:10" x14ac:dyDescent="0.5">
      <c r="A52" s="10"/>
      <c r="B52" s="9"/>
      <c r="C52" s="9"/>
      <c r="D52" s="42"/>
      <c r="E52" s="9"/>
      <c r="F52" s="9"/>
      <c r="G52" s="11"/>
      <c r="J52" s="58">
        <f t="shared" si="4"/>
        <v>0</v>
      </c>
    </row>
    <row r="53" spans="1:10" x14ac:dyDescent="0.5">
      <c r="A53" s="70"/>
      <c r="B53" s="93"/>
      <c r="C53" s="93"/>
      <c r="D53" s="100"/>
      <c r="E53" s="93"/>
      <c r="F53" s="93"/>
      <c r="G53" s="71"/>
      <c r="J53" s="99">
        <f t="shared" si="4"/>
        <v>0</v>
      </c>
    </row>
    <row r="54" spans="1:10" x14ac:dyDescent="0.5">
      <c r="A54" s="10"/>
      <c r="B54" s="9"/>
      <c r="C54" s="9"/>
      <c r="D54" s="42"/>
      <c r="E54" s="9"/>
      <c r="F54" s="9"/>
      <c r="G54" s="11"/>
      <c r="J54" s="58">
        <f t="shared" si="4"/>
        <v>0</v>
      </c>
    </row>
    <row r="55" spans="1:10" x14ac:dyDescent="0.5">
      <c r="A55" s="70"/>
      <c r="B55" s="93"/>
      <c r="C55" s="93"/>
      <c r="D55" s="100"/>
      <c r="E55" s="93"/>
      <c r="F55" s="93"/>
      <c r="G55" s="71"/>
      <c r="J55" s="99">
        <f t="shared" si="4"/>
        <v>0</v>
      </c>
    </row>
    <row r="56" spans="1:10" x14ac:dyDescent="0.5">
      <c r="A56" s="10"/>
      <c r="B56" s="9"/>
      <c r="C56" s="9"/>
      <c r="D56" s="42"/>
      <c r="E56" s="9"/>
      <c r="F56" s="9"/>
      <c r="G56" s="11"/>
      <c r="J56" s="58">
        <f t="shared" si="4"/>
        <v>0</v>
      </c>
    </row>
    <row r="57" spans="1:10" x14ac:dyDescent="0.5">
      <c r="A57" s="70"/>
      <c r="B57" s="93"/>
      <c r="C57" s="93"/>
      <c r="D57" s="100"/>
      <c r="E57" s="93"/>
      <c r="F57" s="93"/>
      <c r="G57" s="71"/>
      <c r="J57" s="99">
        <f t="shared" si="4"/>
        <v>0</v>
      </c>
    </row>
    <row r="58" spans="1:10" x14ac:dyDescent="0.5">
      <c r="A58" s="10"/>
      <c r="B58" s="9"/>
      <c r="C58" s="9"/>
      <c r="D58" s="42"/>
      <c r="E58" s="9"/>
      <c r="F58" s="9"/>
      <c r="G58" s="11"/>
      <c r="J58" s="58">
        <f t="shared" si="4"/>
        <v>0</v>
      </c>
    </row>
    <row r="59" spans="1:10" x14ac:dyDescent="0.5">
      <c r="A59" s="70"/>
      <c r="B59" s="93"/>
      <c r="C59" s="93"/>
      <c r="D59" s="100"/>
      <c r="E59" s="93"/>
      <c r="F59" s="93"/>
      <c r="G59" s="71"/>
      <c r="J59" s="99">
        <f t="shared" si="4"/>
        <v>0</v>
      </c>
    </row>
    <row r="60" spans="1:10" x14ac:dyDescent="0.5">
      <c r="A60" s="10"/>
      <c r="B60" s="9"/>
      <c r="C60" s="9"/>
      <c r="D60" s="42"/>
      <c r="E60" s="9"/>
      <c r="F60" s="9"/>
      <c r="G60" s="11"/>
      <c r="J60" s="58">
        <f t="shared" si="4"/>
        <v>0</v>
      </c>
    </row>
    <row r="61" spans="1:10" x14ac:dyDescent="0.5">
      <c r="A61" s="70"/>
      <c r="B61" s="93"/>
      <c r="C61" s="93"/>
      <c r="D61" s="100"/>
      <c r="E61" s="93"/>
      <c r="F61" s="93"/>
      <c r="G61" s="71"/>
      <c r="J61" s="99">
        <f t="shared" si="4"/>
        <v>0</v>
      </c>
    </row>
  </sheetData>
  <sheetProtection sheet="1" objects="1" scenarios="1"/>
  <mergeCells count="4">
    <mergeCell ref="L3:M3"/>
    <mergeCell ref="N3:O3"/>
    <mergeCell ref="L1:O1"/>
    <mergeCell ref="M2:O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Z51"/>
  <sheetViews>
    <sheetView zoomScale="90" zoomScaleNormal="90" workbookViewId="0">
      <selection activeCell="E33" sqref="E33"/>
    </sheetView>
  </sheetViews>
  <sheetFormatPr baseColWidth="10" defaultColWidth="11.29296875" defaultRowHeight="14.35" x14ac:dyDescent="0.5"/>
  <cols>
    <col min="1" max="1" width="18.29296875" style="5" customWidth="1"/>
    <col min="2" max="2" width="10.41015625" style="5" customWidth="1"/>
    <col min="3" max="3" width="18" style="5" customWidth="1"/>
    <col min="4" max="4" width="9.703125" style="5" customWidth="1"/>
    <col min="5" max="5" width="3.703125" style="5" customWidth="1"/>
    <col min="6" max="6" width="16" style="5" customWidth="1"/>
    <col min="7" max="7" width="7.1171875" style="5" customWidth="1"/>
    <col min="8" max="8" width="8.29296875" style="5" customWidth="1"/>
    <col min="9" max="9" width="14" style="5" customWidth="1"/>
    <col min="10" max="10" width="5.29296875" style="5" customWidth="1"/>
    <col min="11" max="11" width="3" style="5" customWidth="1"/>
    <col min="12" max="12" width="25.1171875" style="5" customWidth="1"/>
    <col min="13" max="13" width="11.41015625" style="5" customWidth="1"/>
    <col min="14" max="14" width="19.87890625" style="5" customWidth="1"/>
    <col min="15" max="15" width="23.5859375" style="5" customWidth="1"/>
    <col min="16" max="16" width="13.87890625" style="5" customWidth="1"/>
    <col min="17" max="17" width="35.1171875" style="5" customWidth="1"/>
    <col min="18" max="18" width="5.29296875" style="5" customWidth="1"/>
    <col min="19" max="16384" width="11.29296875" style="5"/>
  </cols>
  <sheetData>
    <row r="1" spans="1:26" ht="33.75" customHeight="1" thickBot="1" x14ac:dyDescent="0.55000000000000004">
      <c r="A1" s="83" t="s">
        <v>208</v>
      </c>
      <c r="B1" s="122" t="s">
        <v>180</v>
      </c>
      <c r="C1" s="87" t="s">
        <v>207</v>
      </c>
      <c r="D1" s="84" t="s">
        <v>206</v>
      </c>
      <c r="E1" s="89"/>
      <c r="F1" s="83" t="s">
        <v>4</v>
      </c>
      <c r="G1" s="441" t="s">
        <v>210</v>
      </c>
      <c r="H1" s="442"/>
      <c r="I1" s="87" t="s">
        <v>209</v>
      </c>
      <c r="J1" s="83" t="s">
        <v>4</v>
      </c>
      <c r="K1" s="85"/>
      <c r="L1" s="86" t="s">
        <v>6</v>
      </c>
      <c r="M1" s="7"/>
      <c r="N1" s="443" t="s">
        <v>282</v>
      </c>
      <c r="O1" s="445"/>
      <c r="P1" s="91" t="s">
        <v>265</v>
      </c>
      <c r="Q1" s="7"/>
    </row>
    <row r="2" spans="1:26" x14ac:dyDescent="0.5">
      <c r="A2" s="123" t="s">
        <v>214</v>
      </c>
      <c r="B2" s="163">
        <f t="shared" ref="B2:B9" si="0">D2</f>
        <v>10</v>
      </c>
      <c r="C2" s="118"/>
      <c r="D2" s="159">
        <f>_xlfn.XLOOKUP($B$1,DatenExelintern!$G$1:$M$1,DatenExelintern!G2:M2)</f>
        <v>10</v>
      </c>
      <c r="E2" s="67"/>
      <c r="F2" s="291" t="s">
        <v>10</v>
      </c>
      <c r="G2" s="292" t="s">
        <v>11</v>
      </c>
      <c r="H2" s="293" t="s">
        <v>12</v>
      </c>
      <c r="I2" s="118"/>
      <c r="J2" s="156">
        <v>20</v>
      </c>
      <c r="K2" s="7"/>
      <c r="L2" s="357"/>
      <c r="M2" s="7"/>
      <c r="N2" s="140" t="s">
        <v>164</v>
      </c>
      <c r="O2" s="141">
        <f>B4*4+B7</f>
        <v>50</v>
      </c>
      <c r="P2" s="355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5">
      <c r="A3" s="124" t="s">
        <v>215</v>
      </c>
      <c r="B3" s="164">
        <f t="shared" si="0"/>
        <v>10</v>
      </c>
      <c r="C3" s="36"/>
      <c r="D3" s="160">
        <f>_xlfn.XLOOKUP($B$1,DatenExelintern!$G$1:$M$1,DatenExelintern!G3:M3)</f>
        <v>10</v>
      </c>
      <c r="E3" s="67"/>
      <c r="F3" s="282" t="s">
        <v>220</v>
      </c>
      <c r="G3" s="294" t="s">
        <v>11</v>
      </c>
      <c r="H3" s="295" t="s">
        <v>12</v>
      </c>
      <c r="I3" s="36"/>
      <c r="J3" s="152">
        <v>20</v>
      </c>
      <c r="K3" s="7"/>
      <c r="L3" s="358"/>
      <c r="M3" s="7"/>
      <c r="N3" s="142" t="s">
        <v>163</v>
      </c>
      <c r="O3" s="143">
        <f>ROUNDUP((B6*4+B7) / 2,0)</f>
        <v>25</v>
      </c>
      <c r="P3" s="73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5">
      <c r="A4" s="125" t="s">
        <v>14</v>
      </c>
      <c r="B4" s="165">
        <f>D4</f>
        <v>10</v>
      </c>
      <c r="C4" s="119"/>
      <c r="D4" s="161">
        <f>_xlfn.XLOOKUP($B$1,DatenExelintern!$G$1:$M$1,DatenExelintern!G4:M4)</f>
        <v>10</v>
      </c>
      <c r="E4" s="67"/>
      <c r="F4" s="283" t="s">
        <v>221</v>
      </c>
      <c r="G4" s="294" t="s">
        <v>11</v>
      </c>
      <c r="H4" s="295"/>
      <c r="I4" s="119"/>
      <c r="J4" s="151">
        <v>20</v>
      </c>
      <c r="K4" s="7"/>
      <c r="L4" s="359"/>
      <c r="M4" s="7"/>
      <c r="N4" s="144" t="s">
        <v>211</v>
      </c>
      <c r="O4" s="145">
        <f>_xlfn.XLOOKUP($B$1,DatenExelintern!$G$1:$M$1,DatenExelintern!G14:M14)</f>
        <v>30</v>
      </c>
      <c r="P4" s="94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5">
      <c r="A5" s="124" t="s">
        <v>216</v>
      </c>
      <c r="B5" s="166">
        <f t="shared" si="0"/>
        <v>10</v>
      </c>
      <c r="C5" s="36"/>
      <c r="D5" s="160">
        <f>_xlfn.XLOOKUP($B$1,DatenExelintern!$G$1:$M$1,DatenExelintern!G5:M5)</f>
        <v>10</v>
      </c>
      <c r="E5" s="67"/>
      <c r="F5" s="282" t="s">
        <v>17</v>
      </c>
      <c r="G5" s="296" t="s">
        <v>11</v>
      </c>
      <c r="H5" s="297" t="s">
        <v>12</v>
      </c>
      <c r="I5" s="36"/>
      <c r="J5" s="152">
        <v>20</v>
      </c>
      <c r="K5" s="7"/>
      <c r="L5" s="360"/>
      <c r="M5" s="7"/>
      <c r="N5" s="142" t="s">
        <v>202</v>
      </c>
      <c r="O5" s="143">
        <f>_xlfn.XLOOKUP($B$1,DatenExelintern!$G$1:$M$1,DatenExelintern!G15:M15)</f>
        <v>150</v>
      </c>
      <c r="P5" s="73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5">
      <c r="A6" s="125" t="s">
        <v>77</v>
      </c>
      <c r="B6" s="167">
        <f t="shared" si="0"/>
        <v>10</v>
      </c>
      <c r="C6" s="119"/>
      <c r="D6" s="161">
        <f>_xlfn.XLOOKUP($B$1,DatenExelintern!$G$1:$M$1,DatenExelintern!G6:M6)</f>
        <v>10</v>
      </c>
      <c r="E6" s="67"/>
      <c r="F6" s="283" t="s">
        <v>80</v>
      </c>
      <c r="G6" s="296" t="s">
        <v>39</v>
      </c>
      <c r="H6" s="298" t="s">
        <v>99</v>
      </c>
      <c r="I6" s="119"/>
      <c r="J6" s="151">
        <v>20</v>
      </c>
      <c r="K6" s="7"/>
      <c r="L6" s="359"/>
      <c r="M6" s="7"/>
      <c r="N6" s="144" t="s">
        <v>198</v>
      </c>
      <c r="O6" s="145" t="str">
        <f>_xlfn.XLOOKUP($B$1,DatenExelintern!$G$1:$M$1,DatenExelintern!G16:M16)</f>
        <v>Herkunft 2</v>
      </c>
      <c r="P6" s="94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5">
      <c r="A7" s="124" t="s">
        <v>113</v>
      </c>
      <c r="B7" s="168">
        <f t="shared" si="0"/>
        <v>10</v>
      </c>
      <c r="C7" s="36"/>
      <c r="D7" s="160">
        <f>_xlfn.XLOOKUP($B$1,DatenExelintern!$G$1:$M$1,DatenExelintern!G7:M7)</f>
        <v>10</v>
      </c>
      <c r="E7" s="67"/>
      <c r="F7" s="282" t="s">
        <v>222</v>
      </c>
      <c r="G7" s="299" t="s">
        <v>12</v>
      </c>
      <c r="H7" s="297" t="s">
        <v>18</v>
      </c>
      <c r="I7" s="36"/>
      <c r="J7" s="152">
        <v>20</v>
      </c>
      <c r="K7" s="7"/>
      <c r="L7" s="360"/>
      <c r="M7" s="7"/>
      <c r="N7" s="142" t="s">
        <v>203</v>
      </c>
      <c r="O7" s="143">
        <f>_xlfn.XLOOKUP($B$1,DatenExelintern!$G$1:$M$1,DatenExelintern!G12:M12)</f>
        <v>30000</v>
      </c>
      <c r="P7" s="73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7" thickBot="1" x14ac:dyDescent="0.55000000000000004">
      <c r="A8" s="125" t="s">
        <v>240</v>
      </c>
      <c r="B8" s="169">
        <f t="shared" si="0"/>
        <v>4</v>
      </c>
      <c r="C8" s="119"/>
      <c r="D8" s="161">
        <f>_xlfn.XLOOKUP($B$1,DatenExelintern!$G$1:$M$1,DatenExelintern!G8:M8)</f>
        <v>4</v>
      </c>
      <c r="E8" s="67"/>
      <c r="F8" s="283" t="s">
        <v>225</v>
      </c>
      <c r="G8" s="296" t="s">
        <v>11</v>
      </c>
      <c r="H8" s="297" t="s">
        <v>18</v>
      </c>
      <c r="I8" s="119"/>
      <c r="J8" s="151">
        <v>20</v>
      </c>
      <c r="K8" s="7"/>
      <c r="L8" s="359"/>
      <c r="M8" s="7"/>
      <c r="N8" s="146" t="s">
        <v>204</v>
      </c>
      <c r="O8" s="147">
        <v>1</v>
      </c>
      <c r="P8" s="356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7" thickBot="1" x14ac:dyDescent="0.55000000000000004">
      <c r="A9" s="124" t="s">
        <v>81</v>
      </c>
      <c r="B9" s="169">
        <f t="shared" si="0"/>
        <v>4</v>
      </c>
      <c r="C9" s="36"/>
      <c r="D9" s="160">
        <f>_xlfn.XLOOKUP($B$1,DatenExelintern!$G$1:$M$1,DatenExelintern!G9:M9)</f>
        <v>4</v>
      </c>
      <c r="E9" s="67"/>
      <c r="F9" s="300" t="s">
        <v>223</v>
      </c>
      <c r="G9" s="301" t="s">
        <v>18</v>
      </c>
      <c r="H9" s="302"/>
      <c r="I9" s="36"/>
      <c r="J9" s="153">
        <v>20</v>
      </c>
      <c r="K9" s="7"/>
      <c r="L9" s="360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7" thickBot="1" x14ac:dyDescent="0.55000000000000004">
      <c r="A10" s="125" t="s">
        <v>217</v>
      </c>
      <c r="B10" s="170">
        <f>ROUND((B8+B5+B7+B9)/2,0)</f>
        <v>14</v>
      </c>
      <c r="C10" s="119"/>
      <c r="D10" s="161">
        <f>ROUND((D8+D5+D7+D9)/2,0)</f>
        <v>14</v>
      </c>
      <c r="E10" s="67"/>
      <c r="F10" s="303" t="s">
        <v>224</v>
      </c>
      <c r="G10" s="292" t="s">
        <v>11</v>
      </c>
      <c r="H10" s="293" t="s">
        <v>18</v>
      </c>
      <c r="I10" s="119"/>
      <c r="J10" s="156">
        <v>20</v>
      </c>
      <c r="K10" s="7"/>
      <c r="L10" s="361"/>
      <c r="M10" s="7"/>
      <c r="N10" s="91" t="s">
        <v>158</v>
      </c>
      <c r="O10" s="91" t="s">
        <v>270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7" thickBot="1" x14ac:dyDescent="0.55000000000000004">
      <c r="A11" s="240" t="s">
        <v>218</v>
      </c>
      <c r="B11" s="171">
        <f>B5-ROUND(Inventar!H11/5,0)</f>
        <v>10</v>
      </c>
      <c r="C11" s="37"/>
      <c r="D11" s="162">
        <f>D5-ROUND(Inventar!J11/5,0)</f>
        <v>10</v>
      </c>
      <c r="E11" s="67"/>
      <c r="F11" s="304" t="s">
        <v>29</v>
      </c>
      <c r="G11" s="305" t="s">
        <v>18</v>
      </c>
      <c r="H11" s="306"/>
      <c r="I11" s="36"/>
      <c r="J11" s="152">
        <v>20</v>
      </c>
      <c r="K11" s="7"/>
      <c r="L11" s="7"/>
      <c r="M11" s="7"/>
      <c r="N11" s="362"/>
      <c r="O11" s="365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7" thickBot="1" x14ac:dyDescent="0.55000000000000004">
      <c r="A12" s="134"/>
      <c r="B12" s="128"/>
      <c r="C12" s="7"/>
      <c r="D12" s="67"/>
      <c r="E12" s="67"/>
      <c r="F12" s="284" t="s">
        <v>179</v>
      </c>
      <c r="G12" s="301" t="s">
        <v>18</v>
      </c>
      <c r="H12" s="307" t="s">
        <v>99</v>
      </c>
      <c r="I12" s="119"/>
      <c r="J12" s="157">
        <v>20</v>
      </c>
      <c r="K12" s="7"/>
      <c r="L12" s="214" t="s">
        <v>269</v>
      </c>
      <c r="M12" s="7"/>
      <c r="N12" s="360"/>
      <c r="O12" s="360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7" thickBot="1" x14ac:dyDescent="0.55000000000000004">
      <c r="A13" s="287" t="s">
        <v>33</v>
      </c>
      <c r="B13" s="172" t="s">
        <v>268</v>
      </c>
      <c r="C13" s="7"/>
      <c r="D13" s="67"/>
      <c r="E13" s="67"/>
      <c r="F13" s="308" t="s">
        <v>226</v>
      </c>
      <c r="G13" s="309" t="s">
        <v>32</v>
      </c>
      <c r="H13" s="310" t="s">
        <v>39</v>
      </c>
      <c r="I13" s="36"/>
      <c r="J13" s="158">
        <v>20</v>
      </c>
      <c r="K13" s="7"/>
      <c r="L13" s="362"/>
      <c r="M13" s="7"/>
      <c r="N13" s="359"/>
      <c r="O13" s="359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7" thickBot="1" x14ac:dyDescent="0.55000000000000004">
      <c r="A14" s="134"/>
      <c r="B14" s="128"/>
      <c r="C14" s="7"/>
      <c r="D14" s="67"/>
      <c r="E14" s="67"/>
      <c r="F14" s="283" t="s">
        <v>227</v>
      </c>
      <c r="G14" s="311" t="s">
        <v>32</v>
      </c>
      <c r="H14" s="312"/>
      <c r="I14" s="119"/>
      <c r="J14" s="151">
        <v>20</v>
      </c>
      <c r="K14" s="7"/>
      <c r="L14" s="360"/>
      <c r="M14" s="7"/>
      <c r="N14" s="360"/>
      <c r="O14" s="360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7" thickBot="1" x14ac:dyDescent="0.55000000000000004">
      <c r="A15" s="288" t="s">
        <v>219</v>
      </c>
      <c r="B15" s="173">
        <f>D15</f>
        <v>200</v>
      </c>
      <c r="C15" s="21"/>
      <c r="D15" s="177">
        <f>_xlfn.XLOOKUP($B$1,DatenExelintern!$G$1:$M$1,DatenExelintern!G10:M10)</f>
        <v>200</v>
      </c>
      <c r="E15" s="88"/>
      <c r="F15" s="313" t="s">
        <v>228</v>
      </c>
      <c r="G15" s="311" t="s">
        <v>32</v>
      </c>
      <c r="H15" s="312"/>
      <c r="I15" s="36"/>
      <c r="J15" s="152">
        <v>20</v>
      </c>
      <c r="K15" s="7"/>
      <c r="L15" s="359"/>
      <c r="M15" s="7"/>
      <c r="N15" s="359"/>
      <c r="O15" s="359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7" thickBot="1" x14ac:dyDescent="0.55000000000000004">
      <c r="A16" s="289" t="s">
        <v>41</v>
      </c>
      <c r="B16" s="174">
        <f>D16</f>
        <v>12</v>
      </c>
      <c r="C16" s="37"/>
      <c r="D16" s="178">
        <f>_xlfn.XLOOKUP($B$1,DatenExelintern!$G$1:$M$1,DatenExelintern!G11:M11)</f>
        <v>12</v>
      </c>
      <c r="E16" s="67"/>
      <c r="F16" s="303" t="s">
        <v>35</v>
      </c>
      <c r="G16" s="296" t="s">
        <v>36</v>
      </c>
      <c r="H16" s="297" t="s">
        <v>37</v>
      </c>
      <c r="I16" s="119"/>
      <c r="J16" s="151">
        <v>20</v>
      </c>
      <c r="K16" s="7"/>
      <c r="L16" s="360"/>
      <c r="M16" s="7"/>
      <c r="N16" s="366"/>
      <c r="O16" s="36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7" thickBot="1" x14ac:dyDescent="0.55000000000000004">
      <c r="A17" s="290" t="s">
        <v>43</v>
      </c>
      <c r="B17" s="175">
        <f>ROUNDUP(Charakter!$B$15*0.2,0)</f>
        <v>40</v>
      </c>
      <c r="C17" s="7"/>
      <c r="D17" s="67"/>
      <c r="E17" s="67"/>
      <c r="F17" s="304" t="s">
        <v>229</v>
      </c>
      <c r="G17" s="296" t="s">
        <v>39</v>
      </c>
      <c r="H17" s="297" t="s">
        <v>99</v>
      </c>
      <c r="I17" s="36"/>
      <c r="J17" s="152">
        <v>20</v>
      </c>
      <c r="K17" s="7"/>
      <c r="L17" s="361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7" thickBot="1" x14ac:dyDescent="0.55000000000000004">
      <c r="A18" s="290" t="s">
        <v>44</v>
      </c>
      <c r="B18" s="176">
        <f>ROUNDUP(Charakter!$B$15*0.7,0)</f>
        <v>140</v>
      </c>
      <c r="C18" s="7"/>
      <c r="D18" s="67"/>
      <c r="E18" s="67"/>
      <c r="F18" s="284" t="s">
        <v>230</v>
      </c>
      <c r="G18" s="314" t="s">
        <v>83</v>
      </c>
      <c r="H18" s="315" t="s">
        <v>37</v>
      </c>
      <c r="I18" s="119"/>
      <c r="J18" s="157">
        <v>20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7" thickBot="1" x14ac:dyDescent="0.55000000000000004">
      <c r="A19" s="290" t="s">
        <v>109</v>
      </c>
      <c r="B19" s="176">
        <f>ROUNDUP(Charakter!$B$15*0.2,0)</f>
        <v>40</v>
      </c>
      <c r="C19" s="128">
        <f>O4</f>
        <v>30</v>
      </c>
      <c r="D19" s="67" t="s">
        <v>2</v>
      </c>
      <c r="E19" s="67"/>
      <c r="F19" s="308" t="s">
        <v>231</v>
      </c>
      <c r="G19" s="316" t="s">
        <v>12</v>
      </c>
      <c r="H19" s="317"/>
      <c r="I19" s="36"/>
      <c r="J19" s="158">
        <v>20</v>
      </c>
      <c r="K19" s="7"/>
      <c r="L19" s="443" t="s">
        <v>281</v>
      </c>
      <c r="M19" s="444"/>
      <c r="N19" s="444"/>
      <c r="O19" s="445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7" thickBot="1" x14ac:dyDescent="0.55000000000000004">
      <c r="A20" s="290" t="s">
        <v>110</v>
      </c>
      <c r="B20" s="176">
        <f>ROUNDUP(Charakter!$B$15*0.2,0)</f>
        <v>40</v>
      </c>
      <c r="C20" s="128">
        <f>C19+(SUM(C2:C8)+C15+C16)</f>
        <v>30</v>
      </c>
      <c r="D20" s="67" t="s">
        <v>38</v>
      </c>
      <c r="E20" s="67"/>
      <c r="F20" s="284" t="s">
        <v>232</v>
      </c>
      <c r="G20" s="314" t="s">
        <v>12</v>
      </c>
      <c r="H20" s="315"/>
      <c r="I20" s="120"/>
      <c r="J20" s="157">
        <v>20</v>
      </c>
      <c r="K20" s="7"/>
      <c r="L20" s="148" t="s">
        <v>33</v>
      </c>
      <c r="M20" s="149" t="s">
        <v>266</v>
      </c>
      <c r="N20" s="149" t="s">
        <v>205</v>
      </c>
      <c r="O20" s="150" t="s">
        <v>34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5">
      <c r="A21" s="290" t="s">
        <v>111</v>
      </c>
      <c r="B21" s="176">
        <f>ROUNDUP(Charakter!$B$15*0.25,0)</f>
        <v>50</v>
      </c>
      <c r="C21" s="7"/>
      <c r="F21" s="308" t="s">
        <v>45</v>
      </c>
      <c r="G21" s="318" t="s">
        <v>39</v>
      </c>
      <c r="H21" s="319"/>
      <c r="I21" s="36"/>
      <c r="J21" s="158">
        <v>20</v>
      </c>
      <c r="K21" s="7"/>
      <c r="L21" s="363"/>
      <c r="M21" s="188"/>
      <c r="N21" s="188"/>
      <c r="O21" s="189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5">
      <c r="A22" s="290" t="s">
        <v>112</v>
      </c>
      <c r="B22" s="176">
        <f>ROUNDUP(Charakter!$B$15*0.25,0)</f>
        <v>50</v>
      </c>
      <c r="C22" s="38"/>
      <c r="F22" s="283" t="s">
        <v>46</v>
      </c>
      <c r="G22" s="320" t="s">
        <v>39</v>
      </c>
      <c r="H22" s="298"/>
      <c r="I22" s="119"/>
      <c r="J22" s="151">
        <v>20</v>
      </c>
      <c r="K22" s="7"/>
      <c r="L22" s="144"/>
      <c r="M22" s="145"/>
      <c r="N22" s="145"/>
      <c r="O22" s="364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7" thickBot="1" x14ac:dyDescent="0.55000000000000004">
      <c r="A23" s="7"/>
      <c r="B23" s="7"/>
      <c r="C23" s="7"/>
      <c r="D23" s="7"/>
      <c r="F23" s="300" t="s">
        <v>233</v>
      </c>
      <c r="G23" s="321" t="s">
        <v>39</v>
      </c>
      <c r="H23" s="307" t="s">
        <v>99</v>
      </c>
      <c r="I23" s="36"/>
      <c r="J23" s="153">
        <v>20</v>
      </c>
      <c r="K23" s="7"/>
      <c r="L23" s="142"/>
      <c r="M23" s="143"/>
      <c r="N23" s="143"/>
      <c r="O23" s="154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5">
      <c r="A24" s="7"/>
      <c r="B24" s="7"/>
      <c r="C24" s="7"/>
      <c r="D24" s="7"/>
      <c r="E24" s="7"/>
      <c r="F24" s="291" t="s">
        <v>236</v>
      </c>
      <c r="G24" s="322" t="s">
        <v>99</v>
      </c>
      <c r="H24" s="323"/>
      <c r="I24" s="119"/>
      <c r="J24" s="156">
        <v>20</v>
      </c>
      <c r="K24" s="7"/>
      <c r="L24" s="144"/>
      <c r="M24" s="145"/>
      <c r="N24" s="145"/>
      <c r="O24" s="364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5">
      <c r="A25" s="7"/>
      <c r="B25" s="7"/>
      <c r="C25" s="7"/>
      <c r="D25" s="7"/>
      <c r="E25" s="7"/>
      <c r="F25" s="282" t="s">
        <v>234</v>
      </c>
      <c r="G25" s="324" t="s">
        <v>99</v>
      </c>
      <c r="H25" s="325"/>
      <c r="I25" s="36"/>
      <c r="J25" s="152">
        <v>20</v>
      </c>
      <c r="K25" s="7"/>
      <c r="L25" s="142"/>
      <c r="M25" s="143"/>
      <c r="N25" s="143"/>
      <c r="O25" s="154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7" thickBot="1" x14ac:dyDescent="0.55000000000000004">
      <c r="A26" s="7"/>
      <c r="B26" s="7"/>
      <c r="C26" s="7"/>
      <c r="D26" s="7"/>
      <c r="E26" s="7"/>
      <c r="F26" s="284" t="s">
        <v>235</v>
      </c>
      <c r="G26" s="326" t="s">
        <v>99</v>
      </c>
      <c r="H26" s="327"/>
      <c r="I26" s="121"/>
      <c r="J26" s="157">
        <v>20</v>
      </c>
      <c r="K26" s="7"/>
      <c r="L26" s="144"/>
      <c r="M26" s="145"/>
      <c r="N26" s="145"/>
      <c r="O26" s="364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5">
      <c r="A27" s="7"/>
      <c r="B27" s="7"/>
      <c r="C27" s="7"/>
      <c r="D27" s="7"/>
      <c r="E27" s="7"/>
      <c r="I27" s="7">
        <f>SUM(I2:I26)</f>
        <v>0</v>
      </c>
      <c r="J27" s="7"/>
      <c r="K27" s="7"/>
      <c r="L27" s="142"/>
      <c r="M27" s="143"/>
      <c r="N27" s="143"/>
      <c r="O27" s="154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7" thickBot="1" x14ac:dyDescent="0.55000000000000004">
      <c r="A28" s="7"/>
      <c r="B28" s="7"/>
      <c r="C28" s="7"/>
      <c r="D28" s="7"/>
      <c r="E28" s="7"/>
      <c r="I28" s="7"/>
      <c r="J28" s="7"/>
      <c r="K28" s="7"/>
      <c r="L28" s="146"/>
      <c r="M28" s="147"/>
      <c r="N28" s="147"/>
      <c r="O28" s="155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5">
      <c r="A29" s="7"/>
      <c r="B29" s="7"/>
      <c r="C29" s="7"/>
      <c r="D29" s="7"/>
      <c r="E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5">
      <c r="A30" s="7"/>
      <c r="B30" s="7"/>
      <c r="C30" s="7"/>
      <c r="D30" s="7"/>
      <c r="E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5">
      <c r="A31" s="7"/>
      <c r="B31" s="7"/>
      <c r="C31" s="7"/>
      <c r="D31" s="7"/>
      <c r="E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5">
      <c r="A32" s="7"/>
      <c r="B32" s="7"/>
      <c r="C32" s="7"/>
      <c r="D32" s="7"/>
      <c r="E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5">
      <c r="A33" s="7"/>
      <c r="B33" s="7"/>
      <c r="C33" s="7"/>
      <c r="D33" s="7"/>
      <c r="E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5">
      <c r="A34" s="7"/>
      <c r="B34" s="7"/>
      <c r="C34" s="7"/>
      <c r="D34" s="7"/>
      <c r="E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5">
      <c r="A35" s="7"/>
      <c r="B35" s="7"/>
      <c r="C35" s="7"/>
      <c r="D35" s="7"/>
      <c r="E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5">
      <c r="A36" s="7"/>
      <c r="B36" s="7"/>
      <c r="C36" s="7"/>
      <c r="D36" s="7"/>
      <c r="K36" s="7"/>
      <c r="L36" s="7"/>
      <c r="M36" s="7"/>
      <c r="N36" s="7"/>
      <c r="O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5">
      <c r="A37" s="7"/>
      <c r="B37" s="7"/>
      <c r="C37" s="7"/>
      <c r="D37" s="7"/>
    </row>
    <row r="38" spans="1:26" x14ac:dyDescent="0.5">
      <c r="A38" s="7"/>
      <c r="B38" s="7"/>
      <c r="C38" s="7"/>
      <c r="D38" s="7"/>
    </row>
    <row r="39" spans="1:26" x14ac:dyDescent="0.5">
      <c r="A39" s="7"/>
      <c r="B39" s="7"/>
      <c r="C39" s="7"/>
      <c r="D39" s="7"/>
    </row>
    <row r="40" spans="1:26" x14ac:dyDescent="0.5">
      <c r="A40" s="7"/>
      <c r="B40" s="7"/>
      <c r="C40" s="7"/>
      <c r="D40" s="7"/>
    </row>
    <row r="41" spans="1:26" x14ac:dyDescent="0.5">
      <c r="A41" s="7"/>
      <c r="B41" s="7"/>
      <c r="C41" s="7"/>
      <c r="D41" s="7"/>
    </row>
    <row r="42" spans="1:26" x14ac:dyDescent="0.5">
      <c r="A42" s="7"/>
      <c r="B42" s="7"/>
      <c r="C42" s="7"/>
      <c r="D42" s="7"/>
    </row>
    <row r="43" spans="1:26" x14ac:dyDescent="0.5">
      <c r="A43" s="7"/>
      <c r="B43" s="7"/>
      <c r="C43" s="7"/>
      <c r="D43" s="7"/>
    </row>
    <row r="44" spans="1:26" x14ac:dyDescent="0.5">
      <c r="A44" s="7"/>
      <c r="B44" s="7"/>
      <c r="C44" s="7"/>
      <c r="D44" s="7"/>
    </row>
    <row r="45" spans="1:26" x14ac:dyDescent="0.5">
      <c r="A45" s="7"/>
      <c r="B45" s="7"/>
      <c r="C45" s="7"/>
      <c r="D45" s="7"/>
    </row>
    <row r="46" spans="1:26" x14ac:dyDescent="0.5">
      <c r="A46" s="7"/>
      <c r="B46" s="7"/>
      <c r="C46" s="7"/>
      <c r="D46" s="7"/>
    </row>
    <row r="47" spans="1:26" x14ac:dyDescent="0.5">
      <c r="A47" s="7"/>
      <c r="B47" s="7"/>
      <c r="C47" s="7"/>
      <c r="D47" s="7"/>
    </row>
    <row r="48" spans="1:26" x14ac:dyDescent="0.5">
      <c r="A48" s="7"/>
      <c r="B48" s="7"/>
      <c r="C48" s="7"/>
      <c r="D48" s="7"/>
    </row>
    <row r="49" spans="1:4" x14ac:dyDescent="0.5">
      <c r="A49" s="7"/>
      <c r="B49" s="7"/>
      <c r="C49" s="7"/>
      <c r="D49" s="7"/>
    </row>
    <row r="50" spans="1:4" x14ac:dyDescent="0.5">
      <c r="A50" s="7"/>
      <c r="B50" s="7"/>
      <c r="C50" s="7"/>
      <c r="D50" s="7"/>
    </row>
    <row r="51" spans="1:4" x14ac:dyDescent="0.5">
      <c r="A51" s="7"/>
      <c r="B51" s="7"/>
      <c r="C51" s="7"/>
      <c r="D51" s="7"/>
    </row>
  </sheetData>
  <sheetProtection sheet="1" objects="1" scenarios="1"/>
  <mergeCells count="3">
    <mergeCell ref="G1:H1"/>
    <mergeCell ref="L19:O19"/>
    <mergeCell ref="N1:O1"/>
  </mergeCells>
  <conditionalFormatting sqref="G3:H4 G6:H6">
    <cfRule type="containsText" dxfId="114" priority="116" operator="containsText" text="Phy">
      <formula>NOT(ISERROR(SEARCH("Phy",G3)))</formula>
    </cfRule>
    <cfRule type="containsText" dxfId="113" priority="117" operator="containsText" text="Int">
      <formula>NOT(ISERROR(SEARCH("Int",G3)))</formula>
    </cfRule>
    <cfRule type="containsText" dxfId="112" priority="118" operator="containsText" text="Exp">
      <formula>NOT(ISERROR(SEARCH("Exp",G3)))</formula>
    </cfRule>
    <cfRule type="containsText" dxfId="111" priority="119" operator="containsText" text="Cha">
      <formula>NOT(ISERROR(SEARCH("Cha",G3)))</formula>
    </cfRule>
    <cfRule type="containsText" dxfId="110" priority="120" operator="containsText" text="Agi">
      <formula>NOT(ISERROR(SEARCH("Agi",G3)))</formula>
    </cfRule>
    <cfRule type="containsText" dxfId="109" priority="121" operator="containsText" text="Str">
      <formula>NOT(ISERROR(SEARCH("Str",G3)))</formula>
    </cfRule>
  </conditionalFormatting>
  <conditionalFormatting sqref="G5:H5">
    <cfRule type="containsText" dxfId="108" priority="110" operator="containsText" text="Phy">
      <formula>NOT(ISERROR(SEARCH("Phy",G5)))</formula>
    </cfRule>
    <cfRule type="containsText" dxfId="107" priority="111" operator="containsText" text="Int">
      <formula>NOT(ISERROR(SEARCH("Int",G5)))</formula>
    </cfRule>
    <cfRule type="containsText" dxfId="106" priority="112" operator="containsText" text="Exp">
      <formula>NOT(ISERROR(SEARCH("Exp",G5)))</formula>
    </cfRule>
    <cfRule type="containsText" dxfId="105" priority="113" operator="containsText" text="Cha">
      <formula>NOT(ISERROR(SEARCH("Cha",G5)))</formula>
    </cfRule>
    <cfRule type="containsText" dxfId="104" priority="114" operator="containsText" text="Agi">
      <formula>NOT(ISERROR(SEARCH("Agi",G5)))</formula>
    </cfRule>
    <cfRule type="containsText" dxfId="103" priority="115" operator="containsText" text="Str">
      <formula>NOT(ISERROR(SEARCH("Str",G5)))</formula>
    </cfRule>
  </conditionalFormatting>
  <conditionalFormatting sqref="G7:H7">
    <cfRule type="containsText" dxfId="102" priority="104" operator="containsText" text="Phy">
      <formula>NOT(ISERROR(SEARCH("Phy",G7)))</formula>
    </cfRule>
    <cfRule type="containsText" dxfId="101" priority="105" operator="containsText" text="Int">
      <formula>NOT(ISERROR(SEARCH("Int",G7)))</formula>
    </cfRule>
    <cfRule type="containsText" dxfId="100" priority="106" operator="containsText" text="Exp">
      <formula>NOT(ISERROR(SEARCH("Exp",G7)))</formula>
    </cfRule>
    <cfRule type="containsText" dxfId="99" priority="107" operator="containsText" text="Cha">
      <formula>NOT(ISERROR(SEARCH("Cha",G7)))</formula>
    </cfRule>
    <cfRule type="containsText" dxfId="98" priority="108" operator="containsText" text="Agi">
      <formula>NOT(ISERROR(SEARCH("Agi",G7)))</formula>
    </cfRule>
    <cfRule type="containsText" dxfId="97" priority="109" operator="containsText" text="Str">
      <formula>NOT(ISERROR(SEARCH("Str",G7)))</formula>
    </cfRule>
  </conditionalFormatting>
  <conditionalFormatting sqref="G8:H8">
    <cfRule type="containsText" dxfId="96" priority="98" operator="containsText" text="Phy">
      <formula>NOT(ISERROR(SEARCH("Phy",G8)))</formula>
    </cfRule>
    <cfRule type="containsText" dxfId="95" priority="99" operator="containsText" text="Int">
      <formula>NOT(ISERROR(SEARCH("Int",G8)))</formula>
    </cfRule>
    <cfRule type="containsText" dxfId="94" priority="100" operator="containsText" text="Exp">
      <formula>NOT(ISERROR(SEARCH("Exp",G8)))</formula>
    </cfRule>
    <cfRule type="containsText" dxfId="93" priority="101" operator="containsText" text="Cha">
      <formula>NOT(ISERROR(SEARCH("Cha",G8)))</formula>
    </cfRule>
    <cfRule type="containsText" dxfId="92" priority="102" operator="containsText" text="Agi">
      <formula>NOT(ISERROR(SEARCH("Agi",G8)))</formula>
    </cfRule>
    <cfRule type="containsText" dxfId="91" priority="103" operator="containsText" text="Str">
      <formula>NOT(ISERROR(SEARCH("Str",G8)))</formula>
    </cfRule>
  </conditionalFormatting>
  <conditionalFormatting sqref="G9:H9">
    <cfRule type="containsText" dxfId="90" priority="92" operator="containsText" text="Phy">
      <formula>NOT(ISERROR(SEARCH("Phy",G9)))</formula>
    </cfRule>
    <cfRule type="containsText" dxfId="89" priority="93" operator="containsText" text="Int">
      <formula>NOT(ISERROR(SEARCH("Int",G9)))</formula>
    </cfRule>
    <cfRule type="containsText" dxfId="88" priority="94" operator="containsText" text="Exp">
      <formula>NOT(ISERROR(SEARCH("Exp",G9)))</formula>
    </cfRule>
    <cfRule type="containsText" dxfId="87" priority="95" operator="containsText" text="Cha">
      <formula>NOT(ISERROR(SEARCH("Cha",G9)))</formula>
    </cfRule>
    <cfRule type="containsText" dxfId="86" priority="96" operator="containsText" text="Agi">
      <formula>NOT(ISERROR(SEARCH("Agi",G9)))</formula>
    </cfRule>
    <cfRule type="containsText" dxfId="85" priority="97" operator="containsText" text="Str">
      <formula>NOT(ISERROR(SEARCH("Str",G9)))</formula>
    </cfRule>
  </conditionalFormatting>
  <conditionalFormatting sqref="G2:H2">
    <cfRule type="containsText" dxfId="84" priority="86" operator="containsText" text="Phy">
      <formula>NOT(ISERROR(SEARCH("Phy",G2)))</formula>
    </cfRule>
    <cfRule type="containsText" dxfId="83" priority="87" operator="containsText" text="Int">
      <formula>NOT(ISERROR(SEARCH("Int",G2)))</formula>
    </cfRule>
    <cfRule type="containsText" dxfId="82" priority="88" operator="containsText" text="Exp">
      <formula>NOT(ISERROR(SEARCH("Exp",G2)))</formula>
    </cfRule>
    <cfRule type="containsText" dxfId="81" priority="89" operator="containsText" text="Cha">
      <formula>NOT(ISERROR(SEARCH("Cha",G2)))</formula>
    </cfRule>
    <cfRule type="containsText" dxfId="80" priority="90" operator="containsText" text="Agi">
      <formula>NOT(ISERROR(SEARCH("Agi",G2)))</formula>
    </cfRule>
    <cfRule type="containsText" dxfId="79" priority="91" operator="containsText" text="Str">
      <formula>NOT(ISERROR(SEARCH("Str",G2)))</formula>
    </cfRule>
  </conditionalFormatting>
  <conditionalFormatting sqref="G10:H10">
    <cfRule type="containsText" dxfId="78" priority="80" operator="containsText" text="Phy">
      <formula>NOT(ISERROR(SEARCH("Phy",G10)))</formula>
    </cfRule>
    <cfRule type="containsText" dxfId="77" priority="81" operator="containsText" text="Int">
      <formula>NOT(ISERROR(SEARCH("Int",G10)))</formula>
    </cfRule>
    <cfRule type="containsText" dxfId="76" priority="82" operator="containsText" text="Exp">
      <formula>NOT(ISERROR(SEARCH("Exp",G10)))</formula>
    </cfRule>
    <cfRule type="containsText" dxfId="75" priority="83" operator="containsText" text="Cha">
      <formula>NOT(ISERROR(SEARCH("Cha",G10)))</formula>
    </cfRule>
    <cfRule type="containsText" dxfId="74" priority="84" operator="containsText" text="Agi">
      <formula>NOT(ISERROR(SEARCH("Agi",G10)))</formula>
    </cfRule>
    <cfRule type="containsText" dxfId="73" priority="85" operator="containsText" text="Str">
      <formula>NOT(ISERROR(SEARCH("Str",G10)))</formula>
    </cfRule>
  </conditionalFormatting>
  <conditionalFormatting sqref="G11:H11">
    <cfRule type="containsText" dxfId="72" priority="74" operator="containsText" text="Phy">
      <formula>NOT(ISERROR(SEARCH("Phy",G11)))</formula>
    </cfRule>
    <cfRule type="containsText" dxfId="71" priority="75" operator="containsText" text="Int">
      <formula>NOT(ISERROR(SEARCH("Int",G11)))</formula>
    </cfRule>
    <cfRule type="containsText" dxfId="70" priority="76" operator="containsText" text="Exp">
      <formula>NOT(ISERROR(SEARCH("Exp",G11)))</formula>
    </cfRule>
    <cfRule type="containsText" dxfId="69" priority="77" operator="containsText" text="Cha">
      <formula>NOT(ISERROR(SEARCH("Cha",G11)))</formula>
    </cfRule>
    <cfRule type="containsText" dxfId="68" priority="78" operator="containsText" text="Agi">
      <formula>NOT(ISERROR(SEARCH("Agi",G11)))</formula>
    </cfRule>
    <cfRule type="containsText" dxfId="67" priority="79" operator="containsText" text="Str">
      <formula>NOT(ISERROR(SEARCH("Str",G11)))</formula>
    </cfRule>
  </conditionalFormatting>
  <conditionalFormatting sqref="G12:H12">
    <cfRule type="containsText" dxfId="66" priority="62" operator="containsText" text="Phy">
      <formula>NOT(ISERROR(SEARCH("Phy",G12)))</formula>
    </cfRule>
    <cfRule type="containsText" dxfId="65" priority="63" operator="containsText" text="Int">
      <formula>NOT(ISERROR(SEARCH("Int",G12)))</formula>
    </cfRule>
    <cfRule type="containsText" dxfId="64" priority="64" operator="containsText" text="Exp">
      <formula>NOT(ISERROR(SEARCH("Exp",G12)))</formula>
    </cfRule>
    <cfRule type="containsText" dxfId="63" priority="65" operator="containsText" text="Cha">
      <formula>NOT(ISERROR(SEARCH("Cha",G12)))</formula>
    </cfRule>
    <cfRule type="containsText" dxfId="62" priority="66" operator="containsText" text="Agi">
      <formula>NOT(ISERROR(SEARCH("Agi",G12)))</formula>
    </cfRule>
    <cfRule type="containsText" dxfId="61" priority="67" operator="containsText" text="Str">
      <formula>NOT(ISERROR(SEARCH("Str",G12)))</formula>
    </cfRule>
  </conditionalFormatting>
  <conditionalFormatting sqref="G13:H13">
    <cfRule type="containsText" dxfId="60" priority="56" operator="containsText" text="Phy">
      <formula>NOT(ISERROR(SEARCH("Phy",G13)))</formula>
    </cfRule>
    <cfRule type="containsText" dxfId="59" priority="57" operator="containsText" text="Int">
      <formula>NOT(ISERROR(SEARCH("Int",G13)))</formula>
    </cfRule>
    <cfRule type="containsText" dxfId="58" priority="58" operator="containsText" text="Exp">
      <formula>NOT(ISERROR(SEARCH("Exp",G13)))</formula>
    </cfRule>
    <cfRule type="containsText" dxfId="57" priority="59" operator="containsText" text="Cha">
      <formula>NOT(ISERROR(SEARCH("Cha",G13)))</formula>
    </cfRule>
    <cfRule type="containsText" dxfId="56" priority="60" operator="containsText" text="Agi">
      <formula>NOT(ISERROR(SEARCH("Agi",G13)))</formula>
    </cfRule>
    <cfRule type="containsText" dxfId="55" priority="61" operator="containsText" text="Str">
      <formula>NOT(ISERROR(SEARCH("Str",G13)))</formula>
    </cfRule>
  </conditionalFormatting>
  <conditionalFormatting sqref="G14:H14">
    <cfRule type="containsText" dxfId="54" priority="50" operator="containsText" text="Phy">
      <formula>NOT(ISERROR(SEARCH("Phy",G14)))</formula>
    </cfRule>
    <cfRule type="containsText" dxfId="53" priority="51" operator="containsText" text="Int">
      <formula>NOT(ISERROR(SEARCH("Int",G14)))</formula>
    </cfRule>
    <cfRule type="containsText" dxfId="52" priority="52" operator="containsText" text="Exp">
      <formula>NOT(ISERROR(SEARCH("Exp",G14)))</formula>
    </cfRule>
    <cfRule type="containsText" dxfId="51" priority="53" operator="containsText" text="Cha">
      <formula>NOT(ISERROR(SEARCH("Cha",G14)))</formula>
    </cfRule>
    <cfRule type="containsText" dxfId="50" priority="54" operator="containsText" text="Agi">
      <formula>NOT(ISERROR(SEARCH("Agi",G14)))</formula>
    </cfRule>
    <cfRule type="containsText" dxfId="49" priority="55" operator="containsText" text="Str">
      <formula>NOT(ISERROR(SEARCH("Str",G14)))</formula>
    </cfRule>
  </conditionalFormatting>
  <conditionalFormatting sqref="G15:H15">
    <cfRule type="containsText" dxfId="48" priority="44" operator="containsText" text="Phy">
      <formula>NOT(ISERROR(SEARCH("Phy",G15)))</formula>
    </cfRule>
    <cfRule type="containsText" dxfId="47" priority="45" operator="containsText" text="Int">
      <formula>NOT(ISERROR(SEARCH("Int",G15)))</formula>
    </cfRule>
    <cfRule type="containsText" dxfId="46" priority="46" operator="containsText" text="Exp">
      <formula>NOT(ISERROR(SEARCH("Exp",G15)))</formula>
    </cfRule>
    <cfRule type="containsText" dxfId="45" priority="47" operator="containsText" text="Cha">
      <formula>NOT(ISERROR(SEARCH("Cha",G15)))</formula>
    </cfRule>
    <cfRule type="containsText" dxfId="44" priority="48" operator="containsText" text="Agi">
      <formula>NOT(ISERROR(SEARCH("Agi",G15)))</formula>
    </cfRule>
    <cfRule type="containsText" dxfId="43" priority="49" operator="containsText" text="Str">
      <formula>NOT(ISERROR(SEARCH("Str",G15)))</formula>
    </cfRule>
  </conditionalFormatting>
  <conditionalFormatting sqref="G16:H17">
    <cfRule type="containsText" dxfId="42" priority="38" operator="containsText" text="Phy">
      <formula>NOT(ISERROR(SEARCH("Phy",G16)))</formula>
    </cfRule>
    <cfRule type="containsText" dxfId="41" priority="39" operator="containsText" text="Int">
      <formula>NOT(ISERROR(SEARCH("Int",G16)))</formula>
    </cfRule>
    <cfRule type="containsText" dxfId="40" priority="40" operator="containsText" text="Exp">
      <formula>NOT(ISERROR(SEARCH("Exp",G16)))</formula>
    </cfRule>
    <cfRule type="containsText" dxfId="39" priority="41" operator="containsText" text="Cha">
      <formula>NOT(ISERROR(SEARCH("Cha",G16)))</formula>
    </cfRule>
    <cfRule type="containsText" dxfId="38" priority="42" operator="containsText" text="Agi">
      <formula>NOT(ISERROR(SEARCH("Agi",G16)))</formula>
    </cfRule>
    <cfRule type="containsText" dxfId="37" priority="43" operator="containsText" text="Str">
      <formula>NOT(ISERROR(SEARCH("Str",G16)))</formula>
    </cfRule>
  </conditionalFormatting>
  <conditionalFormatting sqref="G18:H18">
    <cfRule type="containsText" dxfId="36" priority="32" operator="containsText" text="Phy">
      <formula>NOT(ISERROR(SEARCH("Phy",G18)))</formula>
    </cfRule>
    <cfRule type="containsText" dxfId="35" priority="33" operator="containsText" text="Int">
      <formula>NOT(ISERROR(SEARCH("Int",G18)))</formula>
    </cfRule>
    <cfRule type="containsText" dxfId="34" priority="34" operator="containsText" text="Exp">
      <formula>NOT(ISERROR(SEARCH("Exp",G18)))</formula>
    </cfRule>
    <cfRule type="containsText" dxfId="33" priority="35" operator="containsText" text="Cha">
      <formula>NOT(ISERROR(SEARCH("Cha",G18)))</formula>
    </cfRule>
    <cfRule type="containsText" dxfId="32" priority="36" operator="containsText" text="Agi">
      <formula>NOT(ISERROR(SEARCH("Agi",G18)))</formula>
    </cfRule>
    <cfRule type="containsText" dxfId="31" priority="37" operator="containsText" text="Str">
      <formula>NOT(ISERROR(SEARCH("Str",G18)))</formula>
    </cfRule>
  </conditionalFormatting>
  <conditionalFormatting sqref="G19:H20">
    <cfRule type="containsText" dxfId="30" priority="26" operator="containsText" text="Phy">
      <formula>NOT(ISERROR(SEARCH("Phy",G19)))</formula>
    </cfRule>
    <cfRule type="containsText" dxfId="29" priority="27" operator="containsText" text="Int">
      <formula>NOT(ISERROR(SEARCH("Int",G19)))</formula>
    </cfRule>
    <cfRule type="containsText" dxfId="28" priority="28" operator="containsText" text="Exp">
      <formula>NOT(ISERROR(SEARCH("Exp",G19)))</formula>
    </cfRule>
    <cfRule type="containsText" dxfId="27" priority="29" operator="containsText" text="Cha">
      <formula>NOT(ISERROR(SEARCH("Cha",G19)))</formula>
    </cfRule>
    <cfRule type="containsText" dxfId="26" priority="30" operator="containsText" text="Agi">
      <formula>NOT(ISERROR(SEARCH("Agi",G19)))</formula>
    </cfRule>
    <cfRule type="containsText" dxfId="25" priority="31" operator="containsText" text="Str">
      <formula>NOT(ISERROR(SEARCH("Str",G19)))</formula>
    </cfRule>
  </conditionalFormatting>
  <conditionalFormatting sqref="G21:H22">
    <cfRule type="containsText" dxfId="24" priority="20" operator="containsText" text="Phy">
      <formula>NOT(ISERROR(SEARCH("Phy",G21)))</formula>
    </cfRule>
    <cfRule type="containsText" dxfId="23" priority="21" operator="containsText" text="Int">
      <formula>NOT(ISERROR(SEARCH("Int",G21)))</formula>
    </cfRule>
    <cfRule type="containsText" dxfId="22" priority="22" operator="containsText" text="Exp">
      <formula>NOT(ISERROR(SEARCH("Exp",G21)))</formula>
    </cfRule>
    <cfRule type="containsText" dxfId="21" priority="23" operator="containsText" text="Cha">
      <formula>NOT(ISERROR(SEARCH("Cha",G21)))</formula>
    </cfRule>
    <cfRule type="containsText" dxfId="20" priority="24" operator="containsText" text="Agi">
      <formula>NOT(ISERROR(SEARCH("Agi",G21)))</formula>
    </cfRule>
    <cfRule type="containsText" dxfId="19" priority="25" operator="containsText" text="Str">
      <formula>NOT(ISERROR(SEARCH("Str",G21)))</formula>
    </cfRule>
  </conditionalFormatting>
  <conditionalFormatting sqref="G23:H23">
    <cfRule type="containsText" dxfId="18" priority="14" operator="containsText" text="Phy">
      <formula>NOT(ISERROR(SEARCH("Phy",G23)))</formula>
    </cfRule>
    <cfRule type="containsText" dxfId="17" priority="15" operator="containsText" text="Int">
      <formula>NOT(ISERROR(SEARCH("Int",G23)))</formula>
    </cfRule>
    <cfRule type="containsText" dxfId="16" priority="16" operator="containsText" text="Exp">
      <formula>NOT(ISERROR(SEARCH("Exp",G23)))</formula>
    </cfRule>
    <cfRule type="containsText" dxfId="15" priority="17" operator="containsText" text="Cha">
      <formula>NOT(ISERROR(SEARCH("Cha",G23)))</formula>
    </cfRule>
    <cfRule type="containsText" dxfId="14" priority="18" operator="containsText" text="Agi">
      <formula>NOT(ISERROR(SEARCH("Agi",G23)))</formula>
    </cfRule>
    <cfRule type="containsText" dxfId="13" priority="19" operator="containsText" text="Str">
      <formula>NOT(ISERROR(SEARCH("Str",G23)))</formula>
    </cfRule>
  </conditionalFormatting>
  <conditionalFormatting sqref="G24:H26">
    <cfRule type="containsText" dxfId="12" priority="8" operator="containsText" text="Phy">
      <formula>NOT(ISERROR(SEARCH("Phy",G24)))</formula>
    </cfRule>
    <cfRule type="containsText" dxfId="11" priority="9" operator="containsText" text="Int">
      <formula>NOT(ISERROR(SEARCH("Int",G24)))</formula>
    </cfRule>
    <cfRule type="containsText" dxfId="10" priority="10" operator="containsText" text="Exp">
      <formula>NOT(ISERROR(SEARCH("Exp",G24)))</formula>
    </cfRule>
    <cfRule type="containsText" dxfId="9" priority="11" operator="containsText" text="Cha">
      <formula>NOT(ISERROR(SEARCH("Cha",G24)))</formula>
    </cfRule>
    <cfRule type="containsText" dxfId="8" priority="12" operator="containsText" text="Agi">
      <formula>NOT(ISERROR(SEARCH("Agi",G24)))</formula>
    </cfRule>
    <cfRule type="containsText" dxfId="7" priority="13" operator="containsText" text="Str">
      <formula>NOT(ISERROR(SEARCH("Str",G24)))</formula>
    </cfRule>
  </conditionalFormatting>
  <conditionalFormatting sqref="G2:H1048576 G1">
    <cfRule type="containsText" dxfId="6" priority="7" operator="containsText" text="Inst">
      <formula>NOT(ISERROR(SEARCH("Inst",G1)))</formula>
    </cfRule>
  </conditionalFormatting>
  <conditionalFormatting sqref="G7">
    <cfRule type="containsText" dxfId="5" priority="1" operator="containsText" text="Phy">
      <formula>NOT(ISERROR(SEARCH("Phy",G7)))</formula>
    </cfRule>
    <cfRule type="containsText" dxfId="4" priority="2" operator="containsText" text="Int">
      <formula>NOT(ISERROR(SEARCH("Int",G7)))</formula>
    </cfRule>
    <cfRule type="containsText" dxfId="3" priority="3" operator="containsText" text="Exp">
      <formula>NOT(ISERROR(SEARCH("Exp",G7)))</formula>
    </cfRule>
    <cfRule type="containsText" dxfId="2" priority="4" operator="containsText" text="Cha">
      <formula>NOT(ISERROR(SEARCH("Cha",G7)))</formula>
    </cfRule>
    <cfRule type="containsText" dxfId="1" priority="5" operator="containsText" text="Agi">
      <formula>NOT(ISERROR(SEARCH("Agi",G7)))</formula>
    </cfRule>
    <cfRule type="containsText" dxfId="0" priority="6" operator="containsText" text="Str">
      <formula>NOT(ISERROR(SEARCH("Str",G7)))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B16:B17 B19:C20 B21:B22 B2:B11 O2:O4 O6:O7 B15" unlockedFormula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7AD7F18-3B09-4299-B732-AE2B683497A0}">
          <x14:formula1>
            <xm:f>DatenExelintern!$G$1:$M$1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R28"/>
  <sheetViews>
    <sheetView zoomScale="90" zoomScaleNormal="90" workbookViewId="0">
      <selection activeCell="B27" sqref="B27"/>
    </sheetView>
  </sheetViews>
  <sheetFormatPr baseColWidth="10" defaultColWidth="11.29296875" defaultRowHeight="14.35" x14ac:dyDescent="0.5"/>
  <cols>
    <col min="1" max="1" width="14.29296875" style="5" customWidth="1"/>
    <col min="2" max="2" width="16.29296875" style="5" customWidth="1"/>
    <col min="3" max="3" width="4.5859375" style="5" customWidth="1"/>
    <col min="4" max="4" width="16.5859375" style="5" customWidth="1"/>
    <col min="5" max="5" width="17" style="5" customWidth="1"/>
    <col min="6" max="6" width="4.87890625" style="5" customWidth="1"/>
    <col min="7" max="7" width="10.703125" style="5" customWidth="1"/>
    <col min="8" max="8" width="7.87890625" style="5" customWidth="1"/>
    <col min="9" max="9" width="14.87890625" style="5" customWidth="1"/>
    <col min="10" max="10" width="18.1171875" style="5" customWidth="1"/>
    <col min="11" max="11" width="15.703125" style="5" customWidth="1"/>
    <col min="12" max="12" width="14.41015625" style="5" customWidth="1"/>
    <col min="13" max="13" width="13.29296875" style="5" customWidth="1"/>
    <col min="14" max="14" width="9" style="5" customWidth="1"/>
    <col min="15" max="16384" width="11.29296875" style="5"/>
  </cols>
  <sheetData>
    <row r="1" spans="1:14" ht="14.7" thickBot="1" x14ac:dyDescent="0.55000000000000004">
      <c r="A1" s="369" t="s">
        <v>56</v>
      </c>
      <c r="B1" s="371"/>
      <c r="C1" s="134"/>
      <c r="D1" s="369" t="s">
        <v>55</v>
      </c>
      <c r="E1" s="371"/>
      <c r="G1" s="135" t="s">
        <v>57</v>
      </c>
      <c r="H1" s="127" t="s">
        <v>58</v>
      </c>
      <c r="I1" s="135" t="s">
        <v>55</v>
      </c>
      <c r="J1" s="135" t="s">
        <v>56</v>
      </c>
      <c r="K1" s="135" t="s">
        <v>59</v>
      </c>
      <c r="L1" s="135" t="s">
        <v>60</v>
      </c>
      <c r="M1" s="369" t="s">
        <v>272</v>
      </c>
      <c r="N1" s="371"/>
    </row>
    <row r="2" spans="1:14" ht="14.7" thickBot="1" x14ac:dyDescent="0.55000000000000004">
      <c r="A2" s="457" t="s">
        <v>261</v>
      </c>
      <c r="B2" s="457" t="s">
        <v>264</v>
      </c>
      <c r="C2" s="134"/>
      <c r="D2" s="287" t="s">
        <v>262</v>
      </c>
      <c r="E2" s="287" t="s">
        <v>241</v>
      </c>
      <c r="G2" s="69"/>
      <c r="H2" s="96"/>
      <c r="I2" s="96"/>
      <c r="J2" s="96"/>
      <c r="K2" s="96"/>
      <c r="L2" s="96"/>
      <c r="M2" s="449"/>
      <c r="N2" s="450"/>
    </row>
    <row r="3" spans="1:14" ht="14.7" thickBot="1" x14ac:dyDescent="0.55000000000000004">
      <c r="A3" s="458"/>
      <c r="B3" s="458"/>
      <c r="C3" s="134"/>
      <c r="D3" s="225" t="s">
        <v>62</v>
      </c>
      <c r="E3" s="227">
        <v>1</v>
      </c>
      <c r="G3" s="10"/>
      <c r="H3" s="9"/>
      <c r="I3" s="9"/>
      <c r="J3" s="9"/>
      <c r="K3" s="9"/>
      <c r="L3" s="9"/>
      <c r="M3" s="447"/>
      <c r="N3" s="426"/>
    </row>
    <row r="4" spans="1:14" x14ac:dyDescent="0.5">
      <c r="A4" s="328" t="s">
        <v>61</v>
      </c>
      <c r="B4" s="227">
        <v>1</v>
      </c>
      <c r="C4" s="134"/>
      <c r="D4" s="125" t="s">
        <v>64</v>
      </c>
      <c r="E4" s="229">
        <v>2</v>
      </c>
      <c r="G4" s="70"/>
      <c r="H4" s="93"/>
      <c r="I4" s="93"/>
      <c r="J4" s="93"/>
      <c r="K4" s="93"/>
      <c r="L4" s="93"/>
      <c r="M4" s="446"/>
      <c r="N4" s="418"/>
    </row>
    <row r="5" spans="1:14" x14ac:dyDescent="0.5">
      <c r="A5" s="329" t="s">
        <v>63</v>
      </c>
      <c r="B5" s="229">
        <v>2</v>
      </c>
      <c r="C5" s="134"/>
      <c r="D5" s="124" t="s">
        <v>66</v>
      </c>
      <c r="E5" s="231">
        <v>4</v>
      </c>
      <c r="G5" s="10"/>
      <c r="H5" s="9"/>
      <c r="I5" s="9"/>
      <c r="J5" s="9"/>
      <c r="K5" s="9"/>
      <c r="L5" s="9"/>
      <c r="M5" s="447"/>
      <c r="N5" s="426"/>
    </row>
    <row r="6" spans="1:14" x14ac:dyDescent="0.5">
      <c r="A6" s="330" t="s">
        <v>65</v>
      </c>
      <c r="B6" s="231">
        <v>4</v>
      </c>
      <c r="C6" s="134"/>
      <c r="D6" s="125" t="s">
        <v>68</v>
      </c>
      <c r="E6" s="229">
        <v>6</v>
      </c>
      <c r="G6" s="70"/>
      <c r="H6" s="93"/>
      <c r="I6" s="93"/>
      <c r="J6" s="93"/>
      <c r="K6" s="93"/>
      <c r="L6" s="93"/>
      <c r="M6" s="446"/>
      <c r="N6" s="418"/>
    </row>
    <row r="7" spans="1:14" ht="14.7" thickBot="1" x14ac:dyDescent="0.55000000000000004">
      <c r="A7" s="329" t="s">
        <v>67</v>
      </c>
      <c r="B7" s="229">
        <v>6</v>
      </c>
      <c r="C7" s="134"/>
      <c r="D7" s="240" t="s">
        <v>70</v>
      </c>
      <c r="E7" s="241">
        <v>8</v>
      </c>
      <c r="G7" s="10"/>
      <c r="H7" s="9"/>
      <c r="I7" s="9"/>
      <c r="J7" s="9"/>
      <c r="K7" s="9"/>
      <c r="L7" s="9"/>
      <c r="M7" s="447"/>
      <c r="N7" s="426"/>
    </row>
    <row r="8" spans="1:14" ht="14.7" thickBot="1" x14ac:dyDescent="0.55000000000000004">
      <c r="A8" s="330" t="s">
        <v>69</v>
      </c>
      <c r="B8" s="231">
        <v>8</v>
      </c>
      <c r="C8" s="134"/>
      <c r="D8" s="134"/>
      <c r="E8" s="134"/>
      <c r="G8" s="70"/>
      <c r="H8" s="93"/>
      <c r="I8" s="93"/>
      <c r="J8" s="93"/>
      <c r="K8" s="93"/>
      <c r="L8" s="93"/>
      <c r="M8" s="446"/>
      <c r="N8" s="418"/>
    </row>
    <row r="9" spans="1:14" ht="14.7" thickBot="1" x14ac:dyDescent="0.55000000000000004">
      <c r="A9" s="331" t="s">
        <v>71</v>
      </c>
      <c r="B9" s="234">
        <v>10</v>
      </c>
      <c r="C9" s="134"/>
      <c r="D9" s="388" t="s">
        <v>73</v>
      </c>
      <c r="E9" s="390"/>
      <c r="G9" s="10"/>
      <c r="H9" s="9"/>
      <c r="I9" s="9"/>
      <c r="J9" s="9"/>
      <c r="K9" s="9"/>
      <c r="L9" s="9"/>
      <c r="M9" s="447"/>
      <c r="N9" s="426"/>
    </row>
    <row r="10" spans="1:14" ht="15" customHeight="1" thickBot="1" x14ac:dyDescent="0.55000000000000004">
      <c r="A10" s="332"/>
      <c r="B10" s="333"/>
      <c r="C10" s="134"/>
      <c r="D10" s="451" t="s">
        <v>259</v>
      </c>
      <c r="E10" s="452"/>
      <c r="G10" s="70"/>
      <c r="H10" s="93"/>
      <c r="I10" s="93"/>
      <c r="J10" s="93"/>
      <c r="K10" s="93"/>
      <c r="L10" s="93"/>
      <c r="M10" s="446"/>
      <c r="N10" s="418"/>
    </row>
    <row r="11" spans="1:14" ht="14.7" thickBot="1" x14ac:dyDescent="0.55000000000000004">
      <c r="A11" s="455" t="s">
        <v>219</v>
      </c>
      <c r="B11" s="408" t="s">
        <v>260</v>
      </c>
      <c r="C11" s="134"/>
      <c r="D11" s="453"/>
      <c r="E11" s="454"/>
      <c r="G11" s="10"/>
      <c r="H11" s="9"/>
      <c r="I11" s="9"/>
      <c r="J11" s="9"/>
      <c r="K11" s="9"/>
      <c r="L11" s="9"/>
      <c r="M11" s="447"/>
      <c r="N11" s="426"/>
    </row>
    <row r="12" spans="1:14" ht="14.7" thickBot="1" x14ac:dyDescent="0.55000000000000004">
      <c r="A12" s="456"/>
      <c r="B12" s="409"/>
      <c r="C12" s="134"/>
      <c r="D12" s="135" t="s">
        <v>77</v>
      </c>
      <c r="E12" s="135" t="s">
        <v>55</v>
      </c>
      <c r="G12" s="70"/>
      <c r="H12" s="93"/>
      <c r="I12" s="93"/>
      <c r="J12" s="93"/>
      <c r="K12" s="93"/>
      <c r="L12" s="93"/>
      <c r="M12" s="446"/>
      <c r="N12" s="418"/>
    </row>
    <row r="13" spans="1:14" x14ac:dyDescent="0.5">
      <c r="A13" s="334" t="s">
        <v>72</v>
      </c>
      <c r="B13" s="250">
        <v>0.5</v>
      </c>
      <c r="C13" s="134"/>
      <c r="D13" s="249">
        <v>6</v>
      </c>
      <c r="E13" s="250">
        <f>D13*2</f>
        <v>12</v>
      </c>
      <c r="G13" s="10"/>
      <c r="H13" s="9"/>
      <c r="I13" s="9"/>
      <c r="J13" s="9"/>
      <c r="K13" s="9"/>
      <c r="L13" s="9"/>
      <c r="M13" s="447"/>
      <c r="N13" s="426"/>
    </row>
    <row r="14" spans="1:14" x14ac:dyDescent="0.5">
      <c r="A14" s="124" t="s">
        <v>74</v>
      </c>
      <c r="B14" s="231">
        <v>1</v>
      </c>
      <c r="C14" s="134"/>
      <c r="D14" s="124">
        <v>7</v>
      </c>
      <c r="E14" s="231">
        <f t="shared" ref="E14:E27" si="0">D14*2</f>
        <v>14</v>
      </c>
      <c r="G14" s="70"/>
      <c r="H14" s="93"/>
      <c r="I14" s="93"/>
      <c r="J14" s="93"/>
      <c r="K14" s="93"/>
      <c r="L14" s="93"/>
      <c r="M14" s="446"/>
      <c r="N14" s="418"/>
    </row>
    <row r="15" spans="1:14" x14ac:dyDescent="0.5">
      <c r="A15" s="329" t="s">
        <v>75</v>
      </c>
      <c r="B15" s="229">
        <v>2</v>
      </c>
      <c r="C15" s="134"/>
      <c r="D15" s="125">
        <v>8</v>
      </c>
      <c r="E15" s="229">
        <f t="shared" si="0"/>
        <v>16</v>
      </c>
      <c r="G15" s="10"/>
      <c r="H15" s="9"/>
      <c r="I15" s="9"/>
      <c r="J15" s="9"/>
      <c r="K15" s="9"/>
      <c r="L15" s="9"/>
      <c r="M15" s="447"/>
      <c r="N15" s="426"/>
    </row>
    <row r="16" spans="1:14" x14ac:dyDescent="0.5">
      <c r="A16" s="124" t="s">
        <v>76</v>
      </c>
      <c r="B16" s="231">
        <v>4</v>
      </c>
      <c r="C16" s="134"/>
      <c r="D16" s="124">
        <v>9</v>
      </c>
      <c r="E16" s="231">
        <f t="shared" si="0"/>
        <v>18</v>
      </c>
      <c r="G16" s="70"/>
      <c r="H16" s="93"/>
      <c r="I16" s="93"/>
      <c r="J16" s="93"/>
      <c r="K16" s="93"/>
      <c r="L16" s="93"/>
      <c r="M16" s="446"/>
      <c r="N16" s="418"/>
    </row>
    <row r="17" spans="1:18" x14ac:dyDescent="0.5">
      <c r="A17" s="329" t="s">
        <v>78</v>
      </c>
      <c r="B17" s="229">
        <v>6</v>
      </c>
      <c r="C17" s="134"/>
      <c r="D17" s="125">
        <v>10</v>
      </c>
      <c r="E17" s="229">
        <f t="shared" si="0"/>
        <v>20</v>
      </c>
      <c r="G17" s="10"/>
      <c r="H17" s="9"/>
      <c r="I17" s="9"/>
      <c r="J17" s="9"/>
      <c r="K17" s="9"/>
      <c r="L17" s="9"/>
      <c r="M17" s="447"/>
      <c r="N17" s="426"/>
    </row>
    <row r="18" spans="1:18" ht="14.7" thickBot="1" x14ac:dyDescent="0.55000000000000004">
      <c r="A18" s="240" t="s">
        <v>79</v>
      </c>
      <c r="B18" s="241">
        <v>8</v>
      </c>
      <c r="C18" s="134"/>
      <c r="D18" s="124">
        <v>11</v>
      </c>
      <c r="E18" s="231">
        <f t="shared" si="0"/>
        <v>22</v>
      </c>
      <c r="G18" s="70"/>
      <c r="H18" s="93"/>
      <c r="I18" s="93"/>
      <c r="J18" s="93"/>
      <c r="K18" s="93"/>
      <c r="L18" s="93"/>
      <c r="M18" s="446"/>
      <c r="N18" s="418"/>
      <c r="R18" s="134"/>
    </row>
    <row r="19" spans="1:18" ht="14.7" thickBot="1" x14ac:dyDescent="0.55000000000000004">
      <c r="C19" s="134"/>
      <c r="D19" s="125">
        <v>12</v>
      </c>
      <c r="E19" s="229">
        <f t="shared" si="0"/>
        <v>24</v>
      </c>
      <c r="G19" s="10"/>
      <c r="H19" s="9"/>
      <c r="I19" s="9"/>
      <c r="J19" s="9"/>
      <c r="K19" s="9"/>
      <c r="L19" s="9"/>
      <c r="M19" s="447"/>
      <c r="N19" s="426"/>
    </row>
    <row r="20" spans="1:18" ht="14.7" thickBot="1" x14ac:dyDescent="0.55000000000000004">
      <c r="A20" s="135" t="s">
        <v>41</v>
      </c>
      <c r="B20" s="223" t="s">
        <v>178</v>
      </c>
      <c r="C20" s="134"/>
      <c r="D20" s="124">
        <v>13</v>
      </c>
      <c r="E20" s="231">
        <f t="shared" si="0"/>
        <v>26</v>
      </c>
      <c r="G20" s="70"/>
      <c r="H20" s="93"/>
      <c r="I20" s="93"/>
      <c r="J20" s="93"/>
      <c r="K20" s="93"/>
      <c r="L20" s="93"/>
      <c r="M20" s="446"/>
      <c r="N20" s="418"/>
    </row>
    <row r="21" spans="1:18" ht="14.7" thickBot="1" x14ac:dyDescent="0.55000000000000004">
      <c r="A21" s="335">
        <v>2</v>
      </c>
      <c r="B21" s="336">
        <v>1</v>
      </c>
      <c r="C21" s="134"/>
      <c r="D21" s="125">
        <v>14</v>
      </c>
      <c r="E21" s="229">
        <f t="shared" si="0"/>
        <v>28</v>
      </c>
      <c r="G21" s="10"/>
      <c r="H21" s="9"/>
      <c r="I21" s="9"/>
      <c r="J21" s="9"/>
      <c r="K21" s="9"/>
      <c r="L21" s="9"/>
      <c r="M21" s="447"/>
      <c r="N21" s="426"/>
    </row>
    <row r="22" spans="1:18" x14ac:dyDescent="0.5">
      <c r="A22" s="337"/>
      <c r="B22" s="134"/>
      <c r="C22" s="134"/>
      <c r="D22" s="124">
        <v>15</v>
      </c>
      <c r="E22" s="231">
        <f t="shared" si="0"/>
        <v>30</v>
      </c>
      <c r="G22" s="70"/>
      <c r="H22" s="93"/>
      <c r="I22" s="93"/>
      <c r="J22" s="93"/>
      <c r="K22" s="93"/>
      <c r="L22" s="93"/>
      <c r="M22" s="446"/>
      <c r="N22" s="418"/>
    </row>
    <row r="23" spans="1:18" x14ac:dyDescent="0.5">
      <c r="A23" s="337"/>
      <c r="B23" s="134"/>
      <c r="C23" s="134"/>
      <c r="D23" s="125">
        <v>16</v>
      </c>
      <c r="E23" s="229">
        <f t="shared" si="0"/>
        <v>32</v>
      </c>
      <c r="G23" s="10"/>
      <c r="H23" s="9"/>
      <c r="I23" s="9"/>
      <c r="J23" s="9"/>
      <c r="K23" s="9"/>
      <c r="L23" s="9"/>
      <c r="M23" s="447"/>
      <c r="N23" s="426"/>
    </row>
    <row r="24" spans="1:18" x14ac:dyDescent="0.5">
      <c r="A24" s="337"/>
      <c r="B24" s="134"/>
      <c r="C24" s="134"/>
      <c r="D24" s="124">
        <v>17</v>
      </c>
      <c r="E24" s="231">
        <f t="shared" si="0"/>
        <v>34</v>
      </c>
      <c r="G24" s="70"/>
      <c r="H24" s="93"/>
      <c r="I24" s="93"/>
      <c r="J24" s="93"/>
      <c r="K24" s="93"/>
      <c r="L24" s="93"/>
      <c r="M24" s="446"/>
      <c r="N24" s="418"/>
    </row>
    <row r="25" spans="1:18" x14ac:dyDescent="0.5">
      <c r="A25" s="337"/>
      <c r="B25" s="134"/>
      <c r="C25" s="134"/>
      <c r="D25" s="125">
        <v>18</v>
      </c>
      <c r="E25" s="229">
        <f t="shared" si="0"/>
        <v>36</v>
      </c>
      <c r="G25" s="10"/>
      <c r="H25" s="9"/>
      <c r="I25" s="9"/>
      <c r="J25" s="9"/>
      <c r="K25" s="9"/>
      <c r="L25" s="9"/>
      <c r="M25" s="447"/>
      <c r="N25" s="426"/>
    </row>
    <row r="26" spans="1:18" x14ac:dyDescent="0.5">
      <c r="A26" s="337"/>
      <c r="B26" s="134"/>
      <c r="C26" s="134"/>
      <c r="D26" s="124">
        <v>19</v>
      </c>
      <c r="E26" s="231">
        <f t="shared" si="0"/>
        <v>38</v>
      </c>
      <c r="G26" s="70"/>
      <c r="H26" s="93"/>
      <c r="I26" s="93"/>
      <c r="J26" s="93"/>
      <c r="K26" s="93"/>
      <c r="L26" s="93"/>
      <c r="M26" s="446"/>
      <c r="N26" s="418"/>
    </row>
    <row r="27" spans="1:18" ht="14.7" thickBot="1" x14ac:dyDescent="0.55000000000000004">
      <c r="A27" s="134"/>
      <c r="B27" s="134"/>
      <c r="C27" s="134"/>
      <c r="D27" s="126">
        <v>20</v>
      </c>
      <c r="E27" s="234">
        <f t="shared" si="0"/>
        <v>40</v>
      </c>
      <c r="G27" s="25"/>
      <c r="H27" s="26"/>
      <c r="I27" s="26"/>
      <c r="J27" s="26"/>
      <c r="K27" s="26"/>
      <c r="L27" s="26"/>
      <c r="M27" s="448"/>
      <c r="N27" s="428"/>
    </row>
    <row r="28" spans="1:18" x14ac:dyDescent="0.5">
      <c r="A28" s="134"/>
      <c r="B28" s="134"/>
      <c r="C28" s="134"/>
    </row>
  </sheetData>
  <sheetProtection sheet="1" objects="1" scenarios="1"/>
  <mergeCells count="35">
    <mergeCell ref="D10:E11"/>
    <mergeCell ref="D9:E9"/>
    <mergeCell ref="A1:B1"/>
    <mergeCell ref="D1:E1"/>
    <mergeCell ref="B11:B12"/>
    <mergeCell ref="A11:A12"/>
    <mergeCell ref="B2:B3"/>
    <mergeCell ref="A2:A3"/>
    <mergeCell ref="M7:N7"/>
    <mergeCell ref="M8:N8"/>
    <mergeCell ref="M1:N1"/>
    <mergeCell ref="M9:N9"/>
    <mergeCell ref="M10:N10"/>
    <mergeCell ref="M2:N2"/>
    <mergeCell ref="M3:N3"/>
    <mergeCell ref="M4:N4"/>
    <mergeCell ref="M5:N5"/>
    <mergeCell ref="M6:N6"/>
    <mergeCell ref="M11:N11"/>
    <mergeCell ref="M12:N12"/>
    <mergeCell ref="M13:N13"/>
    <mergeCell ref="M14:N14"/>
    <mergeCell ref="M15:N15"/>
    <mergeCell ref="M16:N16"/>
    <mergeCell ref="M17:N17"/>
    <mergeCell ref="M18:N18"/>
    <mergeCell ref="M20:N20"/>
    <mergeCell ref="M19:N19"/>
    <mergeCell ref="M22:N22"/>
    <mergeCell ref="M21:N21"/>
    <mergeCell ref="M27:N27"/>
    <mergeCell ref="M26:N26"/>
    <mergeCell ref="M25:N25"/>
    <mergeCell ref="M24:N24"/>
    <mergeCell ref="M23:N2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80" zoomScaleNormal="100" zoomScalePageLayoutView="80" workbookViewId="0">
      <selection activeCell="A46" sqref="A46"/>
    </sheetView>
  </sheetViews>
  <sheetFormatPr baseColWidth="10" defaultColWidth="0" defaultRowHeight="14.35" x14ac:dyDescent="0.5"/>
  <cols>
    <col min="1" max="1" width="127.29296875" style="6" customWidth="1"/>
    <col min="2" max="8" width="11.29296875" style="6" customWidth="1"/>
    <col min="9" max="16384" width="11.29296875" style="6" hidden="1"/>
  </cols>
  <sheetData>
    <row r="1" spans="1:1" x14ac:dyDescent="0.5">
      <c r="A1" s="34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V56"/>
  <sheetViews>
    <sheetView zoomScale="90" zoomScaleNormal="90" workbookViewId="0">
      <selection activeCell="A27" sqref="A27"/>
    </sheetView>
  </sheetViews>
  <sheetFormatPr baseColWidth="10" defaultColWidth="9.1171875" defaultRowHeight="14.35" x14ac:dyDescent="0.5"/>
  <cols>
    <col min="2" max="2" width="14.1171875" customWidth="1"/>
    <col min="6" max="6" width="16.87890625" style="82" customWidth="1"/>
    <col min="7" max="7" width="11.41015625" style="82" customWidth="1"/>
    <col min="8" max="8" width="12" style="82" customWidth="1"/>
    <col min="9" max="9" width="10.5859375" style="82" customWidth="1"/>
    <col min="10" max="10" width="12" style="82" customWidth="1"/>
    <col min="11" max="11" width="11" style="82" customWidth="1"/>
    <col min="12" max="12" width="11.41015625" style="82" customWidth="1"/>
    <col min="13" max="13" width="13.41015625" style="82" customWidth="1"/>
    <col min="15" max="15" width="7.703125" customWidth="1"/>
    <col min="16" max="16" width="19.41015625" customWidth="1"/>
    <col min="17" max="17" width="18.29296875" customWidth="1"/>
    <col min="18" max="18" width="20.1171875" customWidth="1"/>
    <col min="19" max="19" width="14.703125" customWidth="1"/>
    <col min="20" max="20" width="10.87890625" customWidth="1"/>
    <col min="21" max="21" width="12.41015625" customWidth="1"/>
    <col min="22" max="22" width="10.703125" customWidth="1"/>
  </cols>
  <sheetData>
    <row r="1" spans="1:22" ht="21" thickBot="1" x14ac:dyDescent="0.55000000000000004">
      <c r="A1" t="s">
        <v>162</v>
      </c>
      <c r="B1" t="s">
        <v>244</v>
      </c>
      <c r="C1" t="s">
        <v>283</v>
      </c>
      <c r="F1" s="76" t="s">
        <v>49</v>
      </c>
      <c r="G1" s="76" t="s">
        <v>180</v>
      </c>
      <c r="H1" s="76" t="s">
        <v>181</v>
      </c>
      <c r="I1" s="76" t="s">
        <v>182</v>
      </c>
      <c r="J1" s="76" t="s">
        <v>183</v>
      </c>
      <c r="K1" s="76" t="s">
        <v>184</v>
      </c>
      <c r="L1" s="76" t="s">
        <v>185</v>
      </c>
      <c r="M1" s="76" t="s">
        <v>186</v>
      </c>
      <c r="P1" s="129" t="s">
        <v>245</v>
      </c>
      <c r="Q1" s="129" t="s">
        <v>122</v>
      </c>
      <c r="R1" s="129" t="s">
        <v>33</v>
      </c>
      <c r="S1" s="129" t="s">
        <v>21</v>
      </c>
      <c r="T1" s="129" t="s">
        <v>51</v>
      </c>
      <c r="U1" s="129" t="s">
        <v>277</v>
      </c>
    </row>
    <row r="2" spans="1:22" ht="14.7" thickTop="1" x14ac:dyDescent="0.5">
      <c r="A2" t="s">
        <v>159</v>
      </c>
      <c r="B2">
        <v>1</v>
      </c>
      <c r="F2" s="77" t="s">
        <v>7</v>
      </c>
      <c r="G2" s="77">
        <v>10</v>
      </c>
      <c r="H2" s="77">
        <v>8</v>
      </c>
      <c r="I2" s="77">
        <v>10</v>
      </c>
      <c r="J2" s="77">
        <v>13</v>
      </c>
      <c r="K2" s="77">
        <v>12</v>
      </c>
      <c r="L2" s="77">
        <v>7</v>
      </c>
      <c r="M2" s="77">
        <v>7</v>
      </c>
      <c r="P2" s="197" t="s">
        <v>25</v>
      </c>
      <c r="Q2" s="198">
        <v>1</v>
      </c>
      <c r="R2" s="198" t="s">
        <v>246</v>
      </c>
      <c r="S2" s="199">
        <v>1.2</v>
      </c>
      <c r="T2" s="346">
        <f>ROUNDUP(V2,0)</f>
        <v>6</v>
      </c>
      <c r="U2" t="str">
        <f t="shared" ref="U2:U13" si="0">P2&amp;""&amp;Q2</f>
        <v>Leicht1</v>
      </c>
      <c r="V2" s="346">
        <v>6</v>
      </c>
    </row>
    <row r="3" spans="1:22" x14ac:dyDescent="0.5">
      <c r="A3" t="s">
        <v>25</v>
      </c>
      <c r="B3">
        <v>2</v>
      </c>
      <c r="F3" s="78" t="s">
        <v>9</v>
      </c>
      <c r="G3" s="78">
        <v>10</v>
      </c>
      <c r="H3" s="78">
        <v>13</v>
      </c>
      <c r="I3" s="78">
        <v>8</v>
      </c>
      <c r="J3" s="78">
        <v>10</v>
      </c>
      <c r="K3" s="78">
        <v>12</v>
      </c>
      <c r="L3" s="78">
        <v>12</v>
      </c>
      <c r="M3" s="78">
        <v>12</v>
      </c>
      <c r="P3" s="200" t="s">
        <v>25</v>
      </c>
      <c r="Q3" s="201">
        <v>2</v>
      </c>
      <c r="R3" s="201" t="s">
        <v>247</v>
      </c>
      <c r="S3" s="202">
        <v>1.2</v>
      </c>
      <c r="T3" s="346">
        <f t="shared" ref="T3:T13" si="1">ROUNDUP(V3,0)</f>
        <v>9</v>
      </c>
      <c r="U3" t="str">
        <f t="shared" si="0"/>
        <v>Leicht2</v>
      </c>
      <c r="V3" s="347">
        <v>8.4</v>
      </c>
    </row>
    <row r="4" spans="1:22" x14ac:dyDescent="0.5">
      <c r="A4" t="s">
        <v>146</v>
      </c>
      <c r="B4">
        <v>3</v>
      </c>
      <c r="F4" s="77" t="s">
        <v>14</v>
      </c>
      <c r="G4" s="77">
        <v>10</v>
      </c>
      <c r="H4" s="77">
        <v>11</v>
      </c>
      <c r="I4" s="77">
        <v>8</v>
      </c>
      <c r="J4" s="77">
        <v>6</v>
      </c>
      <c r="K4" s="77">
        <v>8</v>
      </c>
      <c r="L4" s="77">
        <v>9</v>
      </c>
      <c r="M4" s="77">
        <v>13</v>
      </c>
      <c r="P4" s="203" t="s">
        <v>25</v>
      </c>
      <c r="Q4" s="198">
        <v>3</v>
      </c>
      <c r="R4" s="198" t="s">
        <v>248</v>
      </c>
      <c r="S4" s="199">
        <v>1.2</v>
      </c>
      <c r="T4" s="346">
        <f t="shared" si="1"/>
        <v>10</v>
      </c>
      <c r="U4" t="str">
        <f t="shared" si="0"/>
        <v>Leicht3</v>
      </c>
      <c r="V4" s="346">
        <v>9.6</v>
      </c>
    </row>
    <row r="5" spans="1:22" x14ac:dyDescent="0.5">
      <c r="A5" t="s">
        <v>160</v>
      </c>
      <c r="B5">
        <v>4</v>
      </c>
      <c r="F5" s="78" t="s">
        <v>98</v>
      </c>
      <c r="G5" s="78">
        <v>10</v>
      </c>
      <c r="H5" s="78">
        <v>9</v>
      </c>
      <c r="I5" s="78">
        <v>10</v>
      </c>
      <c r="J5" s="78">
        <v>12</v>
      </c>
      <c r="K5" s="78">
        <v>11</v>
      </c>
      <c r="L5" s="78">
        <v>8</v>
      </c>
      <c r="M5" s="78">
        <v>9</v>
      </c>
      <c r="P5" s="200" t="s">
        <v>25</v>
      </c>
      <c r="Q5" s="201">
        <v>4</v>
      </c>
      <c r="R5" s="201" t="s">
        <v>249</v>
      </c>
      <c r="S5" s="202">
        <v>1.2</v>
      </c>
      <c r="T5" s="346">
        <f t="shared" si="1"/>
        <v>11</v>
      </c>
      <c r="U5" t="str">
        <f t="shared" si="0"/>
        <v>Leicht4</v>
      </c>
      <c r="V5" s="347">
        <v>10.6</v>
      </c>
    </row>
    <row r="6" spans="1:22" x14ac:dyDescent="0.5">
      <c r="A6" t="s">
        <v>161</v>
      </c>
      <c r="B6">
        <v>5</v>
      </c>
      <c r="F6" s="79" t="s">
        <v>16</v>
      </c>
      <c r="G6" s="77">
        <v>10</v>
      </c>
      <c r="H6" s="77">
        <v>10</v>
      </c>
      <c r="I6" s="77">
        <v>14</v>
      </c>
      <c r="J6" s="77">
        <v>8</v>
      </c>
      <c r="K6" s="80">
        <v>9</v>
      </c>
      <c r="L6" s="77">
        <v>10</v>
      </c>
      <c r="M6" s="77">
        <v>10</v>
      </c>
      <c r="P6" s="203" t="s">
        <v>146</v>
      </c>
      <c r="Q6" s="198">
        <v>1</v>
      </c>
      <c r="R6" s="198" t="s">
        <v>250</v>
      </c>
      <c r="S6" s="199">
        <v>3</v>
      </c>
      <c r="T6" s="346">
        <f t="shared" si="1"/>
        <v>11</v>
      </c>
      <c r="U6" t="str">
        <f t="shared" si="0"/>
        <v>Mittel1</v>
      </c>
      <c r="V6" s="346">
        <v>10.5</v>
      </c>
    </row>
    <row r="7" spans="1:22" x14ac:dyDescent="0.5">
      <c r="B7">
        <v>0</v>
      </c>
      <c r="F7" s="78" t="s">
        <v>113</v>
      </c>
      <c r="G7" s="78">
        <v>10</v>
      </c>
      <c r="H7" s="78">
        <v>11</v>
      </c>
      <c r="I7" s="78">
        <v>10</v>
      </c>
      <c r="J7" s="78">
        <v>10</v>
      </c>
      <c r="K7" s="78">
        <v>10</v>
      </c>
      <c r="L7" s="78">
        <v>10</v>
      </c>
      <c r="M7" s="78">
        <v>10</v>
      </c>
      <c r="P7" s="200" t="s">
        <v>146</v>
      </c>
      <c r="Q7" s="201">
        <v>2</v>
      </c>
      <c r="R7" s="201" t="s">
        <v>251</v>
      </c>
      <c r="S7" s="202">
        <v>3</v>
      </c>
      <c r="T7" s="346">
        <f t="shared" si="1"/>
        <v>15</v>
      </c>
      <c r="U7" t="str">
        <f t="shared" si="0"/>
        <v>Mittel2</v>
      </c>
      <c r="V7" s="347">
        <v>14.7</v>
      </c>
    </row>
    <row r="8" spans="1:22" x14ac:dyDescent="0.5">
      <c r="F8" s="77" t="s">
        <v>20</v>
      </c>
      <c r="G8" s="77">
        <v>4</v>
      </c>
      <c r="H8" s="77">
        <v>4</v>
      </c>
      <c r="I8" s="77">
        <v>4</v>
      </c>
      <c r="J8" s="77">
        <v>4</v>
      </c>
      <c r="K8" s="77">
        <v>4</v>
      </c>
      <c r="L8" s="77">
        <v>4</v>
      </c>
      <c r="M8" s="77">
        <v>4</v>
      </c>
      <c r="O8" s="344"/>
      <c r="P8" s="203" t="s">
        <v>146</v>
      </c>
      <c r="Q8" s="198">
        <v>3</v>
      </c>
      <c r="R8" s="198" t="s">
        <v>252</v>
      </c>
      <c r="S8" s="199">
        <v>3</v>
      </c>
      <c r="T8" s="346">
        <f t="shared" si="1"/>
        <v>17</v>
      </c>
      <c r="U8" t="str">
        <f t="shared" si="0"/>
        <v>Mittel3</v>
      </c>
      <c r="V8" s="346">
        <v>16.8</v>
      </c>
    </row>
    <row r="9" spans="1:22" x14ac:dyDescent="0.5">
      <c r="A9" t="s">
        <v>284</v>
      </c>
      <c r="F9" s="78" t="s">
        <v>81</v>
      </c>
      <c r="G9" s="78">
        <v>4</v>
      </c>
      <c r="H9" s="78">
        <v>4</v>
      </c>
      <c r="I9" s="78">
        <v>4</v>
      </c>
      <c r="J9" s="78">
        <v>4</v>
      </c>
      <c r="K9" s="78">
        <v>4</v>
      </c>
      <c r="L9" s="78">
        <v>4</v>
      </c>
      <c r="M9" s="78">
        <v>4</v>
      </c>
      <c r="P9" s="200" t="s">
        <v>146</v>
      </c>
      <c r="Q9" s="201">
        <v>4</v>
      </c>
      <c r="R9" s="201" t="s">
        <v>253</v>
      </c>
      <c r="S9" s="202">
        <v>3</v>
      </c>
      <c r="T9" s="346">
        <f t="shared" si="1"/>
        <v>19</v>
      </c>
      <c r="U9" t="str">
        <f t="shared" si="0"/>
        <v>Mittel4</v>
      </c>
      <c r="V9" s="347">
        <v>18.55</v>
      </c>
    </row>
    <row r="10" spans="1:22" x14ac:dyDescent="0.5">
      <c r="F10" s="77" t="s">
        <v>40</v>
      </c>
      <c r="G10" s="77">
        <v>200</v>
      </c>
      <c r="H10" s="77">
        <v>150</v>
      </c>
      <c r="I10" s="77">
        <v>200</v>
      </c>
      <c r="J10" s="77">
        <v>250</v>
      </c>
      <c r="K10" s="77">
        <v>250</v>
      </c>
      <c r="L10" s="77">
        <v>150</v>
      </c>
      <c r="M10" s="77">
        <v>150</v>
      </c>
      <c r="P10" s="203" t="s">
        <v>160</v>
      </c>
      <c r="Q10" s="198">
        <v>1</v>
      </c>
      <c r="R10" s="198" t="s">
        <v>254</v>
      </c>
      <c r="S10" s="199">
        <v>5</v>
      </c>
      <c r="T10" s="346">
        <f t="shared" si="1"/>
        <v>15</v>
      </c>
      <c r="U10" t="str">
        <f t="shared" si="0"/>
        <v>Schwer1</v>
      </c>
      <c r="V10" s="346">
        <v>15</v>
      </c>
    </row>
    <row r="11" spans="1:22" x14ac:dyDescent="0.5">
      <c r="F11" s="78" t="s">
        <v>41</v>
      </c>
      <c r="G11" s="78">
        <v>12</v>
      </c>
      <c r="H11" s="78">
        <v>16</v>
      </c>
      <c r="I11" s="78">
        <v>10</v>
      </c>
      <c r="J11" s="78">
        <v>12</v>
      </c>
      <c r="K11" s="78">
        <v>14</v>
      </c>
      <c r="L11" s="78">
        <v>14</v>
      </c>
      <c r="M11" s="78">
        <v>10</v>
      </c>
      <c r="P11" s="200" t="s">
        <v>160</v>
      </c>
      <c r="Q11" s="201">
        <v>2</v>
      </c>
      <c r="R11" s="201" t="s">
        <v>255</v>
      </c>
      <c r="S11" s="202">
        <v>5</v>
      </c>
      <c r="T11" s="346">
        <f t="shared" si="1"/>
        <v>21</v>
      </c>
      <c r="U11" t="str">
        <f t="shared" si="0"/>
        <v>Schwer2</v>
      </c>
      <c r="V11" s="347">
        <v>21</v>
      </c>
    </row>
    <row r="12" spans="1:22" x14ac:dyDescent="0.5">
      <c r="F12" s="77" t="s">
        <v>187</v>
      </c>
      <c r="G12" s="77">
        <v>30000</v>
      </c>
      <c r="H12" s="77">
        <v>27000</v>
      </c>
      <c r="I12" s="77">
        <v>66000</v>
      </c>
      <c r="J12" s="77">
        <v>21000</v>
      </c>
      <c r="K12" s="77">
        <v>24000</v>
      </c>
      <c r="L12" s="77">
        <v>30000</v>
      </c>
      <c r="M12" s="77">
        <v>36000</v>
      </c>
      <c r="P12" s="203" t="s">
        <v>160</v>
      </c>
      <c r="Q12" s="198">
        <v>3</v>
      </c>
      <c r="R12" s="198" t="s">
        <v>256</v>
      </c>
      <c r="S12" s="199">
        <v>5</v>
      </c>
      <c r="T12" s="346">
        <f t="shared" si="1"/>
        <v>24</v>
      </c>
      <c r="U12" t="str">
        <f t="shared" si="0"/>
        <v>Schwer3</v>
      </c>
      <c r="V12" s="346">
        <v>24</v>
      </c>
    </row>
    <row r="13" spans="1:22" x14ac:dyDescent="0.5">
      <c r="F13" s="78" t="s">
        <v>188</v>
      </c>
      <c r="G13" s="78"/>
      <c r="H13" s="78" t="s">
        <v>189</v>
      </c>
      <c r="I13" s="78" t="s">
        <v>190</v>
      </c>
      <c r="J13" s="78" t="s">
        <v>191</v>
      </c>
      <c r="K13" s="78" t="s">
        <v>192</v>
      </c>
      <c r="L13" s="78" t="s">
        <v>193</v>
      </c>
      <c r="M13" s="78" t="s">
        <v>194</v>
      </c>
      <c r="P13" s="200" t="s">
        <v>160</v>
      </c>
      <c r="Q13" s="201">
        <v>4</v>
      </c>
      <c r="R13" s="201" t="s">
        <v>257</v>
      </c>
      <c r="S13" s="202">
        <v>5</v>
      </c>
      <c r="T13" s="346">
        <f t="shared" si="1"/>
        <v>27</v>
      </c>
      <c r="U13" t="str">
        <f t="shared" si="0"/>
        <v>Schwer4</v>
      </c>
      <c r="V13" s="347">
        <v>26.5</v>
      </c>
    </row>
    <row r="14" spans="1:22" x14ac:dyDescent="0.5">
      <c r="F14" s="77" t="s">
        <v>195</v>
      </c>
      <c r="G14" s="77">
        <v>30</v>
      </c>
      <c r="H14" s="77">
        <v>21</v>
      </c>
      <c r="I14" s="77">
        <v>15</v>
      </c>
      <c r="J14" s="77">
        <v>27</v>
      </c>
      <c r="K14" s="77">
        <v>25</v>
      </c>
      <c r="L14" s="77">
        <v>20</v>
      </c>
      <c r="M14" s="77">
        <v>20</v>
      </c>
      <c r="P14" s="130"/>
      <c r="Q14" s="131"/>
      <c r="R14" s="1"/>
    </row>
    <row r="15" spans="1:22" x14ac:dyDescent="0.5">
      <c r="F15" s="78" t="s">
        <v>196</v>
      </c>
      <c r="G15" s="78">
        <v>150</v>
      </c>
      <c r="H15" s="78">
        <v>150</v>
      </c>
      <c r="I15" s="78">
        <v>150</v>
      </c>
      <c r="J15" s="78">
        <v>150</v>
      </c>
      <c r="K15" s="78">
        <v>150</v>
      </c>
      <c r="L15" s="78">
        <v>150</v>
      </c>
      <c r="M15" s="78">
        <v>150</v>
      </c>
      <c r="P15" s="130" t="s">
        <v>122</v>
      </c>
      <c r="Q15" s="129" t="s">
        <v>1</v>
      </c>
      <c r="R15" s="129" t="s">
        <v>242</v>
      </c>
      <c r="S15" s="129" t="s">
        <v>243</v>
      </c>
    </row>
    <row r="16" spans="1:22" x14ac:dyDescent="0.5">
      <c r="F16" s="77" t="s">
        <v>5</v>
      </c>
      <c r="G16" s="77" t="s">
        <v>197</v>
      </c>
      <c r="H16" s="77" t="s">
        <v>197</v>
      </c>
      <c r="I16" s="77" t="s">
        <v>197</v>
      </c>
      <c r="J16" s="77" t="s">
        <v>197</v>
      </c>
      <c r="K16" s="77" t="s">
        <v>197</v>
      </c>
      <c r="L16" s="77" t="s">
        <v>197</v>
      </c>
      <c r="M16" s="77" t="s">
        <v>197</v>
      </c>
      <c r="P16" s="130">
        <v>1</v>
      </c>
      <c r="Q16" s="195">
        <v>7</v>
      </c>
      <c r="R16" s="195">
        <v>3</v>
      </c>
      <c r="S16" s="195">
        <v>2</v>
      </c>
    </row>
    <row r="17" spans="6:19" x14ac:dyDescent="0.5">
      <c r="F17" s="81"/>
      <c r="G17" s="81"/>
      <c r="H17" s="81"/>
      <c r="I17" s="81"/>
      <c r="J17" s="81"/>
      <c r="K17" s="81"/>
      <c r="L17" s="81"/>
      <c r="M17" s="81"/>
      <c r="P17" s="130">
        <v>2</v>
      </c>
      <c r="Q17" s="194">
        <v>10</v>
      </c>
      <c r="R17" s="194">
        <v>5</v>
      </c>
      <c r="S17" s="194">
        <v>3</v>
      </c>
    </row>
    <row r="18" spans="6:19" x14ac:dyDescent="0.5">
      <c r="P18" s="130">
        <v>3</v>
      </c>
      <c r="Q18" s="195">
        <v>14</v>
      </c>
      <c r="R18" s="195">
        <v>7</v>
      </c>
      <c r="S18" s="195">
        <v>4</v>
      </c>
    </row>
    <row r="19" spans="6:19" x14ac:dyDescent="0.5">
      <c r="P19" s="130">
        <v>4</v>
      </c>
      <c r="Q19" s="194">
        <v>20</v>
      </c>
      <c r="R19" s="194">
        <v>10</v>
      </c>
      <c r="S19" s="194">
        <v>6</v>
      </c>
    </row>
    <row r="21" spans="6:19" x14ac:dyDescent="0.5">
      <c r="P21" t="s">
        <v>285</v>
      </c>
      <c r="R21" s="196"/>
    </row>
    <row r="25" spans="6:19" x14ac:dyDescent="0.5">
      <c r="P25" s="130"/>
      <c r="Q25" s="131"/>
      <c r="R25" s="1"/>
    </row>
    <row r="26" spans="6:19" x14ac:dyDescent="0.5">
      <c r="P26" s="130"/>
      <c r="Q26" s="130"/>
      <c r="R26" s="1"/>
    </row>
    <row r="27" spans="6:19" x14ac:dyDescent="0.5">
      <c r="P27" s="130"/>
      <c r="Q27" s="131"/>
      <c r="R27" s="1"/>
    </row>
    <row r="28" spans="6:19" x14ac:dyDescent="0.5">
      <c r="P28" s="130"/>
      <c r="Q28" s="131"/>
      <c r="R28" s="1"/>
    </row>
    <row r="29" spans="6:19" x14ac:dyDescent="0.5">
      <c r="P29" s="130"/>
      <c r="Q29" s="131"/>
      <c r="R29" s="1"/>
    </row>
    <row r="30" spans="6:19" x14ac:dyDescent="0.5">
      <c r="P30" s="130"/>
      <c r="Q30" s="131"/>
      <c r="R30" s="1"/>
    </row>
    <row r="31" spans="6:19" x14ac:dyDescent="0.5">
      <c r="P31" s="130"/>
      <c r="Q31" s="131"/>
      <c r="R31" s="1"/>
    </row>
    <row r="32" spans="6:19" x14ac:dyDescent="0.5">
      <c r="P32" s="130"/>
      <c r="Q32" s="131"/>
      <c r="R32" s="1"/>
    </row>
    <row r="33" spans="16:18" x14ac:dyDescent="0.5">
      <c r="P33" s="130"/>
      <c r="Q33" s="131"/>
      <c r="R33" s="1"/>
    </row>
    <row r="34" spans="16:18" x14ac:dyDescent="0.5">
      <c r="P34" s="130"/>
      <c r="Q34" s="131"/>
      <c r="R34" s="1"/>
    </row>
    <row r="35" spans="16:18" x14ac:dyDescent="0.5">
      <c r="P35" s="130"/>
      <c r="Q35" s="131"/>
      <c r="R35" s="1"/>
    </row>
    <row r="36" spans="16:18" x14ac:dyDescent="0.5">
      <c r="P36" s="130"/>
      <c r="Q36" s="131"/>
      <c r="R36" s="1"/>
    </row>
    <row r="41" spans="16:18" x14ac:dyDescent="0.5">
      <c r="P41" s="130"/>
      <c r="Q41" s="131"/>
      <c r="R41" s="1"/>
    </row>
    <row r="42" spans="16:18" x14ac:dyDescent="0.5">
      <c r="P42" s="130"/>
      <c r="Q42" s="131"/>
      <c r="R42" s="1"/>
    </row>
    <row r="43" spans="16:18" x14ac:dyDescent="0.5">
      <c r="P43" s="130"/>
      <c r="Q43" s="131"/>
      <c r="R43" s="1"/>
    </row>
    <row r="44" spans="16:18" x14ac:dyDescent="0.5">
      <c r="P44" s="130"/>
      <c r="Q44" s="131"/>
      <c r="R44" s="1"/>
    </row>
    <row r="45" spans="16:18" x14ac:dyDescent="0.5">
      <c r="P45" s="130"/>
      <c r="Q45" s="131"/>
      <c r="R45" s="1"/>
    </row>
    <row r="46" spans="16:18" x14ac:dyDescent="0.5">
      <c r="P46" s="130"/>
      <c r="Q46" s="131"/>
      <c r="R46" s="1"/>
    </row>
    <row r="47" spans="16:18" x14ac:dyDescent="0.5">
      <c r="P47" s="130"/>
      <c r="Q47" s="131"/>
      <c r="R47" s="1"/>
    </row>
    <row r="48" spans="16:18" x14ac:dyDescent="0.5">
      <c r="P48" s="130"/>
      <c r="Q48" s="131"/>
      <c r="R48" s="1"/>
    </row>
    <row r="49" spans="16:18" x14ac:dyDescent="0.5">
      <c r="P49" s="130"/>
      <c r="Q49" s="131"/>
      <c r="R49" s="1"/>
    </row>
    <row r="50" spans="16:18" x14ac:dyDescent="0.5">
      <c r="P50" s="130"/>
      <c r="Q50" s="131"/>
      <c r="R50" s="1"/>
    </row>
    <row r="51" spans="16:18" x14ac:dyDescent="0.5">
      <c r="P51" s="130"/>
      <c r="Q51" s="131"/>
      <c r="R51" s="1"/>
    </row>
    <row r="52" spans="16:18" x14ac:dyDescent="0.5">
      <c r="P52" s="130"/>
      <c r="Q52" s="131"/>
      <c r="R52" s="1"/>
    </row>
    <row r="53" spans="16:18" x14ac:dyDescent="0.5">
      <c r="P53" s="130"/>
      <c r="Q53" s="131"/>
      <c r="R53" s="1"/>
    </row>
    <row r="54" spans="16:18" x14ac:dyDescent="0.5">
      <c r="P54" s="130"/>
      <c r="Q54" s="131"/>
      <c r="R54" s="1"/>
    </row>
    <row r="55" spans="16:18" x14ac:dyDescent="0.5">
      <c r="P55" s="130"/>
      <c r="Q55" s="131"/>
      <c r="R55" s="1"/>
    </row>
    <row r="56" spans="16:18" x14ac:dyDescent="0.5">
      <c r="P56" s="130"/>
      <c r="Q56" s="131"/>
      <c r="R5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J29"/>
  <sheetViews>
    <sheetView zoomScale="90" zoomScaleNormal="90" workbookViewId="0">
      <selection activeCell="E24" sqref="E24"/>
    </sheetView>
  </sheetViews>
  <sheetFormatPr baseColWidth="10" defaultColWidth="10.87890625" defaultRowHeight="14.35" x14ac:dyDescent="0.5"/>
  <cols>
    <col min="1" max="1" width="13.1171875" customWidth="1"/>
    <col min="2" max="2" width="8.29296875" customWidth="1"/>
    <col min="4" max="4" width="5.87890625" customWidth="1"/>
    <col min="5" max="5" width="17.1171875" customWidth="1"/>
    <col min="6" max="6" width="8.29296875" customWidth="1"/>
    <col min="7" max="7" width="14.5859375" customWidth="1"/>
    <col min="8" max="8" width="9.5859375" customWidth="1"/>
  </cols>
  <sheetData>
    <row r="1" spans="1:10" x14ac:dyDescent="0.5">
      <c r="A1" t="s">
        <v>84</v>
      </c>
      <c r="B1" t="s">
        <v>3</v>
      </c>
      <c r="C1" t="s">
        <v>85</v>
      </c>
      <c r="D1" t="s">
        <v>4</v>
      </c>
      <c r="E1" s="2" t="s">
        <v>140</v>
      </c>
      <c r="F1" s="2" t="s">
        <v>102</v>
      </c>
      <c r="G1" s="2" t="s">
        <v>123</v>
      </c>
      <c r="H1" s="2" t="s">
        <v>124</v>
      </c>
      <c r="I1" s="2" t="s">
        <v>158</v>
      </c>
    </row>
    <row r="2" spans="1:10" x14ac:dyDescent="0.5">
      <c r="A2" t="s">
        <v>11</v>
      </c>
      <c r="B2">
        <f>Status!S2</f>
        <v>10</v>
      </c>
      <c r="C2" t="str">
        <f>Charakter!F2</f>
        <v>Reiten</v>
      </c>
      <c r="D2">
        <f>Charakter!J2</f>
        <v>20</v>
      </c>
      <c r="E2" s="2" t="s">
        <v>150</v>
      </c>
      <c r="F2">
        <f>Charakter!B15</f>
        <v>200</v>
      </c>
      <c r="G2" s="2" t="s">
        <v>114</v>
      </c>
      <c r="H2">
        <f>Status!C30</f>
        <v>0</v>
      </c>
      <c r="I2" t="str">
        <f>IF(Charakter!N11 = 0, "", Charakter!N11)</f>
        <v/>
      </c>
    </row>
    <row r="3" spans="1:10" x14ac:dyDescent="0.5">
      <c r="A3" t="s">
        <v>18</v>
      </c>
      <c r="B3">
        <f>Status!S3</f>
        <v>10</v>
      </c>
      <c r="C3" t="str">
        <f>Charakter!F3</f>
        <v>Nahkampfwaffen</v>
      </c>
      <c r="D3">
        <f>Charakter!J3</f>
        <v>20</v>
      </c>
      <c r="E3" s="2" t="s">
        <v>149</v>
      </c>
      <c r="F3">
        <f>Charakter!B16</f>
        <v>12</v>
      </c>
      <c r="G3" s="2" t="s">
        <v>115</v>
      </c>
      <c r="H3">
        <f>Status!C31</f>
        <v>0</v>
      </c>
      <c r="I3" t="str">
        <f>IF(Charakter!N12 = 0, "", Charakter!N12)</f>
        <v/>
      </c>
    </row>
    <row r="4" spans="1:10" x14ac:dyDescent="0.5">
      <c r="A4" t="s">
        <v>32</v>
      </c>
      <c r="B4">
        <f>Status!S4</f>
        <v>10</v>
      </c>
      <c r="C4" t="str">
        <f>Charakter!F4</f>
        <v>Unbewaffnet</v>
      </c>
      <c r="D4">
        <f>Charakter!J4</f>
        <v>20</v>
      </c>
      <c r="E4" s="2" t="s">
        <v>152</v>
      </c>
      <c r="F4">
        <f>Charakter!B17</f>
        <v>40</v>
      </c>
      <c r="G4" s="2" t="s">
        <v>116</v>
      </c>
      <c r="H4">
        <f>Status!C32</f>
        <v>0</v>
      </c>
      <c r="I4" t="str">
        <f>IF(Charakter!N13 = 0, "", Charakter!N13)</f>
        <v/>
      </c>
    </row>
    <row r="5" spans="1:10" x14ac:dyDescent="0.5">
      <c r="A5" t="s">
        <v>12</v>
      </c>
      <c r="B5">
        <f>Status!S5</f>
        <v>10</v>
      </c>
      <c r="C5" t="str">
        <f>Charakter!F5</f>
        <v>Blocken</v>
      </c>
      <c r="D5">
        <f>Charakter!J5</f>
        <v>20</v>
      </c>
      <c r="E5" s="2" t="s">
        <v>153</v>
      </c>
      <c r="F5">
        <f>Charakter!B18</f>
        <v>140</v>
      </c>
      <c r="G5" s="2" t="s">
        <v>117</v>
      </c>
      <c r="H5">
        <f>Status!C6</f>
        <v>0</v>
      </c>
      <c r="I5" t="str">
        <f>IF(Charakter!N14 = 0, "", Charakter!N14)</f>
        <v/>
      </c>
    </row>
    <row r="6" spans="1:10" x14ac:dyDescent="0.5">
      <c r="A6" t="s">
        <v>39</v>
      </c>
      <c r="B6">
        <f>Status!S6</f>
        <v>10</v>
      </c>
      <c r="C6" t="str">
        <f>Charakter!F6</f>
        <v>Artillerie</v>
      </c>
      <c r="D6">
        <f>Charakter!J6</f>
        <v>20</v>
      </c>
      <c r="E6" s="2" t="s">
        <v>154</v>
      </c>
      <c r="F6">
        <f>Charakter!B19</f>
        <v>40</v>
      </c>
      <c r="G6" s="2" t="s">
        <v>118</v>
      </c>
      <c r="H6">
        <f>Status!D2</f>
        <v>0</v>
      </c>
      <c r="I6" t="str">
        <f>IF(Charakter!N15 = 0, "", Charakter!N15)</f>
        <v/>
      </c>
    </row>
    <row r="7" spans="1:10" x14ac:dyDescent="0.5">
      <c r="A7" t="s">
        <v>99</v>
      </c>
      <c r="B7">
        <f>Status!S7</f>
        <v>10</v>
      </c>
      <c r="C7" t="str">
        <f>Charakter!F7</f>
        <v>Fernwaffen</v>
      </c>
      <c r="D7">
        <f>Charakter!J7</f>
        <v>20</v>
      </c>
      <c r="E7" s="2" t="s">
        <v>155</v>
      </c>
      <c r="F7">
        <f>Charakter!B20</f>
        <v>40</v>
      </c>
      <c r="G7" s="2" t="s">
        <v>119</v>
      </c>
      <c r="H7">
        <f>Status!D3</f>
        <v>0</v>
      </c>
      <c r="I7" t="str">
        <f>IF(Charakter!N16 = 0, "", Charakter!N16)</f>
        <v/>
      </c>
    </row>
    <row r="8" spans="1:10" x14ac:dyDescent="0.5">
      <c r="A8" t="str">
        <f>Charakter!A8</f>
        <v>Glück</v>
      </c>
      <c r="B8">
        <f>Status!S8</f>
        <v>4</v>
      </c>
      <c r="C8" t="str">
        <f>Charakter!F8</f>
        <v>Werfen</v>
      </c>
      <c r="D8">
        <f>Charakter!J8</f>
        <v>20</v>
      </c>
      <c r="E8" s="2" t="s">
        <v>156</v>
      </c>
      <c r="F8">
        <f>Charakter!B21</f>
        <v>50</v>
      </c>
      <c r="G8" s="2" t="s">
        <v>120</v>
      </c>
      <c r="H8">
        <f>Status!D4</f>
        <v>0</v>
      </c>
    </row>
    <row r="9" spans="1:10" x14ac:dyDescent="0.5">
      <c r="A9" t="str">
        <f>Charakter!A9</f>
        <v>Glaube</v>
      </c>
      <c r="B9">
        <f>Status!S9</f>
        <v>4</v>
      </c>
      <c r="C9" t="str">
        <f>Charakter!F9</f>
        <v>Ausweichen</v>
      </c>
      <c r="D9">
        <f>Charakter!J9</f>
        <v>20</v>
      </c>
      <c r="E9" s="2" t="s">
        <v>157</v>
      </c>
      <c r="F9">
        <f>Charakter!B22</f>
        <v>50</v>
      </c>
      <c r="G9" s="2" t="s">
        <v>121</v>
      </c>
      <c r="H9">
        <f>Status!D5</f>
        <v>0</v>
      </c>
    </row>
    <row r="10" spans="1:10" x14ac:dyDescent="0.5">
      <c r="A10" t="s">
        <v>90</v>
      </c>
      <c r="B10">
        <f>Status!S10</f>
        <v>14</v>
      </c>
      <c r="C10" t="str">
        <f>Charakter!F10</f>
        <v>Akrobatik</v>
      </c>
      <c r="D10">
        <f>Charakter!J10</f>
        <v>20</v>
      </c>
      <c r="E10" s="2" t="s">
        <v>97</v>
      </c>
      <c r="F10" t="str">
        <f>Charakter!B1</f>
        <v>Mensch</v>
      </c>
      <c r="G10" s="2" t="s">
        <v>125</v>
      </c>
      <c r="H10">
        <f>Status!D12</f>
        <v>0</v>
      </c>
      <c r="J10" s="2"/>
    </row>
    <row r="11" spans="1:10" x14ac:dyDescent="0.5">
      <c r="A11" t="s">
        <v>91</v>
      </c>
      <c r="B11">
        <f>Status!S11</f>
        <v>10</v>
      </c>
      <c r="C11" t="str">
        <f>Charakter!F11</f>
        <v>Schleichen</v>
      </c>
      <c r="D11">
        <f>Charakter!J11</f>
        <v>20</v>
      </c>
      <c r="E11" t="s">
        <v>101</v>
      </c>
      <c r="F11">
        <v>2</v>
      </c>
      <c r="G11" t="s">
        <v>126</v>
      </c>
      <c r="H11">
        <f>Status!D13</f>
        <v>0</v>
      </c>
      <c r="J11" s="2"/>
    </row>
    <row r="12" spans="1:10" x14ac:dyDescent="0.5">
      <c r="A12" t="s">
        <v>92</v>
      </c>
      <c r="B12">
        <f>Inventar!H11</f>
        <v>0</v>
      </c>
      <c r="C12" t="str">
        <f>Charakter!F12</f>
        <v>Fingerfertigkeit</v>
      </c>
      <c r="D12">
        <f>Charakter!J12</f>
        <v>20</v>
      </c>
      <c r="E12" t="s">
        <v>100</v>
      </c>
      <c r="F12">
        <v>2</v>
      </c>
      <c r="G12" t="s">
        <v>127</v>
      </c>
      <c r="H12">
        <f>Status!D14</f>
        <v>0</v>
      </c>
    </row>
    <row r="13" spans="1:10" x14ac:dyDescent="0.5">
      <c r="A13" t="s">
        <v>93</v>
      </c>
      <c r="B13">
        <f>Inventar!H8</f>
        <v>0</v>
      </c>
      <c r="C13" t="str">
        <f>Charakter!F13</f>
        <v>Lügen</v>
      </c>
      <c r="D13">
        <f>Charakter!J13</f>
        <v>20</v>
      </c>
      <c r="E13" t="s">
        <v>86</v>
      </c>
      <c r="F13">
        <f>Status!B2</f>
        <v>0</v>
      </c>
      <c r="G13" t="s">
        <v>128</v>
      </c>
      <c r="H13">
        <f>Status!D15</f>
        <v>0</v>
      </c>
    </row>
    <row r="14" spans="1:10" x14ac:dyDescent="0.5">
      <c r="A14" t="s">
        <v>148</v>
      </c>
      <c r="B14">
        <f>Status!AB21</f>
        <v>40</v>
      </c>
      <c r="C14" t="str">
        <f>Charakter!F14</f>
        <v>Überzeugen</v>
      </c>
      <c r="D14">
        <f>Charakter!J14</f>
        <v>20</v>
      </c>
      <c r="E14" t="s">
        <v>87</v>
      </c>
      <c r="F14">
        <f>Status!B3</f>
        <v>0</v>
      </c>
      <c r="G14" t="s">
        <v>129</v>
      </c>
      <c r="H14">
        <f>Status!D16</f>
        <v>0</v>
      </c>
    </row>
    <row r="15" spans="1:10" x14ac:dyDescent="0.5">
      <c r="A15" t="s">
        <v>82</v>
      </c>
      <c r="B15" t="str">
        <f>Status!AB23</f>
        <v>Leicht</v>
      </c>
      <c r="C15" t="str">
        <f>Charakter!F15</f>
        <v>Bühnenkunst</v>
      </c>
      <c r="D15">
        <f>Charakter!J15</f>
        <v>20</v>
      </c>
      <c r="E15" t="s">
        <v>94</v>
      </c>
      <c r="F15">
        <f>Status!B4</f>
        <v>0</v>
      </c>
      <c r="G15" t="s">
        <v>130</v>
      </c>
      <c r="H15">
        <f>Status!E12</f>
        <v>0</v>
      </c>
    </row>
    <row r="16" spans="1:10" x14ac:dyDescent="0.5">
      <c r="A16" t="s">
        <v>88</v>
      </c>
      <c r="B16">
        <f>Status!S12</f>
        <v>10</v>
      </c>
      <c r="C16" t="str">
        <f>Charakter!F16</f>
        <v>Feilschen</v>
      </c>
      <c r="D16">
        <f>Charakter!J16</f>
        <v>20</v>
      </c>
      <c r="E16" t="s">
        <v>13</v>
      </c>
      <c r="F16">
        <f>Status!B5</f>
        <v>0</v>
      </c>
      <c r="G16" t="s">
        <v>132</v>
      </c>
      <c r="H16">
        <f>Status!E13</f>
        <v>0</v>
      </c>
    </row>
    <row r="17" spans="1:8" x14ac:dyDescent="0.5">
      <c r="A17" t="s">
        <v>95</v>
      </c>
      <c r="B17">
        <f>ROUNDUP((B6+B6+B4)/3,0)</f>
        <v>10</v>
      </c>
      <c r="C17" t="str">
        <f>Charakter!F17</f>
        <v>Einsicht</v>
      </c>
      <c r="D17">
        <f>Charakter!J17</f>
        <v>20</v>
      </c>
      <c r="E17" t="s">
        <v>142</v>
      </c>
      <c r="F17">
        <f>Status!C2</f>
        <v>0</v>
      </c>
      <c r="G17" t="s">
        <v>135</v>
      </c>
      <c r="H17">
        <f>Status!E14</f>
        <v>0</v>
      </c>
    </row>
    <row r="18" spans="1:8" x14ac:dyDescent="0.5">
      <c r="A18" t="s">
        <v>96</v>
      </c>
      <c r="B18">
        <f>ROUNDUP((B5+B4+B5)/3,0)</f>
        <v>10</v>
      </c>
      <c r="C18" t="str">
        <f>Charakter!F18</f>
        <v>Einschüchtern</v>
      </c>
      <c r="D18">
        <f>Charakter!J18</f>
        <v>20</v>
      </c>
      <c r="E18" t="s">
        <v>143</v>
      </c>
      <c r="F18">
        <f>Status!C3</f>
        <v>0</v>
      </c>
      <c r="G18" t="s">
        <v>136</v>
      </c>
      <c r="H18">
        <f>Status!E15</f>
        <v>0</v>
      </c>
    </row>
    <row r="19" spans="1:8" x14ac:dyDescent="0.5">
      <c r="A19" t="s">
        <v>89</v>
      </c>
      <c r="B19">
        <f>B8+B9</f>
        <v>8</v>
      </c>
      <c r="C19" t="str">
        <f>Charakter!F19</f>
        <v>Schwimmen</v>
      </c>
      <c r="D19">
        <f>Charakter!J19</f>
        <v>20</v>
      </c>
      <c r="E19" t="s">
        <v>144</v>
      </c>
      <c r="F19">
        <f>Status!C4</f>
        <v>0</v>
      </c>
      <c r="G19" t="s">
        <v>139</v>
      </c>
      <c r="H19">
        <f>Status!E16</f>
        <v>0</v>
      </c>
    </row>
    <row r="20" spans="1:8" x14ac:dyDescent="0.5">
      <c r="A20" s="2" t="s">
        <v>33</v>
      </c>
      <c r="B20" t="str">
        <f>Charakter!B13</f>
        <v>Platzhalter</v>
      </c>
      <c r="C20" t="str">
        <f>Charakter!F20</f>
        <v>Rennen</v>
      </c>
      <c r="D20">
        <f>Charakter!J20</f>
        <v>20</v>
      </c>
      <c r="E20" t="s">
        <v>145</v>
      </c>
      <c r="F20">
        <f>Status!D4</f>
        <v>0</v>
      </c>
      <c r="G20" t="s">
        <v>131</v>
      </c>
      <c r="H20" t="str">
        <f>Status!B12</f>
        <v>Keine</v>
      </c>
    </row>
    <row r="21" spans="1:8" x14ac:dyDescent="0.5">
      <c r="A21" s="2" t="s">
        <v>40</v>
      </c>
      <c r="B21">
        <f>Status!D21</f>
        <v>200</v>
      </c>
      <c r="C21" t="str">
        <f>Charakter!F21</f>
        <v>Handwerk</v>
      </c>
      <c r="D21">
        <f>Charakter!J21</f>
        <v>20</v>
      </c>
      <c r="E21" t="s">
        <v>278</v>
      </c>
      <c r="F21" s="1">
        <f>Status!C17</f>
        <v>0</v>
      </c>
      <c r="G21" t="s">
        <v>133</v>
      </c>
      <c r="H21" t="str">
        <f>Status!B13</f>
        <v>Keine</v>
      </c>
    </row>
    <row r="22" spans="1:8" x14ac:dyDescent="0.5">
      <c r="A22" s="2" t="s">
        <v>41</v>
      </c>
      <c r="B22">
        <f>Status!D22</f>
        <v>12</v>
      </c>
      <c r="C22" t="str">
        <f>Charakter!F22</f>
        <v>Alchemie</v>
      </c>
      <c r="D22">
        <f>Charakter!J22</f>
        <v>20</v>
      </c>
      <c r="E22" t="str">
        <f>Status!A12</f>
        <v>Helm</v>
      </c>
      <c r="F22" s="1">
        <f>Status!C12</f>
        <v>0</v>
      </c>
      <c r="G22" t="s">
        <v>134</v>
      </c>
      <c r="H22" t="str">
        <f>Status!B14</f>
        <v>Keine</v>
      </c>
    </row>
    <row r="23" spans="1:8" x14ac:dyDescent="0.5">
      <c r="A23" s="2" t="s">
        <v>103</v>
      </c>
      <c r="B23">
        <f>Status!D23</f>
        <v>40</v>
      </c>
      <c r="C23" t="str">
        <f>Charakter!F23</f>
        <v>Vehikel</v>
      </c>
      <c r="D23">
        <f>Charakter!J23</f>
        <v>20</v>
      </c>
      <c r="E23" t="str">
        <f>Status!A13</f>
        <v>Brust</v>
      </c>
      <c r="F23" s="1">
        <f>Status!C13</f>
        <v>0</v>
      </c>
      <c r="G23" t="s">
        <v>137</v>
      </c>
      <c r="H23" t="str">
        <f>Status!B15</f>
        <v>Keine</v>
      </c>
    </row>
    <row r="24" spans="1:8" x14ac:dyDescent="0.5">
      <c r="A24" s="2" t="s">
        <v>104</v>
      </c>
      <c r="B24">
        <f>Status!D24</f>
        <v>140</v>
      </c>
      <c r="C24" t="str">
        <f>Charakter!F24</f>
        <v>Tierhandhabung</v>
      </c>
      <c r="D24">
        <f>Charakter!J24</f>
        <v>20</v>
      </c>
      <c r="E24" t="str">
        <f>Status!A14</f>
        <v>Arme</v>
      </c>
      <c r="F24" s="1">
        <f>Status!C14</f>
        <v>0</v>
      </c>
      <c r="G24" t="s">
        <v>138</v>
      </c>
      <c r="H24" t="str">
        <f>Status!B16</f>
        <v>Keine</v>
      </c>
    </row>
    <row r="25" spans="1:8" x14ac:dyDescent="0.5">
      <c r="A25" s="2" t="s">
        <v>107</v>
      </c>
      <c r="B25">
        <f>Status!D25</f>
        <v>40</v>
      </c>
      <c r="C25" t="str">
        <f>Charakter!F25</f>
        <v>Überlebenskunst</v>
      </c>
      <c r="D25">
        <f>Charakter!J25</f>
        <v>20</v>
      </c>
      <c r="E25" t="str">
        <f>Status!A15</f>
        <v>Waffenrock</v>
      </c>
      <c r="F25" s="1">
        <f>Status!C15</f>
        <v>0</v>
      </c>
    </row>
    <row r="26" spans="1:8" x14ac:dyDescent="0.5">
      <c r="A26" s="2" t="s">
        <v>108</v>
      </c>
      <c r="B26">
        <f>Status!D26</f>
        <v>40</v>
      </c>
      <c r="C26" t="str">
        <f>Charakter!F26</f>
        <v>Wahrnehmung</v>
      </c>
      <c r="D26">
        <f>Charakter!J26</f>
        <v>20</v>
      </c>
      <c r="E26" t="str">
        <f>Status!A16</f>
        <v>Beine</v>
      </c>
      <c r="F26" s="1">
        <f>Status!C16</f>
        <v>0</v>
      </c>
    </row>
    <row r="27" spans="1:8" x14ac:dyDescent="0.5">
      <c r="A27" s="2" t="s">
        <v>105</v>
      </c>
      <c r="B27">
        <f>Status!D27</f>
        <v>50</v>
      </c>
      <c r="E27" t="s">
        <v>141</v>
      </c>
      <c r="F27">
        <f>Status!R27</f>
        <v>0</v>
      </c>
    </row>
    <row r="28" spans="1:8" x14ac:dyDescent="0.5">
      <c r="A28" s="2" t="s">
        <v>106</v>
      </c>
      <c r="B28">
        <f>Status!D28</f>
        <v>50</v>
      </c>
    </row>
    <row r="29" spans="1:8" x14ac:dyDescent="0.5">
      <c r="A29" s="2" t="s">
        <v>151</v>
      </c>
      <c r="B29">
        <f>Status!R16</f>
        <v>0</v>
      </c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Inventar</vt:lpstr>
      <vt:lpstr>Charakter</vt:lpstr>
      <vt:lpstr>Log</vt:lpstr>
      <vt:lpstr>Geschichte</vt:lpstr>
      <vt:lpstr>DatenExelintern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 Valverde</cp:lastModifiedBy>
  <cp:revision/>
  <dcterms:created xsi:type="dcterms:W3CDTF">2020-01-04T18:55:59Z</dcterms:created>
  <dcterms:modified xsi:type="dcterms:W3CDTF">2022-09-25T10:24:14Z</dcterms:modified>
  <cp:category/>
  <cp:contentStatus/>
</cp:coreProperties>
</file>