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OrbisAsteaDropbox\Orbis Daten Tools\Container\Data\"/>
    </mc:Choice>
  </mc:AlternateContent>
  <xr:revisionPtr revIDLastSave="0" documentId="13_ncr:1_{D8FEF6C1-0600-41FF-9491-73B1AB327972}" xr6:coauthVersionLast="47" xr6:coauthVersionMax="47" xr10:uidLastSave="{00000000-0000-0000-0000-000000000000}"/>
  <bookViews>
    <workbookView xWindow="-108" yWindow="-108" windowWidth="23256" windowHeight="12456" xr2:uid="{5FCCBAED-438B-4A2B-807B-DED7E26494CE}"/>
  </bookViews>
  <sheets>
    <sheet name="Index" sheetId="1" r:id="rId1"/>
    <sheet name="Vorlage" sheetId="39" r:id="rId2"/>
    <sheet name="Angriffskonstruktklein" sheetId="36" r:id="rId3"/>
    <sheet name="Dampfgolem" sheetId="38" r:id="rId4"/>
    <sheet name="Artilleriekonstrukt" sheetId="35" r:id="rId5"/>
    <sheet name="Soldatkonstrukt" sheetId="4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0" l="1"/>
  <c r="B41" i="40"/>
  <c r="D17" i="40" s="1"/>
  <c r="D22" i="40" s="1"/>
  <c r="D17" i="35"/>
  <c r="D18" i="35" s="1"/>
  <c r="D22" i="35"/>
  <c r="D24" i="40"/>
  <c r="B24" i="40"/>
  <c r="D23" i="40"/>
  <c r="B23" i="40"/>
  <c r="B22" i="40"/>
  <c r="B21" i="40"/>
  <c r="B20" i="40"/>
  <c r="B19" i="40"/>
  <c r="D16" i="40"/>
  <c r="B16" i="40"/>
  <c r="D15" i="40"/>
  <c r="B15" i="40"/>
  <c r="D14" i="40"/>
  <c r="D13" i="40"/>
  <c r="D12" i="40"/>
  <c r="D11" i="40"/>
  <c r="D10" i="40"/>
  <c r="D9" i="40"/>
  <c r="D8" i="40"/>
  <c r="D7" i="40"/>
  <c r="B7" i="40"/>
  <c r="D6" i="40"/>
  <c r="B6" i="40"/>
  <c r="D5" i="40"/>
  <c r="B5" i="40"/>
  <c r="D4" i="40"/>
  <c r="B4" i="40"/>
  <c r="D3" i="40"/>
  <c r="B3" i="40"/>
  <c r="D2" i="40"/>
  <c r="B2" i="40"/>
  <c r="D24" i="35"/>
  <c r="D23" i="35"/>
  <c r="D24" i="38"/>
  <c r="D23" i="38"/>
  <c r="D24" i="36"/>
  <c r="D23" i="36"/>
  <c r="D16" i="35"/>
  <c r="D15" i="35"/>
  <c r="D16" i="38"/>
  <c r="D15" i="38"/>
  <c r="D16" i="36"/>
  <c r="D15" i="36"/>
  <c r="D16" i="39"/>
  <c r="D15" i="39"/>
  <c r="D23" i="39"/>
  <c r="D24" i="39"/>
  <c r="D14" i="35"/>
  <c r="D13" i="35"/>
  <c r="D12" i="35"/>
  <c r="D11" i="35"/>
  <c r="D10" i="35"/>
  <c r="D9" i="35"/>
  <c r="D8" i="35"/>
  <c r="D7" i="35"/>
  <c r="D6" i="35"/>
  <c r="D4" i="35"/>
  <c r="D3" i="35"/>
  <c r="D2" i="35"/>
  <c r="D14" i="38"/>
  <c r="D13" i="38"/>
  <c r="D12" i="38"/>
  <c r="D11" i="38"/>
  <c r="D10" i="38"/>
  <c r="D9" i="38"/>
  <c r="D8" i="38"/>
  <c r="D7" i="38"/>
  <c r="D6" i="38"/>
  <c r="D5" i="38"/>
  <c r="D4" i="38"/>
  <c r="D14" i="36"/>
  <c r="D13" i="36"/>
  <c r="D12" i="36"/>
  <c r="D11" i="36"/>
  <c r="D10" i="36"/>
  <c r="D9" i="36"/>
  <c r="D8" i="36"/>
  <c r="D7" i="36"/>
  <c r="D6" i="36"/>
  <c r="D5" i="36"/>
  <c r="D3" i="36"/>
  <c r="D3" i="39"/>
  <c r="D4" i="39"/>
  <c r="D5" i="39"/>
  <c r="D6" i="39"/>
  <c r="D7" i="39"/>
  <c r="D8" i="39"/>
  <c r="D9" i="39"/>
  <c r="D10" i="39"/>
  <c r="D11" i="39"/>
  <c r="D12" i="39"/>
  <c r="D13" i="39"/>
  <c r="D14" i="39"/>
  <c r="D2" i="39"/>
  <c r="B4" i="39"/>
  <c r="B15" i="39" s="1"/>
  <c r="B41" i="39"/>
  <c r="D17" i="39" s="1"/>
  <c r="D21" i="39" s="1"/>
  <c r="B17" i="39"/>
  <c r="B19" i="39" s="1"/>
  <c r="B21" i="39"/>
  <c r="B20" i="39"/>
  <c r="B16" i="39"/>
  <c r="B5" i="39"/>
  <c r="B7" i="39"/>
  <c r="B13" i="39"/>
  <c r="B6" i="39"/>
  <c r="B3" i="39"/>
  <c r="B2" i="39"/>
  <c r="B41" i="38"/>
  <c r="D17" i="38" s="1"/>
  <c r="D20" i="38" s="1"/>
  <c r="B17" i="38"/>
  <c r="B24" i="38" s="1"/>
  <c r="B16" i="38"/>
  <c r="B7" i="38"/>
  <c r="B6" i="38"/>
  <c r="B13" i="38"/>
  <c r="B4" i="38"/>
  <c r="B15" i="38"/>
  <c r="B3" i="38"/>
  <c r="B41" i="36"/>
  <c r="D17" i="36" s="1"/>
  <c r="D22" i="36" s="1"/>
  <c r="B17" i="36"/>
  <c r="B20" i="36"/>
  <c r="B16" i="36"/>
  <c r="B7" i="36"/>
  <c r="B13" i="36" s="1"/>
  <c r="B6" i="36"/>
  <c r="B5" i="36"/>
  <c r="B15" i="36" s="1"/>
  <c r="B4" i="36"/>
  <c r="B3" i="36"/>
  <c r="B2" i="36"/>
  <c r="B41" i="35"/>
  <c r="B17" i="35"/>
  <c r="B24" i="35" s="1"/>
  <c r="B16" i="35"/>
  <c r="B7" i="35"/>
  <c r="B6" i="35"/>
  <c r="B5" i="35"/>
  <c r="B13" i="35" s="1"/>
  <c r="B4" i="35"/>
  <c r="B15" i="35" s="1"/>
  <c r="B3" i="35"/>
  <c r="B2" i="35"/>
  <c r="B19" i="36"/>
  <c r="B21" i="36"/>
  <c r="B23" i="36"/>
  <c r="B24" i="36"/>
  <c r="B22" i="36"/>
  <c r="B20" i="35"/>
  <c r="B21" i="35"/>
  <c r="B22" i="35"/>
  <c r="B19" i="35"/>
  <c r="B23" i="35"/>
  <c r="B13" i="40" l="1"/>
  <c r="D18" i="40"/>
  <c r="D19" i="40"/>
  <c r="D20" i="40"/>
  <c r="D21" i="40"/>
  <c r="B19" i="38"/>
  <c r="B20" i="38"/>
  <c r="B21" i="38"/>
  <c r="B22" i="38"/>
  <c r="B23" i="38"/>
  <c r="B22" i="39"/>
  <c r="B23" i="39"/>
  <c r="B24" i="39"/>
  <c r="D21" i="35"/>
  <c r="D20" i="35"/>
  <c r="D19" i="35"/>
  <c r="D21" i="38"/>
  <c r="D18" i="38"/>
  <c r="D22" i="38"/>
  <c r="D19" i="38"/>
  <c r="D18" i="36"/>
  <c r="D20" i="36"/>
  <c r="D19" i="36"/>
  <c r="D21" i="36"/>
  <c r="D18" i="39"/>
  <c r="D22" i="39"/>
  <c r="D19" i="39"/>
  <c r="D20" i="39"/>
</calcChain>
</file>

<file path=xl/sharedStrings.xml><?xml version="1.0" encoding="utf-8"?>
<sst xmlns="http://schemas.openxmlformats.org/spreadsheetml/2006/main" count="590" uniqueCount="102">
  <si>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</si>
  <si>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</si>
  <si>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</si>
  <si>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</si>
  <si>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</si>
  <si>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</si>
  <si>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</si>
  <si>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</si>
  <si>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</si>
  <si>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</si>
  <si>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</si>
  <si>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</si>
  <si>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</si>
  <si>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</si>
  <si>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</si>
  <si>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</si>
  <si>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</si>
  <si>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</si>
  <si>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</si>
  <si>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</si>
  <si>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</si>
  <si>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</si>
  <si>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</si>
  <si>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</si>
  <si>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</si>
  <si>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</si>
  <si>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</si>
  <si>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</si>
  <si>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</si>
  <si>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</si>
  <si>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</si>
  <si>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</si>
  <si>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</si>
  <si>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</si>
  <si>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</si>
  <si>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</si>
  <si>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</si>
  <si>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</si>
  <si>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</si>
  <si>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</si>
  <si>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</si>
  <si>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</si>
  <si>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</si>
  <si>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</si>
  <si>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</si>
  <si>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</si>
  <si>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</si>
  <si>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</si>
  <si>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</si>
  <si>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</si>
  <si>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</si>
  <si>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</si>
  <si>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</si>
  <si>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</si>
  <si>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</si>
  <si>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</si>
  <si>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</si>
  <si>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</si>
  <si>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</si>
  <si>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</si>
  <si>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</si>
  <si>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</si>
  <si>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</si>
  <si>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</si>
  <si>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</si>
  <si>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</si>
  <si>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Größe</t>
  </si>
  <si>
    <t>Mittel</t>
  </si>
  <si>
    <t>Batterieladungen</t>
  </si>
  <si>
    <t>Core Lvl</t>
  </si>
  <si>
    <t>Tragekapazität T1</t>
  </si>
  <si>
    <t>Corpus Details</t>
  </si>
  <si>
    <t>Tier</t>
  </si>
  <si>
    <t>Core Details</t>
  </si>
  <si>
    <t>Skilllvl</t>
  </si>
  <si>
    <t>Größenfaktor</t>
  </si>
  <si>
    <t>Konstrukt Alvis</t>
  </si>
  <si>
    <t>Natürlich</t>
  </si>
  <si>
    <t>Wert</t>
  </si>
  <si>
    <t>Normal</t>
  </si>
  <si>
    <t>TierW1</t>
  </si>
  <si>
    <t>TierW2</t>
  </si>
  <si>
    <t>TierW3</t>
  </si>
  <si>
    <t>TierSchild</t>
  </si>
  <si>
    <t>Schwert</t>
  </si>
  <si>
    <t>Großschwert</t>
  </si>
  <si>
    <t>Groß</t>
  </si>
  <si>
    <t>Pfeilwerfer</t>
  </si>
  <si>
    <t>Fingerfertigkeit</t>
  </si>
  <si>
    <t>Bohrer</t>
  </si>
  <si>
    <t>Erweiterungen</t>
  </si>
  <si>
    <t>Skill Level</t>
  </si>
  <si>
    <t>Ladungen</t>
  </si>
  <si>
    <t>Angriffskonstruktklein</t>
  </si>
  <si>
    <t>Dampfgolem</t>
  </si>
  <si>
    <t>Artilleriekonstrukt</t>
  </si>
  <si>
    <t>Soldatkonstrukt</t>
  </si>
  <si>
    <t>Ein mechanisches Konstrukt zum Transport und zur Lagerung von Waren.</t>
  </si>
  <si>
    <t>Ein kleines, schnelles Konstrukt für schnelle Angriffe.</t>
  </si>
  <si>
    <t>Ein dampfbetriebener Golem mit großer Kraft.</t>
  </si>
  <si>
    <t>Ein Konstrukt mit Kanonen für Fernangriffe.</t>
  </si>
  <si>
    <t>Ein humanoides Konstrukt für den Nahkampf.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</si>
</sst>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0" fillId="0" borderId="9" xfId="0" applyBorder="1"/>
    <xf numFmtId="0" fontId="7" fillId="0" borderId="0" xfId="0" applyFont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1" fontId="0" fillId="0" borderId="0" xfId="0" applyNumberFormat="1"/>
    <xf numFmtId="0" fontId="0" fillId="0" borderId="13" xfId="0" applyBorder="1"/>
    <xf numFmtId="0" fontId="0" fillId="0" borderId="14" xfId="0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3"/>
  <sheetViews>
    <sheetView tabSelected="1" workbookViewId="0">
      <selection activeCell="E12" sqref="E12"/>
    </sheetView>
  </sheetViews>
  <sheetFormatPr baseColWidth="10" defaultColWidth="11.5546875" defaultRowHeight="14.4" x14ac:dyDescent="0.3"/>
  <cols>
    <col min="1" max="1" width="21.88671875" customWidth="1"/>
    <col min="2" max="2" width="60.109375" customWidth="1"/>
    <col min="6" max="6" width="11.5546875" customWidth="1"/>
  </cols>
  <sheetData>
    <row r="1" spans="1:2" x14ac:dyDescent="0.3">
      <c r="A1" s="22" t="s">
        <v>40</v>
      </c>
      <c r="B1" s="24" t="s">
        <v>41</v>
      </c>
    </row>
    <row r="2" spans="1:2" ht="15" thickBot="1" x14ac:dyDescent="0.35">
      <c r="A2" s="23"/>
      <c r="B2" s="25"/>
    </row>
    <row r="3" spans="1:2" x14ac:dyDescent="0.3">
      <c r="A3" s="3" t="s">
        <v>76</v>
      </c>
      <c r="B3" t="s">
        <v>97</v>
      </c>
    </row>
    <row r="4" spans="1:2" x14ac:dyDescent="0.3">
      <c r="A4" s="3" t="s">
        <v>93</v>
      </c>
      <c r="B4" t="s">
        <v>98</v>
      </c>
    </row>
    <row r="5" spans="1:2" x14ac:dyDescent="0.3">
      <c r="A5" s="3" t="s">
        <v>94</v>
      </c>
      <c r="B5" t="s">
        <v>99</v>
      </c>
    </row>
    <row r="6" spans="1:2" x14ac:dyDescent="0.3">
      <c r="A6" s="3" t="s">
        <v>95</v>
      </c>
      <c r="B6" t="s">
        <v>100</v>
      </c>
    </row>
    <row r="7" spans="1:2" x14ac:dyDescent="0.3">
      <c r="A7" s="3" t="s">
        <v>96</v>
      </c>
      <c r="B7" t="s">
        <v>101</v>
      </c>
    </row>
    <row r="8" spans="1:2" x14ac:dyDescent="0.3">
      <c r="A8" s="2"/>
      <c r="B8" s="2"/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B11" s="2"/>
    </row>
    <row r="12" spans="1:2" x14ac:dyDescent="0.3">
      <c r="A12" s="2"/>
      <c r="B12" s="2"/>
    </row>
    <row r="13" spans="1:2" x14ac:dyDescent="0.3">
      <c r="A13" s="2"/>
      <c r="B13" s="2"/>
    </row>
    <row r="14" spans="1:2" x14ac:dyDescent="0.3">
      <c r="A14" s="2"/>
    </row>
    <row r="15" spans="1:2" x14ac:dyDescent="0.3">
      <c r="A15" s="2"/>
    </row>
    <row r="16" spans="1:2" x14ac:dyDescent="0.3">
      <c r="A16" s="2"/>
      <c r="B16" s="2"/>
    </row>
    <row r="17" spans="1:2" x14ac:dyDescent="0.3">
      <c r="A17" s="2"/>
    </row>
    <row r="19" spans="1:2" x14ac:dyDescent="0.3">
      <c r="A19" s="2"/>
    </row>
    <row r="20" spans="1:2" x14ac:dyDescent="0.3">
      <c r="A20" s="2"/>
    </row>
    <row r="21" spans="1:2" x14ac:dyDescent="0.3">
      <c r="A21" s="2"/>
    </row>
    <row r="22" spans="1:2" x14ac:dyDescent="0.3">
      <c r="A22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</row>
    <row r="32" spans="1:2" x14ac:dyDescent="0.3">
      <c r="A32" s="2"/>
    </row>
    <row r="33" spans="1:1" x14ac:dyDescent="0.3">
      <c r="A33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3AD-C9C6-4666-8FEF-755AA0A0B732}">
  <dimension ref="A1:N45"/>
  <sheetViews>
    <sheetView workbookViewId="0">
      <selection activeCell="I13" sqref="I13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90</v>
      </c>
      <c r="F1" s="4" t="s">
        <v>41</v>
      </c>
      <c r="G1" s="6" t="s">
        <v>71</v>
      </c>
      <c r="H1" s="4" t="s">
        <v>78</v>
      </c>
      <c r="J1" s="4"/>
    </row>
    <row r="2" spans="1:14" x14ac:dyDescent="0.3">
      <c r="A2" s="10" t="s">
        <v>35</v>
      </c>
      <c r="B2" s="4">
        <f>IF(H5+1&gt;$H$12,$H$12,H5+1)</f>
        <v>1</v>
      </c>
      <c r="C2" s="4" t="s">
        <v>33</v>
      </c>
      <c r="D2" s="11">
        <f>H15</f>
        <v>0</v>
      </c>
      <c r="E2" s="4" t="s">
        <v>10</v>
      </c>
      <c r="F2" s="4" t="s">
        <v>84</v>
      </c>
      <c r="J2" s="5"/>
    </row>
    <row r="3" spans="1:14" x14ac:dyDescent="0.3">
      <c r="A3" s="10" t="s">
        <v>34</v>
      </c>
      <c r="B3" s="4">
        <f>IF(H6+1&gt;$H$12,$H$12,H6+1)</f>
        <v>1</v>
      </c>
      <c r="C3" s="4" t="s">
        <v>31</v>
      </c>
      <c r="D3" s="11">
        <f t="shared" ref="D3:D14" si="0">H16</f>
        <v>0</v>
      </c>
      <c r="E3" s="4" t="s">
        <v>9</v>
      </c>
      <c r="F3" s="4" t="s">
        <v>84</v>
      </c>
      <c r="G3" s="4" t="s">
        <v>72</v>
      </c>
      <c r="H3" s="4">
        <v>1</v>
      </c>
      <c r="J3" s="5"/>
      <c r="K3" s="5"/>
    </row>
    <row r="4" spans="1:14" x14ac:dyDescent="0.3">
      <c r="A4" s="10" t="s">
        <v>32</v>
      </c>
      <c r="B4" s="4">
        <f>H12/2</f>
        <v>0.5</v>
      </c>
      <c r="C4" s="4" t="s">
        <v>29</v>
      </c>
      <c r="D4" s="11">
        <f t="shared" si="0"/>
        <v>0</v>
      </c>
      <c r="E4" s="4" t="s">
        <v>8</v>
      </c>
      <c r="F4" s="4"/>
      <c r="G4" t="s">
        <v>66</v>
      </c>
      <c r="H4" t="s">
        <v>67</v>
      </c>
      <c r="J4" s="5"/>
    </row>
    <row r="5" spans="1:14" x14ac:dyDescent="0.3">
      <c r="A5" s="10" t="s">
        <v>30</v>
      </c>
      <c r="B5" s="4">
        <f>IF(H7+1&gt;$H$12,$H$12,H7+1)</f>
        <v>1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0</v>
      </c>
      <c r="J5" s="5"/>
      <c r="K5" s="5"/>
    </row>
    <row r="6" spans="1:14" x14ac:dyDescent="0.3">
      <c r="A6" s="10" t="s">
        <v>28</v>
      </c>
      <c r="B6" s="4">
        <f>H12</f>
        <v>1</v>
      </c>
      <c r="C6" s="4" t="s">
        <v>24</v>
      </c>
      <c r="D6" s="11">
        <f t="shared" si="0"/>
        <v>0</v>
      </c>
      <c r="E6" s="4"/>
      <c r="G6" s="4" t="s">
        <v>34</v>
      </c>
      <c r="H6" s="4">
        <v>0</v>
      </c>
      <c r="J6" s="5"/>
      <c r="K6" s="5"/>
    </row>
    <row r="7" spans="1:14" x14ac:dyDescent="0.3">
      <c r="A7" s="10" t="s">
        <v>27</v>
      </c>
      <c r="B7" s="4">
        <f>H12*0.75</f>
        <v>0.75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0</v>
      </c>
      <c r="K9" s="5"/>
    </row>
    <row r="10" spans="1:14" x14ac:dyDescent="0.3">
      <c r="A10" s="10" t="s">
        <v>21</v>
      </c>
      <c r="B10" s="4">
        <v>0</v>
      </c>
      <c r="C10" s="4" t="s">
        <v>88</v>
      </c>
      <c r="D10" s="11">
        <f t="shared" si="0"/>
        <v>0</v>
      </c>
      <c r="E10" t="s">
        <v>70</v>
      </c>
      <c r="K10" s="5"/>
      <c r="M10" s="4"/>
      <c r="N10" s="4"/>
    </row>
    <row r="11" spans="1:14" ht="15" thickBot="1" x14ac:dyDescent="0.35">
      <c r="A11" s="10" t="s">
        <v>19</v>
      </c>
      <c r="B11" s="4">
        <v>0</v>
      </c>
      <c r="C11" s="4" t="s">
        <v>14</v>
      </c>
      <c r="D11" s="11">
        <f t="shared" si="0"/>
        <v>0</v>
      </c>
      <c r="E11" s="20" t="s">
        <v>70</v>
      </c>
      <c r="F11" s="21"/>
      <c r="G11" s="13" t="s">
        <v>73</v>
      </c>
      <c r="K11" s="5"/>
    </row>
    <row r="12" spans="1:14" ht="15" thickTop="1" x14ac:dyDescent="0.3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1</v>
      </c>
    </row>
    <row r="13" spans="1:14" x14ac:dyDescent="0.3">
      <c r="A13" s="10" t="s">
        <v>4</v>
      </c>
      <c r="B13" s="4">
        <f>ROUNDUP((B7+B5)/2,0)</f>
        <v>1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91</v>
      </c>
    </row>
    <row r="15" spans="1:14" x14ac:dyDescent="0.3">
      <c r="A15" s="10" t="s">
        <v>1</v>
      </c>
      <c r="B15" s="4">
        <f>ROUNDUP((B5+B4+B5)/3,0)</f>
        <v>1</v>
      </c>
      <c r="C15" s="4" t="s">
        <v>66</v>
      </c>
      <c r="D15" s="12" t="str">
        <f>H4</f>
        <v>Mittel</v>
      </c>
      <c r="E15" t="s">
        <v>80</v>
      </c>
      <c r="F15" s="19">
        <v>2</v>
      </c>
      <c r="G15" s="4" t="s">
        <v>33</v>
      </c>
      <c r="H15" s="4">
        <v>0</v>
      </c>
    </row>
    <row r="16" spans="1:14" x14ac:dyDescent="0.3">
      <c r="A16" s="10" t="s">
        <v>0</v>
      </c>
      <c r="B16" s="4">
        <f>B8+B9</f>
        <v>0</v>
      </c>
      <c r="C16" s="4" t="s">
        <v>69</v>
      </c>
      <c r="D16" s="12">
        <f>H12</f>
        <v>1</v>
      </c>
      <c r="E16" t="s">
        <v>81</v>
      </c>
      <c r="F16" s="19">
        <v>2</v>
      </c>
      <c r="G16" s="4" t="s">
        <v>31</v>
      </c>
      <c r="H16" s="4">
        <v>0</v>
      </c>
    </row>
    <row r="17" spans="1:14" x14ac:dyDescent="0.3">
      <c r="A17" s="10" t="s">
        <v>17</v>
      </c>
      <c r="B17" s="4">
        <f>H12*15</f>
        <v>15</v>
      </c>
      <c r="C17" s="5" t="s">
        <v>15</v>
      </c>
      <c r="D17" s="18">
        <f>VLOOKUP(H3,A42:B45,2,FALSE)*B41</f>
        <v>100</v>
      </c>
      <c r="E17" t="s">
        <v>82</v>
      </c>
      <c r="F17" s="19">
        <v>1</v>
      </c>
      <c r="G17" s="4" t="s">
        <v>29</v>
      </c>
      <c r="H17" s="4">
        <v>0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83</v>
      </c>
      <c r="F18" s="19">
        <v>2</v>
      </c>
      <c r="G18" s="4" t="s">
        <v>26</v>
      </c>
      <c r="H18" s="4">
        <v>0</v>
      </c>
      <c r="K18" s="5"/>
    </row>
    <row r="19" spans="1:14" x14ac:dyDescent="0.3">
      <c r="A19" s="10" t="s">
        <v>42</v>
      </c>
      <c r="B19" s="4">
        <f>B17/2</f>
        <v>7.5</v>
      </c>
      <c r="C19" s="5" t="s">
        <v>50</v>
      </c>
      <c r="D19" s="11">
        <f>$D$17*0.2</f>
        <v>20</v>
      </c>
      <c r="G19" s="4" t="s">
        <v>24</v>
      </c>
      <c r="H19" s="4">
        <v>0</v>
      </c>
      <c r="K19" s="5"/>
    </row>
    <row r="20" spans="1:14" x14ac:dyDescent="0.3">
      <c r="A20" s="10" t="s">
        <v>43</v>
      </c>
      <c r="B20" s="4">
        <f>B17/2</f>
        <v>7.5</v>
      </c>
      <c r="C20" s="5" t="s">
        <v>51</v>
      </c>
      <c r="D20" s="11">
        <f>$D$17*0.2</f>
        <v>20</v>
      </c>
      <c r="G20" s="4" t="s">
        <v>22</v>
      </c>
      <c r="H20" s="4">
        <v>0</v>
      </c>
      <c r="K20" s="5"/>
    </row>
    <row r="21" spans="1:14" x14ac:dyDescent="0.3">
      <c r="A21" s="10" t="s">
        <v>46</v>
      </c>
      <c r="B21" s="4">
        <f>B17/3</f>
        <v>5</v>
      </c>
      <c r="C21" s="5" t="s">
        <v>52</v>
      </c>
      <c r="D21" s="11">
        <f>$D$17*0.35</f>
        <v>35</v>
      </c>
      <c r="G21" s="4" t="s">
        <v>20</v>
      </c>
      <c r="H21" s="4">
        <v>0</v>
      </c>
      <c r="K21" s="5"/>
    </row>
    <row r="22" spans="1:14" x14ac:dyDescent="0.3">
      <c r="A22" s="10" t="s">
        <v>47</v>
      </c>
      <c r="B22" s="4">
        <f>B17/3</f>
        <v>5</v>
      </c>
      <c r="C22" s="5" t="s">
        <v>53</v>
      </c>
      <c r="D22" s="11">
        <f>$D$17*0.2</f>
        <v>20</v>
      </c>
      <c r="G22" s="4" t="s">
        <v>18</v>
      </c>
      <c r="H22" s="4">
        <v>0</v>
      </c>
      <c r="K22" s="4"/>
    </row>
    <row r="23" spans="1:14" x14ac:dyDescent="0.3">
      <c r="A23" s="10" t="s">
        <v>44</v>
      </c>
      <c r="B23" s="4">
        <f>B17/3</f>
        <v>5</v>
      </c>
      <c r="C23" s="4" t="s">
        <v>92</v>
      </c>
      <c r="D23" s="11">
        <f>H9</f>
        <v>0</v>
      </c>
      <c r="G23" s="4" t="s">
        <v>88</v>
      </c>
      <c r="H23" s="4">
        <v>0</v>
      </c>
      <c r="K23" s="4"/>
    </row>
    <row r="24" spans="1:14" x14ac:dyDescent="0.3">
      <c r="A24" s="10" t="s">
        <v>45</v>
      </c>
      <c r="B24" s="4">
        <f>B17/3</f>
        <v>5</v>
      </c>
      <c r="C24" s="4" t="s">
        <v>72</v>
      </c>
      <c r="D24" s="11">
        <f>H3</f>
        <v>1</v>
      </c>
      <c r="G24" s="4" t="s">
        <v>14</v>
      </c>
      <c r="H24" s="4">
        <v>0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77</v>
      </c>
      <c r="G25" s="4" t="s">
        <v>13</v>
      </c>
      <c r="H25" s="4">
        <v>0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77</v>
      </c>
      <c r="E26" s="4"/>
      <c r="F26" s="4"/>
      <c r="G26" s="4" t="s">
        <v>12</v>
      </c>
      <c r="H26" s="4">
        <v>0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77</v>
      </c>
      <c r="F27" s="4"/>
      <c r="G27" s="4" t="s">
        <v>7</v>
      </c>
      <c r="H27" s="4">
        <v>0</v>
      </c>
      <c r="K27" s="5"/>
    </row>
    <row r="28" spans="1:14" x14ac:dyDescent="0.3">
      <c r="A28" s="10" t="s">
        <v>54</v>
      </c>
      <c r="B28" s="4" t="s">
        <v>79</v>
      </c>
      <c r="C28" t="s">
        <v>58</v>
      </c>
      <c r="D28" s="12" t="s">
        <v>77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77</v>
      </c>
      <c r="J29" s="5"/>
      <c r="K29" s="5"/>
    </row>
    <row r="30" spans="1:14" ht="15" thickBot="1" x14ac:dyDescent="0.35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3">
      <c r="G31" s="1"/>
      <c r="H31" s="1"/>
      <c r="I31" s="1"/>
      <c r="M31" s="4"/>
      <c r="N31" s="4"/>
    </row>
    <row r="32" spans="1:14" x14ac:dyDescent="0.3">
      <c r="M32" s="4"/>
      <c r="N32" s="4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1" spans="1:14" x14ac:dyDescent="0.3">
      <c r="A41" t="s">
        <v>75</v>
      </c>
      <c r="B41">
        <f>IF(H4="groß",1.3,1)</f>
        <v>1</v>
      </c>
    </row>
    <row r="42" spans="1:14" x14ac:dyDescent="0.3">
      <c r="A42">
        <v>1</v>
      </c>
      <c r="B42">
        <v>100</v>
      </c>
    </row>
    <row r="43" spans="1:14" x14ac:dyDescent="0.3">
      <c r="A43">
        <v>2</v>
      </c>
      <c r="B43">
        <v>130</v>
      </c>
    </row>
    <row r="44" spans="1:14" x14ac:dyDescent="0.3">
      <c r="A44">
        <v>3</v>
      </c>
      <c r="B44">
        <v>145</v>
      </c>
    </row>
    <row r="45" spans="1:14" x14ac:dyDescent="0.3">
      <c r="A45">
        <v>4</v>
      </c>
      <c r="B45" s="5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M45"/>
  <sheetViews>
    <sheetView workbookViewId="0">
      <selection activeCell="D5" sqref="D5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0" max="10" width="14.88671875" bestFit="1" customWidth="1"/>
    <col min="12" max="12" width="15.44140625" bestFit="1" customWidth="1"/>
    <col min="14" max="14" width="45.109375" bestFit="1" customWidth="1"/>
  </cols>
  <sheetData>
    <row r="1" spans="1:13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90</v>
      </c>
      <c r="F1" s="4" t="s">
        <v>41</v>
      </c>
      <c r="G1" s="6" t="s">
        <v>71</v>
      </c>
      <c r="H1" s="4" t="s">
        <v>78</v>
      </c>
      <c r="I1" s="4"/>
    </row>
    <row r="2" spans="1:13" x14ac:dyDescent="0.3">
      <c r="A2" s="10" t="s">
        <v>35</v>
      </c>
      <c r="B2" s="4">
        <f>IF(H5+1&gt;$H$12,$H$12,H5+1)</f>
        <v>15</v>
      </c>
      <c r="C2" s="4" t="s">
        <v>33</v>
      </c>
      <c r="D2" s="11">
        <v>55</v>
      </c>
      <c r="E2" s="4" t="s">
        <v>10</v>
      </c>
      <c r="F2" s="4" t="s">
        <v>84</v>
      </c>
      <c r="I2" s="5"/>
    </row>
    <row r="3" spans="1:13" x14ac:dyDescent="0.3">
      <c r="A3" s="10" t="s">
        <v>34</v>
      </c>
      <c r="B3" s="4">
        <f>IF(H6+1&gt;$H$12,$H$12,H6+1)</f>
        <v>5</v>
      </c>
      <c r="C3" s="4" t="s">
        <v>31</v>
      </c>
      <c r="D3" s="11">
        <f t="shared" ref="D3:D14" si="0">H16</f>
        <v>0</v>
      </c>
      <c r="E3" s="4" t="s">
        <v>9</v>
      </c>
      <c r="F3" s="4" t="s">
        <v>84</v>
      </c>
      <c r="G3" s="4" t="s">
        <v>72</v>
      </c>
      <c r="H3" s="4">
        <v>2</v>
      </c>
      <c r="I3" s="5"/>
      <c r="J3" s="5"/>
    </row>
    <row r="4" spans="1:13" x14ac:dyDescent="0.3">
      <c r="A4" s="10" t="s">
        <v>32</v>
      </c>
      <c r="B4" s="4">
        <f>H12/2</f>
        <v>10</v>
      </c>
      <c r="C4" s="4" t="s">
        <v>29</v>
      </c>
      <c r="D4" s="11">
        <v>45</v>
      </c>
      <c r="E4" s="4" t="s">
        <v>8</v>
      </c>
      <c r="F4" s="4"/>
      <c r="G4" t="s">
        <v>66</v>
      </c>
      <c r="H4" t="s">
        <v>67</v>
      </c>
      <c r="I4" s="5"/>
    </row>
    <row r="5" spans="1:13" x14ac:dyDescent="0.3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14</v>
      </c>
      <c r="I5" s="5"/>
      <c r="J5" s="5"/>
    </row>
    <row r="6" spans="1:13" x14ac:dyDescent="0.3">
      <c r="A6" s="10" t="s">
        <v>28</v>
      </c>
      <c r="B6" s="4">
        <f>H12</f>
        <v>20</v>
      </c>
      <c r="C6" s="4" t="s">
        <v>24</v>
      </c>
      <c r="D6" s="11">
        <f t="shared" si="0"/>
        <v>0</v>
      </c>
      <c r="E6" s="4"/>
      <c r="G6" s="4" t="s">
        <v>34</v>
      </c>
      <c r="H6" s="4">
        <v>4</v>
      </c>
      <c r="I6" s="5"/>
      <c r="J6" s="5"/>
    </row>
    <row r="7" spans="1:13" x14ac:dyDescent="0.3">
      <c r="A7" s="10" t="s">
        <v>27</v>
      </c>
      <c r="B7" s="4">
        <f>H12*0.75</f>
        <v>15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I7" s="5"/>
      <c r="J7" s="5"/>
    </row>
    <row r="8" spans="1:13" x14ac:dyDescent="0.3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J8" s="5"/>
    </row>
    <row r="9" spans="1:13" x14ac:dyDescent="0.3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15</v>
      </c>
      <c r="J9" s="5"/>
    </row>
    <row r="10" spans="1:13" x14ac:dyDescent="0.3">
      <c r="A10" s="10" t="s">
        <v>21</v>
      </c>
      <c r="B10" s="4">
        <v>0</v>
      </c>
      <c r="C10" s="4" t="s">
        <v>88</v>
      </c>
      <c r="D10" s="11">
        <f t="shared" si="0"/>
        <v>0</v>
      </c>
      <c r="E10" t="s">
        <v>70</v>
      </c>
      <c r="J10" s="5"/>
      <c r="L10" s="4"/>
      <c r="M10" s="4"/>
    </row>
    <row r="11" spans="1:13" x14ac:dyDescent="0.3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J11" s="5"/>
    </row>
    <row r="12" spans="1:13" x14ac:dyDescent="0.3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20</v>
      </c>
    </row>
    <row r="13" spans="1:13" x14ac:dyDescent="0.3">
      <c r="A13" s="10" t="s">
        <v>4</v>
      </c>
      <c r="B13" s="4">
        <f>ROUNDUP((B7+B5)/2,0)</f>
        <v>13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3" x14ac:dyDescent="0.3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3" x14ac:dyDescent="0.3">
      <c r="A15" s="10" t="s">
        <v>1</v>
      </c>
      <c r="B15" s="4">
        <f>ROUNDUP((B5+B4+B5)/3,0)</f>
        <v>11</v>
      </c>
      <c r="C15" s="4" t="s">
        <v>66</v>
      </c>
      <c r="D15" s="12" t="str">
        <f>H4</f>
        <v>Mittel</v>
      </c>
      <c r="E15" t="s">
        <v>80</v>
      </c>
      <c r="F15" s="19">
        <v>2</v>
      </c>
      <c r="G15" s="4" t="s">
        <v>33</v>
      </c>
      <c r="H15" s="4">
        <v>45</v>
      </c>
    </row>
    <row r="16" spans="1:13" x14ac:dyDescent="0.3">
      <c r="A16" s="10" t="s">
        <v>0</v>
      </c>
      <c r="B16" s="4">
        <f>B8+B9</f>
        <v>0</v>
      </c>
      <c r="C16" s="4" t="s">
        <v>69</v>
      </c>
      <c r="D16" s="12">
        <f>H12</f>
        <v>20</v>
      </c>
      <c r="E16" t="s">
        <v>81</v>
      </c>
      <c r="F16" s="19">
        <v>2</v>
      </c>
      <c r="G16" s="4" t="s">
        <v>31</v>
      </c>
      <c r="H16" s="4">
        <v>0</v>
      </c>
    </row>
    <row r="17" spans="1:13" x14ac:dyDescent="0.3">
      <c r="A17" s="10" t="s">
        <v>17</v>
      </c>
      <c r="B17" s="4">
        <f>H12*15</f>
        <v>300</v>
      </c>
      <c r="C17" s="5" t="s">
        <v>15</v>
      </c>
      <c r="D17" s="18">
        <f>VLOOKUP(H3,A42:B45,2,FALSE)*B41</f>
        <v>130</v>
      </c>
      <c r="E17" t="s">
        <v>82</v>
      </c>
      <c r="F17" s="19">
        <v>1</v>
      </c>
      <c r="G17" s="4" t="s">
        <v>29</v>
      </c>
      <c r="H17" s="4">
        <v>35</v>
      </c>
    </row>
    <row r="18" spans="1:13" x14ac:dyDescent="0.3">
      <c r="A18" s="10" t="s">
        <v>16</v>
      </c>
      <c r="B18" s="4">
        <v>99</v>
      </c>
      <c r="C18" s="5" t="s">
        <v>49</v>
      </c>
      <c r="D18" s="11">
        <f>$D$17*0.05</f>
        <v>6.5</v>
      </c>
      <c r="E18" t="s">
        <v>83</v>
      </c>
      <c r="F18" s="19">
        <v>2</v>
      </c>
      <c r="G18" s="4" t="s">
        <v>26</v>
      </c>
      <c r="H18" s="4">
        <v>0</v>
      </c>
      <c r="J18" s="5"/>
    </row>
    <row r="19" spans="1:13" x14ac:dyDescent="0.3">
      <c r="A19" s="10" t="s">
        <v>42</v>
      </c>
      <c r="B19" s="4">
        <f>B17/2</f>
        <v>150</v>
      </c>
      <c r="C19" s="5" t="s">
        <v>50</v>
      </c>
      <c r="D19" s="11">
        <f>$D$17*0.2</f>
        <v>26</v>
      </c>
      <c r="G19" s="4" t="s">
        <v>24</v>
      </c>
      <c r="H19" s="4">
        <v>0</v>
      </c>
      <c r="J19" s="5"/>
    </row>
    <row r="20" spans="1:13" x14ac:dyDescent="0.3">
      <c r="A20" s="10" t="s">
        <v>43</v>
      </c>
      <c r="B20" s="4">
        <f>B17/2</f>
        <v>150</v>
      </c>
      <c r="C20" s="5" t="s">
        <v>51</v>
      </c>
      <c r="D20" s="11">
        <f>$D$17*0.2</f>
        <v>26</v>
      </c>
      <c r="G20" s="4" t="s">
        <v>22</v>
      </c>
      <c r="H20" s="4">
        <v>0</v>
      </c>
      <c r="J20" s="5"/>
    </row>
    <row r="21" spans="1:13" x14ac:dyDescent="0.3">
      <c r="A21" s="10" t="s">
        <v>46</v>
      </c>
      <c r="B21" s="4">
        <f>B17/3</f>
        <v>100</v>
      </c>
      <c r="C21" s="5" t="s">
        <v>52</v>
      </c>
      <c r="D21" s="11">
        <f>$D$17*0.35</f>
        <v>45.5</v>
      </c>
      <c r="G21" s="4" t="s">
        <v>20</v>
      </c>
      <c r="H21" s="4">
        <v>0</v>
      </c>
      <c r="J21" s="5"/>
    </row>
    <row r="22" spans="1:13" x14ac:dyDescent="0.3">
      <c r="A22" s="10" t="s">
        <v>47</v>
      </c>
      <c r="B22" s="4">
        <f>B17/3</f>
        <v>100</v>
      </c>
      <c r="C22" s="5" t="s">
        <v>53</v>
      </c>
      <c r="D22" s="11">
        <f>$D$17*0.2</f>
        <v>26</v>
      </c>
      <c r="G22" s="4" t="s">
        <v>18</v>
      </c>
      <c r="H22" s="4">
        <v>0</v>
      </c>
      <c r="J22" s="4"/>
    </row>
    <row r="23" spans="1:13" x14ac:dyDescent="0.3">
      <c r="A23" s="10" t="s">
        <v>44</v>
      </c>
      <c r="B23" s="4">
        <f>B17/3</f>
        <v>100</v>
      </c>
      <c r="C23" s="4" t="s">
        <v>92</v>
      </c>
      <c r="D23" s="11">
        <f>H9</f>
        <v>15</v>
      </c>
      <c r="G23" s="4" t="s">
        <v>88</v>
      </c>
      <c r="H23" s="4">
        <v>0</v>
      </c>
      <c r="J23" s="4"/>
    </row>
    <row r="24" spans="1:13" x14ac:dyDescent="0.3">
      <c r="A24" s="10" t="s">
        <v>45</v>
      </c>
      <c r="B24" s="4">
        <f>B17/3</f>
        <v>100</v>
      </c>
      <c r="C24" s="4" t="s">
        <v>72</v>
      </c>
      <c r="D24" s="11">
        <f>H3</f>
        <v>2</v>
      </c>
      <c r="G24" s="4" t="s">
        <v>14</v>
      </c>
      <c r="H24" s="4">
        <v>0</v>
      </c>
      <c r="J24" s="4"/>
    </row>
    <row r="25" spans="1:13" x14ac:dyDescent="0.3">
      <c r="A25" s="10" t="s">
        <v>6</v>
      </c>
      <c r="B25" s="4" t="s">
        <v>65</v>
      </c>
      <c r="C25" t="s">
        <v>55</v>
      </c>
      <c r="D25" s="12" t="s">
        <v>77</v>
      </c>
      <c r="G25" s="4" t="s">
        <v>13</v>
      </c>
      <c r="H25" s="4">
        <v>0</v>
      </c>
      <c r="J25" s="4"/>
    </row>
    <row r="26" spans="1:13" x14ac:dyDescent="0.3">
      <c r="A26" s="10" t="s">
        <v>5</v>
      </c>
      <c r="B26" s="4">
        <v>2</v>
      </c>
      <c r="C26" t="s">
        <v>56</v>
      </c>
      <c r="D26" s="12" t="s">
        <v>77</v>
      </c>
      <c r="E26" s="4"/>
      <c r="F26" s="4"/>
      <c r="G26" s="4" t="s">
        <v>12</v>
      </c>
      <c r="H26" s="4">
        <v>0</v>
      </c>
      <c r="J26" s="5"/>
    </row>
    <row r="27" spans="1:13" x14ac:dyDescent="0.3">
      <c r="A27" s="10" t="s">
        <v>3</v>
      </c>
      <c r="B27" s="4">
        <v>1</v>
      </c>
      <c r="C27" t="s">
        <v>57</v>
      </c>
      <c r="D27" s="12" t="s">
        <v>77</v>
      </c>
      <c r="F27" s="4"/>
      <c r="G27" s="4" t="s">
        <v>7</v>
      </c>
      <c r="H27" s="4">
        <v>0</v>
      </c>
      <c r="J27" s="5"/>
    </row>
    <row r="28" spans="1:13" x14ac:dyDescent="0.3">
      <c r="A28" s="10" t="s">
        <v>54</v>
      </c>
      <c r="B28" s="4" t="s">
        <v>79</v>
      </c>
      <c r="C28" t="s">
        <v>58</v>
      </c>
      <c r="D28" s="12" t="s">
        <v>77</v>
      </c>
      <c r="I28" s="5"/>
      <c r="J28" s="5"/>
    </row>
    <row r="29" spans="1:13" x14ac:dyDescent="0.3">
      <c r="A29" s="14" t="s">
        <v>61</v>
      </c>
      <c r="B29">
        <v>1</v>
      </c>
      <c r="C29" t="s">
        <v>59</v>
      </c>
      <c r="D29" s="12" t="s">
        <v>77</v>
      </c>
      <c r="I29" s="5"/>
      <c r="J29" s="5"/>
    </row>
    <row r="30" spans="1:13" ht="15" thickBot="1" x14ac:dyDescent="0.35">
      <c r="A30" s="15" t="s">
        <v>64</v>
      </c>
      <c r="B30" s="16">
        <v>5</v>
      </c>
      <c r="C30" s="16" t="s">
        <v>63</v>
      </c>
      <c r="D30" s="17">
        <v>5</v>
      </c>
    </row>
    <row r="31" spans="1:13" x14ac:dyDescent="0.3">
      <c r="G31" s="1"/>
      <c r="H31" s="1"/>
      <c r="L31" s="4"/>
      <c r="M31" s="4"/>
    </row>
    <row r="32" spans="1:13" x14ac:dyDescent="0.3">
      <c r="L32" s="4"/>
      <c r="M32" s="4"/>
    </row>
    <row r="36" spans="1:13" x14ac:dyDescent="0.3">
      <c r="L36" s="4"/>
      <c r="M36" s="4"/>
    </row>
    <row r="37" spans="1:13" x14ac:dyDescent="0.3">
      <c r="L37" s="4"/>
      <c r="M37" s="4"/>
    </row>
    <row r="38" spans="1:13" x14ac:dyDescent="0.3">
      <c r="L38" s="4"/>
      <c r="M38" s="4"/>
    </row>
    <row r="39" spans="1:13" x14ac:dyDescent="0.3">
      <c r="L39" s="4"/>
      <c r="M39" s="4"/>
    </row>
    <row r="40" spans="1:13" x14ac:dyDescent="0.3">
      <c r="L40" s="4"/>
      <c r="M40" s="4"/>
    </row>
    <row r="41" spans="1:13" x14ac:dyDescent="0.3">
      <c r="A41" t="s">
        <v>75</v>
      </c>
      <c r="B41">
        <f>IF(H4="groß",1.3,1)</f>
        <v>1</v>
      </c>
    </row>
    <row r="42" spans="1:13" x14ac:dyDescent="0.3">
      <c r="A42">
        <v>1</v>
      </c>
      <c r="B42">
        <v>100</v>
      </c>
    </row>
    <row r="43" spans="1:13" x14ac:dyDescent="0.3">
      <c r="A43">
        <v>2</v>
      </c>
      <c r="B43">
        <v>130</v>
      </c>
    </row>
    <row r="44" spans="1:13" x14ac:dyDescent="0.3">
      <c r="A44">
        <v>3</v>
      </c>
      <c r="B44">
        <v>145</v>
      </c>
    </row>
    <row r="45" spans="1:13" x14ac:dyDescent="0.3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5"/>
  <sheetViews>
    <sheetView workbookViewId="0">
      <selection activeCell="B6" sqref="B6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90</v>
      </c>
      <c r="F1" s="4" t="s">
        <v>41</v>
      </c>
      <c r="G1" s="6" t="s">
        <v>71</v>
      </c>
      <c r="H1" s="4" t="s">
        <v>78</v>
      </c>
      <c r="J1" s="4"/>
    </row>
    <row r="2" spans="1:14" x14ac:dyDescent="0.3">
      <c r="A2" s="10" t="s">
        <v>35</v>
      </c>
      <c r="B2" s="4">
        <v>22</v>
      </c>
      <c r="C2" s="4" t="s">
        <v>33</v>
      </c>
      <c r="D2" s="11">
        <v>100</v>
      </c>
      <c r="E2" s="4" t="s">
        <v>10</v>
      </c>
      <c r="F2" s="4" t="s">
        <v>89</v>
      </c>
      <c r="J2" s="5"/>
    </row>
    <row r="3" spans="1:14" x14ac:dyDescent="0.3">
      <c r="A3" s="10" t="s">
        <v>34</v>
      </c>
      <c r="B3" s="4">
        <f>IF(H6+1&gt;$H$12,$H$12,H6+1)</f>
        <v>16</v>
      </c>
      <c r="C3" s="4" t="s">
        <v>31</v>
      </c>
      <c r="D3" s="11">
        <v>100</v>
      </c>
      <c r="E3" s="4" t="s">
        <v>9</v>
      </c>
      <c r="F3" s="4"/>
      <c r="G3" s="4" t="s">
        <v>72</v>
      </c>
      <c r="H3" s="4">
        <v>3</v>
      </c>
      <c r="J3" s="5"/>
      <c r="K3" s="5"/>
    </row>
    <row r="4" spans="1:14" x14ac:dyDescent="0.3">
      <c r="A4" s="10" t="s">
        <v>32</v>
      </c>
      <c r="B4" s="4">
        <f>H12/2</f>
        <v>15</v>
      </c>
      <c r="C4" s="4" t="s">
        <v>29</v>
      </c>
      <c r="D4" s="11">
        <f t="shared" ref="D4:D14" si="0">H17</f>
        <v>0</v>
      </c>
      <c r="E4" s="4" t="s">
        <v>8</v>
      </c>
      <c r="F4" s="4"/>
      <c r="G4" t="s">
        <v>66</v>
      </c>
      <c r="H4" t="s">
        <v>86</v>
      </c>
      <c r="J4" s="5"/>
    </row>
    <row r="5" spans="1:14" x14ac:dyDescent="0.3">
      <c r="A5" s="10" t="s">
        <v>30</v>
      </c>
      <c r="B5" s="4">
        <v>18</v>
      </c>
      <c r="C5" s="4" t="s">
        <v>26</v>
      </c>
      <c r="D5" s="11">
        <f t="shared" si="0"/>
        <v>0</v>
      </c>
      <c r="E5" s="4" t="s">
        <v>48</v>
      </c>
      <c r="F5" s="4"/>
      <c r="G5" s="4" t="s">
        <v>35</v>
      </c>
      <c r="H5" s="4">
        <v>16</v>
      </c>
      <c r="J5" s="5"/>
      <c r="K5" s="5"/>
    </row>
    <row r="6" spans="1:14" x14ac:dyDescent="0.3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  <c r="J6" s="5"/>
      <c r="K6" s="5"/>
    </row>
    <row r="7" spans="1:14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  <c r="K9" s="5"/>
    </row>
    <row r="10" spans="1:14" x14ac:dyDescent="0.3">
      <c r="A10" s="10" t="s">
        <v>21</v>
      </c>
      <c r="B10" s="4">
        <v>0</v>
      </c>
      <c r="C10" s="4" t="s">
        <v>88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14" x14ac:dyDescent="0.3">
      <c r="A13" s="10" t="s">
        <v>4</v>
      </c>
      <c r="B13" s="4">
        <f>ROUNDUP((B7+B5)/2,0)</f>
        <v>21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3">
      <c r="A15" s="10" t="s">
        <v>1</v>
      </c>
      <c r="B15" s="4">
        <f>ROUNDUP((B5+B4+B5)/3,0)</f>
        <v>17</v>
      </c>
      <c r="C15" s="4" t="s">
        <v>66</v>
      </c>
      <c r="D15" s="12" t="str">
        <f>H4</f>
        <v>Groß</v>
      </c>
      <c r="E15" t="s">
        <v>80</v>
      </c>
      <c r="F15" s="19">
        <v>2</v>
      </c>
      <c r="G15" s="4" t="s">
        <v>33</v>
      </c>
      <c r="H15" s="4">
        <v>60</v>
      </c>
    </row>
    <row r="16" spans="1:14" x14ac:dyDescent="0.3">
      <c r="A16" s="10" t="s">
        <v>0</v>
      </c>
      <c r="B16" s="4">
        <f>B8+B9</f>
        <v>0</v>
      </c>
      <c r="C16" s="4" t="s">
        <v>69</v>
      </c>
      <c r="D16" s="12">
        <f>H12</f>
        <v>30</v>
      </c>
      <c r="E16" t="s">
        <v>81</v>
      </c>
      <c r="F16" s="19">
        <v>1</v>
      </c>
      <c r="G16" s="4" t="s">
        <v>31</v>
      </c>
      <c r="H16" s="4">
        <v>0</v>
      </c>
    </row>
    <row r="17" spans="1:14" x14ac:dyDescent="0.3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82</v>
      </c>
      <c r="F17" s="19">
        <v>1</v>
      </c>
      <c r="G17" s="4" t="s">
        <v>29</v>
      </c>
      <c r="H17" s="4">
        <v>0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83</v>
      </c>
      <c r="F18" s="19">
        <v>1</v>
      </c>
      <c r="G18" s="4" t="s">
        <v>26</v>
      </c>
      <c r="H18" s="4"/>
      <c r="K18" s="5"/>
    </row>
    <row r="19" spans="1:14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K19" s="5"/>
    </row>
    <row r="20" spans="1:14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K20" s="5"/>
    </row>
    <row r="21" spans="1:14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K21" s="5"/>
    </row>
    <row r="22" spans="1:14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K22" s="4"/>
    </row>
    <row r="23" spans="1:14" x14ac:dyDescent="0.3">
      <c r="A23" s="10" t="s">
        <v>44</v>
      </c>
      <c r="B23" s="4">
        <f>B17/3</f>
        <v>150</v>
      </c>
      <c r="C23" s="4" t="s">
        <v>92</v>
      </c>
      <c r="D23" s="11">
        <f>H9</f>
        <v>20</v>
      </c>
      <c r="G23" s="4" t="s">
        <v>88</v>
      </c>
      <c r="H23" s="4">
        <v>0</v>
      </c>
      <c r="K23" s="4"/>
    </row>
    <row r="24" spans="1:14" x14ac:dyDescent="0.3">
      <c r="A24" s="10" t="s">
        <v>45</v>
      </c>
      <c r="B24" s="4">
        <f>B17/3</f>
        <v>150</v>
      </c>
      <c r="C24" s="4" t="s">
        <v>72</v>
      </c>
      <c r="D24" s="11">
        <f>H3</f>
        <v>3</v>
      </c>
      <c r="G24" s="4" t="s">
        <v>14</v>
      </c>
      <c r="H24" s="4">
        <v>0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77</v>
      </c>
      <c r="G25" s="4" t="s">
        <v>13</v>
      </c>
      <c r="H25" s="4">
        <v>0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77</v>
      </c>
      <c r="E26" s="4"/>
      <c r="F26" s="4"/>
      <c r="G26" s="4" t="s">
        <v>12</v>
      </c>
      <c r="H26" s="4">
        <v>0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77</v>
      </c>
      <c r="F27" s="4"/>
      <c r="G27" s="4" t="s">
        <v>7</v>
      </c>
      <c r="H27" s="4">
        <v>0</v>
      </c>
      <c r="K27" s="5"/>
    </row>
    <row r="28" spans="1:14" x14ac:dyDescent="0.3">
      <c r="A28" s="10" t="s">
        <v>54</v>
      </c>
      <c r="B28" s="4" t="s">
        <v>79</v>
      </c>
      <c r="C28" t="s">
        <v>58</v>
      </c>
      <c r="D28" s="12" t="s">
        <v>77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77</v>
      </c>
      <c r="J29" s="5"/>
      <c r="K29" s="5"/>
    </row>
    <row r="30" spans="1:14" ht="15" thickBot="1" x14ac:dyDescent="0.35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3">
      <c r="G31" s="1"/>
      <c r="H31" s="1"/>
      <c r="I31" s="1"/>
      <c r="M31" s="4"/>
      <c r="N31" s="4"/>
    </row>
    <row r="32" spans="1:14" x14ac:dyDescent="0.3">
      <c r="M32" s="4"/>
      <c r="N32" s="4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1" spans="1:14" x14ac:dyDescent="0.3">
      <c r="A41" t="s">
        <v>75</v>
      </c>
      <c r="B41">
        <f>IF(H4="groß",1.3,1)</f>
        <v>1.3</v>
      </c>
    </row>
    <row r="42" spans="1:14" x14ac:dyDescent="0.3">
      <c r="A42">
        <v>1</v>
      </c>
      <c r="B42">
        <v>100</v>
      </c>
    </row>
    <row r="43" spans="1:14" x14ac:dyDescent="0.3">
      <c r="A43">
        <v>2</v>
      </c>
      <c r="B43">
        <v>130</v>
      </c>
    </row>
    <row r="44" spans="1:14" x14ac:dyDescent="0.3">
      <c r="A44">
        <v>3</v>
      </c>
      <c r="B44">
        <v>145</v>
      </c>
    </row>
    <row r="45" spans="1:14" x14ac:dyDescent="0.3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5"/>
  <sheetViews>
    <sheetView workbookViewId="0">
      <selection activeCell="D6" sqref="D6"/>
    </sheetView>
  </sheetViews>
  <sheetFormatPr baseColWidth="10" defaultColWidth="8.88671875" defaultRowHeight="14.4" x14ac:dyDescent="0.3"/>
  <cols>
    <col min="1" max="1" width="20.109375" customWidth="1"/>
    <col min="2" max="2" width="10.109375" customWidth="1"/>
    <col min="3" max="3" width="15" customWidth="1"/>
    <col min="4" max="4" width="10" customWidth="1"/>
    <col min="5" max="5" width="16.88671875" customWidth="1"/>
    <col min="6" max="6" width="13.44140625" customWidth="1"/>
    <col min="7" max="7" width="21.33203125" bestFit="1" customWidth="1"/>
    <col min="11" max="11" width="14.88671875" bestFit="1" customWidth="1"/>
    <col min="13" max="13" width="15.44140625" bestFit="1" customWidth="1"/>
    <col min="15" max="15" width="45.109375" bestFit="1" customWidth="1"/>
  </cols>
  <sheetData>
    <row r="1" spans="1:14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90</v>
      </c>
      <c r="F1" s="4" t="s">
        <v>41</v>
      </c>
      <c r="G1" s="6" t="s">
        <v>71</v>
      </c>
      <c r="H1" s="4" t="s">
        <v>78</v>
      </c>
      <c r="J1" s="4"/>
    </row>
    <row r="2" spans="1:14" x14ac:dyDescent="0.3">
      <c r="A2" s="10" t="s">
        <v>35</v>
      </c>
      <c r="B2" s="4">
        <f>IF(H5+1&gt;$H$12,$H$12,H5+1)</f>
        <v>17</v>
      </c>
      <c r="C2" s="4" t="s">
        <v>33</v>
      </c>
      <c r="D2" s="11">
        <f>H15</f>
        <v>0</v>
      </c>
      <c r="E2" s="4" t="s">
        <v>10</v>
      </c>
      <c r="F2" s="4" t="s">
        <v>84</v>
      </c>
      <c r="J2" s="5"/>
    </row>
    <row r="3" spans="1:14" x14ac:dyDescent="0.3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 t="s">
        <v>85</v>
      </c>
      <c r="G3" s="4" t="s">
        <v>72</v>
      </c>
      <c r="H3" s="4">
        <v>3</v>
      </c>
      <c r="J3" s="5"/>
      <c r="K3" s="5"/>
    </row>
    <row r="4" spans="1:14" x14ac:dyDescent="0.3">
      <c r="A4" s="10" t="s">
        <v>32</v>
      </c>
      <c r="B4" s="4">
        <f>H12/2</f>
        <v>15</v>
      </c>
      <c r="C4" s="4" t="s">
        <v>29</v>
      </c>
      <c r="D4" s="11">
        <f t="shared" si="0"/>
        <v>0</v>
      </c>
      <c r="E4" s="4" t="s">
        <v>8</v>
      </c>
      <c r="F4" s="4" t="s">
        <v>87</v>
      </c>
      <c r="G4" t="s">
        <v>66</v>
      </c>
      <c r="H4" t="s">
        <v>86</v>
      </c>
      <c r="J4" s="5"/>
    </row>
    <row r="5" spans="1:14" x14ac:dyDescent="0.3">
      <c r="A5" s="10" t="s">
        <v>30</v>
      </c>
      <c r="B5" s="4">
        <f>IF(H7+1&gt;$H$12,$H$12,H7+1)</f>
        <v>11</v>
      </c>
      <c r="C5" s="4" t="s">
        <v>26</v>
      </c>
      <c r="D5" s="11">
        <v>80</v>
      </c>
      <c r="E5" s="4" t="s">
        <v>48</v>
      </c>
      <c r="F5" s="4" t="s">
        <v>48</v>
      </c>
      <c r="G5" s="4" t="s">
        <v>35</v>
      </c>
      <c r="H5" s="4">
        <v>16</v>
      </c>
      <c r="J5" s="5"/>
      <c r="K5" s="5"/>
    </row>
    <row r="6" spans="1:14" x14ac:dyDescent="0.3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  <c r="J6" s="5"/>
      <c r="K6" s="5"/>
    </row>
    <row r="7" spans="1:14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3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3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  <c r="K9" s="5"/>
    </row>
    <row r="10" spans="1:14" x14ac:dyDescent="0.3">
      <c r="A10" s="10" t="s">
        <v>21</v>
      </c>
      <c r="B10" s="4">
        <v>0</v>
      </c>
      <c r="C10" s="4" t="s">
        <v>88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3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3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14" x14ac:dyDescent="0.3">
      <c r="A13" s="10" t="s">
        <v>4</v>
      </c>
      <c r="B13" s="4">
        <f>ROUNDUP((B7+B5)/2,0)</f>
        <v>17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3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3">
      <c r="A15" s="10" t="s">
        <v>1</v>
      </c>
      <c r="B15" s="4">
        <f>ROUNDUP((B5+B4+B5)/3,0)</f>
        <v>13</v>
      </c>
      <c r="C15" s="4" t="s">
        <v>66</v>
      </c>
      <c r="D15" s="12" t="str">
        <f>H4</f>
        <v>Groß</v>
      </c>
      <c r="E15" t="s">
        <v>80</v>
      </c>
      <c r="F15" s="19">
        <v>2</v>
      </c>
      <c r="G15" s="4" t="s">
        <v>33</v>
      </c>
      <c r="H15" s="4">
        <v>0</v>
      </c>
    </row>
    <row r="16" spans="1:14" x14ac:dyDescent="0.3">
      <c r="A16" s="10" t="s">
        <v>0</v>
      </c>
      <c r="B16" s="4">
        <f>B8+B9</f>
        <v>0</v>
      </c>
      <c r="C16" s="4" t="s">
        <v>69</v>
      </c>
      <c r="D16" s="12">
        <f>H12</f>
        <v>30</v>
      </c>
      <c r="E16" t="s">
        <v>81</v>
      </c>
      <c r="F16" s="19">
        <v>1</v>
      </c>
      <c r="G16" s="4" t="s">
        <v>31</v>
      </c>
      <c r="H16" s="4">
        <v>0</v>
      </c>
    </row>
    <row r="17" spans="1:14" x14ac:dyDescent="0.3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82</v>
      </c>
      <c r="F17" s="19">
        <v>1</v>
      </c>
      <c r="G17" s="4" t="s">
        <v>29</v>
      </c>
      <c r="H17" s="4">
        <v>0</v>
      </c>
    </row>
    <row r="18" spans="1:14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83</v>
      </c>
      <c r="F18" s="19">
        <v>1</v>
      </c>
      <c r="G18" s="4" t="s">
        <v>26</v>
      </c>
      <c r="H18" s="4">
        <v>60</v>
      </c>
      <c r="K18" s="5"/>
    </row>
    <row r="19" spans="1:14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K19" s="5"/>
    </row>
    <row r="20" spans="1:14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K20" s="5"/>
    </row>
    <row r="21" spans="1:14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K21" s="5"/>
    </row>
    <row r="22" spans="1:14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K22" s="4"/>
    </row>
    <row r="23" spans="1:14" x14ac:dyDescent="0.3">
      <c r="A23" s="10" t="s">
        <v>44</v>
      </c>
      <c r="B23" s="4">
        <f>B17/3</f>
        <v>150</v>
      </c>
      <c r="C23" s="4" t="s">
        <v>92</v>
      </c>
      <c r="D23" s="11">
        <f>H9</f>
        <v>20</v>
      </c>
      <c r="G23" s="4" t="s">
        <v>88</v>
      </c>
      <c r="H23" s="4">
        <v>0</v>
      </c>
      <c r="K23" s="4"/>
    </row>
    <row r="24" spans="1:14" x14ac:dyDescent="0.3">
      <c r="A24" s="10" t="s">
        <v>45</v>
      </c>
      <c r="B24" s="4">
        <f>B17/3</f>
        <v>150</v>
      </c>
      <c r="C24" s="4" t="s">
        <v>72</v>
      </c>
      <c r="D24" s="11">
        <f>H3</f>
        <v>3</v>
      </c>
      <c r="G24" s="4" t="s">
        <v>14</v>
      </c>
      <c r="H24" s="4">
        <v>0</v>
      </c>
      <c r="K24" s="4"/>
    </row>
    <row r="25" spans="1:14" x14ac:dyDescent="0.3">
      <c r="A25" s="10" t="s">
        <v>6</v>
      </c>
      <c r="B25" s="4" t="s">
        <v>65</v>
      </c>
      <c r="C25" t="s">
        <v>55</v>
      </c>
      <c r="D25" s="12" t="s">
        <v>77</v>
      </c>
      <c r="G25" s="4" t="s">
        <v>13</v>
      </c>
      <c r="H25" s="4">
        <v>0</v>
      </c>
      <c r="K25" s="4"/>
    </row>
    <row r="26" spans="1:14" x14ac:dyDescent="0.3">
      <c r="A26" s="10" t="s">
        <v>5</v>
      </c>
      <c r="B26" s="4">
        <v>2</v>
      </c>
      <c r="C26" t="s">
        <v>56</v>
      </c>
      <c r="D26" s="12" t="s">
        <v>77</v>
      </c>
      <c r="E26" s="4"/>
      <c r="F26" s="4"/>
      <c r="G26" s="4" t="s">
        <v>12</v>
      </c>
      <c r="H26" s="4">
        <v>0</v>
      </c>
      <c r="K26" s="5"/>
    </row>
    <row r="27" spans="1:14" x14ac:dyDescent="0.3">
      <c r="A27" s="10" t="s">
        <v>3</v>
      </c>
      <c r="B27" s="4">
        <v>1</v>
      </c>
      <c r="C27" t="s">
        <v>57</v>
      </c>
      <c r="D27" s="12" t="s">
        <v>77</v>
      </c>
      <c r="F27" s="4"/>
      <c r="G27" s="4" t="s">
        <v>7</v>
      </c>
      <c r="H27" s="4">
        <v>0</v>
      </c>
      <c r="K27" s="5"/>
    </row>
    <row r="28" spans="1:14" x14ac:dyDescent="0.3">
      <c r="A28" s="10" t="s">
        <v>54</v>
      </c>
      <c r="B28" s="4" t="s">
        <v>79</v>
      </c>
      <c r="C28" t="s">
        <v>58</v>
      </c>
      <c r="D28" s="12" t="s">
        <v>77</v>
      </c>
      <c r="J28" s="5"/>
      <c r="K28" s="5"/>
    </row>
    <row r="29" spans="1:14" x14ac:dyDescent="0.3">
      <c r="A29" s="14" t="s">
        <v>61</v>
      </c>
      <c r="B29">
        <v>1</v>
      </c>
      <c r="C29" t="s">
        <v>59</v>
      </c>
      <c r="D29" s="12" t="s">
        <v>77</v>
      </c>
      <c r="J29" s="5"/>
      <c r="K29" s="5"/>
    </row>
    <row r="30" spans="1:14" ht="15" thickBot="1" x14ac:dyDescent="0.35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3">
      <c r="G31" s="1"/>
      <c r="H31" s="1"/>
      <c r="I31" s="1"/>
      <c r="M31" s="4"/>
      <c r="N31" s="4"/>
    </row>
    <row r="32" spans="1:14" x14ac:dyDescent="0.3">
      <c r="M32" s="4"/>
      <c r="N32" s="4"/>
    </row>
    <row r="36" spans="1:14" x14ac:dyDescent="0.3">
      <c r="M36" s="4"/>
      <c r="N36" s="4"/>
    </row>
    <row r="37" spans="1:14" x14ac:dyDescent="0.3">
      <c r="M37" s="4"/>
      <c r="N37" s="4"/>
    </row>
    <row r="38" spans="1:14" x14ac:dyDescent="0.3">
      <c r="M38" s="4"/>
      <c r="N38" s="4"/>
    </row>
    <row r="39" spans="1:14" x14ac:dyDescent="0.3">
      <c r="M39" s="4"/>
      <c r="N39" s="4"/>
    </row>
    <row r="40" spans="1:14" x14ac:dyDescent="0.3">
      <c r="M40" s="4"/>
      <c r="N40" s="4"/>
    </row>
    <row r="41" spans="1:14" x14ac:dyDescent="0.3">
      <c r="A41" t="s">
        <v>75</v>
      </c>
      <c r="B41">
        <f>IF(H4="groß",1.3,1)</f>
        <v>1.3</v>
      </c>
    </row>
    <row r="42" spans="1:14" x14ac:dyDescent="0.3">
      <c r="A42">
        <v>1</v>
      </c>
      <c r="B42">
        <v>100</v>
      </c>
    </row>
    <row r="43" spans="1:14" x14ac:dyDescent="0.3">
      <c r="A43">
        <v>2</v>
      </c>
      <c r="B43">
        <v>130</v>
      </c>
    </row>
    <row r="44" spans="1:14" x14ac:dyDescent="0.3">
      <c r="A44">
        <v>3</v>
      </c>
      <c r="B44">
        <v>145</v>
      </c>
    </row>
    <row r="45" spans="1:14" x14ac:dyDescent="0.3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5F9B-C728-41A4-9A98-BEBDB1924627}">
  <dimension ref="A1:H45"/>
  <sheetViews>
    <sheetView workbookViewId="0">
      <selection activeCell="M27" sqref="M27"/>
    </sheetView>
  </sheetViews>
  <sheetFormatPr baseColWidth="10" defaultRowHeight="14.4" x14ac:dyDescent="0.3"/>
  <cols>
    <col min="1" max="1" width="20" customWidth="1"/>
    <col min="4" max="4" width="13.109375" customWidth="1"/>
  </cols>
  <sheetData>
    <row r="1" spans="1:8" x14ac:dyDescent="0.3">
      <c r="A1" s="7" t="s">
        <v>39</v>
      </c>
      <c r="B1" s="8" t="s">
        <v>38</v>
      </c>
      <c r="C1" s="8" t="s">
        <v>37</v>
      </c>
      <c r="D1" s="9" t="s">
        <v>36</v>
      </c>
      <c r="E1" s="6" t="s">
        <v>90</v>
      </c>
      <c r="F1" s="4" t="s">
        <v>41</v>
      </c>
      <c r="G1" s="6" t="s">
        <v>71</v>
      </c>
      <c r="H1" s="4" t="s">
        <v>78</v>
      </c>
    </row>
    <row r="2" spans="1:8" x14ac:dyDescent="0.3">
      <c r="A2" s="10" t="s">
        <v>35</v>
      </c>
      <c r="B2" s="4">
        <f>IF(H5+1&gt;$H$12,$H$12,H5+1)</f>
        <v>17</v>
      </c>
      <c r="C2" s="4" t="s">
        <v>33</v>
      </c>
      <c r="D2" s="11">
        <f>H15</f>
        <v>60</v>
      </c>
      <c r="E2" s="4" t="s">
        <v>10</v>
      </c>
      <c r="F2" s="4" t="s">
        <v>84</v>
      </c>
    </row>
    <row r="3" spans="1:8" x14ac:dyDescent="0.3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/>
      <c r="G3" s="4" t="s">
        <v>72</v>
      </c>
      <c r="H3" s="4">
        <v>3</v>
      </c>
    </row>
    <row r="4" spans="1:8" x14ac:dyDescent="0.3">
      <c r="A4" s="10" t="s">
        <v>32</v>
      </c>
      <c r="B4" s="4">
        <f>H12/2</f>
        <v>15</v>
      </c>
      <c r="C4" s="4" t="s">
        <v>29</v>
      </c>
      <c r="D4" s="11">
        <f t="shared" si="0"/>
        <v>60</v>
      </c>
      <c r="E4" s="4" t="s">
        <v>8</v>
      </c>
      <c r="F4" s="4"/>
      <c r="G4" t="s">
        <v>66</v>
      </c>
      <c r="H4" t="s">
        <v>86</v>
      </c>
    </row>
    <row r="5" spans="1:8" x14ac:dyDescent="0.3">
      <c r="A5" s="10" t="s">
        <v>30</v>
      </c>
      <c r="B5" s="4">
        <f>IF(H7+1&gt;$H$12,$H$12,H7+1)</f>
        <v>16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16</v>
      </c>
    </row>
    <row r="6" spans="1:8" x14ac:dyDescent="0.3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</row>
    <row r="7" spans="1:8" x14ac:dyDescent="0.3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15</v>
      </c>
    </row>
    <row r="8" spans="1:8" x14ac:dyDescent="0.3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</row>
    <row r="9" spans="1:8" x14ac:dyDescent="0.3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</row>
    <row r="10" spans="1:8" x14ac:dyDescent="0.3">
      <c r="A10" s="10" t="s">
        <v>21</v>
      </c>
      <c r="B10" s="4">
        <v>0</v>
      </c>
      <c r="C10" s="4" t="s">
        <v>88</v>
      </c>
      <c r="D10" s="11">
        <f t="shared" si="0"/>
        <v>0</v>
      </c>
      <c r="E10" t="s">
        <v>70</v>
      </c>
    </row>
    <row r="11" spans="1:8" x14ac:dyDescent="0.3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</row>
    <row r="12" spans="1:8" x14ac:dyDescent="0.3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8" x14ac:dyDescent="0.3">
      <c r="A13" s="10" t="s">
        <v>4</v>
      </c>
      <c r="B13" s="4">
        <f>ROUNDUP((B7+B5)/2,0)</f>
        <v>20</v>
      </c>
      <c r="C13" s="4" t="s">
        <v>12</v>
      </c>
      <c r="D13" s="11">
        <f t="shared" si="0"/>
        <v>35</v>
      </c>
      <c r="E13" t="s">
        <v>62</v>
      </c>
      <c r="F13">
        <v>150</v>
      </c>
    </row>
    <row r="14" spans="1:8" x14ac:dyDescent="0.3">
      <c r="A14" s="10" t="s">
        <v>2</v>
      </c>
      <c r="B14" s="4">
        <v>0</v>
      </c>
      <c r="C14" s="4" t="s">
        <v>7</v>
      </c>
      <c r="D14" s="11">
        <f t="shared" si="0"/>
        <v>20</v>
      </c>
      <c r="G14" t="s">
        <v>37</v>
      </c>
      <c r="H14" s="4" t="s">
        <v>74</v>
      </c>
    </row>
    <row r="15" spans="1:8" x14ac:dyDescent="0.3">
      <c r="A15" s="10" t="s">
        <v>1</v>
      </c>
      <c r="B15" s="4">
        <f>ROUNDUP((B5+B4+B5)/3,0)</f>
        <v>16</v>
      </c>
      <c r="C15" s="4" t="s">
        <v>66</v>
      </c>
      <c r="D15" s="12" t="str">
        <f>H4</f>
        <v>Groß</v>
      </c>
      <c r="E15" t="s">
        <v>80</v>
      </c>
      <c r="F15" s="19">
        <v>3</v>
      </c>
      <c r="G15" s="4" t="s">
        <v>33</v>
      </c>
      <c r="H15" s="4">
        <v>60</v>
      </c>
    </row>
    <row r="16" spans="1:8" x14ac:dyDescent="0.3">
      <c r="A16" s="10" t="s">
        <v>0</v>
      </c>
      <c r="B16" s="4">
        <f>B8+B9</f>
        <v>0</v>
      </c>
      <c r="C16" s="4" t="s">
        <v>69</v>
      </c>
      <c r="D16" s="12">
        <f>H12</f>
        <v>30</v>
      </c>
      <c r="E16" t="s">
        <v>81</v>
      </c>
      <c r="F16" s="19">
        <v>1</v>
      </c>
      <c r="G16" s="4" t="s">
        <v>31</v>
      </c>
      <c r="H16" s="4">
        <v>0</v>
      </c>
    </row>
    <row r="17" spans="1:8" x14ac:dyDescent="0.3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82</v>
      </c>
      <c r="F17" s="19">
        <v>1</v>
      </c>
      <c r="G17" s="4" t="s">
        <v>29</v>
      </c>
      <c r="H17" s="4">
        <v>60</v>
      </c>
    </row>
    <row r="18" spans="1:8" x14ac:dyDescent="0.3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83</v>
      </c>
      <c r="F18" s="19">
        <v>3</v>
      </c>
      <c r="G18" s="4" t="s">
        <v>26</v>
      </c>
      <c r="H18" s="4">
        <v>0</v>
      </c>
    </row>
    <row r="19" spans="1:8" x14ac:dyDescent="0.3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</row>
    <row r="20" spans="1:8" x14ac:dyDescent="0.3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</row>
    <row r="21" spans="1:8" x14ac:dyDescent="0.3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</row>
    <row r="22" spans="1:8" x14ac:dyDescent="0.3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</row>
    <row r="23" spans="1:8" x14ac:dyDescent="0.3">
      <c r="A23" s="10" t="s">
        <v>44</v>
      </c>
      <c r="B23" s="4">
        <f>B17/3</f>
        <v>150</v>
      </c>
      <c r="C23" s="4" t="s">
        <v>92</v>
      </c>
      <c r="D23" s="11">
        <f>H9</f>
        <v>20</v>
      </c>
      <c r="G23" s="4" t="s">
        <v>88</v>
      </c>
      <c r="H23" s="4">
        <v>0</v>
      </c>
    </row>
    <row r="24" spans="1:8" x14ac:dyDescent="0.3">
      <c r="A24" s="10" t="s">
        <v>45</v>
      </c>
      <c r="B24" s="4">
        <f>B17/3</f>
        <v>150</v>
      </c>
      <c r="C24" s="4" t="s">
        <v>72</v>
      </c>
      <c r="D24" s="11">
        <f>H3</f>
        <v>3</v>
      </c>
      <c r="G24" s="4" t="s">
        <v>14</v>
      </c>
      <c r="H24" s="4">
        <v>0</v>
      </c>
    </row>
    <row r="25" spans="1:8" x14ac:dyDescent="0.3">
      <c r="A25" s="10" t="s">
        <v>6</v>
      </c>
      <c r="B25" s="4" t="s">
        <v>65</v>
      </c>
      <c r="C25" t="s">
        <v>55</v>
      </c>
      <c r="D25" s="12" t="s">
        <v>77</v>
      </c>
      <c r="G25" s="4" t="s">
        <v>13</v>
      </c>
      <c r="H25" s="4">
        <v>0</v>
      </c>
    </row>
    <row r="26" spans="1:8" x14ac:dyDescent="0.3">
      <c r="A26" s="10" t="s">
        <v>5</v>
      </c>
      <c r="B26" s="4">
        <v>2</v>
      </c>
      <c r="C26" t="s">
        <v>56</v>
      </c>
      <c r="D26" s="12" t="s">
        <v>77</v>
      </c>
      <c r="E26" s="4"/>
      <c r="F26" s="4"/>
      <c r="G26" s="4" t="s">
        <v>12</v>
      </c>
      <c r="H26" s="4">
        <v>35</v>
      </c>
    </row>
    <row r="27" spans="1:8" x14ac:dyDescent="0.3">
      <c r="A27" s="10" t="s">
        <v>3</v>
      </c>
      <c r="B27" s="4">
        <v>1</v>
      </c>
      <c r="C27" t="s">
        <v>57</v>
      </c>
      <c r="D27" s="12" t="s">
        <v>77</v>
      </c>
      <c r="F27" s="4"/>
      <c r="G27" s="4" t="s">
        <v>7</v>
      </c>
      <c r="H27" s="4">
        <v>20</v>
      </c>
    </row>
    <row r="28" spans="1:8" x14ac:dyDescent="0.3">
      <c r="A28" s="10" t="s">
        <v>54</v>
      </c>
      <c r="B28" s="4" t="s">
        <v>79</v>
      </c>
      <c r="C28" t="s">
        <v>58</v>
      </c>
      <c r="D28" s="12" t="s">
        <v>77</v>
      </c>
    </row>
    <row r="29" spans="1:8" x14ac:dyDescent="0.3">
      <c r="A29" s="14" t="s">
        <v>61</v>
      </c>
      <c r="B29">
        <v>1</v>
      </c>
      <c r="C29" t="s">
        <v>59</v>
      </c>
      <c r="D29" s="12" t="s">
        <v>77</v>
      </c>
    </row>
    <row r="30" spans="1:8" ht="15" thickBot="1" x14ac:dyDescent="0.35">
      <c r="A30" s="15" t="s">
        <v>64</v>
      </c>
      <c r="B30" s="16">
        <v>5</v>
      </c>
      <c r="C30" s="16" t="s">
        <v>63</v>
      </c>
      <c r="D30" s="17">
        <v>8</v>
      </c>
    </row>
    <row r="41" spans="1:2" x14ac:dyDescent="0.3">
      <c r="A41" t="s">
        <v>75</v>
      </c>
      <c r="B41">
        <f>IF(H4="groß",1.3,1)</f>
        <v>1.3</v>
      </c>
    </row>
    <row r="42" spans="1:2" x14ac:dyDescent="0.3">
      <c r="A42">
        <v>1</v>
      </c>
      <c r="B42">
        <v>100</v>
      </c>
    </row>
    <row r="43" spans="1:2" x14ac:dyDescent="0.3">
      <c r="A43">
        <v>2</v>
      </c>
      <c r="B43">
        <v>130</v>
      </c>
    </row>
    <row r="44" spans="1:2" x14ac:dyDescent="0.3">
      <c r="A44">
        <v>3</v>
      </c>
      <c r="B44">
        <v>145</v>
      </c>
    </row>
    <row r="45" spans="1:2" x14ac:dyDescent="0.3">
      <c r="A45">
        <v>4</v>
      </c>
      <c r="B45" s="5">
        <v>160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Index</vt:lpstr>
      <vt:lpstr>Vorlage</vt:lpstr>
      <vt:lpstr>Angriffskonstruktklein</vt:lpstr>
      <vt:lpstr>Dampfgolem</vt:lpstr>
      <vt:lpstr>Artilleriekonstrukt</vt:lpstr>
      <vt:lpstr>Soldatkonstrukt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Valverde Kenn Simon</cp:lastModifiedBy>
  <dcterms:created xsi:type="dcterms:W3CDTF">2020-11-22T19:44:15Z</dcterms:created>
  <dcterms:modified xsi:type="dcterms:W3CDTF">2025-05-28T07:45:54Z</dcterms:modified>
</cp:coreProperties>
</file>