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ropbox\Lele\Rpg\"/>
    </mc:Choice>
  </mc:AlternateContent>
  <xr:revisionPtr revIDLastSave="0" documentId="13_ncr:1_{EF69A37D-F534-4427-B31B-A2C9B6647894}" xr6:coauthVersionLast="45" xr6:coauthVersionMax="45" xr10:uidLastSave="{00000000-0000-0000-0000-000000000000}"/>
  <bookViews>
    <workbookView xWindow="-120" yWindow="-120" windowWidth="19440" windowHeight="10440" firstSheet="2" activeTab="6" xr2:uid="{57D2AEFB-14FB-4D36-AF2A-9B9D3BD9BFF6}"/>
  </bookViews>
  <sheets>
    <sheet name="Status" sheetId="7" r:id="rId1"/>
    <sheet name="Inventar" sheetId="4" r:id="rId2"/>
    <sheet name="Pflanzen" sheetId="12" r:id="rId3"/>
    <sheet name="CharacterSheet" sheetId="1" r:id="rId4"/>
    <sheet name="Prices+Changelog" sheetId="2" r:id="rId5"/>
    <sheet name="Backstory" sheetId="11" r:id="rId6"/>
    <sheet name="Abfrage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" i="13" l="1"/>
  <c r="B32" i="13" l="1"/>
  <c r="B31" i="13"/>
  <c r="Q12" i="7"/>
  <c r="B10" i="1"/>
  <c r="B26" i="13" l="1"/>
  <c r="B33" i="13"/>
  <c r="B30" i="13" l="1"/>
  <c r="B28" i="13"/>
  <c r="B29" i="13"/>
  <c r="B27" i="13"/>
  <c r="B24" i="13"/>
  <c r="B25" i="13"/>
  <c r="B23" i="13"/>
  <c r="B21" i="13"/>
  <c r="B20" i="13"/>
  <c r="B16" i="13"/>
  <c r="B17" i="13"/>
  <c r="B18" i="13"/>
  <c r="B19" i="13"/>
  <c r="B15" i="13"/>
  <c r="B13" i="13"/>
  <c r="B12" i="13"/>
  <c r="A18" i="13"/>
  <c r="A16" i="13"/>
  <c r="A17" i="13"/>
  <c r="A19" i="13"/>
  <c r="A15" i="13"/>
  <c r="D27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" i="13"/>
  <c r="C18" i="13"/>
  <c r="C19" i="13"/>
  <c r="C20" i="13"/>
  <c r="C21" i="13"/>
  <c r="C22" i="13"/>
  <c r="C23" i="13"/>
  <c r="C24" i="13"/>
  <c r="C25" i="13"/>
  <c r="C27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2" i="13"/>
  <c r="A8" i="13"/>
  <c r="A9" i="13"/>
  <c r="B3" i="13"/>
  <c r="B4" i="13"/>
  <c r="B5" i="13"/>
  <c r="B6" i="13"/>
  <c r="B7" i="13"/>
  <c r="B8" i="13"/>
  <c r="B9" i="13"/>
  <c r="B10" i="13"/>
  <c r="B11" i="13"/>
  <c r="B2" i="13"/>
  <c r="C19" i="7" l="1"/>
  <c r="C18" i="7" l="1"/>
  <c r="C21" i="7"/>
  <c r="C20" i="7"/>
  <c r="O1" i="1" l="1"/>
  <c r="G22" i="4"/>
  <c r="V7" i="7" l="1"/>
  <c r="Q3" i="7" l="1"/>
  <c r="Q4" i="7"/>
  <c r="Q5" i="7"/>
  <c r="Q6" i="7"/>
  <c r="Q7" i="7"/>
  <c r="H30" i="1" l="1"/>
  <c r="Q10" i="7" l="1"/>
  <c r="V33" i="7"/>
  <c r="V32" i="7"/>
  <c r="V31" i="7"/>
  <c r="V29" i="7"/>
  <c r="V28" i="7"/>
  <c r="V27" i="7"/>
  <c r="V25" i="7"/>
  <c r="V24" i="7"/>
  <c r="V22" i="7"/>
  <c r="V18" i="7"/>
  <c r="V19" i="7"/>
  <c r="V20" i="7"/>
  <c r="V21" i="7"/>
  <c r="V17" i="7"/>
  <c r="V15" i="7"/>
  <c r="V13" i="7"/>
  <c r="V14" i="7"/>
  <c r="V12" i="7"/>
  <c r="V4" i="7"/>
  <c r="V5" i="7"/>
  <c r="V6" i="7"/>
  <c r="V8" i="7"/>
  <c r="V9" i="7"/>
  <c r="V10" i="7"/>
  <c r="V3" i="7"/>
  <c r="Q8" i="7"/>
  <c r="Q2" i="7"/>
  <c r="Z11" i="7" s="1"/>
  <c r="R10" i="7" l="1"/>
  <c r="C22" i="7" l="1"/>
  <c r="C17" i="7"/>
  <c r="C14" i="7"/>
  <c r="B14" i="13" s="1"/>
  <c r="B18" i="7" l="1"/>
  <c r="B17" i="7"/>
  <c r="D17" i="7" s="1"/>
  <c r="B20" i="1"/>
  <c r="B22" i="7" s="1"/>
  <c r="D22" i="7" s="1"/>
  <c r="E26" i="7" s="1"/>
  <c r="B19" i="1"/>
  <c r="B21" i="7" s="1"/>
  <c r="D21" i="7" s="1"/>
  <c r="E25" i="7" s="1"/>
  <c r="B18" i="1"/>
  <c r="B20" i="7" s="1"/>
  <c r="D20" i="7" s="1"/>
  <c r="E24" i="7" s="1"/>
  <c r="B17" i="1"/>
  <c r="B19" i="7" s="1"/>
  <c r="D19" i="7" s="1"/>
  <c r="E23" i="7" s="1"/>
  <c r="D18" i="7" l="1"/>
  <c r="E22" i="7" s="1"/>
  <c r="B29" i="4"/>
  <c r="B28" i="4"/>
  <c r="D29" i="4"/>
  <c r="D28" i="4"/>
  <c r="D10" i="4"/>
  <c r="B10" i="4"/>
  <c r="G16" i="4"/>
  <c r="G19" i="4" l="1"/>
  <c r="Z9" i="7"/>
  <c r="Z13" i="7" s="1"/>
  <c r="B22" i="13" s="1"/>
  <c r="Z10" i="7"/>
  <c r="Z12" i="7" s="1"/>
  <c r="E3" i="4"/>
  <c r="E2" i="4"/>
  <c r="E1" i="4" s="1"/>
  <c r="H22" i="4" l="1"/>
  <c r="B11" i="1" s="1"/>
  <c r="Q11" i="7" s="1"/>
  <c r="B2" i="4"/>
  <c r="B3" i="4" s="1"/>
  <c r="C20" i="1" l="1"/>
</calcChain>
</file>

<file path=xl/sharedStrings.xml><?xml version="1.0" encoding="utf-8"?>
<sst xmlns="http://schemas.openxmlformats.org/spreadsheetml/2006/main" count="435" uniqueCount="238">
  <si>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</si>
  <si>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</si>
  <si>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</si>
  <si>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</si>
  <si>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</si>
  <si>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</si>
  <si>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</si>
  <si>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</si>
  <si>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</si>
  <si>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Modifier Skill</t>
  </si>
  <si>
    <t>Sprachen</t>
  </si>
  <si>
    <t>Wissen</t>
  </si>
  <si>
    <t xml:space="preserve">Main </t>
  </si>
  <si>
    <t>Schwert</t>
  </si>
  <si>
    <t>Strength</t>
  </si>
  <si>
    <t>Kampf</t>
  </si>
  <si>
    <t>Kaiserlich 10</t>
  </si>
  <si>
    <t>literatur</t>
  </si>
  <si>
    <t>Secondary</t>
  </si>
  <si>
    <t>Dolch</t>
  </si>
  <si>
    <t>Agility</t>
  </si>
  <si>
    <t>Reiten</t>
  </si>
  <si>
    <t>Str</t>
  </si>
  <si>
    <t>Phy</t>
  </si>
  <si>
    <t>Rah Kari 6</t>
  </si>
  <si>
    <t>kirche des allgotts</t>
  </si>
  <si>
    <t>Rücken</t>
  </si>
  <si>
    <t>Schild</t>
  </si>
  <si>
    <t>Charisma</t>
  </si>
  <si>
    <t>Armed</t>
  </si>
  <si>
    <t>Pferdezucht</t>
  </si>
  <si>
    <t>Köcher</t>
  </si>
  <si>
    <t>Wurfäxte</t>
  </si>
  <si>
    <t>Physical(Ausdauer/Körperzustand)</t>
  </si>
  <si>
    <t>Unarmed</t>
  </si>
  <si>
    <t xml:space="preserve">2. Köcher </t>
  </si>
  <si>
    <t>------</t>
  </si>
  <si>
    <t>Intelligence</t>
  </si>
  <si>
    <t>Blocken</t>
  </si>
  <si>
    <t>Experience(Willpower/perception)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</si>
  <si>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</si>
  <si>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</si>
  <si>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</si>
  <si>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</si>
  <si>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</si>
  <si>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</si>
  <si>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</si>
  <si>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</si>
  <si>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Helm</t>
  </si>
  <si>
    <t>Medium</t>
  </si>
  <si>
    <t>Würfel Toxi-Save</t>
  </si>
  <si>
    <t>Dodge</t>
  </si>
  <si>
    <t>Aktiv</t>
  </si>
  <si>
    <t>Brust</t>
  </si>
  <si>
    <t>Leicht</t>
  </si>
  <si>
    <t>Würfel Ausdauersafe</t>
  </si>
  <si>
    <t>Rouge Skills</t>
  </si>
  <si>
    <t>Gesamt</t>
  </si>
  <si>
    <t>Arme</t>
  </si>
  <si>
    <t>Acrobatics</t>
  </si>
  <si>
    <t>Limit</t>
  </si>
  <si>
    <t>Gürtel</t>
  </si>
  <si>
    <t>Schleichen</t>
  </si>
  <si>
    <t>Frei</t>
  </si>
  <si>
    <t>Beine</t>
  </si>
  <si>
    <t>Summe Stufe konsumierter Tränke:</t>
  </si>
  <si>
    <t>Taschendiebstahl</t>
  </si>
  <si>
    <t>Schlossknacken</t>
  </si>
  <si>
    <t>Exp</t>
  </si>
  <si>
    <t>Social Skills</t>
  </si>
  <si>
    <t>Tranktasche:</t>
  </si>
  <si>
    <t>Lying</t>
  </si>
  <si>
    <t>Cha</t>
  </si>
  <si>
    <t>Kontakte</t>
  </si>
  <si>
    <t>Heiltrank Stufe 2</t>
  </si>
  <si>
    <t>Persuation</t>
  </si>
  <si>
    <t>Name</t>
  </si>
  <si>
    <t>Loyal</t>
  </si>
  <si>
    <t>Connected</t>
  </si>
  <si>
    <t>Trivia</t>
  </si>
  <si>
    <t>Ausdauertrank Stufe 1</t>
  </si>
  <si>
    <t>Main</t>
  </si>
  <si>
    <t>Performance</t>
  </si>
  <si>
    <t>Beispielkontakt</t>
  </si>
  <si>
    <t>Der beispielkontakt ist beispielhaft</t>
  </si>
  <si>
    <t>Feilschen</t>
  </si>
  <si>
    <t>(Int*2</t>
  </si>
  <si>
    <t>Cha)/3</t>
  </si>
  <si>
    <t>Max Mustermann</t>
  </si>
  <si>
    <t>Stinkt ein bisschen</t>
  </si>
  <si>
    <t>Change</t>
  </si>
  <si>
    <t>Rest</t>
  </si>
  <si>
    <t>Insight</t>
  </si>
  <si>
    <t>Int</t>
  </si>
  <si>
    <t>Weitere kontakte</t>
  </si>
  <si>
    <t>Health</t>
  </si>
  <si>
    <t>Intimidation</t>
  </si>
  <si>
    <t>Ausdauer</t>
  </si>
  <si>
    <t>Köcher 2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</si>
  <si>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</si>
  <si>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</si>
  <si>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</si>
  <si>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</si>
  <si>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</si>
  <si>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</si>
  <si>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</si>
  <si>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</si>
  <si>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</si>
  <si>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</si>
  <si>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</si>
  <si>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Perception</t>
  </si>
  <si>
    <t>Anfangsgeld</t>
  </si>
  <si>
    <t>Kontostand</t>
  </si>
  <si>
    <t>Wert inventar</t>
  </si>
  <si>
    <t>Kosten</t>
  </si>
  <si>
    <t>Verdienst</t>
  </si>
  <si>
    <t>Waffen</t>
  </si>
  <si>
    <t>Wert</t>
  </si>
  <si>
    <t>Zusatz</t>
  </si>
  <si>
    <t>Sword iron</t>
  </si>
  <si>
    <t>Dagger iron</t>
  </si>
  <si>
    <t>40% schaden, 100% AP when immobilized enemy, Price*0.45,attentat</t>
  </si>
  <si>
    <t>Medium Shield</t>
  </si>
  <si>
    <t>Zerstörungschance 40%, Holster 2, Interrupt 30%</t>
  </si>
  <si>
    <t>Rüstung aktiv</t>
  </si>
  <si>
    <t>Rüstungswert</t>
  </si>
  <si>
    <t>Gambeson brust</t>
  </si>
  <si>
    <t>Gambeson arme</t>
  </si>
  <si>
    <t>medium gürtel</t>
  </si>
  <si>
    <t>medium beine</t>
  </si>
  <si>
    <t>Gewicht insgesamt:</t>
  </si>
  <si>
    <t>medium helm</t>
  </si>
  <si>
    <t>Gewicht aktiv:</t>
  </si>
  <si>
    <t>Tränke</t>
  </si>
  <si>
    <t>Wirkung</t>
  </si>
  <si>
    <t>Ausdauertrank S1</t>
  </si>
  <si>
    <t>"+2 Ausdauer"</t>
  </si>
  <si>
    <t>Heiltrank S2</t>
  </si>
  <si>
    <t>"+100 leben"</t>
  </si>
  <si>
    <t>Zeug</t>
  </si>
  <si>
    <t>Eigenschaft 1</t>
  </si>
  <si>
    <t>Water Skin</t>
  </si>
  <si>
    <t>Bedroll</t>
  </si>
  <si>
    <t>Häufigkeit</t>
  </si>
  <si>
    <t>Wirkung 1</t>
  </si>
  <si>
    <t>W1 Effekt</t>
  </si>
  <si>
    <t>Wirkung 2</t>
  </si>
  <si>
    <t>W2 Effekt</t>
  </si>
  <si>
    <t>Wirkung 3</t>
  </si>
  <si>
    <t xml:space="preserve">W3 Effekt </t>
  </si>
  <si>
    <t>Wirkung 4</t>
  </si>
  <si>
    <t>W4 Effekt</t>
  </si>
  <si>
    <t>Freizinnkraut Blüte</t>
  </si>
  <si>
    <t>Aphrodisika</t>
  </si>
  <si>
    <t>Heilung</t>
  </si>
  <si>
    <t>Madnika</t>
  </si>
  <si>
    <t>Drain Intelligence</t>
  </si>
  <si>
    <t>Kleine Dornhaube</t>
  </si>
  <si>
    <t>Nebelgrantika</t>
  </si>
  <si>
    <t>Herrenmantel</t>
  </si>
  <si>
    <t>Sedativika</t>
  </si>
  <si>
    <t>Kranichsfuß</t>
  </si>
  <si>
    <t>Paralyse</t>
  </si>
  <si>
    <t>Nachtsicht</t>
  </si>
  <si>
    <t>Süße Stainbirne</t>
  </si>
  <si>
    <t>Increase Physical</t>
  </si>
  <si>
    <t>Attributes</t>
  </si>
  <si>
    <t>Mensch</t>
  </si>
  <si>
    <t>Atributpunkte</t>
  </si>
  <si>
    <t>Standard</t>
  </si>
  <si>
    <t>Skillpunkte</t>
  </si>
  <si>
    <t>Contacts:</t>
  </si>
  <si>
    <t>Points: cha+exp+luck</t>
  </si>
  <si>
    <t>Int*2</t>
  </si>
  <si>
    <t>Cha/3</t>
  </si>
  <si>
    <t>Anz</t>
  </si>
  <si>
    <t>+25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</si>
  <si>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</si>
  <si>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</si>
  <si>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</si>
  <si>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</si>
  <si>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</si>
  <si>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</si>
  <si>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</si>
  <si>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</si>
  <si>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</si>
  <si>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</si>
  <si>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2. Session</t>
  </si>
  <si>
    <t>Level 2</t>
  </si>
  <si>
    <t>Sneak+4, Agi +1</t>
  </si>
  <si>
    <t>10-12</t>
  </si>
  <si>
    <t>20-40</t>
  </si>
  <si>
    <t>4. Session</t>
  </si>
  <si>
    <t>Level 3</t>
  </si>
  <si>
    <t>gespart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</si>
  <si>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</si>
  <si>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</si>
  <si>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</si>
  <si>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</si>
  <si>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</si>
  <si>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</si>
  <si>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</si>
  <si>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</si>
  <si>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</si>
  <si>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</si>
  <si>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</si>
  <si>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</si>
  <si>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</si>
  <si>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</si>
  <si>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</si>
  <si>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</si>
  <si>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</si>
  <si>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Hanlo, dieses ist ein Beispielcharakter, seine backstory ist beispielhaft</t>
  </si>
  <si>
    <t>Artillerie</t>
  </si>
  <si>
    <t>Glaube</t>
  </si>
  <si>
    <t>Belastung</t>
  </si>
  <si>
    <t>(Phy*2</t>
  </si>
  <si>
    <t>AttributName</t>
  </si>
  <si>
    <t>Skillname</t>
  </si>
  <si>
    <t>Armor</t>
  </si>
  <si>
    <t>Waffe1</t>
  </si>
  <si>
    <t>Waffe2</t>
  </si>
  <si>
    <t>Waffe1Typ</t>
  </si>
  <si>
    <t>Waffe2Typ</t>
  </si>
  <si>
    <t>Initiative</t>
  </si>
  <si>
    <t>survival</t>
  </si>
  <si>
    <t>Survival</t>
  </si>
  <si>
    <t>Lucksave</t>
  </si>
  <si>
    <t>Toxisave</t>
  </si>
  <si>
    <t>Ausdauersafe</t>
  </si>
  <si>
    <t>aktivgew</t>
  </si>
  <si>
    <t>gesamtgew</t>
  </si>
  <si>
    <t>Waffe3</t>
  </si>
  <si>
    <t>Shield</t>
  </si>
  <si>
    <t>Waffe3Typ</t>
  </si>
  <si>
    <t>Feilschenattr</t>
  </si>
  <si>
    <t>intimidationattr</t>
  </si>
  <si>
    <t>Rasse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</si>
</sst>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4" borderId="6" xfId="0" applyFont="1" applyFill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1" fillId="4" borderId="5" xfId="0" applyFont="1" applyFill="1" applyBorder="1"/>
    <xf numFmtId="0" fontId="0" fillId="0" borderId="7" xfId="0" applyBorder="1"/>
    <xf numFmtId="0" fontId="2" fillId="0" borderId="0" xfId="0" applyFont="1"/>
    <xf numFmtId="2" fontId="0" fillId="0" borderId="0" xfId="0" applyNumberFormat="1"/>
    <xf numFmtId="0" fontId="0" fillId="5" borderId="7" xfId="0" applyFill="1" applyBorder="1"/>
    <xf numFmtId="0" fontId="0" fillId="0" borderId="7" xfId="0" quotePrefix="1" applyBorder="1"/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2" fontId="0" fillId="0" borderId="0" xfId="0" applyNumberFormat="1" applyBorder="1"/>
    <xf numFmtId="0" fontId="2" fillId="0" borderId="0" xfId="0" applyFont="1" applyBorder="1"/>
    <xf numFmtId="0" fontId="2" fillId="0" borderId="14" xfId="0" applyFont="1" applyBorder="1"/>
    <xf numFmtId="0" fontId="0" fillId="0" borderId="0" xfId="0" applyAlignment="1">
      <alignment wrapText="1"/>
    </xf>
    <xf numFmtId="9" fontId="0" fillId="0" borderId="0" xfId="0" applyNumberFormat="1" applyFill="1" applyBorder="1"/>
    <xf numFmtId="0" fontId="0" fillId="0" borderId="0" xfId="0" applyNumberFormat="1" applyFill="1" applyBorder="1"/>
    <xf numFmtId="0" fontId="2" fillId="0" borderId="7" xfId="0" applyFont="1" applyBorder="1" applyAlignment="1">
      <alignment horizontal="center" vertical="top"/>
    </xf>
    <xf numFmtId="0" fontId="0" fillId="0" borderId="20" xfId="0" applyBorder="1"/>
    <xf numFmtId="0" fontId="0" fillId="0" borderId="0" xfId="0" quotePrefix="1" applyBorder="1"/>
    <xf numFmtId="0" fontId="2" fillId="0" borderId="0" xfId="0" applyFont="1" applyFill="1" applyBorder="1"/>
    <xf numFmtId="0" fontId="0" fillId="6" borderId="7" xfId="0" applyFill="1" applyBorder="1"/>
    <xf numFmtId="0" fontId="0" fillId="6" borderId="21" xfId="0" applyFill="1" applyBorder="1"/>
    <xf numFmtId="0" fontId="0" fillId="6" borderId="20" xfId="0" applyFill="1" applyBorder="1"/>
    <xf numFmtId="0" fontId="0" fillId="2" borderId="8" xfId="0" applyFill="1" applyBorder="1"/>
    <xf numFmtId="0" fontId="0" fillId="2" borderId="10" xfId="0" applyFill="1" applyBorder="1"/>
    <xf numFmtId="0" fontId="0" fillId="8" borderId="22" xfId="0" applyFill="1" applyBorder="1"/>
    <xf numFmtId="0" fontId="2" fillId="0" borderId="14" xfId="0" applyFont="1" applyFill="1" applyBorder="1"/>
    <xf numFmtId="0" fontId="2" fillId="0" borderId="14" xfId="0" quotePrefix="1" applyFont="1" applyBorder="1"/>
    <xf numFmtId="2" fontId="0" fillId="0" borderId="14" xfId="0" applyNumberFormat="1" applyBorder="1"/>
    <xf numFmtId="2" fontId="2" fillId="0" borderId="0" xfId="0" applyNumberFormat="1" applyFont="1"/>
    <xf numFmtId="0" fontId="0" fillId="10" borderId="7" xfId="0" applyFill="1" applyBorder="1"/>
    <xf numFmtId="0" fontId="0" fillId="7" borderId="7" xfId="0" applyFill="1" applyBorder="1"/>
    <xf numFmtId="0" fontId="0" fillId="13" borderId="7" xfId="0" applyFill="1" applyBorder="1"/>
    <xf numFmtId="0" fontId="0" fillId="12" borderId="7" xfId="0" applyFill="1" applyBorder="1"/>
    <xf numFmtId="0" fontId="0" fillId="2" borderId="7" xfId="0" applyFill="1" applyBorder="1"/>
    <xf numFmtId="0" fontId="3" fillId="0" borderId="14" xfId="0" applyFont="1" applyBorder="1"/>
    <xf numFmtId="0" fontId="1" fillId="0" borderId="0" xfId="0" applyFont="1"/>
    <xf numFmtId="0" fontId="4" fillId="0" borderId="11" xfId="0" applyFont="1" applyBorder="1"/>
    <xf numFmtId="0" fontId="0" fillId="5" borderId="15" xfId="0" applyFill="1" applyBorder="1"/>
    <xf numFmtId="0" fontId="0" fillId="5" borderId="13" xfId="0" applyFill="1" applyBorder="1"/>
    <xf numFmtId="0" fontId="0" fillId="0" borderId="21" xfId="0" applyBorder="1"/>
    <xf numFmtId="0" fontId="0" fillId="0" borderId="23" xfId="0" applyBorder="1"/>
    <xf numFmtId="0" fontId="0" fillId="10" borderId="23" xfId="0" applyFill="1" applyBorder="1"/>
    <xf numFmtId="0" fontId="0" fillId="0" borderId="22" xfId="0" applyBorder="1"/>
    <xf numFmtId="0" fontId="0" fillId="0" borderId="1" xfId="0" applyBorder="1"/>
    <xf numFmtId="0" fontId="0" fillId="0" borderId="2" xfId="0" applyBorder="1"/>
    <xf numFmtId="0" fontId="0" fillId="0" borderId="24" xfId="0" applyBorder="1"/>
    <xf numFmtId="0" fontId="0" fillId="0" borderId="25" xfId="0" applyBorder="1"/>
    <xf numFmtId="0" fontId="0" fillId="0" borderId="3" xfId="0" applyBorder="1"/>
    <xf numFmtId="0" fontId="0" fillId="0" borderId="4" xfId="0" applyBorder="1"/>
    <xf numFmtId="0" fontId="0" fillId="2" borderId="21" xfId="0" applyFill="1" applyBorder="1"/>
    <xf numFmtId="0" fontId="0" fillId="9" borderId="23" xfId="0" applyFill="1" applyBorder="1"/>
    <xf numFmtId="0" fontId="0" fillId="9" borderId="21" xfId="0" applyFill="1" applyBorder="1"/>
    <xf numFmtId="0" fontId="0" fillId="7" borderId="21" xfId="0" applyFill="1" applyBorder="1"/>
    <xf numFmtId="0" fontId="0" fillId="5" borderId="21" xfId="0" applyFill="1" applyBorder="1"/>
    <xf numFmtId="0" fontId="0" fillId="13" borderId="21" xfId="0" applyFill="1" applyBorder="1"/>
    <xf numFmtId="0" fontId="0" fillId="13" borderId="23" xfId="0" applyFill="1" applyBorder="1"/>
    <xf numFmtId="0" fontId="1" fillId="0" borderId="0" xfId="0" applyFont="1" applyBorder="1"/>
    <xf numFmtId="0" fontId="0" fillId="12" borderId="25" xfId="0" applyFill="1" applyBorder="1"/>
    <xf numFmtId="0" fontId="0" fillId="10" borderId="4" xfId="0" applyFill="1" applyBorder="1"/>
    <xf numFmtId="0" fontId="0" fillId="10" borderId="25" xfId="0" applyFill="1" applyBorder="1"/>
    <xf numFmtId="0" fontId="0" fillId="2" borderId="25" xfId="0" applyFill="1" applyBorder="1"/>
    <xf numFmtId="0" fontId="0" fillId="9" borderId="4" xfId="0" applyFill="1" applyBorder="1"/>
    <xf numFmtId="0" fontId="0" fillId="9" borderId="2" xfId="0" applyFill="1" applyBorder="1"/>
    <xf numFmtId="0" fontId="0" fillId="5" borderId="2" xfId="0" applyFill="1" applyBorder="1"/>
    <xf numFmtId="0" fontId="0" fillId="5" borderId="25" xfId="0" applyFill="1" applyBorder="1"/>
    <xf numFmtId="0" fontId="0" fillId="13" borderId="2" xfId="0" applyFill="1" applyBorder="1"/>
    <xf numFmtId="0" fontId="0" fillId="13" borderId="25" xfId="0" applyFill="1" applyBorder="1"/>
    <xf numFmtId="0" fontId="0" fillId="13" borderId="4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12" borderId="2" xfId="0" applyFill="1" applyBorder="1"/>
    <xf numFmtId="0" fontId="0" fillId="11" borderId="25" xfId="0" applyFill="1" applyBorder="1"/>
    <xf numFmtId="0" fontId="0" fillId="9" borderId="25" xfId="0" applyFill="1" applyBorder="1"/>
    <xf numFmtId="0" fontId="1" fillId="0" borderId="30" xfId="0" applyFont="1" applyBorder="1"/>
    <xf numFmtId="0" fontId="5" fillId="15" borderId="25" xfId="0" applyFont="1" applyFill="1" applyBorder="1"/>
    <xf numFmtId="0" fontId="0" fillId="17" borderId="25" xfId="0" applyFill="1" applyBorder="1"/>
    <xf numFmtId="0" fontId="5" fillId="16" borderId="25" xfId="0" applyFont="1" applyFill="1" applyBorder="1"/>
    <xf numFmtId="0" fontId="0" fillId="0" borderId="3" xfId="0" applyFill="1" applyBorder="1"/>
    <xf numFmtId="0" fontId="2" fillId="0" borderId="26" xfId="0" applyFont="1" applyBorder="1" applyAlignment="1">
      <alignment horizontal="left"/>
    </xf>
    <xf numFmtId="49" fontId="2" fillId="0" borderId="0" xfId="0" applyNumberFormat="1" applyFont="1" applyAlignment="1">
      <alignment vertical="top"/>
    </xf>
    <xf numFmtId="0" fontId="5" fillId="16" borderId="4" xfId="0" applyFont="1" applyFill="1" applyBorder="1"/>
    <xf numFmtId="0" fontId="0" fillId="18" borderId="25" xfId="0" applyFill="1" applyBorder="1"/>
    <xf numFmtId="0" fontId="0" fillId="14" borderId="25" xfId="0" applyFill="1" applyBorder="1"/>
    <xf numFmtId="0" fontId="0" fillId="14" borderId="23" xfId="0" applyFill="1" applyBorder="1"/>
    <xf numFmtId="0" fontId="0" fillId="14" borderId="21" xfId="0" applyFill="1" applyBorder="1"/>
    <xf numFmtId="0" fontId="0" fillId="0" borderId="31" xfId="0" applyBorder="1"/>
    <xf numFmtId="0" fontId="0" fillId="13" borderId="32" xfId="0" applyFill="1" applyBorder="1"/>
    <xf numFmtId="0" fontId="5" fillId="15" borderId="2" xfId="0" applyFont="1" applyFill="1" applyBorder="1"/>
    <xf numFmtId="0" fontId="1" fillId="0" borderId="33" xfId="0" applyFont="1" applyBorder="1"/>
    <xf numFmtId="15" fontId="2" fillId="0" borderId="5" xfId="0" applyNumberFormat="1" applyFont="1" applyBorder="1"/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34" xfId="0" applyBorder="1"/>
    <xf numFmtId="0" fontId="5" fillId="15" borderId="35" xfId="0" applyFont="1" applyFill="1" applyBorder="1"/>
    <xf numFmtId="0" fontId="0" fillId="0" borderId="7" xfId="0" applyFill="1" applyBorder="1"/>
    <xf numFmtId="0" fontId="0" fillId="19" borderId="4" xfId="0" applyFill="1" applyBorder="1"/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Standard" xfId="0" builtinId="0"/>
  </cellStyles>
  <dxfs count="224"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dimension ref="A1:AB33"/>
  <sheetViews>
    <sheetView topLeftCell="I1" zoomScale="90" zoomScaleNormal="90" workbookViewId="0">
      <selection activeCell="Q13" sqref="Q13"/>
    </sheetView>
  </sheetViews>
  <sheetFormatPr baseColWidth="10" defaultColWidth="11.42578125" defaultRowHeight="15" x14ac:dyDescent="0.25"/>
  <cols>
    <col min="1" max="1" width="11" customWidth="1"/>
    <col min="2" max="2" width="8.7109375" customWidth="1"/>
    <col min="3" max="3" width="7.140625" customWidth="1"/>
    <col min="4" max="4" width="6.85546875" style="16" customWidth="1"/>
    <col min="5" max="5" width="4.140625" style="16" customWidth="1"/>
    <col min="6" max="6" width="3.85546875" customWidth="1"/>
    <col min="7" max="7" width="1.7109375" customWidth="1"/>
    <col min="8" max="8" width="4.140625" customWidth="1"/>
    <col min="9" max="9" width="2.42578125" customWidth="1"/>
    <col min="10" max="10" width="4.85546875" customWidth="1"/>
    <col min="11" max="11" width="2.42578125" customWidth="1"/>
    <col min="12" max="12" width="4.7109375" customWidth="1"/>
    <col min="13" max="13" width="1.85546875" customWidth="1"/>
    <col min="14" max="14" width="3.7109375" customWidth="1"/>
    <col min="15" max="15" width="4.140625" customWidth="1"/>
    <col min="16" max="16" width="17.85546875" customWidth="1"/>
    <col min="17" max="17" width="4.5703125" customWidth="1"/>
    <col min="18" max="18" width="8.28515625" style="56" customWidth="1"/>
    <col min="19" max="19" width="15.7109375" customWidth="1"/>
    <col min="20" max="20" width="4.85546875" customWidth="1"/>
    <col min="21" max="21" width="6.140625" style="16" customWidth="1"/>
    <col min="22" max="22" width="5.5703125" customWidth="1"/>
    <col min="23" max="23" width="4.85546875" customWidth="1"/>
    <col min="24" max="24" width="7.140625" customWidth="1"/>
    <col min="26" max="26" width="6.85546875" customWidth="1"/>
    <col min="27" max="27" width="9.7109375" customWidth="1"/>
  </cols>
  <sheetData>
    <row r="1" spans="1:26" ht="15.75" thickBot="1" x14ac:dyDescent="0.3">
      <c r="A1" s="32" t="s">
        <v>0</v>
      </c>
      <c r="B1" s="23"/>
      <c r="C1" s="32" t="s">
        <v>1</v>
      </c>
      <c r="D1" s="32" t="s">
        <v>2</v>
      </c>
      <c r="E1" s="32" t="s">
        <v>3</v>
      </c>
      <c r="F1" s="31"/>
      <c r="G1" s="7"/>
      <c r="H1" s="16"/>
      <c r="I1" s="16"/>
      <c r="J1" s="16"/>
      <c r="K1" s="16"/>
      <c r="L1" s="16"/>
      <c r="M1" s="16"/>
      <c r="N1" s="16"/>
      <c r="O1" s="16"/>
      <c r="P1" s="31" t="s">
        <v>4</v>
      </c>
      <c r="Q1" s="31"/>
      <c r="R1" s="55" t="s">
        <v>5</v>
      </c>
      <c r="S1" s="32" t="s">
        <v>6</v>
      </c>
      <c r="T1" s="32" t="s">
        <v>7</v>
      </c>
      <c r="U1" s="32"/>
      <c r="V1" s="32" t="s">
        <v>8</v>
      </c>
      <c r="W1" s="31" t="s">
        <v>9</v>
      </c>
      <c r="X1" s="16"/>
      <c r="Y1" s="32" t="s">
        <v>10</v>
      </c>
      <c r="Z1" s="32" t="s">
        <v>11</v>
      </c>
    </row>
    <row r="2" spans="1:26" ht="15.75" thickBot="1" x14ac:dyDescent="0.3">
      <c r="A2" s="37" t="s">
        <v>12</v>
      </c>
      <c r="B2" s="37" t="s">
        <v>13</v>
      </c>
      <c r="C2" s="37">
        <v>30</v>
      </c>
      <c r="D2" s="37">
        <v>7</v>
      </c>
      <c r="E2" s="37"/>
      <c r="F2" s="7"/>
      <c r="G2" s="7"/>
      <c r="H2" s="16"/>
      <c r="I2" s="16"/>
      <c r="J2" s="16"/>
      <c r="K2" s="16"/>
      <c r="L2" s="16"/>
      <c r="M2" s="16"/>
      <c r="N2" s="16"/>
      <c r="O2" s="16"/>
      <c r="P2" s="64" t="s">
        <v>14</v>
      </c>
      <c r="Q2" s="92">
        <f>CharacterSheet!B2</f>
        <v>12</v>
      </c>
      <c r="R2" s="110"/>
      <c r="S2" s="118" t="s">
        <v>15</v>
      </c>
      <c r="T2" s="119"/>
      <c r="U2" s="119"/>
      <c r="V2" s="120"/>
      <c r="W2" s="7"/>
      <c r="X2" s="16"/>
      <c r="Y2" s="16" t="s">
        <v>16</v>
      </c>
      <c r="Z2" s="16" t="s">
        <v>17</v>
      </c>
    </row>
    <row r="3" spans="1:26" ht="15.75" thickBot="1" x14ac:dyDescent="0.3">
      <c r="A3" s="11" t="s">
        <v>18</v>
      </c>
      <c r="B3" s="11" t="s">
        <v>19</v>
      </c>
      <c r="C3" s="11">
        <v>12</v>
      </c>
      <c r="D3" s="11">
        <v>7</v>
      </c>
      <c r="E3" s="11"/>
      <c r="F3" s="7"/>
      <c r="G3" s="7"/>
      <c r="H3" s="16"/>
      <c r="I3" s="16"/>
      <c r="J3" s="16"/>
      <c r="K3" s="16"/>
      <c r="L3" s="16"/>
      <c r="M3" s="16"/>
      <c r="N3" s="16"/>
      <c r="O3" s="16"/>
      <c r="P3" s="66" t="s">
        <v>20</v>
      </c>
      <c r="Q3" s="80">
        <f>CharacterSheet!B3</f>
        <v>12</v>
      </c>
      <c r="R3" s="95"/>
      <c r="S3" s="64" t="s">
        <v>21</v>
      </c>
      <c r="T3" s="60" t="s">
        <v>22</v>
      </c>
      <c r="U3" s="60" t="s">
        <v>23</v>
      </c>
      <c r="V3" s="65">
        <f>CharacterSheet!I2</f>
        <v>29</v>
      </c>
      <c r="W3" s="63"/>
      <c r="X3" s="16"/>
      <c r="Y3" s="16" t="s">
        <v>24</v>
      </c>
      <c r="Z3" s="16" t="s">
        <v>25</v>
      </c>
    </row>
    <row r="4" spans="1:26" x14ac:dyDescent="0.25">
      <c r="A4" s="11" t="s">
        <v>26</v>
      </c>
      <c r="B4" s="11" t="s">
        <v>27</v>
      </c>
      <c r="C4" s="11">
        <v>15</v>
      </c>
      <c r="D4" s="11">
        <v>7</v>
      </c>
      <c r="E4" s="11"/>
      <c r="F4" s="7"/>
      <c r="G4" s="7"/>
      <c r="H4" s="16"/>
      <c r="I4" s="17"/>
      <c r="J4" s="18"/>
      <c r="K4" s="19"/>
      <c r="L4" s="16"/>
      <c r="M4" s="16"/>
      <c r="N4" s="16"/>
      <c r="O4" s="16"/>
      <c r="P4" s="66" t="s">
        <v>28</v>
      </c>
      <c r="Q4" s="93">
        <f>CharacterSheet!B4</f>
        <v>12</v>
      </c>
      <c r="R4" s="95"/>
      <c r="S4" s="66" t="s">
        <v>29</v>
      </c>
      <c r="T4" s="53" t="s">
        <v>22</v>
      </c>
      <c r="U4" s="53" t="s">
        <v>23</v>
      </c>
      <c r="V4" s="67">
        <f>CharacterSheet!I3</f>
        <v>30</v>
      </c>
      <c r="W4" s="63"/>
      <c r="X4" s="16"/>
      <c r="Y4" s="16"/>
      <c r="Z4" s="16" t="s">
        <v>30</v>
      </c>
    </row>
    <row r="5" spans="1:26" x14ac:dyDescent="0.25">
      <c r="A5" s="11" t="s">
        <v>31</v>
      </c>
      <c r="B5" s="11" t="s">
        <v>32</v>
      </c>
      <c r="C5" s="11">
        <v>25</v>
      </c>
      <c r="D5" s="11">
        <v>7</v>
      </c>
      <c r="E5" s="11">
        <v>2</v>
      </c>
      <c r="F5" s="7"/>
      <c r="G5" s="7"/>
      <c r="H5" s="16"/>
      <c r="I5" s="20"/>
      <c r="J5" s="7"/>
      <c r="K5" s="21"/>
      <c r="L5" s="16"/>
      <c r="M5" s="16"/>
      <c r="N5" s="16"/>
      <c r="O5" s="16"/>
      <c r="P5" s="66" t="s">
        <v>33</v>
      </c>
      <c r="Q5" s="104">
        <f>CharacterSheet!B5</f>
        <v>13</v>
      </c>
      <c r="R5" s="95"/>
      <c r="S5" s="66" t="s">
        <v>34</v>
      </c>
      <c r="T5" s="53" t="s">
        <v>22</v>
      </c>
      <c r="U5" s="53"/>
      <c r="V5" s="67">
        <f>CharacterSheet!I4</f>
        <v>20</v>
      </c>
      <c r="W5" s="63"/>
      <c r="X5" s="16"/>
      <c r="Y5" s="16"/>
      <c r="Z5" s="16"/>
    </row>
    <row r="6" spans="1:26" ht="15.75" thickBot="1" x14ac:dyDescent="0.3">
      <c r="A6" s="11" t="s">
        <v>35</v>
      </c>
      <c r="B6" s="15" t="s">
        <v>36</v>
      </c>
      <c r="C6" s="11"/>
      <c r="D6" s="11"/>
      <c r="E6" s="11"/>
      <c r="F6" s="7"/>
      <c r="G6" s="7"/>
      <c r="H6" s="16"/>
      <c r="I6" s="22"/>
      <c r="J6" s="23"/>
      <c r="K6" s="24"/>
      <c r="L6" s="16"/>
      <c r="M6" s="16"/>
      <c r="N6" s="16"/>
      <c r="O6" s="16"/>
      <c r="P6" s="66" t="s">
        <v>37</v>
      </c>
      <c r="Q6" s="85">
        <f>CharacterSheet!B6</f>
        <v>10</v>
      </c>
      <c r="R6" s="95"/>
      <c r="S6" s="66" t="s">
        <v>38</v>
      </c>
      <c r="T6" s="11" t="s">
        <v>22</v>
      </c>
      <c r="U6" s="11" t="s">
        <v>23</v>
      </c>
      <c r="V6" s="67">
        <f>CharacterSheet!I5</f>
        <v>30</v>
      </c>
      <c r="W6" s="63"/>
      <c r="X6" s="16"/>
      <c r="Y6" s="16"/>
      <c r="Z6" s="16"/>
    </row>
    <row r="7" spans="1:26" ht="15.75" thickBot="1" x14ac:dyDescent="0.3">
      <c r="A7" s="7"/>
      <c r="B7" s="38"/>
      <c r="C7" s="7"/>
      <c r="D7" s="7"/>
      <c r="E7" s="7"/>
      <c r="F7" s="7"/>
      <c r="G7" s="16"/>
      <c r="H7" s="16"/>
      <c r="I7" s="16"/>
      <c r="J7" s="25"/>
      <c r="K7" s="16"/>
      <c r="L7" s="16"/>
      <c r="M7" s="16"/>
      <c r="N7" s="16"/>
      <c r="O7" s="16"/>
      <c r="P7" s="107" t="s">
        <v>39</v>
      </c>
      <c r="Q7" s="108">
        <f>CharacterSheet!B7</f>
        <v>12</v>
      </c>
      <c r="R7" s="95"/>
      <c r="S7" s="66" t="s">
        <v>213</v>
      </c>
      <c r="T7" s="11" t="s">
        <v>93</v>
      </c>
      <c r="U7" s="14" t="s">
        <v>68</v>
      </c>
      <c r="V7" s="67">
        <f>CharacterSheet!I6</f>
        <v>20</v>
      </c>
      <c r="W7" s="63"/>
      <c r="X7" s="16"/>
      <c r="Y7" s="16"/>
      <c r="Z7" s="16"/>
    </row>
    <row r="8" spans="1:26" ht="15.75" thickBot="1" x14ac:dyDescent="0.3">
      <c r="A8" s="46" t="s">
        <v>42</v>
      </c>
      <c r="B8" s="46" t="s">
        <v>43</v>
      </c>
      <c r="C8" s="47" t="s">
        <v>44</v>
      </c>
      <c r="D8" s="32" t="s">
        <v>2</v>
      </c>
      <c r="E8" s="7"/>
      <c r="F8" s="16"/>
      <c r="G8" s="16"/>
      <c r="H8" s="16"/>
      <c r="I8" s="16"/>
      <c r="J8" s="27"/>
      <c r="K8" s="16"/>
      <c r="L8" s="16"/>
      <c r="M8" s="16"/>
      <c r="N8" s="16"/>
      <c r="O8" s="16"/>
      <c r="P8" s="64" t="s">
        <v>45</v>
      </c>
      <c r="Q8" s="109">
        <f>CharacterSheet!B8</f>
        <v>5</v>
      </c>
      <c r="R8" s="95"/>
      <c r="S8" s="66" t="s">
        <v>40</v>
      </c>
      <c r="T8" s="53" t="s">
        <v>22</v>
      </c>
      <c r="U8" s="11" t="s">
        <v>41</v>
      </c>
      <c r="V8" s="67">
        <f>CharacterSheet!I7</f>
        <v>20</v>
      </c>
      <c r="W8" s="63"/>
      <c r="X8" s="16"/>
      <c r="Y8" s="12" t="s">
        <v>47</v>
      </c>
      <c r="Z8" s="16"/>
    </row>
    <row r="9" spans="1:26" ht="15.75" thickBot="1" x14ac:dyDescent="0.3">
      <c r="A9" s="16" t="s">
        <v>48</v>
      </c>
      <c r="B9" s="16" t="s">
        <v>49</v>
      </c>
      <c r="C9" s="13">
        <v>10.5</v>
      </c>
      <c r="D9" s="16">
        <v>7</v>
      </c>
      <c r="E9" s="7"/>
      <c r="F9" s="25"/>
      <c r="G9" s="28"/>
      <c r="H9" s="17"/>
      <c r="I9" s="18"/>
      <c r="J9" s="18"/>
      <c r="K9" s="18"/>
      <c r="L9" s="19"/>
      <c r="M9" s="29"/>
      <c r="N9" s="25"/>
      <c r="O9" s="16"/>
      <c r="P9" s="114" t="s">
        <v>214</v>
      </c>
      <c r="Q9" s="115">
        <v>5</v>
      </c>
      <c r="R9" s="95"/>
      <c r="S9" s="66" t="s">
        <v>46</v>
      </c>
      <c r="T9" s="11" t="s">
        <v>22</v>
      </c>
      <c r="U9" s="11" t="s">
        <v>41</v>
      </c>
      <c r="V9" s="67">
        <f>CharacterSheet!I8</f>
        <v>20</v>
      </c>
      <c r="W9" s="63"/>
      <c r="X9" s="16"/>
      <c r="Y9" s="11" t="s">
        <v>52</v>
      </c>
      <c r="Z9" s="11">
        <f>Inventar!$G$22</f>
        <v>15.5</v>
      </c>
    </row>
    <row r="10" spans="1:26" ht="15.75" thickBot="1" x14ac:dyDescent="0.3">
      <c r="A10" s="16" t="s">
        <v>53</v>
      </c>
      <c r="B10" s="16" t="s">
        <v>54</v>
      </c>
      <c r="C10" s="13">
        <v>6</v>
      </c>
      <c r="D10" s="16">
        <v>7</v>
      </c>
      <c r="F10" s="27"/>
      <c r="G10" s="16"/>
      <c r="H10" s="20"/>
      <c r="I10" s="7"/>
      <c r="J10" s="7" t="s">
        <v>26</v>
      </c>
      <c r="K10" s="7"/>
      <c r="L10" s="21"/>
      <c r="M10" s="16"/>
      <c r="N10" s="27"/>
      <c r="O10" s="16"/>
      <c r="P10" s="66" t="s">
        <v>50</v>
      </c>
      <c r="Q10" s="97">
        <f>CharacterSheet!B10</f>
        <v>18</v>
      </c>
      <c r="R10" s="95">
        <f>$P$17*(-1)</f>
        <v>0</v>
      </c>
      <c r="S10" s="68" t="s">
        <v>51</v>
      </c>
      <c r="T10" s="62" t="s">
        <v>41</v>
      </c>
      <c r="U10" s="62"/>
      <c r="V10" s="69">
        <f>CharacterSheet!I9</f>
        <v>20</v>
      </c>
      <c r="W10" s="63"/>
      <c r="X10" s="16"/>
      <c r="Y10" s="11" t="s">
        <v>57</v>
      </c>
      <c r="Z10" s="11">
        <f>Inventar!$G$19</f>
        <v>19.5</v>
      </c>
    </row>
    <row r="11" spans="1:26" ht="15.75" thickBot="1" x14ac:dyDescent="0.3">
      <c r="A11" s="16" t="s">
        <v>58</v>
      </c>
      <c r="B11" s="16" t="s">
        <v>54</v>
      </c>
      <c r="C11" s="13">
        <v>6</v>
      </c>
      <c r="D11" s="16">
        <v>7</v>
      </c>
      <c r="F11" s="27"/>
      <c r="G11" s="16"/>
      <c r="H11" s="20"/>
      <c r="I11" s="7"/>
      <c r="J11" s="7"/>
      <c r="K11" s="7"/>
      <c r="L11" s="21"/>
      <c r="M11" s="16"/>
      <c r="N11" s="27"/>
      <c r="O11" s="16"/>
      <c r="P11" s="66" t="s">
        <v>55</v>
      </c>
      <c r="Q11" s="98">
        <f>CharacterSheet!B11</f>
        <v>10</v>
      </c>
      <c r="R11" s="95"/>
      <c r="S11" s="118" t="s">
        <v>56</v>
      </c>
      <c r="T11" s="124"/>
      <c r="U11" s="124"/>
      <c r="V11" s="125"/>
      <c r="W11" s="7"/>
      <c r="X11" s="16"/>
      <c r="Y11" s="11" t="s">
        <v>60</v>
      </c>
      <c r="Z11" s="11">
        <f>Q2*4</f>
        <v>48</v>
      </c>
    </row>
    <row r="12" spans="1:26" ht="15.75" thickBot="1" x14ac:dyDescent="0.3">
      <c r="A12" s="16" t="s">
        <v>61</v>
      </c>
      <c r="B12" s="16" t="s">
        <v>49</v>
      </c>
      <c r="C12" s="13">
        <v>10.5</v>
      </c>
      <c r="D12" s="16">
        <v>7</v>
      </c>
      <c r="F12" s="27"/>
      <c r="G12" s="16"/>
      <c r="H12" s="20"/>
      <c r="I12" s="7"/>
      <c r="J12" s="7"/>
      <c r="K12" s="7"/>
      <c r="L12" s="21"/>
      <c r="M12" s="16"/>
      <c r="N12" s="27"/>
      <c r="O12" s="16"/>
      <c r="P12" s="99" t="s">
        <v>224</v>
      </c>
      <c r="Q12" s="117">
        <f>ROUNDUP((Q7+Q5)/2,0)</f>
        <v>13</v>
      </c>
      <c r="R12" s="95"/>
      <c r="S12" s="64" t="s">
        <v>59</v>
      </c>
      <c r="T12" s="60" t="s">
        <v>22</v>
      </c>
      <c r="U12" s="60" t="s">
        <v>41</v>
      </c>
      <c r="V12" s="65">
        <f>CharacterSheet!I10</f>
        <v>20</v>
      </c>
      <c r="W12" s="66"/>
      <c r="X12" s="16"/>
      <c r="Y12" s="11" t="s">
        <v>63</v>
      </c>
      <c r="Z12" s="11">
        <f>Z11-Z10</f>
        <v>28.5</v>
      </c>
    </row>
    <row r="13" spans="1:26" ht="15.75" thickBot="1" x14ac:dyDescent="0.3">
      <c r="A13" s="23" t="s">
        <v>64</v>
      </c>
      <c r="B13" s="23" t="s">
        <v>49</v>
      </c>
      <c r="C13" s="48">
        <v>10.5</v>
      </c>
      <c r="D13" s="23">
        <v>7</v>
      </c>
      <c r="F13" s="27"/>
      <c r="G13" s="16"/>
      <c r="H13" s="20"/>
      <c r="I13" s="7"/>
      <c r="J13" s="7" t="s">
        <v>31</v>
      </c>
      <c r="K13" s="7"/>
      <c r="L13" s="21"/>
      <c r="M13" s="16"/>
      <c r="N13" s="27"/>
      <c r="O13" s="16"/>
      <c r="P13" s="16"/>
      <c r="Q13" s="16"/>
      <c r="S13" s="66" t="s">
        <v>62</v>
      </c>
      <c r="T13" s="50" t="s">
        <v>41</v>
      </c>
      <c r="U13" s="50"/>
      <c r="V13" s="67">
        <f>CharacterSheet!I11</f>
        <v>24</v>
      </c>
      <c r="W13" s="63"/>
      <c r="X13" s="16"/>
      <c r="Y13" s="116" t="s">
        <v>215</v>
      </c>
      <c r="Z13" s="11" t="str">
        <f>IF(Z9&gt;30,"Schwer",IF(Z9&gt;18,"Mittel","Leicht"))</f>
        <v>Leicht</v>
      </c>
    </row>
    <row r="14" spans="1:26" ht="14.65" customHeight="1" x14ac:dyDescent="0.25">
      <c r="A14" s="12" t="s">
        <v>57</v>
      </c>
      <c r="B14" s="12"/>
      <c r="C14" s="49">
        <f>SUM(C9:C13)</f>
        <v>43.5</v>
      </c>
      <c r="F14" s="27"/>
      <c r="G14" s="16"/>
      <c r="H14" s="20"/>
      <c r="I14" s="7"/>
      <c r="J14" s="7"/>
      <c r="K14" s="7"/>
      <c r="L14" s="21"/>
      <c r="M14" s="16"/>
      <c r="N14" s="27"/>
      <c r="O14" s="16"/>
      <c r="P14" s="121" t="s">
        <v>65</v>
      </c>
      <c r="Q14" s="16"/>
      <c r="S14" s="66" t="s">
        <v>66</v>
      </c>
      <c r="T14" s="50" t="s">
        <v>41</v>
      </c>
      <c r="U14" s="50"/>
      <c r="V14" s="67">
        <f>CharacterSheet!I12</f>
        <v>20</v>
      </c>
      <c r="W14" s="63"/>
      <c r="X14" s="16"/>
      <c r="Y14" s="16"/>
      <c r="Z14" s="16"/>
    </row>
    <row r="15" spans="1:26" ht="15.75" thickBot="1" x14ac:dyDescent="0.3">
      <c r="A15" s="39"/>
      <c r="B15" s="38"/>
      <c r="C15" s="16"/>
      <c r="F15" s="27"/>
      <c r="G15" s="16"/>
      <c r="H15" s="20"/>
      <c r="I15" s="7"/>
      <c r="J15" s="7"/>
      <c r="K15" s="7"/>
      <c r="L15" s="21"/>
      <c r="M15" s="16"/>
      <c r="N15" s="27"/>
      <c r="O15" s="16"/>
      <c r="P15" s="122"/>
      <c r="Q15" s="16"/>
      <c r="S15" s="68" t="s">
        <v>67</v>
      </c>
      <c r="T15" s="62" t="s">
        <v>41</v>
      </c>
      <c r="U15" s="61" t="s">
        <v>68</v>
      </c>
      <c r="V15" s="69">
        <f>CharacterSheet!I13</f>
        <v>20</v>
      </c>
      <c r="W15" s="66"/>
      <c r="X15" s="16"/>
      <c r="Y15" s="16"/>
      <c r="Z15" s="16"/>
    </row>
    <row r="16" spans="1:26" ht="15.75" thickBot="1" x14ac:dyDescent="0.3">
      <c r="A16" s="16"/>
      <c r="B16" s="16"/>
      <c r="C16" s="12" t="s">
        <v>90</v>
      </c>
      <c r="D16" s="12" t="s">
        <v>91</v>
      </c>
      <c r="F16" s="27"/>
      <c r="G16" s="16"/>
      <c r="H16" s="20"/>
      <c r="I16" s="7"/>
      <c r="J16" s="7"/>
      <c r="K16" s="7"/>
      <c r="L16" s="21"/>
      <c r="M16" s="16"/>
      <c r="N16" s="27"/>
      <c r="O16" s="16"/>
      <c r="P16" s="123"/>
      <c r="Q16" s="16"/>
      <c r="R16" s="77"/>
      <c r="S16" s="118" t="s">
        <v>69</v>
      </c>
      <c r="T16" s="119"/>
      <c r="U16" s="119"/>
      <c r="V16" s="120"/>
      <c r="W16" s="7"/>
      <c r="X16" s="16"/>
      <c r="Y16" s="12" t="s">
        <v>73</v>
      </c>
      <c r="Z16" s="16"/>
    </row>
    <row r="17" spans="1:28" ht="15.75" thickBot="1" x14ac:dyDescent="0.3">
      <c r="A17" s="43" t="s">
        <v>95</v>
      </c>
      <c r="B17" s="44">
        <f>CharacterSheet!B15</f>
        <v>275</v>
      </c>
      <c r="C17" s="45">
        <f>0</f>
        <v>0</v>
      </c>
      <c r="D17" s="40">
        <f>B17-C17</f>
        <v>275</v>
      </c>
      <c r="F17" s="26"/>
      <c r="G17" s="16"/>
      <c r="H17" s="20"/>
      <c r="I17" s="7"/>
      <c r="J17" s="7"/>
      <c r="K17" s="7"/>
      <c r="L17" s="21"/>
      <c r="M17" s="16"/>
      <c r="N17" s="26"/>
      <c r="O17" s="16"/>
      <c r="P17" s="37">
        <v>0</v>
      </c>
      <c r="Q17" s="16"/>
      <c r="S17" s="64" t="s">
        <v>71</v>
      </c>
      <c r="T17" s="70" t="s">
        <v>72</v>
      </c>
      <c r="U17" s="70" t="s">
        <v>93</v>
      </c>
      <c r="V17" s="65">
        <f>CharacterSheet!I14</f>
        <v>20</v>
      </c>
      <c r="W17" s="66"/>
      <c r="X17" s="16"/>
      <c r="Y17" s="6" t="s">
        <v>76</v>
      </c>
      <c r="Z17" s="10" t="s">
        <v>77</v>
      </c>
      <c r="AA17" s="10" t="s">
        <v>78</v>
      </c>
      <c r="AB17" s="10" t="s">
        <v>79</v>
      </c>
    </row>
    <row r="18" spans="1:28" ht="15.75" thickBot="1" x14ac:dyDescent="0.3">
      <c r="A18" s="59" t="s">
        <v>97</v>
      </c>
      <c r="B18" s="58">
        <f>CharacterSheet!B16</f>
        <v>12</v>
      </c>
      <c r="C18" s="45">
        <f>0</f>
        <v>0</v>
      </c>
      <c r="D18" s="14">
        <f>B18+C18</f>
        <v>12</v>
      </c>
      <c r="F18" s="16"/>
      <c r="G18" s="16"/>
      <c r="H18" s="22" t="s">
        <v>18</v>
      </c>
      <c r="I18" s="23"/>
      <c r="J18" s="23"/>
      <c r="K18" s="23"/>
      <c r="L18" s="24" t="s">
        <v>81</v>
      </c>
      <c r="M18" s="16"/>
      <c r="N18" s="16"/>
      <c r="O18" s="16"/>
      <c r="P18" s="16"/>
      <c r="Q18" s="16"/>
      <c r="S18" s="66" t="s">
        <v>75</v>
      </c>
      <c r="T18" s="54" t="s">
        <v>72</v>
      </c>
      <c r="U18" s="54"/>
      <c r="V18" s="67">
        <f>CharacterSheet!I15</f>
        <v>35</v>
      </c>
      <c r="W18" s="63"/>
      <c r="X18" s="16"/>
      <c r="Y18" s="16" t="s">
        <v>83</v>
      </c>
      <c r="Z18" s="16">
        <v>3</v>
      </c>
      <c r="AA18" s="16">
        <v>5</v>
      </c>
      <c r="AB18" s="16" t="s">
        <v>84</v>
      </c>
    </row>
    <row r="19" spans="1:28" x14ac:dyDescent="0.25">
      <c r="A19" s="42" t="s">
        <v>100</v>
      </c>
      <c r="B19" s="42">
        <f>CharacterSheet!B17</f>
        <v>55</v>
      </c>
      <c r="C19" s="45">
        <f>0</f>
        <v>0</v>
      </c>
      <c r="D19" s="40">
        <f>B19+C19</f>
        <v>55</v>
      </c>
      <c r="F19" s="16"/>
      <c r="G19" s="16"/>
      <c r="H19" s="17"/>
      <c r="I19" s="19"/>
      <c r="J19" s="16"/>
      <c r="K19" s="17"/>
      <c r="L19" s="19"/>
      <c r="M19" s="16"/>
      <c r="N19" s="16"/>
      <c r="O19" s="16"/>
      <c r="P19" s="7"/>
      <c r="Q19" s="7"/>
      <c r="S19" s="66" t="s">
        <v>82</v>
      </c>
      <c r="T19" s="54" t="s">
        <v>72</v>
      </c>
      <c r="U19" s="54"/>
      <c r="V19" s="67">
        <f>CharacterSheet!I16</f>
        <v>20</v>
      </c>
      <c r="W19" s="63"/>
      <c r="X19" s="16"/>
      <c r="Y19" s="16" t="s">
        <v>88</v>
      </c>
      <c r="Z19" s="16">
        <v>4</v>
      </c>
      <c r="AA19" s="16">
        <v>2</v>
      </c>
      <c r="AB19" s="16" t="s">
        <v>89</v>
      </c>
    </row>
    <row r="20" spans="1:28" x14ac:dyDescent="0.25">
      <c r="A20" s="40" t="s">
        <v>102</v>
      </c>
      <c r="B20" s="40">
        <f>CharacterSheet!B18</f>
        <v>192.5</v>
      </c>
      <c r="C20" s="45">
        <f>0</f>
        <v>0</v>
      </c>
      <c r="D20" s="40">
        <f>B20+C20</f>
        <v>192.5</v>
      </c>
      <c r="F20" s="16"/>
      <c r="G20" s="16"/>
      <c r="H20" s="20"/>
      <c r="I20" s="21"/>
      <c r="J20" s="16"/>
      <c r="K20" s="20"/>
      <c r="L20" s="21"/>
      <c r="M20" s="16"/>
      <c r="N20" s="16"/>
      <c r="O20" s="16"/>
      <c r="P20" s="7"/>
      <c r="Q20" s="7"/>
      <c r="S20" s="66" t="s">
        <v>85</v>
      </c>
      <c r="T20" s="11" t="s">
        <v>86</v>
      </c>
      <c r="U20" s="11" t="s">
        <v>87</v>
      </c>
      <c r="V20" s="67">
        <f>CharacterSheet!I17</f>
        <v>20</v>
      </c>
      <c r="W20" s="63"/>
      <c r="X20" s="16"/>
      <c r="Y20" s="8" t="s">
        <v>94</v>
      </c>
      <c r="Z20" s="16"/>
      <c r="AA20" s="16"/>
      <c r="AB20" s="16"/>
    </row>
    <row r="21" spans="1:28" x14ac:dyDescent="0.25">
      <c r="A21" s="40" t="s">
        <v>58</v>
      </c>
      <c r="B21" s="40">
        <f>CharacterSheet!B19</f>
        <v>110</v>
      </c>
      <c r="C21" s="45">
        <f>0</f>
        <v>0</v>
      </c>
      <c r="D21" s="40">
        <f t="shared" ref="D21:D22" si="0">B21+C21</f>
        <v>110</v>
      </c>
      <c r="F21" s="16"/>
      <c r="G21" s="16"/>
      <c r="H21" s="20"/>
      <c r="I21" s="21"/>
      <c r="J21" s="16"/>
      <c r="K21" s="20"/>
      <c r="L21" s="21"/>
      <c r="M21" s="16"/>
      <c r="N21" s="16"/>
      <c r="O21" s="16"/>
      <c r="P21" s="7"/>
      <c r="Q21" s="7"/>
      <c r="S21" s="66" t="s">
        <v>92</v>
      </c>
      <c r="T21" s="11" t="s">
        <v>93</v>
      </c>
      <c r="U21" s="11" t="s">
        <v>68</v>
      </c>
      <c r="V21" s="67">
        <f>CharacterSheet!I18</f>
        <v>28</v>
      </c>
      <c r="W21" s="63"/>
      <c r="X21" s="16"/>
      <c r="Y21" s="16"/>
      <c r="Z21" s="16"/>
      <c r="AA21" s="16"/>
      <c r="AB21" s="16"/>
    </row>
    <row r="22" spans="1:28" ht="15.75" thickBot="1" x14ac:dyDescent="0.3">
      <c r="A22" s="40" t="s">
        <v>64</v>
      </c>
      <c r="B22" s="40">
        <f>CharacterSheet!B20</f>
        <v>137.5</v>
      </c>
      <c r="C22" s="45">
        <f>0</f>
        <v>0</v>
      </c>
      <c r="D22" s="40">
        <f t="shared" si="0"/>
        <v>137.5</v>
      </c>
      <c r="E22" s="16" t="str">
        <f>IF(D18&lt;4,"Debuff","")</f>
        <v/>
      </c>
      <c r="F22" s="16"/>
      <c r="G22" s="16"/>
      <c r="H22" s="57" t="s">
        <v>98</v>
      </c>
      <c r="I22" s="21"/>
      <c r="J22" s="16"/>
      <c r="K22" s="20"/>
      <c r="L22" s="21"/>
      <c r="M22" s="16"/>
      <c r="N22" s="16"/>
      <c r="O22" s="16"/>
      <c r="P22" s="7"/>
      <c r="Q22" s="7"/>
      <c r="S22" s="68" t="s">
        <v>96</v>
      </c>
      <c r="T22" s="71" t="s">
        <v>216</v>
      </c>
      <c r="U22" s="105" t="s">
        <v>87</v>
      </c>
      <c r="V22" s="69">
        <f>CharacterSheet!I19</f>
        <v>20</v>
      </c>
      <c r="W22" s="66"/>
      <c r="X22" s="16"/>
      <c r="Y22" s="16"/>
      <c r="Z22" s="16"/>
      <c r="AA22" s="16"/>
      <c r="AB22" s="16"/>
    </row>
    <row r="23" spans="1:28" ht="15.75" thickBot="1" x14ac:dyDescent="0.3">
      <c r="A23" s="16"/>
      <c r="B23" s="16"/>
      <c r="C23" s="16"/>
      <c r="E23" s="16" t="str">
        <f>IF(D19=0,"Verkrüppelt",IF(D19&lt;=B19*0.2,"Verstümmelt",""))</f>
        <v/>
      </c>
      <c r="F23" s="16"/>
      <c r="G23" s="16"/>
      <c r="H23" s="20"/>
      <c r="I23" s="21"/>
      <c r="J23" s="16"/>
      <c r="K23" s="20"/>
      <c r="L23" s="21"/>
      <c r="M23" s="16"/>
      <c r="N23" s="16"/>
      <c r="O23" s="16"/>
      <c r="P23" s="7"/>
      <c r="Q23" s="7"/>
      <c r="R23" s="77"/>
      <c r="S23" s="118" t="s">
        <v>99</v>
      </c>
      <c r="T23" s="119"/>
      <c r="U23" s="119"/>
      <c r="V23" s="120"/>
      <c r="W23" s="7"/>
      <c r="X23" s="16"/>
      <c r="Y23" s="16"/>
      <c r="Z23" s="16"/>
      <c r="AA23" s="16"/>
      <c r="AB23" s="16"/>
    </row>
    <row r="24" spans="1:28" ht="15.75" thickBot="1" x14ac:dyDescent="0.3">
      <c r="A24" s="16"/>
      <c r="B24" s="16"/>
      <c r="C24" s="16"/>
      <c r="E24" s="16" t="str">
        <f>IF(D20=0,"Verkrüppelt",IF(D20&lt;=B20*0.2,"Verstümmelt",""))</f>
        <v/>
      </c>
      <c r="F24" s="16"/>
      <c r="G24" s="16"/>
      <c r="H24" s="20"/>
      <c r="I24" s="21"/>
      <c r="J24" s="16"/>
      <c r="K24" s="20"/>
      <c r="L24" s="21"/>
      <c r="M24" s="16"/>
      <c r="N24" s="16"/>
      <c r="O24" s="16"/>
      <c r="P24" s="16"/>
      <c r="Q24" s="16"/>
      <c r="S24" s="64" t="s">
        <v>101</v>
      </c>
      <c r="T24" s="72" t="s">
        <v>23</v>
      </c>
      <c r="U24" s="106"/>
      <c r="V24" s="65">
        <f>CharacterSheet!I20</f>
        <v>20</v>
      </c>
      <c r="W24" s="66"/>
      <c r="X24" s="16"/>
      <c r="Y24" s="16"/>
      <c r="Z24" s="16"/>
      <c r="AA24" s="16"/>
      <c r="AB24" s="16"/>
    </row>
    <row r="25" spans="1:28" ht="15.75" thickBot="1" x14ac:dyDescent="0.3">
      <c r="A25" s="17" t="s">
        <v>70</v>
      </c>
      <c r="B25" s="19"/>
      <c r="C25" s="16"/>
      <c r="E25" s="16" t="str">
        <f>IF(D21=0,"Verkrüppelt",IF(D21&lt;=B21*0.2,"Verstümmelt",""))</f>
        <v/>
      </c>
      <c r="F25" s="16"/>
      <c r="G25" s="16"/>
      <c r="H25" s="20"/>
      <c r="I25" s="21"/>
      <c r="J25" s="16"/>
      <c r="K25" s="20"/>
      <c r="L25" s="21"/>
      <c r="M25" s="16"/>
      <c r="N25" s="16"/>
      <c r="O25" s="16"/>
      <c r="P25" s="16"/>
      <c r="Q25" s="16"/>
      <c r="S25" s="68" t="s">
        <v>103</v>
      </c>
      <c r="T25" s="71" t="s">
        <v>23</v>
      </c>
      <c r="U25" s="105"/>
      <c r="V25" s="69">
        <f>CharacterSheet!I21</f>
        <v>28</v>
      </c>
      <c r="W25" s="66"/>
      <c r="X25" s="16"/>
      <c r="Y25" s="16"/>
      <c r="Z25" s="16"/>
      <c r="AA25" s="16"/>
      <c r="AB25" s="16"/>
    </row>
    <row r="26" spans="1:28" ht="15.75" thickBot="1" x14ac:dyDescent="0.3">
      <c r="A26" s="20" t="s">
        <v>74</v>
      </c>
      <c r="B26" s="21"/>
      <c r="C26" s="16"/>
      <c r="E26" s="16" t="str">
        <f>IF(D22=0,"Verkrüppelt",IF(D22&lt;=B22*0.2,"Verstümmelt",""))</f>
        <v/>
      </c>
      <c r="F26" s="16"/>
      <c r="G26" s="16"/>
      <c r="H26" s="22"/>
      <c r="I26" s="24"/>
      <c r="J26" s="16"/>
      <c r="K26" s="22"/>
      <c r="L26" s="24"/>
      <c r="M26" s="16"/>
      <c r="N26" s="16"/>
      <c r="O26" s="16"/>
      <c r="P26" s="16"/>
      <c r="Q26" s="16"/>
      <c r="R26" s="77"/>
      <c r="S26" s="118" t="s">
        <v>104</v>
      </c>
      <c r="T26" s="119"/>
      <c r="U26" s="119"/>
      <c r="V26" s="120"/>
      <c r="W26" s="7"/>
      <c r="X26" s="16"/>
      <c r="Y26" s="16"/>
      <c r="Z26" s="16"/>
      <c r="AA26" s="16"/>
      <c r="AB26" s="16"/>
    </row>
    <row r="27" spans="1:28" ht="15.75" thickBot="1" x14ac:dyDescent="0.3">
      <c r="A27" s="22" t="s">
        <v>80</v>
      </c>
      <c r="B27" s="24"/>
      <c r="C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S27" s="64" t="s">
        <v>105</v>
      </c>
      <c r="T27" s="73" t="s">
        <v>93</v>
      </c>
      <c r="U27" s="74"/>
      <c r="V27" s="65">
        <f>CharacterSheet!I22</f>
        <v>20</v>
      </c>
      <c r="W27" s="66"/>
      <c r="X27" s="16"/>
      <c r="Y27" s="16"/>
      <c r="Z27" s="16"/>
      <c r="AA27" s="16"/>
      <c r="AB27" s="16"/>
    </row>
    <row r="28" spans="1:28" x14ac:dyDescent="0.25">
      <c r="A28" s="16"/>
      <c r="B28" s="16"/>
      <c r="C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S28" s="66" t="s">
        <v>106</v>
      </c>
      <c r="T28" s="51" t="s">
        <v>93</v>
      </c>
      <c r="U28" s="14"/>
      <c r="V28" s="67">
        <f>CharacterSheet!I23</f>
        <v>20</v>
      </c>
      <c r="W28" s="63"/>
      <c r="X28" s="16"/>
      <c r="Y28" s="16"/>
      <c r="Z28" s="16"/>
      <c r="AA28" s="16"/>
      <c r="AB28" s="16"/>
    </row>
    <row r="29" spans="1:28" ht="15.75" thickBot="1" x14ac:dyDescent="0.3"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S29" s="68" t="s">
        <v>107</v>
      </c>
      <c r="T29" s="61" t="s">
        <v>93</v>
      </c>
      <c r="U29" s="61" t="s">
        <v>68</v>
      </c>
      <c r="V29" s="69">
        <f>CharacterSheet!I24</f>
        <v>20</v>
      </c>
      <c r="W29" s="66"/>
      <c r="X29" s="16"/>
      <c r="Y29" s="16"/>
      <c r="Z29" s="16"/>
      <c r="AA29" s="16"/>
      <c r="AB29" s="16"/>
    </row>
    <row r="30" spans="1:28" ht="15.75" thickBot="1" x14ac:dyDescent="0.3"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77"/>
      <c r="S30" s="118" t="s">
        <v>108</v>
      </c>
      <c r="T30" s="119"/>
      <c r="U30" s="119"/>
      <c r="V30" s="120"/>
      <c r="W30" s="7"/>
      <c r="X30" s="16"/>
      <c r="Y30" s="16"/>
      <c r="Z30" s="16"/>
      <c r="AA30" s="16"/>
      <c r="AB30" s="16"/>
    </row>
    <row r="31" spans="1:28" x14ac:dyDescent="0.25"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S31" s="64" t="s">
        <v>109</v>
      </c>
      <c r="T31" s="75" t="s">
        <v>68</v>
      </c>
      <c r="U31" s="75"/>
      <c r="V31" s="65">
        <f>CharacterSheet!I25</f>
        <v>20</v>
      </c>
      <c r="W31" s="63"/>
      <c r="X31" s="16"/>
      <c r="Y31" s="16"/>
      <c r="Z31" s="16"/>
      <c r="AA31" s="16"/>
      <c r="AB31" s="16"/>
    </row>
    <row r="32" spans="1:28" x14ac:dyDescent="0.25"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S32" s="66" t="s">
        <v>226</v>
      </c>
      <c r="T32" s="52" t="s">
        <v>68</v>
      </c>
      <c r="U32" s="52"/>
      <c r="V32" s="67">
        <f>CharacterSheet!I26</f>
        <v>20</v>
      </c>
      <c r="W32" s="63"/>
      <c r="X32" s="16"/>
      <c r="Y32" s="16"/>
      <c r="Z32" s="16"/>
      <c r="AA32" s="16"/>
      <c r="AB32" s="16"/>
    </row>
    <row r="33" spans="16:23" ht="15.75" thickBot="1" x14ac:dyDescent="0.3">
      <c r="P33" s="16"/>
      <c r="Q33" s="16"/>
      <c r="S33" s="68" t="s">
        <v>110</v>
      </c>
      <c r="T33" s="76" t="s">
        <v>68</v>
      </c>
      <c r="U33" s="76"/>
      <c r="V33" s="69">
        <f>CharacterSheet!I27</f>
        <v>35</v>
      </c>
      <c r="W33" s="63"/>
    </row>
  </sheetData>
  <mergeCells count="7">
    <mergeCell ref="S26:V26"/>
    <mergeCell ref="S30:V30"/>
    <mergeCell ref="P14:P16"/>
    <mergeCell ref="S2:V2"/>
    <mergeCell ref="S11:V11"/>
    <mergeCell ref="S16:V16"/>
    <mergeCell ref="S23:V23"/>
  </mergeCells>
  <conditionalFormatting sqref="T4:U5 T1:U1 T27:U28 T31:U1048576 T7:U7">
    <cfRule type="containsText" dxfId="223" priority="112" operator="containsText" text="Phy">
      <formula>NOT(ISERROR(SEARCH("Phy",T1)))</formula>
    </cfRule>
    <cfRule type="containsText" dxfId="222" priority="113" operator="containsText" text="Int">
      <formula>NOT(ISERROR(SEARCH("Int",T1)))</formula>
    </cfRule>
    <cfRule type="containsText" dxfId="221" priority="114" operator="containsText" text="Exp">
      <formula>NOT(ISERROR(SEARCH("Exp",T1)))</formula>
    </cfRule>
    <cfRule type="containsText" dxfId="220" priority="115" operator="containsText" text="Cha">
      <formula>NOT(ISERROR(SEARCH("Cha",T1)))</formula>
    </cfRule>
    <cfRule type="containsText" dxfId="219" priority="116" operator="containsText" text="Agi">
      <formula>NOT(ISERROR(SEARCH("Agi",T1)))</formula>
    </cfRule>
    <cfRule type="containsText" dxfId="218" priority="117" operator="containsText" text="Str">
      <formula>NOT(ISERROR(SEARCH("Str",T1)))</formula>
    </cfRule>
  </conditionalFormatting>
  <conditionalFormatting sqref="R1:R1048576">
    <cfRule type="cellIs" dxfId="217" priority="111" operator="lessThan">
      <formula>0</formula>
    </cfRule>
  </conditionalFormatting>
  <conditionalFormatting sqref="W1:W1048576">
    <cfRule type="cellIs" dxfId="216" priority="110" operator="lessThan">
      <formula>0</formula>
    </cfRule>
  </conditionalFormatting>
  <conditionalFormatting sqref="T6:U6">
    <cfRule type="containsText" dxfId="215" priority="104" operator="containsText" text="Phy">
      <formula>NOT(ISERROR(SEARCH("Phy",T6)))</formula>
    </cfRule>
    <cfRule type="containsText" dxfId="214" priority="105" operator="containsText" text="Int">
      <formula>NOT(ISERROR(SEARCH("Int",T6)))</formula>
    </cfRule>
    <cfRule type="containsText" dxfId="213" priority="106" operator="containsText" text="Exp">
      <formula>NOT(ISERROR(SEARCH("Exp",T6)))</formula>
    </cfRule>
    <cfRule type="containsText" dxfId="212" priority="107" operator="containsText" text="Cha">
      <formula>NOT(ISERROR(SEARCH("Cha",T6)))</formula>
    </cfRule>
    <cfRule type="containsText" dxfId="211" priority="108" operator="containsText" text="Agi">
      <formula>NOT(ISERROR(SEARCH("Agi",T6)))</formula>
    </cfRule>
    <cfRule type="containsText" dxfId="210" priority="109" operator="containsText" text="Str">
      <formula>NOT(ISERROR(SEARCH("Str",T6)))</formula>
    </cfRule>
  </conditionalFormatting>
  <conditionalFormatting sqref="T8:U8">
    <cfRule type="containsText" dxfId="209" priority="98" operator="containsText" text="Phy">
      <formula>NOT(ISERROR(SEARCH("Phy",T8)))</formula>
    </cfRule>
    <cfRule type="containsText" dxfId="208" priority="99" operator="containsText" text="Int">
      <formula>NOT(ISERROR(SEARCH("Int",T8)))</formula>
    </cfRule>
    <cfRule type="containsText" dxfId="207" priority="100" operator="containsText" text="Exp">
      <formula>NOT(ISERROR(SEARCH("Exp",T8)))</formula>
    </cfRule>
    <cfRule type="containsText" dxfId="206" priority="101" operator="containsText" text="Cha">
      <formula>NOT(ISERROR(SEARCH("Cha",T8)))</formula>
    </cfRule>
    <cfRule type="containsText" dxfId="205" priority="102" operator="containsText" text="Agi">
      <formula>NOT(ISERROR(SEARCH("Agi",T8)))</formula>
    </cfRule>
    <cfRule type="containsText" dxfId="204" priority="103" operator="containsText" text="Str">
      <formula>NOT(ISERROR(SEARCH("Str",T8)))</formula>
    </cfRule>
  </conditionalFormatting>
  <conditionalFormatting sqref="T9:U9">
    <cfRule type="containsText" dxfId="203" priority="92" operator="containsText" text="Phy">
      <formula>NOT(ISERROR(SEARCH("Phy",T9)))</formula>
    </cfRule>
    <cfRule type="containsText" dxfId="202" priority="93" operator="containsText" text="Int">
      <formula>NOT(ISERROR(SEARCH("Int",T9)))</formula>
    </cfRule>
    <cfRule type="containsText" dxfId="201" priority="94" operator="containsText" text="Exp">
      <formula>NOT(ISERROR(SEARCH("Exp",T9)))</formula>
    </cfRule>
    <cfRule type="containsText" dxfId="200" priority="95" operator="containsText" text="Cha">
      <formula>NOT(ISERROR(SEARCH("Cha",T9)))</formula>
    </cfRule>
    <cfRule type="containsText" dxfId="199" priority="96" operator="containsText" text="Agi">
      <formula>NOT(ISERROR(SEARCH("Agi",T9)))</formula>
    </cfRule>
    <cfRule type="containsText" dxfId="198" priority="97" operator="containsText" text="Str">
      <formula>NOT(ISERROR(SEARCH("Str",T9)))</formula>
    </cfRule>
  </conditionalFormatting>
  <conditionalFormatting sqref="T10:U10">
    <cfRule type="containsText" dxfId="197" priority="86" operator="containsText" text="Phy">
      <formula>NOT(ISERROR(SEARCH("Phy",T10)))</formula>
    </cfRule>
    <cfRule type="containsText" dxfId="196" priority="87" operator="containsText" text="Int">
      <formula>NOT(ISERROR(SEARCH("Int",T10)))</formula>
    </cfRule>
    <cfRule type="containsText" dxfId="195" priority="88" operator="containsText" text="Exp">
      <formula>NOT(ISERROR(SEARCH("Exp",T10)))</formula>
    </cfRule>
    <cfRule type="containsText" dxfId="194" priority="89" operator="containsText" text="Cha">
      <formula>NOT(ISERROR(SEARCH("Cha",T10)))</formula>
    </cfRule>
    <cfRule type="containsText" dxfId="193" priority="90" operator="containsText" text="Agi">
      <formula>NOT(ISERROR(SEARCH("Agi",T10)))</formula>
    </cfRule>
    <cfRule type="containsText" dxfId="192" priority="91" operator="containsText" text="Str">
      <formula>NOT(ISERROR(SEARCH("Str",T10)))</formula>
    </cfRule>
  </conditionalFormatting>
  <conditionalFormatting sqref="T12:U12">
    <cfRule type="containsText" dxfId="191" priority="80" operator="containsText" text="Phy">
      <formula>NOT(ISERROR(SEARCH("Phy",T12)))</formula>
    </cfRule>
    <cfRule type="containsText" dxfId="190" priority="81" operator="containsText" text="Int">
      <formula>NOT(ISERROR(SEARCH("Int",T12)))</formula>
    </cfRule>
    <cfRule type="containsText" dxfId="189" priority="82" operator="containsText" text="Exp">
      <formula>NOT(ISERROR(SEARCH("Exp",T12)))</formula>
    </cfRule>
    <cfRule type="containsText" dxfId="188" priority="83" operator="containsText" text="Cha">
      <formula>NOT(ISERROR(SEARCH("Cha",T12)))</formula>
    </cfRule>
    <cfRule type="containsText" dxfId="187" priority="84" operator="containsText" text="Agi">
      <formula>NOT(ISERROR(SEARCH("Agi",T12)))</formula>
    </cfRule>
    <cfRule type="containsText" dxfId="186" priority="85" operator="containsText" text="Str">
      <formula>NOT(ISERROR(SEARCH("Str",T12)))</formula>
    </cfRule>
  </conditionalFormatting>
  <conditionalFormatting sqref="T13:U13">
    <cfRule type="containsText" dxfId="185" priority="68" operator="containsText" text="Phy">
      <formula>NOT(ISERROR(SEARCH("Phy",T13)))</formula>
    </cfRule>
    <cfRule type="containsText" dxfId="184" priority="69" operator="containsText" text="Int">
      <formula>NOT(ISERROR(SEARCH("Int",T13)))</formula>
    </cfRule>
    <cfRule type="containsText" dxfId="183" priority="70" operator="containsText" text="Exp">
      <formula>NOT(ISERROR(SEARCH("Exp",T13)))</formula>
    </cfRule>
    <cfRule type="containsText" dxfId="182" priority="71" operator="containsText" text="Cha">
      <formula>NOT(ISERROR(SEARCH("Cha",T13)))</formula>
    </cfRule>
    <cfRule type="containsText" dxfId="181" priority="72" operator="containsText" text="Agi">
      <formula>NOT(ISERROR(SEARCH("Agi",T13)))</formula>
    </cfRule>
    <cfRule type="containsText" dxfId="180" priority="73" operator="containsText" text="Str">
      <formula>NOT(ISERROR(SEARCH("Str",T13)))</formula>
    </cfRule>
  </conditionalFormatting>
  <conditionalFormatting sqref="T14:U14">
    <cfRule type="containsText" dxfId="179" priority="62" operator="containsText" text="Phy">
      <formula>NOT(ISERROR(SEARCH("Phy",T14)))</formula>
    </cfRule>
    <cfRule type="containsText" dxfId="178" priority="63" operator="containsText" text="Int">
      <formula>NOT(ISERROR(SEARCH("Int",T14)))</formula>
    </cfRule>
    <cfRule type="containsText" dxfId="177" priority="64" operator="containsText" text="Exp">
      <formula>NOT(ISERROR(SEARCH("Exp",T14)))</formula>
    </cfRule>
    <cfRule type="containsText" dxfId="176" priority="65" operator="containsText" text="Cha">
      <formula>NOT(ISERROR(SEARCH("Cha",T14)))</formula>
    </cfRule>
    <cfRule type="containsText" dxfId="175" priority="66" operator="containsText" text="Agi">
      <formula>NOT(ISERROR(SEARCH("Agi",T14)))</formula>
    </cfRule>
    <cfRule type="containsText" dxfId="174" priority="67" operator="containsText" text="Str">
      <formula>NOT(ISERROR(SEARCH("Str",T14)))</formula>
    </cfRule>
  </conditionalFormatting>
  <conditionalFormatting sqref="T17:U17">
    <cfRule type="containsText" dxfId="173" priority="50" operator="containsText" text="Phy">
      <formula>NOT(ISERROR(SEARCH("Phy",T17)))</formula>
    </cfRule>
    <cfRule type="containsText" dxfId="172" priority="51" operator="containsText" text="Int">
      <formula>NOT(ISERROR(SEARCH("Int",T17)))</formula>
    </cfRule>
    <cfRule type="containsText" dxfId="171" priority="52" operator="containsText" text="Exp">
      <formula>NOT(ISERROR(SEARCH("Exp",T17)))</formula>
    </cfRule>
    <cfRule type="containsText" dxfId="170" priority="53" operator="containsText" text="Cha">
      <formula>NOT(ISERROR(SEARCH("Cha",T17)))</formula>
    </cfRule>
    <cfRule type="containsText" dxfId="169" priority="54" operator="containsText" text="Agi">
      <formula>NOT(ISERROR(SEARCH("Agi",T17)))</formula>
    </cfRule>
    <cfRule type="containsText" dxfId="168" priority="55" operator="containsText" text="Str">
      <formula>NOT(ISERROR(SEARCH("Str",T17)))</formula>
    </cfRule>
  </conditionalFormatting>
  <conditionalFormatting sqref="T15:U15">
    <cfRule type="containsText" dxfId="167" priority="56" operator="containsText" text="Phy">
      <formula>NOT(ISERROR(SEARCH("Phy",T15)))</formula>
    </cfRule>
    <cfRule type="containsText" dxfId="166" priority="57" operator="containsText" text="Int">
      <formula>NOT(ISERROR(SEARCH("Int",T15)))</formula>
    </cfRule>
    <cfRule type="containsText" dxfId="165" priority="58" operator="containsText" text="Exp">
      <formula>NOT(ISERROR(SEARCH("Exp",T15)))</formula>
    </cfRule>
    <cfRule type="containsText" dxfId="164" priority="59" operator="containsText" text="Cha">
      <formula>NOT(ISERROR(SEARCH("Cha",T15)))</formula>
    </cfRule>
    <cfRule type="containsText" dxfId="163" priority="60" operator="containsText" text="Agi">
      <formula>NOT(ISERROR(SEARCH("Agi",T15)))</formula>
    </cfRule>
    <cfRule type="containsText" dxfId="162" priority="61" operator="containsText" text="Str">
      <formula>NOT(ISERROR(SEARCH("Str",T15)))</formula>
    </cfRule>
  </conditionalFormatting>
  <conditionalFormatting sqref="T18:U18">
    <cfRule type="containsText" dxfId="161" priority="44" operator="containsText" text="Phy">
      <formula>NOT(ISERROR(SEARCH("Phy",T18)))</formula>
    </cfRule>
    <cfRule type="containsText" dxfId="160" priority="45" operator="containsText" text="Int">
      <formula>NOT(ISERROR(SEARCH("Int",T18)))</formula>
    </cfRule>
    <cfRule type="containsText" dxfId="159" priority="46" operator="containsText" text="Exp">
      <formula>NOT(ISERROR(SEARCH("Exp",T18)))</formula>
    </cfRule>
    <cfRule type="containsText" dxfId="158" priority="47" operator="containsText" text="Cha">
      <formula>NOT(ISERROR(SEARCH("Cha",T18)))</formula>
    </cfRule>
    <cfRule type="containsText" dxfId="157" priority="48" operator="containsText" text="Agi">
      <formula>NOT(ISERROR(SEARCH("Agi",T18)))</formula>
    </cfRule>
    <cfRule type="containsText" dxfId="156" priority="49" operator="containsText" text="Str">
      <formula>NOT(ISERROR(SEARCH("Str",T18)))</formula>
    </cfRule>
  </conditionalFormatting>
  <conditionalFormatting sqref="T19:U19">
    <cfRule type="containsText" dxfId="155" priority="38" operator="containsText" text="Phy">
      <formula>NOT(ISERROR(SEARCH("Phy",T19)))</formula>
    </cfRule>
    <cfRule type="containsText" dxfId="154" priority="39" operator="containsText" text="Int">
      <formula>NOT(ISERROR(SEARCH("Int",T19)))</formula>
    </cfRule>
    <cfRule type="containsText" dxfId="153" priority="40" operator="containsText" text="Exp">
      <formula>NOT(ISERROR(SEARCH("Exp",T19)))</formula>
    </cfRule>
    <cfRule type="containsText" dxfId="152" priority="41" operator="containsText" text="Cha">
      <formula>NOT(ISERROR(SEARCH("Cha",T19)))</formula>
    </cfRule>
    <cfRule type="containsText" dxfId="151" priority="42" operator="containsText" text="Agi">
      <formula>NOT(ISERROR(SEARCH("Agi",T19)))</formula>
    </cfRule>
    <cfRule type="containsText" dxfId="150" priority="43" operator="containsText" text="Str">
      <formula>NOT(ISERROR(SEARCH("Str",T19)))</formula>
    </cfRule>
  </conditionalFormatting>
  <conditionalFormatting sqref="T20:U21">
    <cfRule type="containsText" dxfId="149" priority="32" operator="containsText" text="Phy">
      <formula>NOT(ISERROR(SEARCH("Phy",T20)))</formula>
    </cfRule>
    <cfRule type="containsText" dxfId="148" priority="33" operator="containsText" text="Int">
      <formula>NOT(ISERROR(SEARCH("Int",T20)))</formula>
    </cfRule>
    <cfRule type="containsText" dxfId="147" priority="34" operator="containsText" text="Exp">
      <formula>NOT(ISERROR(SEARCH("Exp",T20)))</formula>
    </cfRule>
    <cfRule type="containsText" dxfId="146" priority="35" operator="containsText" text="Cha">
      <formula>NOT(ISERROR(SEARCH("Cha",T20)))</formula>
    </cfRule>
    <cfRule type="containsText" dxfId="145" priority="36" operator="containsText" text="Agi">
      <formula>NOT(ISERROR(SEARCH("Agi",T20)))</formula>
    </cfRule>
    <cfRule type="containsText" dxfId="144" priority="37" operator="containsText" text="Str">
      <formula>NOT(ISERROR(SEARCH("Str",T20)))</formula>
    </cfRule>
  </conditionalFormatting>
  <conditionalFormatting sqref="T22:U22">
    <cfRule type="containsText" dxfId="143" priority="26" operator="containsText" text="Phy">
      <formula>NOT(ISERROR(SEARCH("Phy",T22)))</formula>
    </cfRule>
    <cfRule type="containsText" dxfId="142" priority="27" operator="containsText" text="Int">
      <formula>NOT(ISERROR(SEARCH("Int",T22)))</formula>
    </cfRule>
    <cfRule type="containsText" dxfId="141" priority="28" operator="containsText" text="Exp">
      <formula>NOT(ISERROR(SEARCH("Exp",T22)))</formula>
    </cfRule>
    <cfRule type="containsText" dxfId="140" priority="29" operator="containsText" text="Cha">
      <formula>NOT(ISERROR(SEARCH("Cha",T22)))</formula>
    </cfRule>
    <cfRule type="containsText" dxfId="139" priority="30" operator="containsText" text="Agi">
      <formula>NOT(ISERROR(SEARCH("Agi",T22)))</formula>
    </cfRule>
    <cfRule type="containsText" dxfId="138" priority="31" operator="containsText" text="Str">
      <formula>NOT(ISERROR(SEARCH("Str",T22)))</formula>
    </cfRule>
  </conditionalFormatting>
  <conditionalFormatting sqref="T24:U25">
    <cfRule type="containsText" dxfId="137" priority="20" operator="containsText" text="Phy">
      <formula>NOT(ISERROR(SEARCH("Phy",T24)))</formula>
    </cfRule>
    <cfRule type="containsText" dxfId="136" priority="21" operator="containsText" text="Int">
      <formula>NOT(ISERROR(SEARCH("Int",T24)))</formula>
    </cfRule>
    <cfRule type="containsText" dxfId="135" priority="22" operator="containsText" text="Exp">
      <formula>NOT(ISERROR(SEARCH("Exp",T24)))</formula>
    </cfRule>
    <cfRule type="containsText" dxfId="134" priority="23" operator="containsText" text="Cha">
      <formula>NOT(ISERROR(SEARCH("Cha",T24)))</formula>
    </cfRule>
    <cfRule type="containsText" dxfId="133" priority="24" operator="containsText" text="Agi">
      <formula>NOT(ISERROR(SEARCH("Agi",T24)))</formula>
    </cfRule>
    <cfRule type="containsText" dxfId="132" priority="25" operator="containsText" text="Str">
      <formula>NOT(ISERROR(SEARCH("Str",T24)))</formula>
    </cfRule>
  </conditionalFormatting>
  <conditionalFormatting sqref="T29:U29">
    <cfRule type="containsText" dxfId="131" priority="14" operator="containsText" text="Phy">
      <formula>NOT(ISERROR(SEARCH("Phy",T29)))</formula>
    </cfRule>
    <cfRule type="containsText" dxfId="130" priority="15" operator="containsText" text="Int">
      <formula>NOT(ISERROR(SEARCH("Int",T29)))</formula>
    </cfRule>
    <cfRule type="containsText" dxfId="129" priority="16" operator="containsText" text="Exp">
      <formula>NOT(ISERROR(SEARCH("Exp",T29)))</formula>
    </cfRule>
    <cfRule type="containsText" dxfId="128" priority="17" operator="containsText" text="Cha">
      <formula>NOT(ISERROR(SEARCH("Cha",T29)))</formula>
    </cfRule>
    <cfRule type="containsText" dxfId="127" priority="18" operator="containsText" text="Agi">
      <formula>NOT(ISERROR(SEARCH("Agi",T29)))</formula>
    </cfRule>
    <cfRule type="containsText" dxfId="126" priority="19" operator="containsText" text="Str">
      <formula>NOT(ISERROR(SEARCH("Str",T29)))</formula>
    </cfRule>
  </conditionalFormatting>
  <conditionalFormatting sqref="T3:U3">
    <cfRule type="containsText" dxfId="125" priority="8" operator="containsText" text="Phy">
      <formula>NOT(ISERROR(SEARCH("Phy",T3)))</formula>
    </cfRule>
    <cfRule type="containsText" dxfId="124" priority="9" operator="containsText" text="Int">
      <formula>NOT(ISERROR(SEARCH("Int",T3)))</formula>
    </cfRule>
    <cfRule type="containsText" dxfId="123" priority="10" operator="containsText" text="Exp">
      <formula>NOT(ISERROR(SEARCH("Exp",T3)))</formula>
    </cfRule>
    <cfRule type="containsText" dxfId="122" priority="11" operator="containsText" text="Cha">
      <formula>NOT(ISERROR(SEARCH("Cha",T3)))</formula>
    </cfRule>
    <cfRule type="containsText" dxfId="121" priority="12" operator="containsText" text="Agi">
      <formula>NOT(ISERROR(SEARCH("Agi",T3)))</formula>
    </cfRule>
    <cfRule type="containsText" dxfId="120" priority="13" operator="containsText" text="Str">
      <formula>NOT(ISERROR(SEARCH("Str",T3)))</formula>
    </cfRule>
  </conditionalFormatting>
  <conditionalFormatting sqref="Z13">
    <cfRule type="containsText" dxfId="119" priority="4" operator="containsText" text="Mittel">
      <formula>NOT(ISERROR(SEARCH("Mittel",Z13)))</formula>
    </cfRule>
    <cfRule type="containsText" dxfId="118" priority="5" operator="containsText" text="Leicht">
      <formula>NOT(ISERROR(SEARCH("Leicht",Z13)))</formula>
    </cfRule>
    <cfRule type="containsText" dxfId="117" priority="6" operator="containsText" text="Schwer">
      <formula>NOT(ISERROR(SEARCH("Schwer",Z13)))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:E26">
    <cfRule type="containsText" dxfId="116" priority="3" operator="containsText" text="Debuff">
      <formula>NOT(ISERROR(SEARCH("Debuff",E22)))</formula>
    </cfRule>
  </conditionalFormatting>
  <conditionalFormatting sqref="E23:E26">
    <cfRule type="containsText" dxfId="115" priority="1" operator="containsText" text="Verstümmelt">
      <formula>NOT(ISERROR(SEARCH("Verstümmelt",E23)))</formula>
    </cfRule>
    <cfRule type="containsText" dxfId="114" priority="2" operator="containsText" text="Verkrüppelt">
      <formula>NOT(ISERROR(SEARCH("Verkrüppelt",E23)))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dimension ref="A1:I34"/>
  <sheetViews>
    <sheetView topLeftCell="A12" workbookViewId="0">
      <selection activeCell="H26" sqref="H26"/>
    </sheetView>
  </sheetViews>
  <sheetFormatPr baseColWidth="10" defaultColWidth="11.42578125" defaultRowHeight="15" x14ac:dyDescent="0.25"/>
  <cols>
    <col min="1" max="1" width="16.7109375" customWidth="1"/>
    <col min="3" max="3" width="11.85546875" customWidth="1"/>
    <col min="5" max="5" width="6.5703125" customWidth="1"/>
    <col min="6" max="6" width="6.7109375" customWidth="1"/>
  </cols>
  <sheetData>
    <row r="1" spans="1:9" x14ac:dyDescent="0.25">
      <c r="A1" s="12" t="s">
        <v>111</v>
      </c>
      <c r="B1" s="16">
        <v>30000</v>
      </c>
      <c r="C1" s="16"/>
      <c r="D1" s="12" t="s">
        <v>112</v>
      </c>
      <c r="E1" s="16">
        <f>13490-E2+E3</f>
        <v>28290</v>
      </c>
      <c r="F1" s="16"/>
      <c r="G1" s="16"/>
      <c r="H1" s="16"/>
      <c r="I1" s="16"/>
    </row>
    <row r="2" spans="1:9" s="16" customFormat="1" x14ac:dyDescent="0.25">
      <c r="A2" s="12" t="s">
        <v>113</v>
      </c>
      <c r="B2" s="16">
        <f>SUM(B7:B703)</f>
        <v>27510</v>
      </c>
      <c r="D2" s="12" t="s">
        <v>114</v>
      </c>
      <c r="E2" s="16">
        <f>200</f>
        <v>200</v>
      </c>
    </row>
    <row r="3" spans="1:9" s="16" customFormat="1" x14ac:dyDescent="0.25">
      <c r="A3" s="12" t="s">
        <v>91</v>
      </c>
      <c r="B3" s="16">
        <f>B1-B2</f>
        <v>2490</v>
      </c>
      <c r="D3" s="12" t="s">
        <v>115</v>
      </c>
      <c r="E3" s="16">
        <f>15000</f>
        <v>15000</v>
      </c>
    </row>
    <row r="4" spans="1:9" s="16" customFormat="1" x14ac:dyDescent="0.25"/>
    <row r="5" spans="1:9" s="16" customFormat="1" ht="15.75" thickBot="1" x14ac:dyDescent="0.3">
      <c r="A5" s="32" t="s">
        <v>116</v>
      </c>
      <c r="B5" s="32" t="s">
        <v>117</v>
      </c>
      <c r="C5" s="32" t="s">
        <v>1</v>
      </c>
      <c r="D5" s="32" t="s">
        <v>47</v>
      </c>
      <c r="E5" s="32" t="s">
        <v>3</v>
      </c>
      <c r="F5" s="32" t="s">
        <v>118</v>
      </c>
    </row>
    <row r="6" spans="1:9" s="16" customFormat="1" x14ac:dyDescent="0.25">
      <c r="A6" s="12"/>
    </row>
    <row r="7" spans="1:9" x14ac:dyDescent="0.25">
      <c r="A7" s="16" t="s">
        <v>119</v>
      </c>
      <c r="B7" s="16">
        <v>5000</v>
      </c>
      <c r="C7" s="16">
        <v>30</v>
      </c>
      <c r="D7" s="16"/>
      <c r="E7" s="16"/>
      <c r="F7" s="16"/>
      <c r="G7" s="16"/>
      <c r="H7" s="16"/>
      <c r="I7" s="16"/>
    </row>
    <row r="8" spans="1:9" x14ac:dyDescent="0.25">
      <c r="A8" s="16" t="s">
        <v>120</v>
      </c>
      <c r="B8" s="16">
        <v>2250</v>
      </c>
      <c r="C8" s="16">
        <v>12</v>
      </c>
      <c r="D8" s="16"/>
      <c r="E8" s="16"/>
      <c r="F8" s="16" t="s">
        <v>121</v>
      </c>
      <c r="G8" s="16"/>
      <c r="H8" s="16"/>
      <c r="I8" s="16"/>
    </row>
    <row r="9" spans="1:9" x14ac:dyDescent="0.25">
      <c r="A9" s="16" t="s">
        <v>122</v>
      </c>
      <c r="B9" s="16">
        <v>3000</v>
      </c>
      <c r="C9" s="16">
        <v>15</v>
      </c>
      <c r="D9" s="16">
        <v>3</v>
      </c>
      <c r="E9" s="16"/>
      <c r="F9" s="16"/>
      <c r="G9" s="16"/>
      <c r="H9" s="7"/>
      <c r="I9" s="7"/>
    </row>
    <row r="10" spans="1:9" s="16" customFormat="1" x14ac:dyDescent="0.25">
      <c r="A10" s="16" t="s">
        <v>32</v>
      </c>
      <c r="B10" s="16">
        <f>E10*1000</f>
        <v>2000</v>
      </c>
      <c r="C10" s="16">
        <v>25</v>
      </c>
      <c r="D10" s="16">
        <f>0.5*E10</f>
        <v>1</v>
      </c>
      <c r="E10" s="35">
        <v>2</v>
      </c>
      <c r="F10" s="34" t="s">
        <v>123</v>
      </c>
      <c r="G10" s="8"/>
      <c r="H10" s="8"/>
      <c r="I10" s="7"/>
    </row>
    <row r="11" spans="1:9" s="16" customFormat="1" x14ac:dyDescent="0.25">
      <c r="H11" s="7"/>
      <c r="I11" s="7"/>
    </row>
    <row r="12" spans="1:9" s="16" customFormat="1" x14ac:dyDescent="0.25">
      <c r="H12" s="7"/>
      <c r="I12" s="7"/>
    </row>
    <row r="13" spans="1:9" s="16" customFormat="1" x14ac:dyDescent="0.25">
      <c r="H13" s="7"/>
      <c r="I13" s="7"/>
    </row>
    <row r="14" spans="1:9" s="16" customFormat="1" ht="15.75" thickBot="1" x14ac:dyDescent="0.3">
      <c r="A14" s="32" t="s">
        <v>124</v>
      </c>
      <c r="B14" s="32" t="s">
        <v>117</v>
      </c>
      <c r="C14" s="32" t="s">
        <v>125</v>
      </c>
      <c r="D14" s="32" t="s">
        <v>47</v>
      </c>
      <c r="E14" s="32" t="s">
        <v>3</v>
      </c>
      <c r="F14" s="32" t="s">
        <v>118</v>
      </c>
      <c r="H14" s="7"/>
      <c r="I14" s="7"/>
    </row>
    <row r="15" spans="1:9" x14ac:dyDescent="0.25">
      <c r="A15" s="16" t="s">
        <v>126</v>
      </c>
      <c r="B15" s="16">
        <v>2000</v>
      </c>
      <c r="C15" s="16">
        <v>6</v>
      </c>
      <c r="D15" s="13">
        <v>1.25</v>
      </c>
      <c r="E15" s="16"/>
      <c r="F15" s="12"/>
      <c r="G15" s="101" t="s">
        <v>125</v>
      </c>
      <c r="H15" s="7"/>
      <c r="I15" s="7"/>
    </row>
    <row r="16" spans="1:9" x14ac:dyDescent="0.25">
      <c r="A16" s="16" t="s">
        <v>127</v>
      </c>
      <c r="B16" s="16">
        <v>2000</v>
      </c>
      <c r="C16" s="16">
        <v>6</v>
      </c>
      <c r="D16" s="13">
        <v>1.25</v>
      </c>
      <c r="E16" s="16"/>
      <c r="F16" s="30"/>
      <c r="G16" s="7">
        <f>SUM(C15:C19)</f>
        <v>43.5</v>
      </c>
      <c r="H16" s="7"/>
      <c r="I16" s="8"/>
    </row>
    <row r="17" spans="1:9" x14ac:dyDescent="0.25">
      <c r="A17" s="16" t="s">
        <v>128</v>
      </c>
      <c r="B17" s="16">
        <v>3000</v>
      </c>
      <c r="C17" s="13">
        <v>10.5</v>
      </c>
      <c r="D17" s="16">
        <v>3</v>
      </c>
      <c r="E17" s="16"/>
      <c r="F17" s="7"/>
      <c r="G17" s="7"/>
      <c r="H17" s="7"/>
      <c r="I17" s="8"/>
    </row>
    <row r="18" spans="1:9" x14ac:dyDescent="0.25">
      <c r="A18" s="16" t="s">
        <v>129</v>
      </c>
      <c r="B18" s="16">
        <v>3000</v>
      </c>
      <c r="C18" s="13">
        <v>10.5</v>
      </c>
      <c r="D18" s="16">
        <v>3</v>
      </c>
      <c r="E18" s="16"/>
      <c r="F18" s="31"/>
      <c r="G18" s="31" t="s">
        <v>130</v>
      </c>
      <c r="H18" s="7"/>
      <c r="I18" s="8"/>
    </row>
    <row r="19" spans="1:9" x14ac:dyDescent="0.25">
      <c r="A19" s="16" t="s">
        <v>131</v>
      </c>
      <c r="B19" s="16">
        <v>3000</v>
      </c>
      <c r="C19" s="13">
        <v>10.5</v>
      </c>
      <c r="D19" s="16">
        <v>3</v>
      </c>
      <c r="E19" s="16"/>
      <c r="F19" s="7"/>
      <c r="G19" s="7">
        <f>SUM(D8:D115)</f>
        <v>19.5</v>
      </c>
      <c r="H19" s="7"/>
      <c r="I19" s="8"/>
    </row>
    <row r="20" spans="1:9" x14ac:dyDescent="0.25">
      <c r="A20" s="16"/>
      <c r="B20" s="16"/>
      <c r="C20" s="16"/>
      <c r="D20" s="16"/>
      <c r="E20" s="16"/>
      <c r="F20" s="7"/>
      <c r="G20" s="7"/>
      <c r="H20" s="7"/>
      <c r="I20" s="8"/>
    </row>
    <row r="21" spans="1:9" x14ac:dyDescent="0.25">
      <c r="A21" s="16"/>
      <c r="B21" s="16"/>
      <c r="C21" s="16"/>
      <c r="D21" s="16"/>
      <c r="E21" s="16"/>
      <c r="F21" s="31"/>
      <c r="G21" s="31" t="s">
        <v>132</v>
      </c>
      <c r="H21" s="7"/>
      <c r="I21" s="8"/>
    </row>
    <row r="22" spans="1:9" x14ac:dyDescent="0.25">
      <c r="A22" s="12"/>
      <c r="B22" s="16"/>
      <c r="C22" s="16"/>
      <c r="D22" s="16"/>
      <c r="E22" s="7"/>
      <c r="F22" s="7"/>
      <c r="G22" s="7">
        <f>SUM(D6:D25)</f>
        <v>15.5</v>
      </c>
      <c r="H22" s="7">
        <f>ROUND(G22/5,0)</f>
        <v>3</v>
      </c>
      <c r="I22" s="8"/>
    </row>
    <row r="23" spans="1:9" x14ac:dyDescent="0.25">
      <c r="A23" s="16"/>
      <c r="B23" s="16"/>
      <c r="C23" s="16"/>
      <c r="D23" s="16"/>
      <c r="E23" s="7"/>
      <c r="F23" s="7"/>
      <c r="G23" s="7"/>
      <c r="H23" s="7"/>
      <c r="I23" s="8"/>
    </row>
    <row r="24" spans="1:9" x14ac:dyDescent="0.25">
      <c r="A24" s="16"/>
      <c r="B24" s="16"/>
      <c r="C24" s="16"/>
      <c r="D24" s="16"/>
      <c r="E24" s="7"/>
      <c r="F24" s="7"/>
      <c r="G24" s="7"/>
      <c r="H24" s="7"/>
      <c r="I24" s="8"/>
    </row>
    <row r="25" spans="1:9" x14ac:dyDescent="0.25">
      <c r="A25" s="16"/>
      <c r="B25" s="16"/>
      <c r="C25" s="16"/>
      <c r="D25" s="16"/>
      <c r="E25" s="7"/>
      <c r="F25" s="7"/>
      <c r="G25" s="7"/>
      <c r="H25" s="7"/>
      <c r="I25" s="8"/>
    </row>
    <row r="26" spans="1:9" ht="15.75" thickBot="1" x14ac:dyDescent="0.3">
      <c r="A26" s="32" t="s">
        <v>133</v>
      </c>
      <c r="B26" s="32" t="s">
        <v>117</v>
      </c>
      <c r="C26" s="32" t="s">
        <v>134</v>
      </c>
      <c r="D26" s="32" t="s">
        <v>47</v>
      </c>
      <c r="E26" s="32" t="s">
        <v>3</v>
      </c>
      <c r="F26" s="32" t="s">
        <v>118</v>
      </c>
      <c r="G26" s="7"/>
      <c r="H26" s="7"/>
      <c r="I26" s="8"/>
    </row>
    <row r="27" spans="1:9" s="16" customFormat="1" x14ac:dyDescent="0.25">
      <c r="A27" s="12"/>
      <c r="E27" s="7"/>
      <c r="F27" s="7"/>
      <c r="G27" s="7"/>
      <c r="H27" s="7"/>
      <c r="I27" s="8"/>
    </row>
    <row r="28" spans="1:9" x14ac:dyDescent="0.25">
      <c r="A28" s="16" t="s">
        <v>135</v>
      </c>
      <c r="B28" s="16">
        <f>200*E28</f>
        <v>400</v>
      </c>
      <c r="C28" s="16" t="s">
        <v>136</v>
      </c>
      <c r="D28" s="16">
        <f>0.5*E28</f>
        <v>1</v>
      </c>
      <c r="E28" s="7">
        <v>2</v>
      </c>
      <c r="F28" s="7"/>
      <c r="G28" s="7"/>
      <c r="H28" s="7"/>
      <c r="I28" s="8"/>
    </row>
    <row r="29" spans="1:9" x14ac:dyDescent="0.25">
      <c r="A29" s="16" t="s">
        <v>137</v>
      </c>
      <c r="B29" s="16">
        <f>420*E29</f>
        <v>1260</v>
      </c>
      <c r="C29" s="16" t="s">
        <v>138</v>
      </c>
      <c r="D29" s="16">
        <f>0.5*E29</f>
        <v>1.5</v>
      </c>
      <c r="E29" s="7">
        <v>3</v>
      </c>
      <c r="F29" s="7"/>
      <c r="G29" s="7"/>
      <c r="H29" s="7"/>
      <c r="I29" s="8"/>
    </row>
    <row r="30" spans="1:9" x14ac:dyDescent="0.25">
      <c r="A30" s="16"/>
      <c r="B30" s="16"/>
      <c r="C30" s="16"/>
      <c r="D30" s="16"/>
      <c r="E30" s="16"/>
      <c r="F30" s="16"/>
      <c r="G30" s="16"/>
      <c r="H30" s="16"/>
      <c r="I30" s="16"/>
    </row>
    <row r="32" spans="1:9" ht="15.75" thickBot="1" x14ac:dyDescent="0.3">
      <c r="A32" s="32" t="s">
        <v>139</v>
      </c>
      <c r="B32" s="32" t="s">
        <v>117</v>
      </c>
      <c r="C32" s="32" t="s">
        <v>140</v>
      </c>
      <c r="D32" s="32" t="s">
        <v>47</v>
      </c>
      <c r="E32" s="32" t="s">
        <v>3</v>
      </c>
      <c r="F32" s="32" t="s">
        <v>118</v>
      </c>
      <c r="G32" s="16"/>
      <c r="H32" s="16"/>
      <c r="I32" s="16"/>
    </row>
    <row r="33" spans="1:4" x14ac:dyDescent="0.25">
      <c r="A33" s="16" t="s">
        <v>141</v>
      </c>
      <c r="B33" s="16">
        <v>100</v>
      </c>
      <c r="C33" s="16"/>
      <c r="D33" s="16">
        <v>0.5</v>
      </c>
    </row>
    <row r="34" spans="1:4" x14ac:dyDescent="0.25">
      <c r="A34" s="16" t="s">
        <v>142</v>
      </c>
      <c r="B34" s="16">
        <v>500</v>
      </c>
      <c r="C34" s="16"/>
      <c r="D34" s="16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7A07-5BA1-48E5-9BF5-5D6824B8082D}">
  <dimension ref="A1:K9"/>
  <sheetViews>
    <sheetView workbookViewId="0">
      <selection activeCell="K25" sqref="K25"/>
    </sheetView>
  </sheetViews>
  <sheetFormatPr baseColWidth="10" defaultColWidth="11.42578125" defaultRowHeight="15" x14ac:dyDescent="0.25"/>
  <cols>
    <col min="1" max="1" width="18.140625" customWidth="1"/>
  </cols>
  <sheetData>
    <row r="1" spans="1:11" x14ac:dyDescent="0.25">
      <c r="A1" s="36" t="s">
        <v>76</v>
      </c>
      <c r="B1" s="36" t="s">
        <v>114</v>
      </c>
      <c r="C1" s="36" t="s">
        <v>143</v>
      </c>
      <c r="D1" s="36" t="s">
        <v>144</v>
      </c>
      <c r="E1" s="36" t="s">
        <v>145</v>
      </c>
      <c r="F1" s="36" t="s">
        <v>146</v>
      </c>
      <c r="G1" s="36" t="s">
        <v>147</v>
      </c>
      <c r="H1" s="36" t="s">
        <v>148</v>
      </c>
      <c r="I1" s="36" t="s">
        <v>149</v>
      </c>
      <c r="J1" s="36" t="s">
        <v>150</v>
      </c>
      <c r="K1" s="36" t="s">
        <v>151</v>
      </c>
    </row>
    <row r="2" spans="1:11" x14ac:dyDescent="0.25">
      <c r="A2" s="16" t="s">
        <v>152</v>
      </c>
      <c r="B2" s="16">
        <v>300</v>
      </c>
      <c r="C2" s="16">
        <v>5</v>
      </c>
      <c r="D2" s="16" t="s">
        <v>153</v>
      </c>
      <c r="E2" s="16">
        <v>3</v>
      </c>
      <c r="F2" s="16" t="s">
        <v>154</v>
      </c>
      <c r="G2" s="16">
        <v>4</v>
      </c>
      <c r="H2" s="16" t="s">
        <v>155</v>
      </c>
      <c r="I2" s="16">
        <v>1</v>
      </c>
      <c r="J2" s="16" t="s">
        <v>156</v>
      </c>
      <c r="K2" s="16">
        <v>6</v>
      </c>
    </row>
    <row r="3" spans="1:11" x14ac:dyDescent="0.25">
      <c r="A3" s="16" t="s">
        <v>157</v>
      </c>
      <c r="B3" s="16">
        <v>200</v>
      </c>
      <c r="C3" s="16">
        <v>7</v>
      </c>
      <c r="D3" s="16" t="s">
        <v>97</v>
      </c>
      <c r="E3" s="16">
        <v>5</v>
      </c>
      <c r="F3" s="16" t="s">
        <v>158</v>
      </c>
      <c r="G3" s="16">
        <v>3</v>
      </c>
      <c r="H3" s="16">
        <v>0</v>
      </c>
      <c r="I3" s="16">
        <v>0</v>
      </c>
      <c r="J3" s="16">
        <v>0</v>
      </c>
      <c r="K3" s="16">
        <v>0</v>
      </c>
    </row>
    <row r="4" spans="1:11" x14ac:dyDescent="0.25">
      <c r="A4" s="16" t="s">
        <v>159</v>
      </c>
      <c r="B4" s="16">
        <v>50</v>
      </c>
      <c r="C4" s="16">
        <v>10</v>
      </c>
      <c r="D4" s="16" t="s">
        <v>97</v>
      </c>
      <c r="E4" s="16">
        <v>2</v>
      </c>
      <c r="F4" s="16" t="s">
        <v>160</v>
      </c>
      <c r="G4" s="16">
        <v>1</v>
      </c>
      <c r="H4" s="16" t="s">
        <v>156</v>
      </c>
      <c r="I4" s="16">
        <v>3</v>
      </c>
      <c r="J4" s="16">
        <v>0</v>
      </c>
      <c r="K4" s="16">
        <v>0</v>
      </c>
    </row>
    <row r="5" spans="1:11" x14ac:dyDescent="0.25">
      <c r="A5" s="16" t="s">
        <v>161</v>
      </c>
      <c r="B5" s="16">
        <v>50</v>
      </c>
      <c r="C5" s="16">
        <v>10</v>
      </c>
      <c r="D5" s="16" t="s">
        <v>162</v>
      </c>
      <c r="E5" s="16">
        <v>2</v>
      </c>
      <c r="F5" s="16" t="s">
        <v>154</v>
      </c>
      <c r="G5" s="16">
        <v>2</v>
      </c>
      <c r="H5" s="16" t="s">
        <v>163</v>
      </c>
      <c r="I5" s="16">
        <v>1</v>
      </c>
      <c r="J5" s="16">
        <v>0</v>
      </c>
      <c r="K5" s="16">
        <v>0</v>
      </c>
    </row>
    <row r="6" spans="1:11" x14ac:dyDescent="0.25">
      <c r="A6" s="16" t="s">
        <v>164</v>
      </c>
      <c r="B6" s="16">
        <v>50</v>
      </c>
      <c r="C6" s="16">
        <v>10</v>
      </c>
      <c r="D6" s="16" t="s">
        <v>154</v>
      </c>
      <c r="E6" s="16">
        <v>2</v>
      </c>
      <c r="F6" s="16" t="s">
        <v>156</v>
      </c>
      <c r="G6" s="16">
        <v>4</v>
      </c>
      <c r="H6" s="16" t="s">
        <v>165</v>
      </c>
      <c r="I6" s="16">
        <v>4</v>
      </c>
      <c r="J6" s="16" t="s">
        <v>97</v>
      </c>
      <c r="K6" s="16">
        <v>3</v>
      </c>
    </row>
    <row r="7" spans="1:11" x14ac:dyDescent="0.25">
      <c r="A7" s="16" t="s">
        <v>159</v>
      </c>
      <c r="B7" s="16">
        <v>50</v>
      </c>
      <c r="C7" s="16">
        <v>10</v>
      </c>
      <c r="D7" s="16" t="s">
        <v>97</v>
      </c>
      <c r="E7" s="16">
        <v>2</v>
      </c>
      <c r="F7" s="16" t="s">
        <v>160</v>
      </c>
      <c r="G7" s="16">
        <v>1</v>
      </c>
      <c r="H7" s="16" t="s">
        <v>156</v>
      </c>
      <c r="I7" s="16">
        <v>3</v>
      </c>
      <c r="J7" s="16">
        <v>0</v>
      </c>
      <c r="K7" s="16">
        <v>0</v>
      </c>
    </row>
    <row r="8" spans="1:1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</row>
    <row r="9" spans="1:1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dimension ref="A1:P30"/>
  <sheetViews>
    <sheetView workbookViewId="0">
      <selection activeCell="B11" sqref="B11"/>
    </sheetView>
  </sheetViews>
  <sheetFormatPr baseColWidth="10" defaultColWidth="11.42578125" defaultRowHeight="15" x14ac:dyDescent="0.25"/>
  <cols>
    <col min="1" max="1" width="30" customWidth="1"/>
    <col min="2" max="2" width="7.42578125" customWidth="1"/>
    <col min="3" max="3" width="3.28515625" customWidth="1"/>
    <col min="4" max="4" width="2.85546875" customWidth="1"/>
    <col min="5" max="5" width="19.5703125" customWidth="1"/>
    <col min="6" max="6" width="4.7109375" customWidth="1"/>
    <col min="7" max="7" width="5.42578125" style="16" customWidth="1"/>
    <col min="8" max="8" width="4.28515625" customWidth="1"/>
    <col min="9" max="9" width="6.7109375" customWidth="1"/>
    <col min="10" max="10" width="3" customWidth="1"/>
    <col min="11" max="11" width="16.140625" customWidth="1"/>
  </cols>
  <sheetData>
    <row r="1" spans="1:16" ht="15.75" thickBot="1" x14ac:dyDescent="0.3">
      <c r="A1" s="32" t="s">
        <v>166</v>
      </c>
      <c r="B1" s="32" t="s">
        <v>167</v>
      </c>
      <c r="C1" s="32" t="s">
        <v>168</v>
      </c>
      <c r="D1" s="32" t="s">
        <v>169</v>
      </c>
      <c r="E1" s="32" t="s">
        <v>6</v>
      </c>
      <c r="F1" s="32" t="s">
        <v>7</v>
      </c>
      <c r="G1" s="32"/>
      <c r="H1" s="32" t="s">
        <v>170</v>
      </c>
      <c r="I1" s="32" t="s">
        <v>8</v>
      </c>
      <c r="J1" s="32"/>
      <c r="K1" s="32" t="s">
        <v>10</v>
      </c>
      <c r="L1" s="16" t="s">
        <v>171</v>
      </c>
      <c r="M1" s="16" t="s">
        <v>172</v>
      </c>
      <c r="N1" s="16"/>
      <c r="O1" s="16">
        <f>B4+B7+B8+B9</f>
        <v>34</v>
      </c>
      <c r="P1" s="8"/>
    </row>
    <row r="2" spans="1:16" ht="15.75" thickBot="1" x14ac:dyDescent="0.3">
      <c r="A2" s="64" t="s">
        <v>14</v>
      </c>
      <c r="B2" s="92">
        <v>12</v>
      </c>
      <c r="C2" s="16">
        <v>-4</v>
      </c>
      <c r="D2" s="16">
        <v>10</v>
      </c>
      <c r="E2" s="64" t="s">
        <v>21</v>
      </c>
      <c r="F2" s="60" t="s">
        <v>22</v>
      </c>
      <c r="G2" s="65" t="s">
        <v>23</v>
      </c>
      <c r="H2" s="18">
        <v>-9</v>
      </c>
      <c r="I2" s="89">
        <v>29</v>
      </c>
      <c r="J2" s="16"/>
      <c r="K2" s="16" t="s">
        <v>16</v>
      </c>
      <c r="L2" s="6" t="s">
        <v>76</v>
      </c>
      <c r="M2" s="10" t="s">
        <v>77</v>
      </c>
      <c r="N2" s="10" t="s">
        <v>78</v>
      </c>
      <c r="O2" s="10" t="s">
        <v>79</v>
      </c>
      <c r="P2" s="9"/>
    </row>
    <row r="3" spans="1:16" x14ac:dyDescent="0.25">
      <c r="A3" s="66" t="s">
        <v>20</v>
      </c>
      <c r="B3" s="80">
        <v>12</v>
      </c>
      <c r="C3" s="16">
        <v>-2</v>
      </c>
      <c r="D3" s="16">
        <v>10</v>
      </c>
      <c r="E3" s="66" t="s">
        <v>29</v>
      </c>
      <c r="F3" s="53" t="s">
        <v>22</v>
      </c>
      <c r="G3" s="78" t="s">
        <v>23</v>
      </c>
      <c r="H3" s="7">
        <v>-10</v>
      </c>
      <c r="I3" s="90">
        <v>30</v>
      </c>
      <c r="J3" s="16"/>
      <c r="K3" s="16" t="s">
        <v>24</v>
      </c>
      <c r="L3" s="16" t="s">
        <v>83</v>
      </c>
      <c r="M3" s="16">
        <v>3</v>
      </c>
      <c r="N3" s="16">
        <v>5</v>
      </c>
      <c r="O3" s="16" t="s">
        <v>84</v>
      </c>
      <c r="P3" s="8"/>
    </row>
    <row r="4" spans="1:16" x14ac:dyDescent="0.25">
      <c r="A4" s="66" t="s">
        <v>28</v>
      </c>
      <c r="B4" s="93">
        <v>12</v>
      </c>
      <c r="C4" s="16">
        <v>-4</v>
      </c>
      <c r="D4" s="16">
        <v>10</v>
      </c>
      <c r="E4" s="66" t="s">
        <v>34</v>
      </c>
      <c r="F4" s="53" t="s">
        <v>22</v>
      </c>
      <c r="G4" s="78"/>
      <c r="H4" s="7"/>
      <c r="I4" s="90">
        <v>20</v>
      </c>
      <c r="J4" s="16"/>
      <c r="K4" s="16"/>
      <c r="L4" s="16" t="s">
        <v>88</v>
      </c>
      <c r="M4" s="16">
        <v>4</v>
      </c>
      <c r="N4" s="16">
        <v>2</v>
      </c>
      <c r="O4" s="16" t="s">
        <v>89</v>
      </c>
      <c r="P4" s="7"/>
    </row>
    <row r="5" spans="1:16" x14ac:dyDescent="0.25">
      <c r="A5" s="66" t="s">
        <v>33</v>
      </c>
      <c r="B5" s="94">
        <v>13</v>
      </c>
      <c r="C5" s="16"/>
      <c r="D5" s="16">
        <v>10</v>
      </c>
      <c r="E5" s="66" t="s">
        <v>38</v>
      </c>
      <c r="F5" s="11" t="s">
        <v>22</v>
      </c>
      <c r="G5" s="67" t="s">
        <v>23</v>
      </c>
      <c r="H5" s="7">
        <v>-10</v>
      </c>
      <c r="I5" s="90">
        <v>30</v>
      </c>
      <c r="J5" s="16"/>
      <c r="K5" s="16"/>
      <c r="L5" s="8" t="s">
        <v>94</v>
      </c>
      <c r="M5" s="16"/>
      <c r="N5" s="16"/>
      <c r="O5" s="16"/>
      <c r="P5" s="16"/>
    </row>
    <row r="6" spans="1:16" x14ac:dyDescent="0.25">
      <c r="A6" s="66" t="s">
        <v>37</v>
      </c>
      <c r="B6" s="85">
        <v>10</v>
      </c>
      <c r="C6" s="16"/>
      <c r="D6" s="16">
        <v>10</v>
      </c>
      <c r="E6" s="66" t="s">
        <v>213</v>
      </c>
      <c r="F6" s="11" t="s">
        <v>93</v>
      </c>
      <c r="G6" s="85" t="s">
        <v>68</v>
      </c>
      <c r="H6" s="7"/>
      <c r="I6" s="90">
        <v>20</v>
      </c>
      <c r="J6" s="16"/>
      <c r="K6" s="16"/>
      <c r="L6" s="16"/>
      <c r="M6" s="16"/>
      <c r="N6" s="16"/>
      <c r="O6" s="16"/>
      <c r="P6" s="16"/>
    </row>
    <row r="7" spans="1:16" ht="15.75" thickBot="1" x14ac:dyDescent="0.3">
      <c r="A7" s="66" t="s">
        <v>39</v>
      </c>
      <c r="B7" s="87">
        <v>12</v>
      </c>
      <c r="C7" s="16">
        <v>-4</v>
      </c>
      <c r="D7" s="16">
        <v>10</v>
      </c>
      <c r="E7" s="66" t="s">
        <v>40</v>
      </c>
      <c r="F7" s="53" t="s">
        <v>22</v>
      </c>
      <c r="G7" s="67" t="s">
        <v>41</v>
      </c>
      <c r="H7" s="7"/>
      <c r="I7" s="90">
        <v>20</v>
      </c>
      <c r="J7" s="16"/>
      <c r="K7" s="16"/>
      <c r="L7" s="16"/>
      <c r="M7" s="16"/>
      <c r="N7" s="16"/>
      <c r="O7" s="16"/>
      <c r="P7" s="16"/>
    </row>
    <row r="8" spans="1:16" ht="15.75" thickBot="1" x14ac:dyDescent="0.3">
      <c r="A8" s="66" t="s">
        <v>45</v>
      </c>
      <c r="B8" s="96">
        <v>5</v>
      </c>
      <c r="C8" s="16">
        <v>-8</v>
      </c>
      <c r="D8" s="16">
        <v>10</v>
      </c>
      <c r="E8" s="66" t="s">
        <v>46</v>
      </c>
      <c r="F8" s="11" t="s">
        <v>22</v>
      </c>
      <c r="G8" s="67" t="s">
        <v>41</v>
      </c>
      <c r="H8" s="7"/>
      <c r="I8" s="90">
        <v>20</v>
      </c>
      <c r="J8" s="16"/>
      <c r="K8" s="111" t="s">
        <v>11</v>
      </c>
      <c r="L8" s="16"/>
      <c r="M8" s="16"/>
      <c r="N8" s="16"/>
      <c r="O8" s="16"/>
      <c r="P8" s="16"/>
    </row>
    <row r="9" spans="1:16" ht="15.75" thickBot="1" x14ac:dyDescent="0.3">
      <c r="A9" s="66" t="s">
        <v>214</v>
      </c>
      <c r="B9" s="96">
        <v>5</v>
      </c>
      <c r="C9" s="16"/>
      <c r="D9" s="16"/>
      <c r="E9" s="68" t="s">
        <v>51</v>
      </c>
      <c r="F9" s="62" t="s">
        <v>41</v>
      </c>
      <c r="G9" s="79"/>
      <c r="H9" s="7"/>
      <c r="I9" s="91">
        <v>20</v>
      </c>
      <c r="J9" s="16"/>
      <c r="K9" s="16" t="s">
        <v>17</v>
      </c>
      <c r="L9" s="16"/>
      <c r="M9" s="16"/>
      <c r="N9" s="16"/>
      <c r="O9" s="16"/>
      <c r="P9" s="16"/>
    </row>
    <row r="10" spans="1:16" x14ac:dyDescent="0.25">
      <c r="A10" s="66" t="s">
        <v>50</v>
      </c>
      <c r="B10" s="103">
        <f>ROUND((B8+B5+B7+B9)/2,0)</f>
        <v>18</v>
      </c>
      <c r="C10" s="16"/>
      <c r="D10" s="16"/>
      <c r="E10" s="64" t="s">
        <v>59</v>
      </c>
      <c r="F10" s="60" t="s">
        <v>22</v>
      </c>
      <c r="G10" s="65" t="s">
        <v>41</v>
      </c>
      <c r="H10" s="7"/>
      <c r="I10" s="89">
        <v>20</v>
      </c>
      <c r="J10" s="16"/>
      <c r="K10" s="16" t="s">
        <v>25</v>
      </c>
      <c r="L10" s="16"/>
      <c r="M10" s="16"/>
      <c r="N10" s="16"/>
      <c r="O10" s="16"/>
      <c r="P10" s="16"/>
    </row>
    <row r="11" spans="1:16" ht="15.75" thickBot="1" x14ac:dyDescent="0.3">
      <c r="A11" s="68" t="s">
        <v>55</v>
      </c>
      <c r="B11" s="102">
        <f>B5-Inventar!H22</f>
        <v>10</v>
      </c>
      <c r="C11" s="16"/>
      <c r="D11" s="16"/>
      <c r="E11" s="66" t="s">
        <v>62</v>
      </c>
      <c r="F11" s="50" t="s">
        <v>41</v>
      </c>
      <c r="G11" s="80"/>
      <c r="H11" s="7"/>
      <c r="I11" s="90">
        <v>24</v>
      </c>
      <c r="J11" s="16"/>
      <c r="K11" s="16" t="s">
        <v>30</v>
      </c>
      <c r="L11" s="16"/>
      <c r="M11" s="16"/>
      <c r="N11" s="16"/>
      <c r="O11" s="16"/>
      <c r="P11" s="16"/>
    </row>
    <row r="12" spans="1:16" x14ac:dyDescent="0.25">
      <c r="A12" s="7"/>
      <c r="B12" s="8"/>
      <c r="C12" s="16"/>
      <c r="D12" s="16"/>
      <c r="E12" s="66" t="s">
        <v>66</v>
      </c>
      <c r="F12" s="50" t="s">
        <v>41</v>
      </c>
      <c r="G12" s="80"/>
      <c r="H12" s="7"/>
      <c r="I12" s="90">
        <v>20</v>
      </c>
      <c r="J12" s="16"/>
      <c r="K12" s="16"/>
      <c r="L12" s="16"/>
      <c r="M12" s="16"/>
      <c r="N12" s="16"/>
      <c r="O12" s="16"/>
      <c r="P12" s="16"/>
    </row>
    <row r="13" spans="1:16" ht="15.75" thickBot="1" x14ac:dyDescent="0.3">
      <c r="A13" s="7"/>
      <c r="B13" s="8"/>
      <c r="C13" s="16"/>
      <c r="D13" s="16"/>
      <c r="E13" s="68" t="s">
        <v>67</v>
      </c>
      <c r="F13" s="62" t="s">
        <v>41</v>
      </c>
      <c r="G13" s="69" t="s">
        <v>68</v>
      </c>
      <c r="H13" s="7"/>
      <c r="I13" s="91">
        <v>20</v>
      </c>
      <c r="J13" s="16"/>
      <c r="K13" s="16"/>
      <c r="L13" s="16"/>
      <c r="M13" s="16"/>
      <c r="N13" s="16"/>
      <c r="O13" s="16"/>
      <c r="P13" s="16"/>
    </row>
    <row r="14" spans="1:16" ht="15.75" thickBot="1" x14ac:dyDescent="0.3">
      <c r="A14" s="16"/>
      <c r="B14" s="16"/>
      <c r="C14" s="16"/>
      <c r="D14" s="16"/>
      <c r="E14" s="64" t="s">
        <v>71</v>
      </c>
      <c r="F14" s="70" t="s">
        <v>72</v>
      </c>
      <c r="G14" s="3" t="s">
        <v>93</v>
      </c>
      <c r="H14" s="7"/>
      <c r="I14" s="89">
        <v>20</v>
      </c>
      <c r="J14" s="16"/>
      <c r="K14" s="16"/>
      <c r="L14" s="16"/>
      <c r="M14" s="16"/>
      <c r="N14" s="16"/>
      <c r="O14" s="16"/>
      <c r="P14" s="16"/>
    </row>
    <row r="15" spans="1:16" x14ac:dyDescent="0.25">
      <c r="A15" s="2" t="s">
        <v>95</v>
      </c>
      <c r="B15" s="3">
        <v>275</v>
      </c>
      <c r="C15" s="16">
        <v>-3</v>
      </c>
      <c r="D15" s="16"/>
      <c r="E15" s="66" t="s">
        <v>75</v>
      </c>
      <c r="F15" s="54" t="s">
        <v>72</v>
      </c>
      <c r="G15" s="81"/>
      <c r="H15" s="7">
        <v>-15</v>
      </c>
      <c r="I15" s="90">
        <v>35</v>
      </c>
      <c r="J15" s="16"/>
      <c r="K15" s="16"/>
      <c r="L15" s="16"/>
      <c r="M15" s="16"/>
      <c r="N15" s="16"/>
      <c r="O15" s="16"/>
      <c r="P15" s="16"/>
    </row>
    <row r="16" spans="1:16" ht="15.75" thickBot="1" x14ac:dyDescent="0.3">
      <c r="A16" s="4" t="s">
        <v>97</v>
      </c>
      <c r="B16" s="5">
        <v>12</v>
      </c>
      <c r="C16" s="16"/>
      <c r="D16" s="16"/>
      <c r="E16" s="66" t="s">
        <v>82</v>
      </c>
      <c r="F16" s="54" t="s">
        <v>72</v>
      </c>
      <c r="G16" s="81"/>
      <c r="H16" s="7"/>
      <c r="I16" s="90">
        <v>20</v>
      </c>
      <c r="J16" s="16"/>
      <c r="K16" s="16"/>
      <c r="L16" s="16"/>
      <c r="M16" s="16"/>
      <c r="N16" s="16"/>
      <c r="O16" s="16"/>
      <c r="P16" s="16"/>
    </row>
    <row r="17" spans="1:9" x14ac:dyDescent="0.25">
      <c r="A17" s="40" t="s">
        <v>100</v>
      </c>
      <c r="B17" s="41">
        <f>CharacterSheet!$B$15*0.2</f>
        <v>55</v>
      </c>
      <c r="C17" s="16"/>
      <c r="D17" s="16"/>
      <c r="E17" s="66" t="s">
        <v>85</v>
      </c>
      <c r="F17" s="11" t="s">
        <v>173</v>
      </c>
      <c r="G17" s="67" t="s">
        <v>174</v>
      </c>
      <c r="H17" s="7"/>
      <c r="I17" s="90">
        <v>20</v>
      </c>
    </row>
    <row r="18" spans="1:9" x14ac:dyDescent="0.25">
      <c r="A18" s="40" t="s">
        <v>102</v>
      </c>
      <c r="B18" s="40">
        <f>CharacterSheet!$B$15*0.7</f>
        <v>192.5</v>
      </c>
      <c r="C18" s="16"/>
      <c r="D18" s="16"/>
      <c r="E18" s="66" t="s">
        <v>92</v>
      </c>
      <c r="F18" s="11" t="s">
        <v>93</v>
      </c>
      <c r="G18" s="67" t="s">
        <v>68</v>
      </c>
      <c r="H18" s="7">
        <v>-8</v>
      </c>
      <c r="I18" s="90">
        <v>28</v>
      </c>
    </row>
    <row r="19" spans="1:9" ht="15.75" thickBot="1" x14ac:dyDescent="0.3">
      <c r="A19" s="40" t="s">
        <v>58</v>
      </c>
      <c r="B19" s="40">
        <f>CharacterSheet!$B$15*0.4</f>
        <v>110</v>
      </c>
      <c r="C19" s="16">
        <v>25</v>
      </c>
      <c r="D19" s="16" t="s">
        <v>175</v>
      </c>
      <c r="E19" s="68" t="s">
        <v>96</v>
      </c>
      <c r="F19" s="71" t="s">
        <v>216</v>
      </c>
      <c r="G19" s="82" t="s">
        <v>174</v>
      </c>
      <c r="H19" s="7"/>
      <c r="I19" s="91">
        <v>20</v>
      </c>
    </row>
    <row r="20" spans="1:9" x14ac:dyDescent="0.25">
      <c r="A20" s="40" t="s">
        <v>64</v>
      </c>
      <c r="B20" s="40">
        <f>CharacterSheet!$B$15*0.5</f>
        <v>137.5</v>
      </c>
      <c r="C20" s="16">
        <f>C19+(SUM(C2:C8)+C15+C16)</f>
        <v>0</v>
      </c>
      <c r="D20" s="16" t="s">
        <v>91</v>
      </c>
      <c r="E20" s="64" t="s">
        <v>101</v>
      </c>
      <c r="F20" s="72" t="s">
        <v>23</v>
      </c>
      <c r="G20" s="83"/>
      <c r="H20" s="7"/>
      <c r="I20" s="89">
        <v>20</v>
      </c>
    </row>
    <row r="21" spans="1:9" ht="15.75" thickBot="1" x14ac:dyDescent="0.3">
      <c r="A21" s="16"/>
      <c r="B21" s="16"/>
      <c r="C21" s="16"/>
      <c r="D21" s="16"/>
      <c r="E21" s="68" t="s">
        <v>103</v>
      </c>
      <c r="F21" s="71" t="s">
        <v>23</v>
      </c>
      <c r="G21" s="82"/>
      <c r="H21" s="38">
        <v>-8</v>
      </c>
      <c r="I21" s="91">
        <v>28</v>
      </c>
    </row>
    <row r="22" spans="1:9" x14ac:dyDescent="0.25">
      <c r="A22" s="16"/>
      <c r="B22" s="16"/>
      <c r="C22" s="1" t="s">
        <v>176</v>
      </c>
      <c r="D22" s="16"/>
      <c r="E22" s="64" t="s">
        <v>105</v>
      </c>
      <c r="F22" s="73" t="s">
        <v>93</v>
      </c>
      <c r="G22" s="84"/>
      <c r="H22" s="7"/>
      <c r="I22" s="89">
        <v>20</v>
      </c>
    </row>
    <row r="23" spans="1:9" x14ac:dyDescent="0.25">
      <c r="A23" s="16"/>
      <c r="B23" s="16"/>
      <c r="C23" s="16"/>
      <c r="D23" s="16"/>
      <c r="E23" s="66" t="s">
        <v>106</v>
      </c>
      <c r="F23" s="51" t="s">
        <v>93</v>
      </c>
      <c r="G23" s="85"/>
      <c r="H23" s="7"/>
      <c r="I23" s="90">
        <v>20</v>
      </c>
    </row>
    <row r="24" spans="1:9" ht="15.75" thickBot="1" x14ac:dyDescent="0.3">
      <c r="A24" s="16"/>
      <c r="B24" s="16"/>
      <c r="C24" s="16"/>
      <c r="D24" s="16"/>
      <c r="E24" s="68" t="s">
        <v>107</v>
      </c>
      <c r="F24" s="61" t="s">
        <v>93</v>
      </c>
      <c r="G24" s="69" t="s">
        <v>68</v>
      </c>
      <c r="H24" s="7"/>
      <c r="I24" s="91">
        <v>20</v>
      </c>
    </row>
    <row r="25" spans="1:9" x14ac:dyDescent="0.25">
      <c r="A25" s="16"/>
      <c r="B25" s="16"/>
      <c r="C25" s="16"/>
      <c r="D25" s="16"/>
      <c r="E25" s="64" t="s">
        <v>109</v>
      </c>
      <c r="F25" s="75" t="s">
        <v>68</v>
      </c>
      <c r="G25" s="86"/>
      <c r="H25" s="7"/>
      <c r="I25" s="89">
        <v>20</v>
      </c>
    </row>
    <row r="26" spans="1:9" x14ac:dyDescent="0.25">
      <c r="A26" s="16"/>
      <c r="B26" s="16"/>
      <c r="C26" s="16"/>
      <c r="D26" s="16"/>
      <c r="E26" s="66" t="s">
        <v>226</v>
      </c>
      <c r="F26" s="52" t="s">
        <v>68</v>
      </c>
      <c r="G26" s="87"/>
      <c r="H26" s="7"/>
      <c r="I26" s="90">
        <v>20</v>
      </c>
    </row>
    <row r="27" spans="1:9" ht="15.75" thickBot="1" x14ac:dyDescent="0.3">
      <c r="A27" s="16"/>
      <c r="B27" s="16"/>
      <c r="C27" s="16"/>
      <c r="D27" s="16"/>
      <c r="E27" s="68" t="s">
        <v>110</v>
      </c>
      <c r="F27" s="76" t="s">
        <v>68</v>
      </c>
      <c r="G27" s="88"/>
      <c r="H27" s="23">
        <v>-15</v>
      </c>
      <c r="I27" s="91">
        <v>35</v>
      </c>
    </row>
    <row r="28" spans="1:9" x14ac:dyDescent="0.25">
      <c r="A28" s="16"/>
      <c r="B28" s="16"/>
      <c r="C28" s="16"/>
      <c r="D28" s="16"/>
      <c r="E28" s="16"/>
      <c r="F28" s="16"/>
      <c r="H28" s="16"/>
      <c r="I28" s="16"/>
    </row>
    <row r="30" spans="1:9" x14ac:dyDescent="0.25">
      <c r="A30" s="16"/>
      <c r="B30" s="16"/>
      <c r="C30" s="16"/>
      <c r="D30" s="16"/>
      <c r="E30" s="16"/>
      <c r="F30" s="16"/>
      <c r="H30" s="16">
        <f>SUM(H2:H28)</f>
        <v>-75</v>
      </c>
      <c r="I30" s="16"/>
    </row>
  </sheetData>
  <conditionalFormatting sqref="F3:G4 F6:G6">
    <cfRule type="containsText" dxfId="113" priority="109" operator="containsText" text="Phy">
      <formula>NOT(ISERROR(SEARCH("Phy",F3)))</formula>
    </cfRule>
    <cfRule type="containsText" dxfId="112" priority="110" operator="containsText" text="Int">
      <formula>NOT(ISERROR(SEARCH("Int",F3)))</formula>
    </cfRule>
    <cfRule type="containsText" dxfId="111" priority="111" operator="containsText" text="Exp">
      <formula>NOT(ISERROR(SEARCH("Exp",F3)))</formula>
    </cfRule>
    <cfRule type="containsText" dxfId="110" priority="112" operator="containsText" text="Cha">
      <formula>NOT(ISERROR(SEARCH("Cha",F3)))</formula>
    </cfRule>
    <cfRule type="containsText" dxfId="109" priority="113" operator="containsText" text="Agi">
      <formula>NOT(ISERROR(SEARCH("Agi",F3)))</formula>
    </cfRule>
    <cfRule type="containsText" dxfId="108" priority="114" operator="containsText" text="Str">
      <formula>NOT(ISERROR(SEARCH("Str",F3)))</formula>
    </cfRule>
  </conditionalFormatting>
  <conditionalFormatting sqref="F5:G5">
    <cfRule type="containsText" dxfId="107" priority="103" operator="containsText" text="Phy">
      <formula>NOT(ISERROR(SEARCH("Phy",F5)))</formula>
    </cfRule>
    <cfRule type="containsText" dxfId="106" priority="104" operator="containsText" text="Int">
      <formula>NOT(ISERROR(SEARCH("Int",F5)))</formula>
    </cfRule>
    <cfRule type="containsText" dxfId="105" priority="105" operator="containsText" text="Exp">
      <formula>NOT(ISERROR(SEARCH("Exp",F5)))</formula>
    </cfRule>
    <cfRule type="containsText" dxfId="104" priority="106" operator="containsText" text="Cha">
      <formula>NOT(ISERROR(SEARCH("Cha",F5)))</formula>
    </cfRule>
    <cfRule type="containsText" dxfId="103" priority="107" operator="containsText" text="Agi">
      <formula>NOT(ISERROR(SEARCH("Agi",F5)))</formula>
    </cfRule>
    <cfRule type="containsText" dxfId="102" priority="108" operator="containsText" text="Str">
      <formula>NOT(ISERROR(SEARCH("Str",F5)))</formula>
    </cfRule>
  </conditionalFormatting>
  <conditionalFormatting sqref="F7:G7">
    <cfRule type="containsText" dxfId="101" priority="97" operator="containsText" text="Phy">
      <formula>NOT(ISERROR(SEARCH("Phy",F7)))</formula>
    </cfRule>
    <cfRule type="containsText" dxfId="100" priority="98" operator="containsText" text="Int">
      <formula>NOT(ISERROR(SEARCH("Int",F7)))</formula>
    </cfRule>
    <cfRule type="containsText" dxfId="99" priority="99" operator="containsText" text="Exp">
      <formula>NOT(ISERROR(SEARCH("Exp",F7)))</formula>
    </cfRule>
    <cfRule type="containsText" dxfId="98" priority="100" operator="containsText" text="Cha">
      <formula>NOT(ISERROR(SEARCH("Cha",F7)))</formula>
    </cfRule>
    <cfRule type="containsText" dxfId="97" priority="101" operator="containsText" text="Agi">
      <formula>NOT(ISERROR(SEARCH("Agi",F7)))</formula>
    </cfRule>
    <cfRule type="containsText" dxfId="96" priority="102" operator="containsText" text="Str">
      <formula>NOT(ISERROR(SEARCH("Str",F7)))</formula>
    </cfRule>
  </conditionalFormatting>
  <conditionalFormatting sqref="F8:G8">
    <cfRule type="containsText" dxfId="95" priority="91" operator="containsText" text="Phy">
      <formula>NOT(ISERROR(SEARCH("Phy",F8)))</formula>
    </cfRule>
    <cfRule type="containsText" dxfId="94" priority="92" operator="containsText" text="Int">
      <formula>NOT(ISERROR(SEARCH("Int",F8)))</formula>
    </cfRule>
    <cfRule type="containsText" dxfId="93" priority="93" operator="containsText" text="Exp">
      <formula>NOT(ISERROR(SEARCH("Exp",F8)))</formula>
    </cfRule>
    <cfRule type="containsText" dxfId="92" priority="94" operator="containsText" text="Cha">
      <formula>NOT(ISERROR(SEARCH("Cha",F8)))</formula>
    </cfRule>
    <cfRule type="containsText" dxfId="91" priority="95" operator="containsText" text="Agi">
      <formula>NOT(ISERROR(SEARCH("Agi",F8)))</formula>
    </cfRule>
    <cfRule type="containsText" dxfId="90" priority="96" operator="containsText" text="Str">
      <formula>NOT(ISERROR(SEARCH("Str",F8)))</formula>
    </cfRule>
  </conditionalFormatting>
  <conditionalFormatting sqref="F9:G9">
    <cfRule type="containsText" dxfId="89" priority="85" operator="containsText" text="Phy">
      <formula>NOT(ISERROR(SEARCH("Phy",F9)))</formula>
    </cfRule>
    <cfRule type="containsText" dxfId="88" priority="86" operator="containsText" text="Int">
      <formula>NOT(ISERROR(SEARCH("Int",F9)))</formula>
    </cfRule>
    <cfRule type="containsText" dxfId="87" priority="87" operator="containsText" text="Exp">
      <formula>NOT(ISERROR(SEARCH("Exp",F9)))</formula>
    </cfRule>
    <cfRule type="containsText" dxfId="86" priority="88" operator="containsText" text="Cha">
      <formula>NOT(ISERROR(SEARCH("Cha",F9)))</formula>
    </cfRule>
    <cfRule type="containsText" dxfId="85" priority="89" operator="containsText" text="Agi">
      <formula>NOT(ISERROR(SEARCH("Agi",F9)))</formula>
    </cfRule>
    <cfRule type="containsText" dxfId="84" priority="90" operator="containsText" text="Str">
      <formula>NOT(ISERROR(SEARCH("Str",F9)))</formula>
    </cfRule>
  </conditionalFormatting>
  <conditionalFormatting sqref="F2:G2">
    <cfRule type="containsText" dxfId="83" priority="79" operator="containsText" text="Phy">
      <formula>NOT(ISERROR(SEARCH("Phy",F2)))</formula>
    </cfRule>
    <cfRule type="containsText" dxfId="82" priority="80" operator="containsText" text="Int">
      <formula>NOT(ISERROR(SEARCH("Int",F2)))</formula>
    </cfRule>
    <cfRule type="containsText" dxfId="81" priority="81" operator="containsText" text="Exp">
      <formula>NOT(ISERROR(SEARCH("Exp",F2)))</formula>
    </cfRule>
    <cfRule type="containsText" dxfId="80" priority="82" operator="containsText" text="Cha">
      <formula>NOT(ISERROR(SEARCH("Cha",F2)))</formula>
    </cfRule>
    <cfRule type="containsText" dxfId="79" priority="83" operator="containsText" text="Agi">
      <formula>NOT(ISERROR(SEARCH("Agi",F2)))</formula>
    </cfRule>
    <cfRule type="containsText" dxfId="78" priority="84" operator="containsText" text="Str">
      <formula>NOT(ISERROR(SEARCH("Str",F2)))</formula>
    </cfRule>
  </conditionalFormatting>
  <conditionalFormatting sqref="F10:G10">
    <cfRule type="containsText" dxfId="77" priority="73" operator="containsText" text="Phy">
      <formula>NOT(ISERROR(SEARCH("Phy",F10)))</formula>
    </cfRule>
    <cfRule type="containsText" dxfId="76" priority="74" operator="containsText" text="Int">
      <formula>NOT(ISERROR(SEARCH("Int",F10)))</formula>
    </cfRule>
    <cfRule type="containsText" dxfId="75" priority="75" operator="containsText" text="Exp">
      <formula>NOT(ISERROR(SEARCH("Exp",F10)))</formula>
    </cfRule>
    <cfRule type="containsText" dxfId="74" priority="76" operator="containsText" text="Cha">
      <formula>NOT(ISERROR(SEARCH("Cha",F10)))</formula>
    </cfRule>
    <cfRule type="containsText" dxfId="73" priority="77" operator="containsText" text="Agi">
      <formula>NOT(ISERROR(SEARCH("Agi",F10)))</formula>
    </cfRule>
    <cfRule type="containsText" dxfId="72" priority="78" operator="containsText" text="Str">
      <formula>NOT(ISERROR(SEARCH("Str",F10)))</formula>
    </cfRule>
  </conditionalFormatting>
  <conditionalFormatting sqref="F11:G11">
    <cfRule type="containsText" dxfId="71" priority="67" operator="containsText" text="Phy">
      <formula>NOT(ISERROR(SEARCH("Phy",F11)))</formula>
    </cfRule>
    <cfRule type="containsText" dxfId="70" priority="68" operator="containsText" text="Int">
      <formula>NOT(ISERROR(SEARCH("Int",F11)))</formula>
    </cfRule>
    <cfRule type="containsText" dxfId="69" priority="69" operator="containsText" text="Exp">
      <formula>NOT(ISERROR(SEARCH("Exp",F11)))</formula>
    </cfRule>
    <cfRule type="containsText" dxfId="68" priority="70" operator="containsText" text="Cha">
      <formula>NOT(ISERROR(SEARCH("Cha",F11)))</formula>
    </cfRule>
    <cfRule type="containsText" dxfId="67" priority="71" operator="containsText" text="Agi">
      <formula>NOT(ISERROR(SEARCH("Agi",F11)))</formula>
    </cfRule>
    <cfRule type="containsText" dxfId="66" priority="72" operator="containsText" text="Str">
      <formula>NOT(ISERROR(SEARCH("Str",F11)))</formula>
    </cfRule>
  </conditionalFormatting>
  <conditionalFormatting sqref="F12:G12">
    <cfRule type="containsText" dxfId="65" priority="61" operator="containsText" text="Phy">
      <formula>NOT(ISERROR(SEARCH("Phy",F12)))</formula>
    </cfRule>
    <cfRule type="containsText" dxfId="64" priority="62" operator="containsText" text="Int">
      <formula>NOT(ISERROR(SEARCH("Int",F12)))</formula>
    </cfRule>
    <cfRule type="containsText" dxfId="63" priority="63" operator="containsText" text="Exp">
      <formula>NOT(ISERROR(SEARCH("Exp",F12)))</formula>
    </cfRule>
    <cfRule type="containsText" dxfId="62" priority="64" operator="containsText" text="Cha">
      <formula>NOT(ISERROR(SEARCH("Cha",F12)))</formula>
    </cfRule>
    <cfRule type="containsText" dxfId="61" priority="65" operator="containsText" text="Agi">
      <formula>NOT(ISERROR(SEARCH("Agi",F12)))</formula>
    </cfRule>
    <cfRule type="containsText" dxfId="60" priority="66" operator="containsText" text="Str">
      <formula>NOT(ISERROR(SEARCH("Str",F12)))</formula>
    </cfRule>
  </conditionalFormatting>
  <conditionalFormatting sqref="F13:G13">
    <cfRule type="containsText" dxfId="59" priority="55" operator="containsText" text="Phy">
      <formula>NOT(ISERROR(SEARCH("Phy",F13)))</formula>
    </cfRule>
    <cfRule type="containsText" dxfId="58" priority="56" operator="containsText" text="Int">
      <formula>NOT(ISERROR(SEARCH("Int",F13)))</formula>
    </cfRule>
    <cfRule type="containsText" dxfId="57" priority="57" operator="containsText" text="Exp">
      <formula>NOT(ISERROR(SEARCH("Exp",F13)))</formula>
    </cfRule>
    <cfRule type="containsText" dxfId="56" priority="58" operator="containsText" text="Cha">
      <formula>NOT(ISERROR(SEARCH("Cha",F13)))</formula>
    </cfRule>
    <cfRule type="containsText" dxfId="55" priority="59" operator="containsText" text="Agi">
      <formula>NOT(ISERROR(SEARCH("Agi",F13)))</formula>
    </cfRule>
    <cfRule type="containsText" dxfId="54" priority="60" operator="containsText" text="Str">
      <formula>NOT(ISERROR(SEARCH("Str",F13)))</formula>
    </cfRule>
  </conditionalFormatting>
  <conditionalFormatting sqref="F14:G14">
    <cfRule type="containsText" dxfId="53" priority="49" operator="containsText" text="Phy">
      <formula>NOT(ISERROR(SEARCH("Phy",F14)))</formula>
    </cfRule>
    <cfRule type="containsText" dxfId="52" priority="50" operator="containsText" text="Int">
      <formula>NOT(ISERROR(SEARCH("Int",F14)))</formula>
    </cfRule>
    <cfRule type="containsText" dxfId="51" priority="51" operator="containsText" text="Exp">
      <formula>NOT(ISERROR(SEARCH("Exp",F14)))</formula>
    </cfRule>
    <cfRule type="containsText" dxfId="50" priority="52" operator="containsText" text="Cha">
      <formula>NOT(ISERROR(SEARCH("Cha",F14)))</formula>
    </cfRule>
    <cfRule type="containsText" dxfId="49" priority="53" operator="containsText" text="Agi">
      <formula>NOT(ISERROR(SEARCH("Agi",F14)))</formula>
    </cfRule>
    <cfRule type="containsText" dxfId="48" priority="54" operator="containsText" text="Str">
      <formula>NOT(ISERROR(SEARCH("Str",F14)))</formula>
    </cfRule>
  </conditionalFormatting>
  <conditionalFormatting sqref="F15:G15">
    <cfRule type="containsText" dxfId="47" priority="43" operator="containsText" text="Phy">
      <formula>NOT(ISERROR(SEARCH("Phy",F15)))</formula>
    </cfRule>
    <cfRule type="containsText" dxfId="46" priority="44" operator="containsText" text="Int">
      <formula>NOT(ISERROR(SEARCH("Int",F15)))</formula>
    </cfRule>
    <cfRule type="containsText" dxfId="45" priority="45" operator="containsText" text="Exp">
      <formula>NOT(ISERROR(SEARCH("Exp",F15)))</formula>
    </cfRule>
    <cfRule type="containsText" dxfId="44" priority="46" operator="containsText" text="Cha">
      <formula>NOT(ISERROR(SEARCH("Cha",F15)))</formula>
    </cfRule>
    <cfRule type="containsText" dxfId="43" priority="47" operator="containsText" text="Agi">
      <formula>NOT(ISERROR(SEARCH("Agi",F15)))</formula>
    </cfRule>
    <cfRule type="containsText" dxfId="42" priority="48" operator="containsText" text="Str">
      <formula>NOT(ISERROR(SEARCH("Str",F15)))</formula>
    </cfRule>
  </conditionalFormatting>
  <conditionalFormatting sqref="F16:G16">
    <cfRule type="containsText" dxfId="41" priority="37" operator="containsText" text="Phy">
      <formula>NOT(ISERROR(SEARCH("Phy",F16)))</formula>
    </cfRule>
    <cfRule type="containsText" dxfId="40" priority="38" operator="containsText" text="Int">
      <formula>NOT(ISERROR(SEARCH("Int",F16)))</formula>
    </cfRule>
    <cfRule type="containsText" dxfId="39" priority="39" operator="containsText" text="Exp">
      <formula>NOT(ISERROR(SEARCH("Exp",F16)))</formula>
    </cfRule>
    <cfRule type="containsText" dxfId="38" priority="40" operator="containsText" text="Cha">
      <formula>NOT(ISERROR(SEARCH("Cha",F16)))</formula>
    </cfRule>
    <cfRule type="containsText" dxfId="37" priority="41" operator="containsText" text="Agi">
      <formula>NOT(ISERROR(SEARCH("Agi",F16)))</formula>
    </cfRule>
    <cfRule type="containsText" dxfId="36" priority="42" operator="containsText" text="Str">
      <formula>NOT(ISERROR(SEARCH("Str",F16)))</formula>
    </cfRule>
  </conditionalFormatting>
  <conditionalFormatting sqref="F17:G18">
    <cfRule type="containsText" dxfId="35" priority="31" operator="containsText" text="Phy">
      <formula>NOT(ISERROR(SEARCH("Phy",F17)))</formula>
    </cfRule>
    <cfRule type="containsText" dxfId="34" priority="32" operator="containsText" text="Int">
      <formula>NOT(ISERROR(SEARCH("Int",F17)))</formula>
    </cfRule>
    <cfRule type="containsText" dxfId="33" priority="33" operator="containsText" text="Exp">
      <formula>NOT(ISERROR(SEARCH("Exp",F17)))</formula>
    </cfRule>
    <cfRule type="containsText" dxfId="32" priority="34" operator="containsText" text="Cha">
      <formula>NOT(ISERROR(SEARCH("Cha",F17)))</formula>
    </cfRule>
    <cfRule type="containsText" dxfId="31" priority="35" operator="containsText" text="Agi">
      <formula>NOT(ISERROR(SEARCH("Agi",F17)))</formula>
    </cfRule>
    <cfRule type="containsText" dxfId="30" priority="36" operator="containsText" text="Str">
      <formula>NOT(ISERROR(SEARCH("Str",F17)))</formula>
    </cfRule>
  </conditionalFormatting>
  <conditionalFormatting sqref="F19:G19">
    <cfRule type="containsText" dxfId="29" priority="25" operator="containsText" text="Phy">
      <formula>NOT(ISERROR(SEARCH("Phy",F19)))</formula>
    </cfRule>
    <cfRule type="containsText" dxfId="28" priority="26" operator="containsText" text="Int">
      <formula>NOT(ISERROR(SEARCH("Int",F19)))</formula>
    </cfRule>
    <cfRule type="containsText" dxfId="27" priority="27" operator="containsText" text="Exp">
      <formula>NOT(ISERROR(SEARCH("Exp",F19)))</formula>
    </cfRule>
    <cfRule type="containsText" dxfId="26" priority="28" operator="containsText" text="Cha">
      <formula>NOT(ISERROR(SEARCH("Cha",F19)))</formula>
    </cfRule>
    <cfRule type="containsText" dxfId="25" priority="29" operator="containsText" text="Agi">
      <formula>NOT(ISERROR(SEARCH("Agi",F19)))</formula>
    </cfRule>
    <cfRule type="containsText" dxfId="24" priority="30" operator="containsText" text="Str">
      <formula>NOT(ISERROR(SEARCH("Str",F19)))</formula>
    </cfRule>
  </conditionalFormatting>
  <conditionalFormatting sqref="F20:G21">
    <cfRule type="containsText" dxfId="23" priority="19" operator="containsText" text="Phy">
      <formula>NOT(ISERROR(SEARCH("Phy",F20)))</formula>
    </cfRule>
    <cfRule type="containsText" dxfId="22" priority="20" operator="containsText" text="Int">
      <formula>NOT(ISERROR(SEARCH("Int",F20)))</formula>
    </cfRule>
    <cfRule type="containsText" dxfId="21" priority="21" operator="containsText" text="Exp">
      <formula>NOT(ISERROR(SEARCH("Exp",F20)))</formula>
    </cfRule>
    <cfRule type="containsText" dxfId="20" priority="22" operator="containsText" text="Cha">
      <formula>NOT(ISERROR(SEARCH("Cha",F20)))</formula>
    </cfRule>
    <cfRule type="containsText" dxfId="19" priority="23" operator="containsText" text="Agi">
      <formula>NOT(ISERROR(SEARCH("Agi",F20)))</formula>
    </cfRule>
    <cfRule type="containsText" dxfId="18" priority="24" operator="containsText" text="Str">
      <formula>NOT(ISERROR(SEARCH("Str",F20)))</formula>
    </cfRule>
  </conditionalFormatting>
  <conditionalFormatting sqref="F22:G23">
    <cfRule type="containsText" dxfId="17" priority="13" operator="containsText" text="Phy">
      <formula>NOT(ISERROR(SEARCH("Phy",F22)))</formula>
    </cfRule>
    <cfRule type="containsText" dxfId="16" priority="14" operator="containsText" text="Int">
      <formula>NOT(ISERROR(SEARCH("Int",F22)))</formula>
    </cfRule>
    <cfRule type="containsText" dxfId="15" priority="15" operator="containsText" text="Exp">
      <formula>NOT(ISERROR(SEARCH("Exp",F22)))</formula>
    </cfRule>
    <cfRule type="containsText" dxfId="14" priority="16" operator="containsText" text="Cha">
      <formula>NOT(ISERROR(SEARCH("Cha",F22)))</formula>
    </cfRule>
    <cfRule type="containsText" dxfId="13" priority="17" operator="containsText" text="Agi">
      <formula>NOT(ISERROR(SEARCH("Agi",F22)))</formula>
    </cfRule>
    <cfRule type="containsText" dxfId="12" priority="18" operator="containsText" text="Str">
      <formula>NOT(ISERROR(SEARCH("Str",F22)))</formula>
    </cfRule>
  </conditionalFormatting>
  <conditionalFormatting sqref="F24:G24">
    <cfRule type="containsText" dxfId="11" priority="7" operator="containsText" text="Phy">
      <formula>NOT(ISERROR(SEARCH("Phy",F24)))</formula>
    </cfRule>
    <cfRule type="containsText" dxfId="10" priority="8" operator="containsText" text="Int">
      <formula>NOT(ISERROR(SEARCH("Int",F24)))</formula>
    </cfRule>
    <cfRule type="containsText" dxfId="9" priority="9" operator="containsText" text="Exp">
      <formula>NOT(ISERROR(SEARCH("Exp",F24)))</formula>
    </cfRule>
    <cfRule type="containsText" dxfId="8" priority="10" operator="containsText" text="Cha">
      <formula>NOT(ISERROR(SEARCH("Cha",F24)))</formula>
    </cfRule>
    <cfRule type="containsText" dxfId="7" priority="11" operator="containsText" text="Agi">
      <formula>NOT(ISERROR(SEARCH("Agi",F24)))</formula>
    </cfRule>
    <cfRule type="containsText" dxfId="6" priority="12" operator="containsText" text="Str">
      <formula>NOT(ISERROR(SEARCH("Str",F24)))</formula>
    </cfRule>
  </conditionalFormatting>
  <conditionalFormatting sqref="F25:G27">
    <cfRule type="containsText" dxfId="5" priority="1" operator="containsText" text="Phy">
      <formula>NOT(ISERROR(SEARCH("Phy",F25)))</formula>
    </cfRule>
    <cfRule type="containsText" dxfId="4" priority="2" operator="containsText" text="Int">
      <formula>NOT(ISERROR(SEARCH("Int",F25)))</formula>
    </cfRule>
    <cfRule type="containsText" dxfId="3" priority="3" operator="containsText" text="Exp">
      <formula>NOT(ISERROR(SEARCH("Exp",F25)))</formula>
    </cfRule>
    <cfRule type="containsText" dxfId="2" priority="4" operator="containsText" text="Cha">
      <formula>NOT(ISERROR(SEARCH("Cha",F25)))</formula>
    </cfRule>
    <cfRule type="containsText" dxfId="1" priority="5" operator="containsText" text="Agi">
      <formula>NOT(ISERROR(SEARCH("Agi",F25)))</formula>
    </cfRule>
    <cfRule type="containsText" dxfId="0" priority="6" operator="containsText" text="Str">
      <formula>NOT(ISERROR(SEARCH("Str",F25)))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dimension ref="A1:O32"/>
  <sheetViews>
    <sheetView workbookViewId="0">
      <selection activeCell="Q6" sqref="Q6"/>
    </sheetView>
  </sheetViews>
  <sheetFormatPr baseColWidth="10" defaultColWidth="11.42578125" defaultRowHeight="15" x14ac:dyDescent="0.25"/>
  <cols>
    <col min="7" max="7" width="5.140625" customWidth="1"/>
    <col min="9" max="9" width="7.42578125" customWidth="1"/>
    <col min="11" max="11" width="12.85546875" customWidth="1"/>
    <col min="12" max="12" width="8.85546875" customWidth="1"/>
    <col min="13" max="13" width="8.42578125" customWidth="1"/>
    <col min="15" max="15" width="3.5703125" customWidth="1"/>
  </cols>
  <sheetData>
    <row r="1" spans="1:15" ht="15.75" thickBot="1" x14ac:dyDescent="0.3">
      <c r="A1" s="16" t="s">
        <v>177</v>
      </c>
      <c r="B1" s="16"/>
      <c r="C1" s="16"/>
      <c r="D1" s="16" t="s">
        <v>170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15.75" thickBot="1" x14ac:dyDescent="0.3">
      <c r="A2" s="16" t="s">
        <v>166</v>
      </c>
      <c r="B2" s="16" t="s">
        <v>178</v>
      </c>
      <c r="C2" s="16"/>
      <c r="D2" s="16" t="s">
        <v>179</v>
      </c>
      <c r="E2" s="16" t="s">
        <v>178</v>
      </c>
      <c r="F2" s="16"/>
      <c r="G2" s="16"/>
      <c r="H2" s="112" t="s">
        <v>180</v>
      </c>
      <c r="I2" s="113" t="s">
        <v>181</v>
      </c>
      <c r="J2" s="113" t="s">
        <v>170</v>
      </c>
      <c r="K2" s="113" t="s">
        <v>177</v>
      </c>
      <c r="L2" s="113" t="s">
        <v>182</v>
      </c>
      <c r="M2" s="113" t="s">
        <v>183</v>
      </c>
      <c r="N2" s="100" t="s">
        <v>184</v>
      </c>
      <c r="O2" s="28"/>
    </row>
    <row r="3" spans="1: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x14ac:dyDescent="0.25">
      <c r="A4" s="1" t="s">
        <v>185</v>
      </c>
      <c r="B4" s="16">
        <v>1</v>
      </c>
      <c r="C4" s="16"/>
      <c r="D4" s="16" t="s">
        <v>186</v>
      </c>
      <c r="E4" s="16">
        <v>1</v>
      </c>
      <c r="F4" s="16"/>
      <c r="G4" s="16"/>
      <c r="H4" s="16" t="s">
        <v>187</v>
      </c>
      <c r="I4" s="16" t="s">
        <v>188</v>
      </c>
      <c r="J4" s="16">
        <v>10</v>
      </c>
      <c r="K4" s="16">
        <v>2</v>
      </c>
      <c r="L4" s="16">
        <v>2</v>
      </c>
      <c r="M4" s="16">
        <v>0</v>
      </c>
      <c r="N4" s="16" t="s">
        <v>189</v>
      </c>
      <c r="O4" s="16"/>
    </row>
    <row r="5" spans="1:15" x14ac:dyDescent="0.25">
      <c r="A5" s="1" t="s">
        <v>190</v>
      </c>
      <c r="B5" s="16">
        <v>2</v>
      </c>
      <c r="C5" s="16"/>
      <c r="D5" s="16" t="s">
        <v>191</v>
      </c>
      <c r="E5" s="16">
        <v>2</v>
      </c>
      <c r="F5" s="16"/>
      <c r="G5" s="16"/>
      <c r="H5" s="16" t="s">
        <v>192</v>
      </c>
      <c r="I5" s="16" t="s">
        <v>193</v>
      </c>
      <c r="J5" s="16">
        <v>10</v>
      </c>
      <c r="K5" s="16">
        <v>2</v>
      </c>
      <c r="L5" s="16">
        <v>12</v>
      </c>
      <c r="M5" s="16">
        <v>2</v>
      </c>
      <c r="N5" s="16" t="s">
        <v>194</v>
      </c>
      <c r="O5" s="16"/>
    </row>
    <row r="6" spans="1:15" x14ac:dyDescent="0.25">
      <c r="A6" s="1" t="s">
        <v>195</v>
      </c>
      <c r="B6" s="16">
        <v>4</v>
      </c>
      <c r="C6" s="16"/>
      <c r="D6" s="16" t="s">
        <v>196</v>
      </c>
      <c r="E6" s="16">
        <v>4</v>
      </c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" t="s">
        <v>197</v>
      </c>
      <c r="B7" s="16">
        <v>6</v>
      </c>
      <c r="C7" s="16"/>
      <c r="D7" s="16" t="s">
        <v>198</v>
      </c>
      <c r="E7" s="16">
        <v>6</v>
      </c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1:15" x14ac:dyDescent="0.25">
      <c r="A8" s="1" t="s">
        <v>199</v>
      </c>
      <c r="B8" s="16">
        <v>8</v>
      </c>
      <c r="C8" s="16"/>
      <c r="D8" s="16" t="s">
        <v>200</v>
      </c>
      <c r="E8" s="16">
        <v>10</v>
      </c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x14ac:dyDescent="0.25">
      <c r="A9" s="1" t="s">
        <v>201</v>
      </c>
      <c r="B9" s="16">
        <v>12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</row>
    <row r="10" spans="1: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</row>
    <row r="11" spans="1:15" x14ac:dyDescent="0.25">
      <c r="A11" s="1" t="s">
        <v>95</v>
      </c>
      <c r="B11" s="16" t="s">
        <v>202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 spans="1:15" ht="15.75" thickBot="1" x14ac:dyDescent="0.3">
      <c r="A12" s="1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</row>
    <row r="13" spans="1:15" x14ac:dyDescent="0.25">
      <c r="A13" s="1" t="s">
        <v>203</v>
      </c>
      <c r="B13" s="16">
        <v>0.5</v>
      </c>
      <c r="C13" s="16"/>
      <c r="D13" s="16"/>
      <c r="E13" s="17" t="s">
        <v>204</v>
      </c>
      <c r="F13" s="19"/>
      <c r="G13" s="16"/>
      <c r="H13" s="16"/>
      <c r="I13" s="16"/>
      <c r="J13" s="16"/>
      <c r="K13" s="16"/>
      <c r="L13" s="16"/>
      <c r="M13" s="16"/>
      <c r="N13" s="16"/>
      <c r="O13" s="16"/>
    </row>
    <row r="14" spans="1:15" x14ac:dyDescent="0.25">
      <c r="A14" s="16" t="s">
        <v>205</v>
      </c>
      <c r="B14" s="16">
        <v>1</v>
      </c>
      <c r="C14" s="16"/>
      <c r="D14" s="16"/>
      <c r="E14" s="20" t="s">
        <v>206</v>
      </c>
      <c r="F14" s="21">
        <v>2</v>
      </c>
      <c r="G14" s="16"/>
      <c r="H14" s="16"/>
      <c r="I14" s="16"/>
      <c r="J14" s="16"/>
      <c r="K14" s="16"/>
      <c r="L14" s="16"/>
      <c r="M14" s="16"/>
      <c r="N14" s="16"/>
      <c r="O14" s="16"/>
    </row>
    <row r="15" spans="1:15" x14ac:dyDescent="0.25">
      <c r="A15" s="1" t="s">
        <v>207</v>
      </c>
      <c r="B15" s="16">
        <v>2</v>
      </c>
      <c r="C15" s="16"/>
      <c r="D15" s="16"/>
      <c r="E15" s="20"/>
      <c r="F15" s="21"/>
      <c r="G15" s="16"/>
      <c r="H15" s="16"/>
      <c r="I15" s="16"/>
      <c r="J15" s="16"/>
      <c r="K15" s="16"/>
      <c r="L15" s="16"/>
      <c r="M15" s="16"/>
      <c r="N15" s="16"/>
      <c r="O15" s="16"/>
    </row>
    <row r="16" spans="1:15" x14ac:dyDescent="0.25">
      <c r="A16" s="16" t="s">
        <v>208</v>
      </c>
      <c r="B16" s="16">
        <v>4</v>
      </c>
      <c r="C16" s="16"/>
      <c r="D16" s="16"/>
      <c r="E16" s="20" t="s">
        <v>209</v>
      </c>
      <c r="F16" s="21" t="s">
        <v>170</v>
      </c>
      <c r="G16" s="16"/>
      <c r="H16" s="16"/>
      <c r="I16" s="16"/>
      <c r="J16" s="16"/>
      <c r="K16" s="16"/>
      <c r="L16" s="16"/>
      <c r="M16" s="16"/>
      <c r="N16" s="16"/>
      <c r="O16" s="16"/>
    </row>
    <row r="17" spans="1:6" x14ac:dyDescent="0.25">
      <c r="A17" s="1" t="s">
        <v>210</v>
      </c>
      <c r="B17" s="16">
        <v>6</v>
      </c>
      <c r="C17" s="16"/>
      <c r="D17" s="16"/>
      <c r="E17" s="20">
        <v>5</v>
      </c>
      <c r="F17" s="21">
        <v>7</v>
      </c>
    </row>
    <row r="18" spans="1:6" x14ac:dyDescent="0.25">
      <c r="A18" s="16" t="s">
        <v>211</v>
      </c>
      <c r="B18" s="16">
        <v>8</v>
      </c>
      <c r="C18" s="16"/>
      <c r="D18" s="16"/>
      <c r="E18" s="20">
        <v>6</v>
      </c>
      <c r="F18" s="21">
        <v>8</v>
      </c>
    </row>
    <row r="19" spans="1:6" x14ac:dyDescent="0.25">
      <c r="A19" s="16"/>
      <c r="B19" s="16"/>
      <c r="C19" s="16"/>
      <c r="D19" s="16"/>
      <c r="E19" s="20">
        <v>7</v>
      </c>
      <c r="F19" s="21">
        <v>9</v>
      </c>
    </row>
    <row r="20" spans="1:6" x14ac:dyDescent="0.25">
      <c r="A20" s="16" t="s">
        <v>97</v>
      </c>
      <c r="B20" s="16" t="s">
        <v>178</v>
      </c>
      <c r="C20" s="16"/>
      <c r="D20" s="16"/>
      <c r="E20" s="20">
        <v>8</v>
      </c>
      <c r="F20" s="21">
        <v>9</v>
      </c>
    </row>
    <row r="21" spans="1:6" x14ac:dyDescent="0.25">
      <c r="A21" s="16"/>
      <c r="B21" s="16"/>
      <c r="C21" s="16"/>
      <c r="D21" s="16"/>
      <c r="E21" s="20">
        <v>9</v>
      </c>
      <c r="F21" s="21">
        <v>10</v>
      </c>
    </row>
    <row r="22" spans="1:6" x14ac:dyDescent="0.25">
      <c r="A22" s="16" t="s">
        <v>185</v>
      </c>
      <c r="B22" s="16">
        <v>1</v>
      </c>
      <c r="C22" s="16"/>
      <c r="D22" s="16"/>
      <c r="E22" s="20">
        <v>10</v>
      </c>
      <c r="F22" s="21">
        <v>10</v>
      </c>
    </row>
    <row r="23" spans="1:6" x14ac:dyDescent="0.25">
      <c r="A23" s="1" t="s">
        <v>190</v>
      </c>
      <c r="B23" s="16">
        <v>2</v>
      </c>
      <c r="C23" s="16"/>
      <c r="D23" s="16"/>
      <c r="E23" s="20">
        <v>11</v>
      </c>
      <c r="F23" s="21">
        <v>10</v>
      </c>
    </row>
    <row r="24" spans="1:6" x14ac:dyDescent="0.25">
      <c r="A24" s="1" t="s">
        <v>195</v>
      </c>
      <c r="B24" s="16">
        <v>3</v>
      </c>
      <c r="C24" s="16"/>
      <c r="D24" s="16"/>
      <c r="E24" s="20">
        <v>12</v>
      </c>
      <c r="F24" s="21">
        <v>11</v>
      </c>
    </row>
    <row r="25" spans="1:6" x14ac:dyDescent="0.25">
      <c r="A25" s="1" t="s">
        <v>197</v>
      </c>
      <c r="B25" s="16">
        <v>4</v>
      </c>
      <c r="C25" s="16"/>
      <c r="D25" s="16"/>
      <c r="E25" s="20">
        <v>13</v>
      </c>
      <c r="F25" s="21">
        <v>11</v>
      </c>
    </row>
    <row r="26" spans="1:6" x14ac:dyDescent="0.25">
      <c r="A26" s="1" t="s">
        <v>199</v>
      </c>
      <c r="B26" s="16">
        <v>5</v>
      </c>
      <c r="C26" s="16"/>
      <c r="D26" s="16"/>
      <c r="E26" s="20">
        <v>14</v>
      </c>
      <c r="F26" s="21">
        <v>11</v>
      </c>
    </row>
    <row r="27" spans="1:6" x14ac:dyDescent="0.25">
      <c r="A27" s="1" t="s">
        <v>201</v>
      </c>
      <c r="B27" s="16">
        <v>6</v>
      </c>
      <c r="C27" s="16"/>
      <c r="D27" s="16"/>
      <c r="E27" s="20">
        <v>15</v>
      </c>
      <c r="F27" s="21">
        <v>12</v>
      </c>
    </row>
    <row r="28" spans="1:6" x14ac:dyDescent="0.25">
      <c r="A28" s="1"/>
      <c r="B28" s="16"/>
      <c r="C28" s="16"/>
      <c r="D28" s="16"/>
      <c r="E28" s="20">
        <v>16</v>
      </c>
      <c r="F28" s="21">
        <v>12</v>
      </c>
    </row>
    <row r="29" spans="1:6" x14ac:dyDescent="0.25">
      <c r="A29" s="1"/>
      <c r="B29" s="16"/>
      <c r="C29" s="16"/>
      <c r="D29" s="16"/>
      <c r="E29" s="20">
        <v>17</v>
      </c>
      <c r="F29" s="21">
        <v>13</v>
      </c>
    </row>
    <row r="30" spans="1:6" x14ac:dyDescent="0.25">
      <c r="A30" s="16"/>
      <c r="B30" s="16"/>
      <c r="C30" s="16"/>
      <c r="D30" s="16"/>
      <c r="E30" s="20">
        <v>18</v>
      </c>
      <c r="F30" s="21">
        <v>13</v>
      </c>
    </row>
    <row r="31" spans="1:6" x14ac:dyDescent="0.25">
      <c r="A31" s="16"/>
      <c r="B31" s="16"/>
      <c r="C31" s="16"/>
      <c r="D31" s="16"/>
      <c r="E31" s="20">
        <v>19</v>
      </c>
      <c r="F31" s="21">
        <v>14</v>
      </c>
    </row>
    <row r="32" spans="1:6" ht="15.75" thickBot="1" x14ac:dyDescent="0.3">
      <c r="A32" s="16"/>
      <c r="B32" s="16"/>
      <c r="C32" s="16"/>
      <c r="D32" s="16"/>
      <c r="E32" s="22">
        <v>20</v>
      </c>
      <c r="F32" s="24">
        <v>15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dimension ref="A1"/>
  <sheetViews>
    <sheetView workbookViewId="0">
      <selection activeCell="A17" sqref="A17"/>
    </sheetView>
  </sheetViews>
  <sheetFormatPr baseColWidth="10" defaultColWidth="11.42578125" defaultRowHeight="15" x14ac:dyDescent="0.25"/>
  <cols>
    <col min="1" max="1" width="127.42578125" customWidth="1"/>
  </cols>
  <sheetData>
    <row r="1" spans="1:1" x14ac:dyDescent="0.25">
      <c r="A1" s="33" t="s">
        <v>212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dimension ref="A1:D33"/>
  <sheetViews>
    <sheetView tabSelected="1" topLeftCell="A11" zoomScale="90" zoomScaleNormal="90" workbookViewId="0">
      <selection activeCell="F24" sqref="F24"/>
    </sheetView>
  </sheetViews>
  <sheetFormatPr baseColWidth="10" defaultRowHeight="15" x14ac:dyDescent="0.25"/>
  <cols>
    <col min="1" max="1" width="13.140625" customWidth="1"/>
  </cols>
  <sheetData>
    <row r="1" spans="1:4" x14ac:dyDescent="0.25">
      <c r="A1" t="s">
        <v>217</v>
      </c>
      <c r="B1" t="s">
        <v>4</v>
      </c>
      <c r="C1" t="s">
        <v>218</v>
      </c>
      <c r="D1" t="s">
        <v>8</v>
      </c>
    </row>
    <row r="2" spans="1:4" x14ac:dyDescent="0.25">
      <c r="A2" t="s">
        <v>22</v>
      </c>
      <c r="B2">
        <f>CharacterSheet!B2</f>
        <v>12</v>
      </c>
      <c r="C2" t="str">
        <f>CharacterSheet!E2</f>
        <v>Reiten</v>
      </c>
      <c r="D2">
        <f>CharacterSheet!I2</f>
        <v>29</v>
      </c>
    </row>
    <row r="3" spans="1:4" x14ac:dyDescent="0.25">
      <c r="A3" s="16" t="s">
        <v>41</v>
      </c>
      <c r="B3" s="16">
        <f>CharacterSheet!B3</f>
        <v>12</v>
      </c>
      <c r="C3" s="16" t="str">
        <f>CharacterSheet!E3</f>
        <v>Armed</v>
      </c>
      <c r="D3" s="16">
        <f>CharacterSheet!I3</f>
        <v>30</v>
      </c>
    </row>
    <row r="4" spans="1:4" x14ac:dyDescent="0.25">
      <c r="A4" s="16" t="s">
        <v>72</v>
      </c>
      <c r="B4" s="16">
        <f>CharacterSheet!B4</f>
        <v>12</v>
      </c>
      <c r="C4" s="16" t="str">
        <f>CharacterSheet!E4</f>
        <v>Unarmed</v>
      </c>
      <c r="D4" s="16">
        <f>CharacterSheet!I4</f>
        <v>20</v>
      </c>
    </row>
    <row r="5" spans="1:4" x14ac:dyDescent="0.25">
      <c r="A5" s="16" t="s">
        <v>23</v>
      </c>
      <c r="B5" s="16">
        <f>CharacterSheet!B5</f>
        <v>13</v>
      </c>
      <c r="C5" s="16" t="str">
        <f>CharacterSheet!E5</f>
        <v>Blocken</v>
      </c>
      <c r="D5" s="16">
        <f>CharacterSheet!I5</f>
        <v>30</v>
      </c>
    </row>
    <row r="6" spans="1:4" x14ac:dyDescent="0.25">
      <c r="A6" s="16" t="s">
        <v>93</v>
      </c>
      <c r="B6" s="16">
        <f>CharacterSheet!B6</f>
        <v>10</v>
      </c>
      <c r="C6" s="16" t="str">
        <f>CharacterSheet!E6</f>
        <v>Artillerie</v>
      </c>
      <c r="D6" s="16">
        <f>CharacterSheet!I6</f>
        <v>20</v>
      </c>
    </row>
    <row r="7" spans="1:4" x14ac:dyDescent="0.25">
      <c r="A7" s="16" t="s">
        <v>68</v>
      </c>
      <c r="B7" s="16">
        <f>CharacterSheet!B7</f>
        <v>12</v>
      </c>
      <c r="C7" s="16" t="str">
        <f>CharacterSheet!E7</f>
        <v>Ranged</v>
      </c>
      <c r="D7" s="16">
        <f>CharacterSheet!I7</f>
        <v>20</v>
      </c>
    </row>
    <row r="8" spans="1:4" x14ac:dyDescent="0.25">
      <c r="A8" s="16" t="str">
        <f>CharacterSheet!A8</f>
        <v>Luck</v>
      </c>
      <c r="B8" s="16">
        <f>CharacterSheet!B8</f>
        <v>5</v>
      </c>
      <c r="C8" s="16" t="str">
        <f>CharacterSheet!E8</f>
        <v>throwing</v>
      </c>
      <c r="D8" s="16">
        <f>CharacterSheet!I8</f>
        <v>20</v>
      </c>
    </row>
    <row r="9" spans="1:4" x14ac:dyDescent="0.25">
      <c r="A9" s="16" t="str">
        <f>CharacterSheet!A9</f>
        <v>Glaube</v>
      </c>
      <c r="B9" s="16">
        <f>CharacterSheet!B9</f>
        <v>5</v>
      </c>
      <c r="C9" s="16" t="str">
        <f>CharacterSheet!E9</f>
        <v>Dodge</v>
      </c>
      <c r="D9" s="16">
        <f>CharacterSheet!I9</f>
        <v>20</v>
      </c>
    </row>
    <row r="10" spans="1:4" x14ac:dyDescent="0.25">
      <c r="A10" s="16" t="s">
        <v>228</v>
      </c>
      <c r="B10" s="16">
        <f>CharacterSheet!B10</f>
        <v>18</v>
      </c>
      <c r="C10" s="16" t="str">
        <f>CharacterSheet!E10</f>
        <v>Acrobatics</v>
      </c>
      <c r="D10" s="16">
        <f>CharacterSheet!I10</f>
        <v>20</v>
      </c>
    </row>
    <row r="11" spans="1:4" x14ac:dyDescent="0.25">
      <c r="A11" s="16" t="s">
        <v>229</v>
      </c>
      <c r="B11" s="16">
        <f>CharacterSheet!B11</f>
        <v>10</v>
      </c>
      <c r="C11" s="16" t="str">
        <f>CharacterSheet!E11</f>
        <v>Schleichen</v>
      </c>
      <c r="D11" s="16">
        <f>CharacterSheet!I11</f>
        <v>24</v>
      </c>
    </row>
    <row r="12" spans="1:4" x14ac:dyDescent="0.25">
      <c r="A12" t="s">
        <v>95</v>
      </c>
      <c r="B12" s="16">
        <f>CharacterSheet!B15</f>
        <v>275</v>
      </c>
      <c r="C12" s="16" t="str">
        <f>CharacterSheet!E12</f>
        <v>Taschendiebstahl</v>
      </c>
      <c r="D12" s="16">
        <f>CharacterSheet!I12</f>
        <v>20</v>
      </c>
    </row>
    <row r="13" spans="1:4" x14ac:dyDescent="0.25">
      <c r="A13" t="s">
        <v>97</v>
      </c>
      <c r="B13" s="16">
        <f>CharacterSheet!B16</f>
        <v>12</v>
      </c>
      <c r="C13" s="16" t="str">
        <f>CharacterSheet!E13</f>
        <v>Schlossknacken</v>
      </c>
      <c r="D13" s="16">
        <f>CharacterSheet!I13</f>
        <v>20</v>
      </c>
    </row>
    <row r="14" spans="1:4" x14ac:dyDescent="0.25">
      <c r="A14" t="s">
        <v>219</v>
      </c>
      <c r="B14" s="13">
        <f>Status!C14</f>
        <v>43.5</v>
      </c>
      <c r="C14" s="16" t="str">
        <f>CharacterSheet!E14</f>
        <v>Lying</v>
      </c>
      <c r="D14" s="16">
        <f>CharacterSheet!I14</f>
        <v>20</v>
      </c>
    </row>
    <row r="15" spans="1:4" x14ac:dyDescent="0.25">
      <c r="A15" t="str">
        <f>Status!A9</f>
        <v>Helm</v>
      </c>
      <c r="B15" s="13">
        <f>Status!C9</f>
        <v>10.5</v>
      </c>
      <c r="C15" s="16" t="str">
        <f>CharacterSheet!E15</f>
        <v>Persuation</v>
      </c>
      <c r="D15" s="16">
        <f>CharacterSheet!I15</f>
        <v>35</v>
      </c>
    </row>
    <row r="16" spans="1:4" x14ac:dyDescent="0.25">
      <c r="A16" s="16" t="str">
        <f>Status!A10</f>
        <v>Brust</v>
      </c>
      <c r="B16" s="13">
        <f>Status!C10</f>
        <v>6</v>
      </c>
      <c r="C16" s="16" t="str">
        <f>CharacterSheet!E16</f>
        <v>Performance</v>
      </c>
      <c r="D16" s="16">
        <f>CharacterSheet!I16</f>
        <v>20</v>
      </c>
    </row>
    <row r="17" spans="1:4" x14ac:dyDescent="0.25">
      <c r="A17" s="16" t="str">
        <f>Status!A11</f>
        <v>Arme</v>
      </c>
      <c r="B17" s="13">
        <f>Status!C11</f>
        <v>6</v>
      </c>
      <c r="C17" s="16" t="str">
        <f>CharacterSheet!E17</f>
        <v>Feilschen</v>
      </c>
      <c r="D17" s="16">
        <f>CharacterSheet!I17</f>
        <v>20</v>
      </c>
    </row>
    <row r="18" spans="1:4" x14ac:dyDescent="0.25">
      <c r="A18" s="16" t="str">
        <f>Status!A12</f>
        <v>Gürtel</v>
      </c>
      <c r="B18" s="13">
        <f>Status!C12</f>
        <v>10.5</v>
      </c>
      <c r="C18" s="16" t="str">
        <f>CharacterSheet!E18</f>
        <v>Insight</v>
      </c>
      <c r="D18" s="16">
        <f>CharacterSheet!I18</f>
        <v>28</v>
      </c>
    </row>
    <row r="19" spans="1:4" x14ac:dyDescent="0.25">
      <c r="A19" s="16" t="str">
        <f>Status!A13</f>
        <v>Beine</v>
      </c>
      <c r="B19" s="13">
        <f>Status!C13</f>
        <v>10.5</v>
      </c>
      <c r="C19" s="16" t="str">
        <f>CharacterSheet!E19</f>
        <v>Intimidation</v>
      </c>
      <c r="D19" s="16">
        <f>CharacterSheet!I19</f>
        <v>20</v>
      </c>
    </row>
    <row r="20" spans="1:4" x14ac:dyDescent="0.25">
      <c r="A20" t="s">
        <v>230</v>
      </c>
      <c r="B20">
        <f>Inventar!G22</f>
        <v>15.5</v>
      </c>
      <c r="C20" s="16" t="str">
        <f>CharacterSheet!E20</f>
        <v xml:space="preserve">Swimming </v>
      </c>
      <c r="D20" s="16">
        <f>CharacterSheet!I20</f>
        <v>20</v>
      </c>
    </row>
    <row r="21" spans="1:4" x14ac:dyDescent="0.25">
      <c r="A21" t="s">
        <v>231</v>
      </c>
      <c r="B21">
        <f>Inventar!G19</f>
        <v>19.5</v>
      </c>
      <c r="C21" s="16" t="str">
        <f>CharacterSheet!E21</f>
        <v>Running</v>
      </c>
      <c r="D21" s="16">
        <f>CharacterSheet!I21</f>
        <v>28</v>
      </c>
    </row>
    <row r="22" spans="1:4" x14ac:dyDescent="0.25">
      <c r="A22" t="s">
        <v>215</v>
      </c>
      <c r="B22" t="str">
        <f>Status!Z13</f>
        <v>Leicht</v>
      </c>
      <c r="C22" s="16" t="str">
        <f>CharacterSheet!E22</f>
        <v>Handwerk</v>
      </c>
      <c r="D22" s="16">
        <f>CharacterSheet!I22</f>
        <v>20</v>
      </c>
    </row>
    <row r="23" spans="1:4" x14ac:dyDescent="0.25">
      <c r="A23" t="s">
        <v>220</v>
      </c>
      <c r="B23">
        <f>Status!C2</f>
        <v>30</v>
      </c>
      <c r="C23" s="16" t="str">
        <f>CharacterSheet!E23</f>
        <v>Alchemie</v>
      </c>
      <c r="D23" s="16">
        <f>CharacterSheet!I23</f>
        <v>20</v>
      </c>
    </row>
    <row r="24" spans="1:4" x14ac:dyDescent="0.25">
      <c r="A24" t="s">
        <v>221</v>
      </c>
      <c r="B24" s="16">
        <f>Status!C3</f>
        <v>12</v>
      </c>
      <c r="C24" s="16" t="str">
        <f>CharacterSheet!E24</f>
        <v>Vehicles</v>
      </c>
      <c r="D24" s="16">
        <f>CharacterSheet!I24</f>
        <v>20</v>
      </c>
    </row>
    <row r="25" spans="1:4" x14ac:dyDescent="0.25">
      <c r="A25" t="s">
        <v>232</v>
      </c>
      <c r="B25" s="16">
        <f>Status!C4</f>
        <v>15</v>
      </c>
      <c r="C25" s="16" t="str">
        <f>CharacterSheet!E25</f>
        <v>Animal Handling</v>
      </c>
      <c r="D25" s="16">
        <f>CharacterSheet!I25</f>
        <v>20</v>
      </c>
    </row>
    <row r="26" spans="1:4" x14ac:dyDescent="0.25">
      <c r="A26" s="16" t="s">
        <v>233</v>
      </c>
      <c r="B26" s="16">
        <f>Status!C4</f>
        <v>15</v>
      </c>
      <c r="C26" s="16" t="s">
        <v>225</v>
      </c>
      <c r="D26" s="16">
        <f>CharacterSheet!I26</f>
        <v>20</v>
      </c>
    </row>
    <row r="27" spans="1:4" x14ac:dyDescent="0.25">
      <c r="A27" t="s">
        <v>222</v>
      </c>
      <c r="B27" t="str">
        <f>Status!B2</f>
        <v>Schwert</v>
      </c>
      <c r="C27" s="16" t="str">
        <f>CharacterSheet!E27</f>
        <v>Perception</v>
      </c>
      <c r="D27" s="16">
        <f>CharacterSheet!I27</f>
        <v>35</v>
      </c>
    </row>
    <row r="28" spans="1:4" x14ac:dyDescent="0.25">
      <c r="A28" t="s">
        <v>223</v>
      </c>
      <c r="B28" s="16" t="str">
        <f>Status!B3</f>
        <v>Dolch</v>
      </c>
      <c r="C28" s="16" t="s">
        <v>237</v>
      </c>
      <c r="D28" t="str">
        <f>CharacterSheet!B1</f>
        <v>Mensch</v>
      </c>
    </row>
    <row r="29" spans="1:4" x14ac:dyDescent="0.25">
      <c r="A29" t="s">
        <v>234</v>
      </c>
      <c r="B29" s="16" t="str">
        <f>Status!B4</f>
        <v>Schild</v>
      </c>
      <c r="C29" s="16"/>
    </row>
    <row r="30" spans="1:4" x14ac:dyDescent="0.25">
      <c r="A30" t="s">
        <v>224</v>
      </c>
      <c r="B30">
        <f>Status!Q12</f>
        <v>13</v>
      </c>
      <c r="C30" s="16"/>
    </row>
    <row r="31" spans="1:4" x14ac:dyDescent="0.25">
      <c r="A31" t="s">
        <v>235</v>
      </c>
      <c r="B31">
        <f>ROUNDUP((B6+B6+B4)/3,0)</f>
        <v>11</v>
      </c>
      <c r="C31" s="16"/>
    </row>
    <row r="32" spans="1:4" x14ac:dyDescent="0.25">
      <c r="A32" t="s">
        <v>236</v>
      </c>
      <c r="B32" s="16">
        <f>ROUNDUP((B5+B4+B5)/3,0)</f>
        <v>13</v>
      </c>
    </row>
    <row r="33" spans="1:2" x14ac:dyDescent="0.25">
      <c r="A33" t="s">
        <v>227</v>
      </c>
      <c r="B33">
        <f>CharacterSheet!B8+CharacterSheet!B9</f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Status</vt:lpstr>
      <vt:lpstr>Inventar</vt:lpstr>
      <vt:lpstr>Pflanzen</vt:lpstr>
      <vt:lpstr>CharacterSheet</vt:lpstr>
      <vt:lpstr>Prices+Changelog</vt:lpstr>
      <vt:lpstr>Backstory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</cp:lastModifiedBy>
  <cp:revision/>
  <dcterms:created xsi:type="dcterms:W3CDTF">2020-01-04T18:55:59Z</dcterms:created>
  <dcterms:modified xsi:type="dcterms:W3CDTF">2020-10-29T14:58:57Z</dcterms:modified>
  <cp:category/>
  <cp:contentStatus/>
</cp:coreProperties>
</file>