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520" activeTab="4"/>
  </bookViews>
  <sheets>
    <sheet name="Status" sheetId="7" r:id="rId1"/>
    <sheet name="Inventar" sheetId="4" r:id="rId2"/>
    <sheet name="Pflanzen" sheetId="12" r:id="rId3"/>
    <sheet name="Plötze" sheetId="14" r:id="rId4"/>
    <sheet name="CharacterSheet" sheetId="1" r:id="rId5"/>
    <sheet name="Prices+Changelog" sheetId="2" r:id="rId6"/>
    <sheet name="Backstory" sheetId="11" r:id="rId7"/>
    <sheet name="Abfrage" sheetId="13" r:id="rId8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4" l="1"/>
  <c r="E3" i="4"/>
  <c r="E1" i="4"/>
  <c r="D33" i="4"/>
  <c r="D32" i="4"/>
  <c r="D31" i="4"/>
  <c r="D30" i="4"/>
  <c r="L18" i="14"/>
  <c r="J18" i="14"/>
  <c r="L17" i="14"/>
  <c r="J17" i="14"/>
  <c r="L16" i="14"/>
  <c r="J16" i="14"/>
  <c r="L15" i="14"/>
  <c r="J15" i="14"/>
  <c r="L14" i="14"/>
  <c r="J14" i="14"/>
  <c r="L13" i="14"/>
  <c r="J13" i="14"/>
  <c r="L12" i="14"/>
  <c r="J12" i="14"/>
  <c r="L11" i="14"/>
  <c r="J11" i="14"/>
  <c r="I6" i="13"/>
  <c r="I7" i="13"/>
  <c r="I3" i="13"/>
  <c r="I4" i="13"/>
  <c r="I5" i="13"/>
  <c r="I2" i="13"/>
  <c r="F3" i="13"/>
  <c r="F2" i="13"/>
  <c r="B10" i="1"/>
  <c r="B29" i="13"/>
  <c r="B17" i="7"/>
  <c r="C17" i="7"/>
  <c r="D17" i="7"/>
  <c r="B22" i="13"/>
  <c r="B17" i="1"/>
  <c r="B18" i="7"/>
  <c r="C18" i="7"/>
  <c r="D18" i="7"/>
  <c r="B23" i="13"/>
  <c r="B18" i="1"/>
  <c r="B19" i="7"/>
  <c r="C19" i="7"/>
  <c r="D19" i="7"/>
  <c r="B24" i="13"/>
  <c r="B19" i="1"/>
  <c r="B20" i="7"/>
  <c r="C20" i="7"/>
  <c r="D20" i="7"/>
  <c r="B25" i="13"/>
  <c r="B20" i="1"/>
  <c r="B21" i="7"/>
  <c r="C21" i="7"/>
  <c r="D21" i="7"/>
  <c r="B26" i="13"/>
  <c r="B21" i="1"/>
  <c r="B22" i="7"/>
  <c r="C22" i="7"/>
  <c r="D22" i="7"/>
  <c r="B27" i="13"/>
  <c r="B22" i="1"/>
  <c r="B23" i="7"/>
  <c r="C23" i="7"/>
  <c r="D23" i="7"/>
  <c r="B28" i="13"/>
  <c r="B16" i="7"/>
  <c r="C16" i="7"/>
  <c r="D16" i="7"/>
  <c r="B21" i="13"/>
  <c r="R2" i="7"/>
  <c r="AA11" i="7"/>
  <c r="B14" i="13"/>
  <c r="H5" i="13"/>
  <c r="H21" i="13"/>
  <c r="H22" i="13"/>
  <c r="H23" i="13"/>
  <c r="H24" i="13"/>
  <c r="H20" i="13"/>
  <c r="H16" i="13"/>
  <c r="H17" i="13"/>
  <c r="H18" i="13"/>
  <c r="H19" i="13"/>
  <c r="H15" i="13"/>
  <c r="H11" i="13"/>
  <c r="H12" i="13"/>
  <c r="H13" i="13"/>
  <c r="H14" i="13"/>
  <c r="H10" i="13"/>
  <c r="H7" i="13"/>
  <c r="H8" i="13"/>
  <c r="H9" i="13"/>
  <c r="H6" i="13"/>
  <c r="F27" i="13"/>
  <c r="H3" i="13"/>
  <c r="H4" i="13"/>
  <c r="H2" i="13"/>
  <c r="F18" i="13"/>
  <c r="F19" i="13"/>
  <c r="F20" i="13"/>
  <c r="F17" i="13"/>
  <c r="F16" i="13"/>
  <c r="F10" i="13"/>
  <c r="F14" i="13"/>
  <c r="F15" i="13"/>
  <c r="F13" i="13"/>
  <c r="F23" i="13"/>
  <c r="F24" i="13"/>
  <c r="F25" i="13"/>
  <c r="F26" i="13"/>
  <c r="F22" i="13"/>
  <c r="E23" i="13"/>
  <c r="E24" i="13"/>
  <c r="E25" i="13"/>
  <c r="E26" i="13"/>
  <c r="E22" i="13"/>
  <c r="F8" i="13"/>
  <c r="F7" i="13"/>
  <c r="F9" i="13"/>
  <c r="F6" i="13"/>
  <c r="F5" i="13"/>
  <c r="F4" i="13"/>
  <c r="E23" i="7"/>
  <c r="E22" i="7"/>
  <c r="B19" i="13"/>
  <c r="D28" i="4"/>
  <c r="D29" i="4"/>
  <c r="G19" i="4"/>
  <c r="B13" i="13"/>
  <c r="G22" i="4"/>
  <c r="B12" i="13"/>
  <c r="D27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" i="13"/>
  <c r="C18" i="13"/>
  <c r="C19" i="13"/>
  <c r="C20" i="13"/>
  <c r="C21" i="13"/>
  <c r="C22" i="13"/>
  <c r="C23" i="13"/>
  <c r="C24" i="13"/>
  <c r="C25" i="13"/>
  <c r="C27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2" i="13"/>
  <c r="A8" i="13"/>
  <c r="A9" i="13"/>
  <c r="B3" i="13"/>
  <c r="B4" i="13"/>
  <c r="B5" i="13"/>
  <c r="B6" i="13"/>
  <c r="B7" i="13"/>
  <c r="B8" i="13"/>
  <c r="B9" i="13"/>
  <c r="B10" i="13"/>
  <c r="H22" i="4"/>
  <c r="B11" i="1"/>
  <c r="B11" i="13"/>
  <c r="B2" i="13"/>
  <c r="B17" i="13"/>
  <c r="B18" i="13"/>
  <c r="O1" i="1"/>
  <c r="W7" i="7"/>
  <c r="R3" i="7"/>
  <c r="R4" i="7"/>
  <c r="R5" i="7"/>
  <c r="R6" i="7"/>
  <c r="R7" i="7"/>
  <c r="R12" i="7"/>
  <c r="B16" i="13"/>
  <c r="H30" i="1"/>
  <c r="R10" i="7"/>
  <c r="W33" i="7"/>
  <c r="W32" i="7"/>
  <c r="W31" i="7"/>
  <c r="W29" i="7"/>
  <c r="W28" i="7"/>
  <c r="W27" i="7"/>
  <c r="W25" i="7"/>
  <c r="W24" i="7"/>
  <c r="W22" i="7"/>
  <c r="W18" i="7"/>
  <c r="W19" i="7"/>
  <c r="W20" i="7"/>
  <c r="W21" i="7"/>
  <c r="W17" i="7"/>
  <c r="W15" i="7"/>
  <c r="W13" i="7"/>
  <c r="W14" i="7"/>
  <c r="W12" i="7"/>
  <c r="W4" i="7"/>
  <c r="W5" i="7"/>
  <c r="W6" i="7"/>
  <c r="W8" i="7"/>
  <c r="W9" i="7"/>
  <c r="W10" i="7"/>
  <c r="W3" i="7"/>
  <c r="R8" i="7"/>
  <c r="S10" i="7"/>
  <c r="C13" i="7"/>
  <c r="F21" i="13"/>
  <c r="E19" i="7"/>
  <c r="E18" i="7"/>
  <c r="E24" i="7"/>
  <c r="E20" i="7"/>
  <c r="E25" i="7"/>
  <c r="E21" i="7"/>
  <c r="B29" i="4"/>
  <c r="B28" i="4"/>
  <c r="G16" i="4"/>
  <c r="AA9" i="7"/>
  <c r="AA13" i="7"/>
  <c r="B15" i="13"/>
  <c r="AA10" i="7"/>
  <c r="AA12" i="7"/>
  <c r="R11" i="7"/>
  <c r="B2" i="4"/>
  <c r="B3" i="4"/>
  <c r="C20" i="1"/>
</calcChain>
</file>

<file path=xl/sharedStrings.xml><?xml version="1.0" encoding="utf-8"?>
<sst xmlns="http://schemas.openxmlformats.org/spreadsheetml/2006/main" count="573" uniqueCount="326">
  <si>
    <t>Ausgerüstet:</t>
  </si>
  <si>
    <t>Schaden</t>
  </si>
  <si>
    <t>Zustand</t>
  </si>
  <si>
    <t>Anzahl</t>
  </si>
  <si>
    <t>Attribut</t>
  </si>
  <si>
    <t>Modifyer</t>
  </si>
  <si>
    <t>Skills</t>
  </si>
  <si>
    <t>mit</t>
  </si>
  <si>
    <t>Skill</t>
  </si>
  <si>
    <t>Modifier Skill</t>
  </si>
  <si>
    <t>Sprachen</t>
  </si>
  <si>
    <t>Wissen</t>
  </si>
  <si>
    <t xml:space="preserve">Main </t>
  </si>
  <si>
    <t>Schwert</t>
  </si>
  <si>
    <t>Strength</t>
  </si>
  <si>
    <t>Kampf</t>
  </si>
  <si>
    <t>Kaiserlich 10</t>
  </si>
  <si>
    <t>literatur</t>
  </si>
  <si>
    <t>Secondary</t>
  </si>
  <si>
    <t>Agility</t>
  </si>
  <si>
    <t>Reiten</t>
  </si>
  <si>
    <t>Str</t>
  </si>
  <si>
    <t>Phy</t>
  </si>
  <si>
    <t>Rah Kari 6</t>
  </si>
  <si>
    <t>kirche des allgotts</t>
  </si>
  <si>
    <t>Rücken</t>
  </si>
  <si>
    <t>Schild</t>
  </si>
  <si>
    <t>Charisma</t>
  </si>
  <si>
    <t>Armed</t>
  </si>
  <si>
    <t>Pferdezucht</t>
  </si>
  <si>
    <t>Köcher</t>
  </si>
  <si>
    <t>Physical(Ausdauer/Körperzustand)</t>
  </si>
  <si>
    <t>Unarmed</t>
  </si>
  <si>
    <t>Intelligence</t>
  </si>
  <si>
    <t>Blocken</t>
  </si>
  <si>
    <t>Ranged</t>
  </si>
  <si>
    <t>Agi</t>
  </si>
  <si>
    <t>Teil</t>
  </si>
  <si>
    <t>Rüstung aktiv:</t>
  </si>
  <si>
    <t>Rüstung</t>
  </si>
  <si>
    <t>Luck</t>
  </si>
  <si>
    <t>throwing</t>
  </si>
  <si>
    <t>Gewicht</t>
  </si>
  <si>
    <t>Helm</t>
  </si>
  <si>
    <t>Würfel Toxi-Save</t>
  </si>
  <si>
    <t>Dodge</t>
  </si>
  <si>
    <t>Aktiv</t>
  </si>
  <si>
    <t>Brust</t>
  </si>
  <si>
    <t>Leicht</t>
  </si>
  <si>
    <t>Würfel Ausdauersafe</t>
  </si>
  <si>
    <t>Rouge Skills</t>
  </si>
  <si>
    <t>Gesamt</t>
  </si>
  <si>
    <t>Arme</t>
  </si>
  <si>
    <t>Acrobatics</t>
  </si>
  <si>
    <t>Limit</t>
  </si>
  <si>
    <t>Gürtel</t>
  </si>
  <si>
    <t>Schleichen</t>
  </si>
  <si>
    <t>Frei</t>
  </si>
  <si>
    <t>Beine</t>
  </si>
  <si>
    <t>Summe Stufe konsumierter Tränke:</t>
  </si>
  <si>
    <t>Taschendiebstahl</t>
  </si>
  <si>
    <t>Schlossknacken</t>
  </si>
  <si>
    <t>Social Skills</t>
  </si>
  <si>
    <t>Tranktasche:</t>
  </si>
  <si>
    <t>Lying</t>
  </si>
  <si>
    <t>Cha</t>
  </si>
  <si>
    <t>Kontakte</t>
  </si>
  <si>
    <t>Heiltrank Stufe 2</t>
  </si>
  <si>
    <t>Persuation</t>
  </si>
  <si>
    <t>Name</t>
  </si>
  <si>
    <t>Loyal</t>
  </si>
  <si>
    <t>Connected</t>
  </si>
  <si>
    <t>Trivia</t>
  </si>
  <si>
    <t>Main</t>
  </si>
  <si>
    <t>Performance</t>
  </si>
  <si>
    <t>Beispielkontakt</t>
  </si>
  <si>
    <t>Der beispielkontakt ist beispielhaft</t>
  </si>
  <si>
    <t>Feilschen</t>
  </si>
  <si>
    <t>(Int*2</t>
  </si>
  <si>
    <t>Cha)/3</t>
  </si>
  <si>
    <t>Max Mustermann</t>
  </si>
  <si>
    <t>Stinkt ein bisschen</t>
  </si>
  <si>
    <t>Change</t>
  </si>
  <si>
    <t>Rest</t>
  </si>
  <si>
    <t>Insight</t>
  </si>
  <si>
    <t>Int</t>
  </si>
  <si>
    <t>Weitere kontakte</t>
  </si>
  <si>
    <t>Health</t>
  </si>
  <si>
    <t>Intimidation</t>
  </si>
  <si>
    <t>Ausdauer</t>
  </si>
  <si>
    <t>Köcher 2</t>
  </si>
  <si>
    <t>Fortbewegung</t>
  </si>
  <si>
    <t>Kopf</t>
  </si>
  <si>
    <t xml:space="preserve">Swimming </t>
  </si>
  <si>
    <t>Torso</t>
  </si>
  <si>
    <t>Running</t>
  </si>
  <si>
    <t>Intelligence Skills</t>
  </si>
  <si>
    <t>Handwerk</t>
  </si>
  <si>
    <t>Alchemie</t>
  </si>
  <si>
    <t>Vehicles</t>
  </si>
  <si>
    <t>Utilities</t>
  </si>
  <si>
    <t>Animal Handling</t>
  </si>
  <si>
    <t>Perception</t>
  </si>
  <si>
    <t>Anfangsgeld</t>
  </si>
  <si>
    <t>Kontostand</t>
  </si>
  <si>
    <t>Wert inventar</t>
  </si>
  <si>
    <t>Kosten</t>
  </si>
  <si>
    <t>Verdienst</t>
  </si>
  <si>
    <t>Waffen</t>
  </si>
  <si>
    <t>Wert</t>
  </si>
  <si>
    <t>Zusatz</t>
  </si>
  <si>
    <t>Rüstung aktiv</t>
  </si>
  <si>
    <t>Rüstungswert</t>
  </si>
  <si>
    <t>Gewicht insgesamt:</t>
  </si>
  <si>
    <t>Gewicht aktiv:</t>
  </si>
  <si>
    <t>Tränke</t>
  </si>
  <si>
    <t>Wirkung</t>
  </si>
  <si>
    <t>"+2 Ausdauer"</t>
  </si>
  <si>
    <t>Heiltrank S2</t>
  </si>
  <si>
    <t>"+100 leben"</t>
  </si>
  <si>
    <t>Zeug</t>
  </si>
  <si>
    <t>Eigenschaft 1</t>
  </si>
  <si>
    <t>Water Skin</t>
  </si>
  <si>
    <t>Bedroll</t>
  </si>
  <si>
    <t>Häufigkeit</t>
  </si>
  <si>
    <t>Wirkung 1</t>
  </si>
  <si>
    <t>W1 Effekt</t>
  </si>
  <si>
    <t>Wirkung 2</t>
  </si>
  <si>
    <t>W2 Effekt</t>
  </si>
  <si>
    <t>Wirkung 3</t>
  </si>
  <si>
    <t xml:space="preserve">W3 Effekt </t>
  </si>
  <si>
    <t>Wirkung 4</t>
  </si>
  <si>
    <t>W4 Effekt</t>
  </si>
  <si>
    <t>Attributes</t>
  </si>
  <si>
    <t>Mensch</t>
  </si>
  <si>
    <t>Atributpunkte</t>
  </si>
  <si>
    <t>Standard</t>
  </si>
  <si>
    <t>Skillpunkte</t>
  </si>
  <si>
    <t>Contacts:</t>
  </si>
  <si>
    <t>Points: cha+exp+luck</t>
  </si>
  <si>
    <t>Int*2</t>
  </si>
  <si>
    <t>Cha/3</t>
  </si>
  <si>
    <t>Anz</t>
  </si>
  <si>
    <t>+25</t>
  </si>
  <si>
    <t>Attributpunkte</t>
  </si>
  <si>
    <t>Kosten/einheit</t>
  </si>
  <si>
    <t xml:space="preserve">Skills </t>
  </si>
  <si>
    <t>Session</t>
  </si>
  <si>
    <t>Level</t>
  </si>
  <si>
    <t xml:space="preserve">Skill Rest </t>
  </si>
  <si>
    <t>Attri Rest</t>
  </si>
  <si>
    <t>Ausgegeben für:</t>
  </si>
  <si>
    <t>0-10</t>
  </si>
  <si>
    <t>0 -20</t>
  </si>
  <si>
    <t>2. Session</t>
  </si>
  <si>
    <t>Level 2</t>
  </si>
  <si>
    <t>Sneak+4, Agi +1</t>
  </si>
  <si>
    <t>10-12</t>
  </si>
  <si>
    <t>20-40</t>
  </si>
  <si>
    <t>4. Session</t>
  </si>
  <si>
    <t>Level 3</t>
  </si>
  <si>
    <t>gespart</t>
  </si>
  <si>
    <t>12-14</t>
  </si>
  <si>
    <t>40-60</t>
  </si>
  <si>
    <t>14-16</t>
  </si>
  <si>
    <t>60-80</t>
  </si>
  <si>
    <t>16-18</t>
  </si>
  <si>
    <t>80-100</t>
  </si>
  <si>
    <t>18-20</t>
  </si>
  <si>
    <t>Kosten/25 einheiten</t>
  </si>
  <si>
    <t>150-200</t>
  </si>
  <si>
    <t>Level-up:</t>
  </si>
  <si>
    <t>200-300</t>
  </si>
  <si>
    <t>Attributpunkte:</t>
  </si>
  <si>
    <t>300-400</t>
  </si>
  <si>
    <t>400-500</t>
  </si>
  <si>
    <t>Intelligenz</t>
  </si>
  <si>
    <t>500-600</t>
  </si>
  <si>
    <t>600-700</t>
  </si>
  <si>
    <t>Hanlo, dieses ist ein Beispielcharakter, seine backstory ist beispielhaft</t>
  </si>
  <si>
    <t>Artillerie</t>
  </si>
  <si>
    <t>Glaube</t>
  </si>
  <si>
    <t>Belastung</t>
  </si>
  <si>
    <t>(Phy*2</t>
  </si>
  <si>
    <t>AttributName</t>
  </si>
  <si>
    <t>Skillname</t>
  </si>
  <si>
    <t>Armor</t>
  </si>
  <si>
    <t>Waffe1</t>
  </si>
  <si>
    <t>Waffe2</t>
  </si>
  <si>
    <t>Initiative</t>
  </si>
  <si>
    <t>survival</t>
  </si>
  <si>
    <t>Survival</t>
  </si>
  <si>
    <t>Lucksave</t>
  </si>
  <si>
    <t>Toxisave</t>
  </si>
  <si>
    <t>Ausdauersafe</t>
  </si>
  <si>
    <t>aktivgew</t>
  </si>
  <si>
    <t>gesamtgew</t>
  </si>
  <si>
    <t>Waffe3</t>
  </si>
  <si>
    <t>Feilschenattr</t>
  </si>
  <si>
    <t>intimidationattr</t>
  </si>
  <si>
    <t>Rasse</t>
  </si>
  <si>
    <t>Physical</t>
  </si>
  <si>
    <t>Instinct</t>
  </si>
  <si>
    <t>Inst</t>
  </si>
  <si>
    <t>CritMargNeg</t>
  </si>
  <si>
    <t>CritMargPos</t>
  </si>
  <si>
    <t>Value</t>
  </si>
  <si>
    <t>Health Head</t>
  </si>
  <si>
    <t>Health Torso</t>
  </si>
  <si>
    <t>Health LegR</t>
  </si>
  <si>
    <t>Health LegL</t>
  </si>
  <si>
    <t>Health ArmR</t>
  </si>
  <si>
    <t>Health ArmL</t>
  </si>
  <si>
    <t>Arm Rechts</t>
  </si>
  <si>
    <t>Arm Links</t>
  </si>
  <si>
    <t>Bein Rechts</t>
  </si>
  <si>
    <t>Bein Links</t>
  </si>
  <si>
    <t>Kaiserlich 8</t>
  </si>
  <si>
    <t>Waffe</t>
  </si>
  <si>
    <t>Holster</t>
  </si>
  <si>
    <t>Inhalt</t>
  </si>
  <si>
    <t>Instinkt</t>
  </si>
  <si>
    <t>Fernwaffe (oder Drittwaffe)</t>
  </si>
  <si>
    <t>ZustandWaffe1</t>
  </si>
  <si>
    <t>ZustandWaffe2</t>
  </si>
  <si>
    <t>ZustandWaffe3</t>
  </si>
  <si>
    <t>ZustandSchild</t>
  </si>
  <si>
    <t>TierWaffe1</t>
  </si>
  <si>
    <t>TierWaffe2</t>
  </si>
  <si>
    <t>TierWaffe3</t>
  </si>
  <si>
    <t>TierSchild</t>
  </si>
  <si>
    <t>Tier</t>
  </si>
  <si>
    <t>Ausrüstung</t>
  </si>
  <si>
    <t>Werte</t>
  </si>
  <si>
    <t>ZustandHelm</t>
  </si>
  <si>
    <t>ZustandBrust</t>
  </si>
  <si>
    <t>ZustandArme</t>
  </si>
  <si>
    <t>ZustandGürtel</t>
  </si>
  <si>
    <t>ZustandBeine</t>
  </si>
  <si>
    <t>TierHelm</t>
  </si>
  <si>
    <t>ArtHelm</t>
  </si>
  <si>
    <t>TierBrust</t>
  </si>
  <si>
    <t>ArtBrust</t>
  </si>
  <si>
    <t>ArtArme</t>
  </si>
  <si>
    <t>TierArme</t>
  </si>
  <si>
    <t>TierGürtel</t>
  </si>
  <si>
    <t>ArtGürtel</t>
  </si>
  <si>
    <t>ArtBeine</t>
  </si>
  <si>
    <t>TierBeine</t>
  </si>
  <si>
    <t>Status</t>
  </si>
  <si>
    <t>Reittier</t>
  </si>
  <si>
    <t>SchadenWaffe1</t>
  </si>
  <si>
    <t>SchadenWaffe2</t>
  </si>
  <si>
    <t>SchadenWaffe3</t>
  </si>
  <si>
    <t>Schildwert</t>
  </si>
  <si>
    <t>Menge</t>
  </si>
  <si>
    <t>maxgewicht</t>
  </si>
  <si>
    <t>MaxAusdauer</t>
  </si>
  <si>
    <t>MaxHealth</t>
  </si>
  <si>
    <t>Vergiftung</t>
  </si>
  <si>
    <t>Max Health Head</t>
  </si>
  <si>
    <t>Max Health Torso</t>
  </si>
  <si>
    <t>Max Health ArmR</t>
  </si>
  <si>
    <t>Max Health ArmL</t>
  </si>
  <si>
    <t>Max Health LegR</t>
  </si>
  <si>
    <t>Max Health LegL</t>
  </si>
  <si>
    <t>Hauptwaffe</t>
  </si>
  <si>
    <t>Resistenzen</t>
  </si>
  <si>
    <t>Stats</t>
  </si>
  <si>
    <t>Ausprägung</t>
  </si>
  <si>
    <t>Personen</t>
  </si>
  <si>
    <t>Loyalität</t>
  </si>
  <si>
    <t>Progression</t>
  </si>
  <si>
    <t>Fähigkeiten</t>
  </si>
  <si>
    <t>Mila</t>
  </si>
  <si>
    <t>Smo Blo</t>
  </si>
  <si>
    <t>Belphegor</t>
  </si>
  <si>
    <t>Taming Points</t>
  </si>
  <si>
    <t>Reginald</t>
  </si>
  <si>
    <t>Tiernatur</t>
  </si>
  <si>
    <t>Plötze</t>
  </si>
  <si>
    <t>Satteltaschen</t>
  </si>
  <si>
    <t xml:space="preserve">Speer </t>
  </si>
  <si>
    <t>Schaden*2 vom Reittier sonst immer ad Disatvantage</t>
  </si>
  <si>
    <t>Rüstungen</t>
  </si>
  <si>
    <t>Health +100</t>
  </si>
  <si>
    <t>Heiltrank S3</t>
  </si>
  <si>
    <t>Health +200</t>
  </si>
  <si>
    <t>Ausdauertrank S2</t>
  </si>
  <si>
    <t>Ausdauer +4</t>
  </si>
  <si>
    <t>Ausdauertrank S3</t>
  </si>
  <si>
    <t>Ausdauer +6</t>
  </si>
  <si>
    <t>Sicht S4</t>
  </si>
  <si>
    <t>Thermosicht</t>
  </si>
  <si>
    <t>Nebelgranatika S4</t>
  </si>
  <si>
    <t>15m keine sicht</t>
  </si>
  <si>
    <t>Segen der Sienna S3</t>
  </si>
  <si>
    <t>Schwarzes Blut</t>
  </si>
  <si>
    <t>AgiBuff S4</t>
  </si>
  <si>
    <t>+2 Agi</t>
  </si>
  <si>
    <t>Licht des Allgotts</t>
  </si>
  <si>
    <t>Sonstiges</t>
  </si>
  <si>
    <t>Seile</t>
  </si>
  <si>
    <t>Zelt</t>
  </si>
  <si>
    <t>Sanity</t>
  </si>
  <si>
    <t>sea warfare</t>
  </si>
  <si>
    <t>smuggling</t>
  </si>
  <si>
    <t>Muskete</t>
  </si>
  <si>
    <t>Molo 2</t>
  </si>
  <si>
    <t>Leicht Helm</t>
  </si>
  <si>
    <t>Leicht arme</t>
  </si>
  <si>
    <t>Leicht gürtel</t>
  </si>
  <si>
    <t>Leicht beine</t>
  </si>
  <si>
    <t>Leicht helm</t>
  </si>
  <si>
    <t>Heil lvl 3</t>
  </si>
  <si>
    <t>Molo lvl 2</t>
  </si>
  <si>
    <t>Wasseratmung</t>
  </si>
  <si>
    <t>Epinephrinika</t>
  </si>
  <si>
    <t>oil</t>
  </si>
  <si>
    <t>vine</t>
  </si>
  <si>
    <t>torch</t>
  </si>
  <si>
    <t>Pirate life</t>
  </si>
  <si>
    <t>Ships</t>
  </si>
  <si>
    <t>Elfisch 4</t>
  </si>
  <si>
    <t>Orkisch 3</t>
  </si>
  <si>
    <t>Richmond Otto Beckmann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</si>
</sst>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160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4" borderId="6" xfId="0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1" fillId="4" borderId="5" xfId="0" applyFont="1" applyFill="1" applyBorder="1"/>
    <xf numFmtId="0" fontId="0" fillId="0" borderId="7" xfId="0" applyBorder="1"/>
    <xf numFmtId="0" fontId="2" fillId="0" borderId="0" xfId="0" applyFont="1"/>
    <xf numFmtId="2" fontId="0" fillId="0" borderId="0" xfId="0" applyNumberFormat="1"/>
    <xf numFmtId="0" fontId="0" fillId="5" borderId="7" xfId="0" applyFill="1" applyBorder="1"/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2" fontId="0" fillId="0" borderId="0" xfId="0" applyNumberFormat="1" applyBorder="1"/>
    <xf numFmtId="0" fontId="2" fillId="0" borderId="0" xfId="0" applyFont="1" applyBorder="1"/>
    <xf numFmtId="0" fontId="2" fillId="0" borderId="14" xfId="0" applyFont="1" applyBorder="1"/>
    <xf numFmtId="0" fontId="0" fillId="0" borderId="0" xfId="0" applyAlignment="1">
      <alignment wrapText="1"/>
    </xf>
    <xf numFmtId="9" fontId="0" fillId="0" borderId="0" xfId="0" applyNumberFormat="1" applyFill="1" applyBorder="1"/>
    <xf numFmtId="0" fontId="0" fillId="0" borderId="0" xfId="0" applyNumberFormat="1" applyFill="1" applyBorder="1"/>
    <xf numFmtId="0" fontId="2" fillId="0" borderId="7" xfId="0" applyFont="1" applyBorder="1" applyAlignment="1">
      <alignment horizontal="center" vertical="top"/>
    </xf>
    <xf numFmtId="0" fontId="0" fillId="0" borderId="20" xfId="0" applyBorder="1"/>
    <xf numFmtId="0" fontId="0" fillId="0" borderId="0" xfId="0" quotePrefix="1" applyBorder="1"/>
    <xf numFmtId="0" fontId="2" fillId="0" borderId="0" xfId="0" applyFont="1" applyFill="1" applyBorder="1"/>
    <xf numFmtId="0" fontId="0" fillId="6" borderId="7" xfId="0" applyFill="1" applyBorder="1"/>
    <xf numFmtId="0" fontId="0" fillId="6" borderId="21" xfId="0" applyFill="1" applyBorder="1"/>
    <xf numFmtId="0" fontId="0" fillId="6" borderId="20" xfId="0" applyFill="1" applyBorder="1"/>
    <xf numFmtId="0" fontId="0" fillId="2" borderId="8" xfId="0" applyFill="1" applyBorder="1"/>
    <xf numFmtId="0" fontId="0" fillId="2" borderId="10" xfId="0" applyFill="1" applyBorder="1"/>
    <xf numFmtId="0" fontId="0" fillId="8" borderId="22" xfId="0" applyFill="1" applyBorder="1"/>
    <xf numFmtId="0" fontId="2" fillId="0" borderId="14" xfId="0" applyFont="1" applyFill="1" applyBorder="1"/>
    <xf numFmtId="0" fontId="2" fillId="0" borderId="14" xfId="0" quotePrefix="1" applyFont="1" applyBorder="1"/>
    <xf numFmtId="2" fontId="0" fillId="0" borderId="14" xfId="0" applyNumberFormat="1" applyBorder="1"/>
    <xf numFmtId="2" fontId="2" fillId="0" borderId="0" xfId="0" applyNumberFormat="1" applyFont="1"/>
    <xf numFmtId="0" fontId="0" fillId="10" borderId="7" xfId="0" applyFill="1" applyBorder="1"/>
    <xf numFmtId="0" fontId="0" fillId="7" borderId="7" xfId="0" applyFill="1" applyBorder="1"/>
    <xf numFmtId="0" fontId="0" fillId="13" borderId="7" xfId="0" applyFill="1" applyBorder="1"/>
    <xf numFmtId="0" fontId="0" fillId="12" borderId="7" xfId="0" applyFill="1" applyBorder="1"/>
    <xf numFmtId="0" fontId="0" fillId="2" borderId="7" xfId="0" applyFill="1" applyBorder="1"/>
    <xf numFmtId="0" fontId="3" fillId="0" borderId="14" xfId="0" applyFont="1" applyBorder="1"/>
    <xf numFmtId="0" fontId="1" fillId="0" borderId="0" xfId="0" applyFont="1"/>
    <xf numFmtId="0" fontId="4" fillId="0" borderId="11" xfId="0" applyFont="1" applyBorder="1"/>
    <xf numFmtId="0" fontId="0" fillId="5" borderId="15" xfId="0" applyFill="1" applyBorder="1"/>
    <xf numFmtId="0" fontId="0" fillId="5" borderId="13" xfId="0" applyFill="1" applyBorder="1"/>
    <xf numFmtId="0" fontId="0" fillId="0" borderId="21" xfId="0" applyBorder="1"/>
    <xf numFmtId="0" fontId="0" fillId="0" borderId="23" xfId="0" applyBorder="1"/>
    <xf numFmtId="0" fontId="0" fillId="10" borderId="23" xfId="0" applyFill="1" applyBorder="1"/>
    <xf numFmtId="0" fontId="0" fillId="0" borderId="22" xfId="0" applyBorder="1"/>
    <xf numFmtId="0" fontId="0" fillId="0" borderId="1" xfId="0" applyBorder="1"/>
    <xf numFmtId="0" fontId="0" fillId="0" borderId="2" xfId="0" applyBorder="1"/>
    <xf numFmtId="0" fontId="0" fillId="0" borderId="24" xfId="0" applyBorder="1"/>
    <xf numFmtId="0" fontId="0" fillId="0" borderId="25" xfId="0" applyBorder="1"/>
    <xf numFmtId="0" fontId="0" fillId="0" borderId="3" xfId="0" applyBorder="1"/>
    <xf numFmtId="0" fontId="0" fillId="0" borderId="4" xfId="0" applyBorder="1"/>
    <xf numFmtId="0" fontId="0" fillId="2" borderId="21" xfId="0" applyFill="1" applyBorder="1"/>
    <xf numFmtId="0" fontId="0" fillId="9" borderId="23" xfId="0" applyFill="1" applyBorder="1"/>
    <xf numFmtId="0" fontId="0" fillId="9" borderId="21" xfId="0" applyFill="1" applyBorder="1"/>
    <xf numFmtId="0" fontId="0" fillId="7" borderId="21" xfId="0" applyFill="1" applyBorder="1"/>
    <xf numFmtId="0" fontId="0" fillId="5" borderId="21" xfId="0" applyFill="1" applyBorder="1"/>
    <xf numFmtId="0" fontId="0" fillId="13" borderId="21" xfId="0" applyFill="1" applyBorder="1"/>
    <xf numFmtId="0" fontId="0" fillId="13" borderId="23" xfId="0" applyFill="1" applyBorder="1"/>
    <xf numFmtId="0" fontId="1" fillId="0" borderId="0" xfId="0" applyFont="1" applyBorder="1"/>
    <xf numFmtId="0" fontId="0" fillId="12" borderId="25" xfId="0" applyFill="1" applyBorder="1"/>
    <xf numFmtId="0" fontId="0" fillId="10" borderId="4" xfId="0" applyFill="1" applyBorder="1"/>
    <xf numFmtId="0" fontId="0" fillId="10" borderId="25" xfId="0" applyFill="1" applyBorder="1"/>
    <xf numFmtId="0" fontId="0" fillId="2" borderId="25" xfId="0" applyFill="1" applyBorder="1"/>
    <xf numFmtId="0" fontId="0" fillId="9" borderId="4" xfId="0" applyFill="1" applyBorder="1"/>
    <xf numFmtId="0" fontId="0" fillId="9" borderId="2" xfId="0" applyFill="1" applyBorder="1"/>
    <xf numFmtId="0" fontId="0" fillId="5" borderId="2" xfId="0" applyFill="1" applyBorder="1"/>
    <xf numFmtId="0" fontId="0" fillId="5" borderId="25" xfId="0" applyFill="1" applyBorder="1"/>
    <xf numFmtId="0" fontId="0" fillId="13" borderId="2" xfId="0" applyFill="1" applyBorder="1"/>
    <xf numFmtId="0" fontId="0" fillId="13" borderId="25" xfId="0" applyFill="1" applyBorder="1"/>
    <xf numFmtId="0" fontId="0" fillId="13" borderId="4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12" borderId="2" xfId="0" applyFill="1" applyBorder="1"/>
    <xf numFmtId="0" fontId="0" fillId="11" borderId="25" xfId="0" applyFill="1" applyBorder="1"/>
    <xf numFmtId="0" fontId="0" fillId="9" borderId="25" xfId="0" applyFill="1" applyBorder="1"/>
    <xf numFmtId="0" fontId="1" fillId="0" borderId="30" xfId="0" applyFont="1" applyBorder="1"/>
    <xf numFmtId="0" fontId="5" fillId="15" borderId="25" xfId="0" applyFont="1" applyFill="1" applyBorder="1"/>
    <xf numFmtId="0" fontId="0" fillId="17" borderId="25" xfId="0" applyFill="1" applyBorder="1"/>
    <xf numFmtId="0" fontId="5" fillId="16" borderId="25" xfId="0" applyFont="1" applyFill="1" applyBorder="1"/>
    <xf numFmtId="0" fontId="0" fillId="0" borderId="3" xfId="0" applyFill="1" applyBorder="1"/>
    <xf numFmtId="0" fontId="2" fillId="0" borderId="26" xfId="0" applyFont="1" applyBorder="1" applyAlignment="1">
      <alignment horizontal="left"/>
    </xf>
    <xf numFmtId="49" fontId="2" fillId="0" borderId="0" xfId="0" applyNumberFormat="1" applyFont="1" applyAlignment="1">
      <alignment vertical="top"/>
    </xf>
    <xf numFmtId="0" fontId="5" fillId="16" borderId="4" xfId="0" applyFont="1" applyFill="1" applyBorder="1"/>
    <xf numFmtId="0" fontId="0" fillId="18" borderId="25" xfId="0" applyFill="1" applyBorder="1"/>
    <xf numFmtId="0" fontId="0" fillId="14" borderId="25" xfId="0" applyFill="1" applyBorder="1"/>
    <xf numFmtId="0" fontId="0" fillId="14" borderId="23" xfId="0" applyFill="1" applyBorder="1"/>
    <xf numFmtId="0" fontId="0" fillId="14" borderId="21" xfId="0" applyFill="1" applyBorder="1"/>
    <xf numFmtId="0" fontId="0" fillId="0" borderId="31" xfId="0" applyBorder="1"/>
    <xf numFmtId="0" fontId="0" fillId="13" borderId="32" xfId="0" applyFill="1" applyBorder="1"/>
    <xf numFmtId="0" fontId="5" fillId="15" borderId="2" xfId="0" applyFont="1" applyFill="1" applyBorder="1"/>
    <xf numFmtId="0" fontId="1" fillId="0" borderId="33" xfId="0" applyFont="1" applyBorder="1"/>
    <xf numFmtId="15" fontId="2" fillId="0" borderId="5" xfId="0" applyNumberFormat="1" applyFont="1" applyBorder="1"/>
    <xf numFmtId="0" fontId="2" fillId="0" borderId="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34" xfId="0" applyBorder="1"/>
    <xf numFmtId="0" fontId="5" fillId="15" borderId="35" xfId="0" applyFont="1" applyFill="1" applyBorder="1"/>
    <xf numFmtId="0" fontId="0" fillId="0" borderId="7" xfId="0" applyFill="1" applyBorder="1"/>
    <xf numFmtId="0" fontId="0" fillId="19" borderId="4" xfId="0" applyFill="1" applyBorder="1"/>
    <xf numFmtId="0" fontId="6" fillId="0" borderId="0" xfId="1" applyFont="1"/>
    <xf numFmtId="0" fontId="2" fillId="0" borderId="6" xfId="0" applyFont="1" applyBorder="1"/>
    <xf numFmtId="0" fontId="2" fillId="0" borderId="19" xfId="0" applyFont="1" applyBorder="1"/>
    <xf numFmtId="0" fontId="2" fillId="0" borderId="5" xfId="0" applyFont="1" applyBorder="1"/>
    <xf numFmtId="0" fontId="1" fillId="0" borderId="0" xfId="0" applyFont="1" applyFill="1"/>
    <xf numFmtId="0" fontId="1" fillId="0" borderId="7" xfId="0" applyFont="1" applyFill="1" applyBorder="1"/>
    <xf numFmtId="0" fontId="1" fillId="0" borderId="20" xfId="0" applyFont="1" applyFill="1" applyBorder="1"/>
    <xf numFmtId="0" fontId="3" fillId="0" borderId="36" xfId="0" applyFont="1" applyFill="1" applyBorder="1"/>
    <xf numFmtId="0" fontId="3" fillId="0" borderId="37" xfId="0" applyFont="1" applyFill="1" applyBorder="1"/>
    <xf numFmtId="0" fontId="3" fillId="0" borderId="38" xfId="0" applyFont="1" applyFill="1" applyBorder="1"/>
    <xf numFmtId="0" fontId="6" fillId="0" borderId="0" xfId="1" applyFont="1" applyFill="1"/>
    <xf numFmtId="0" fontId="0" fillId="0" borderId="0" xfId="0" applyBorder="1" applyAlignment="1"/>
    <xf numFmtId="0" fontId="0" fillId="0" borderId="39" xfId="0" applyBorder="1"/>
    <xf numFmtId="0" fontId="0" fillId="0" borderId="40" xfId="0" applyBorder="1"/>
    <xf numFmtId="0" fontId="2" fillId="0" borderId="36" xfId="0" applyFont="1" applyBorder="1"/>
    <xf numFmtId="0" fontId="2" fillId="0" borderId="26" xfId="0" applyFont="1" applyBorder="1"/>
    <xf numFmtId="0" fontId="6" fillId="0" borderId="8" xfId="1" applyFont="1" applyBorder="1"/>
    <xf numFmtId="0" fontId="6" fillId="0" borderId="11" xfId="1" applyFont="1" applyBorder="1"/>
    <xf numFmtId="0" fontId="0" fillId="0" borderId="5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quotePrefix="1"/>
    <xf numFmtId="0" fontId="0" fillId="16" borderId="0" xfId="0" applyFill="1"/>
    <xf numFmtId="0" fontId="0" fillId="16" borderId="11" xfId="0" applyFill="1" applyBorder="1"/>
    <xf numFmtId="0" fontId="0" fillId="16" borderId="0" xfId="0" applyFill="1" applyBorder="1"/>
    <xf numFmtId="0" fontId="0" fillId="16" borderId="12" xfId="0" applyFill="1" applyBorder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Normal" xfId="0" builtinId="0"/>
    <cellStyle name="Standard 2" xfId="1"/>
  </cellStyles>
  <dxfs count="225">
    <dxf>
      <fill>
        <patternFill>
          <bgColor rgb="FF7030A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7" tint="-0.499984740745262"/>
        </patternFill>
      </fill>
    </dxf>
    <dxf>
      <font>
        <b/>
        <i val="0"/>
        <color rgb="FFFF0000"/>
      </font>
    </dxf>
    <dxf>
      <font>
        <b/>
        <i val="0"/>
        <color rgb="FF92D050"/>
      </font>
    </dxf>
    <dxf>
      <font>
        <b/>
        <i val="0"/>
        <color rgb="FFFFC000"/>
      </font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9C0006"/>
      </font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zoomScale="90" zoomScaleNormal="90" zoomScalePageLayoutView="90" workbookViewId="0">
      <selection activeCell="C28" sqref="C28"/>
    </sheetView>
  </sheetViews>
  <sheetFormatPr baseColWidth="10" defaultColWidth="11.5" defaultRowHeight="14" x14ac:dyDescent="0"/>
  <cols>
    <col min="1" max="1" width="11" customWidth="1"/>
    <col min="2" max="2" width="8.6640625" customWidth="1"/>
    <col min="3" max="3" width="7.6640625" customWidth="1"/>
    <col min="4" max="4" width="6.83203125" style="15" customWidth="1"/>
    <col min="5" max="5" width="4.1640625" style="15" customWidth="1"/>
    <col min="6" max="7" width="3.83203125" customWidth="1"/>
    <col min="8" max="8" width="1.33203125" customWidth="1"/>
    <col min="9" max="9" width="4.33203125" customWidth="1"/>
    <col min="10" max="10" width="3" customWidth="1"/>
    <col min="11" max="11" width="2.5" customWidth="1"/>
    <col min="12" max="12" width="3" customWidth="1"/>
    <col min="13" max="13" width="4.5" customWidth="1"/>
    <col min="14" max="14" width="1.5" customWidth="1"/>
    <col min="15" max="15" width="3.33203125" customWidth="1"/>
    <col min="16" max="16" width="3.83203125" customWidth="1"/>
    <col min="17" max="17" width="18.1640625" customWidth="1"/>
    <col min="18" max="18" width="3.83203125" style="55" customWidth="1"/>
    <col min="19" max="19" width="5.1640625" customWidth="1"/>
    <col min="20" max="20" width="15.33203125" customWidth="1"/>
    <col min="21" max="21" width="6.33203125" style="15" customWidth="1"/>
    <col min="22" max="22" width="6.83203125" customWidth="1"/>
    <col min="23" max="23" width="3.83203125" customWidth="1"/>
    <col min="24" max="24" width="3.5" customWidth="1"/>
    <col min="25" max="25" width="7.5" customWidth="1"/>
    <col min="26" max="27" width="11.5" customWidth="1"/>
  </cols>
  <sheetData>
    <row r="1" spans="1:30" ht="15" thickBot="1">
      <c r="A1" s="118" t="s">
        <v>0</v>
      </c>
      <c r="B1" s="120" t="s">
        <v>218</v>
      </c>
      <c r="C1" s="119" t="s">
        <v>1</v>
      </c>
      <c r="D1" s="120" t="s">
        <v>231</v>
      </c>
      <c r="E1" s="30"/>
      <c r="F1" s="30"/>
      <c r="G1" s="30"/>
      <c r="H1" s="7"/>
      <c r="I1" s="15"/>
      <c r="J1" s="143" t="s">
        <v>304</v>
      </c>
      <c r="K1" s="143"/>
      <c r="L1" s="143"/>
      <c r="M1" s="15"/>
      <c r="N1" s="15"/>
      <c r="O1" s="15"/>
      <c r="P1" s="15"/>
      <c r="Q1" s="30" t="s">
        <v>4</v>
      </c>
      <c r="R1" s="30"/>
      <c r="S1" s="54" t="s">
        <v>5</v>
      </c>
      <c r="T1" s="31" t="s">
        <v>6</v>
      </c>
      <c r="U1" s="31" t="s">
        <v>7</v>
      </c>
      <c r="V1" s="31"/>
      <c r="W1" s="31" t="s">
        <v>8</v>
      </c>
      <c r="X1" s="30" t="s">
        <v>9</v>
      </c>
      <c r="Y1" s="15"/>
      <c r="Z1" s="31" t="s">
        <v>267</v>
      </c>
      <c r="AA1" s="31" t="s">
        <v>10</v>
      </c>
      <c r="AB1" s="31" t="s">
        <v>11</v>
      </c>
    </row>
    <row r="2" spans="1:30" ht="15" thickBot="1">
      <c r="A2" s="36" t="s">
        <v>266</v>
      </c>
      <c r="B2" s="36" t="s">
        <v>13</v>
      </c>
      <c r="C2" s="36">
        <v>30</v>
      </c>
      <c r="D2" s="36">
        <v>1</v>
      </c>
      <c r="E2" s="7"/>
      <c r="F2" s="7"/>
      <c r="G2" s="7"/>
      <c r="H2" s="7"/>
      <c r="I2" s="15"/>
      <c r="J2" s="144">
        <v>100</v>
      </c>
      <c r="K2" s="144"/>
      <c r="L2" s="144"/>
      <c r="M2" s="15"/>
      <c r="N2" s="15"/>
      <c r="O2" s="15"/>
      <c r="P2" s="15"/>
      <c r="Q2" s="63" t="s">
        <v>14</v>
      </c>
      <c r="R2" s="91">
        <f>CharacterSheet!B2</f>
        <v>12</v>
      </c>
      <c r="S2" s="109"/>
      <c r="T2" s="148" t="s">
        <v>15</v>
      </c>
      <c r="U2" s="149"/>
      <c r="V2" s="149"/>
      <c r="W2" s="150"/>
      <c r="X2" s="7"/>
      <c r="Y2" s="15"/>
      <c r="Z2" s="129"/>
      <c r="AA2" s="129" t="s">
        <v>16</v>
      </c>
      <c r="AB2" s="15" t="s">
        <v>17</v>
      </c>
    </row>
    <row r="3" spans="1:30" ht="15" thickBot="1">
      <c r="A3" s="11" t="s">
        <v>18</v>
      </c>
      <c r="B3" s="11" t="s">
        <v>307</v>
      </c>
      <c r="C3" s="11">
        <v>69</v>
      </c>
      <c r="D3" s="11">
        <v>1</v>
      </c>
      <c r="E3" s="7"/>
      <c r="F3" s="7"/>
      <c r="G3" s="7"/>
      <c r="H3" s="7"/>
      <c r="I3" s="15"/>
      <c r="J3" s="15"/>
      <c r="K3" s="15"/>
      <c r="L3" s="15"/>
      <c r="M3" s="15"/>
      <c r="N3" s="15"/>
      <c r="O3" s="15"/>
      <c r="P3" s="15"/>
      <c r="Q3" s="65" t="s">
        <v>19</v>
      </c>
      <c r="R3" s="79">
        <f>CharacterSheet!B3</f>
        <v>13</v>
      </c>
      <c r="S3" s="94"/>
      <c r="T3" s="63" t="s">
        <v>20</v>
      </c>
      <c r="U3" s="59" t="s">
        <v>21</v>
      </c>
      <c r="V3" s="59" t="s">
        <v>22</v>
      </c>
      <c r="W3" s="64">
        <f>CharacterSheet!I2</f>
        <v>20</v>
      </c>
      <c r="X3" s="62"/>
      <c r="Y3" s="15"/>
      <c r="Z3" s="130"/>
      <c r="AA3" s="130" t="s">
        <v>23</v>
      </c>
      <c r="AB3" s="15" t="s">
        <v>24</v>
      </c>
    </row>
    <row r="4" spans="1:30">
      <c r="A4" s="11" t="s">
        <v>222</v>
      </c>
      <c r="B4" s="11" t="s">
        <v>307</v>
      </c>
      <c r="C4" s="11">
        <v>69</v>
      </c>
      <c r="D4" s="11">
        <v>1</v>
      </c>
      <c r="E4" s="7"/>
      <c r="F4" s="7"/>
      <c r="G4" s="7"/>
      <c r="H4" s="141"/>
      <c r="I4" s="15"/>
      <c r="J4" s="16"/>
      <c r="K4" s="17"/>
      <c r="L4" s="18"/>
      <c r="M4" s="15"/>
      <c r="N4" s="139"/>
      <c r="O4" s="15"/>
      <c r="P4" s="15"/>
      <c r="Q4" s="65" t="s">
        <v>27</v>
      </c>
      <c r="R4" s="92">
        <f>CharacterSheet!B4</f>
        <v>14</v>
      </c>
      <c r="S4" s="94"/>
      <c r="T4" s="65" t="s">
        <v>28</v>
      </c>
      <c r="U4" s="52" t="s">
        <v>21</v>
      </c>
      <c r="V4" s="52" t="s">
        <v>22</v>
      </c>
      <c r="W4" s="66">
        <f>CharacterSheet!I3</f>
        <v>25</v>
      </c>
      <c r="X4" s="62"/>
      <c r="Y4" s="15"/>
      <c r="Z4" s="130"/>
      <c r="AA4" s="130"/>
      <c r="AB4" s="15" t="s">
        <v>29</v>
      </c>
    </row>
    <row r="5" spans="1:30">
      <c r="A5" s="11" t="s">
        <v>26</v>
      </c>
      <c r="B5" s="11"/>
      <c r="C5" s="11">
        <v>0</v>
      </c>
      <c r="D5" s="11">
        <v>0</v>
      </c>
      <c r="E5" s="7"/>
      <c r="F5" s="7"/>
      <c r="G5" s="7"/>
      <c r="H5" s="7"/>
      <c r="I5" s="139"/>
      <c r="J5" s="140"/>
      <c r="K5" s="7"/>
      <c r="L5" s="142"/>
      <c r="M5" s="139"/>
      <c r="N5" s="15"/>
      <c r="O5" s="15"/>
      <c r="P5" s="15"/>
      <c r="Q5" s="65" t="s">
        <v>201</v>
      </c>
      <c r="R5" s="103">
        <f>CharacterSheet!B5</f>
        <v>9</v>
      </c>
      <c r="S5" s="94"/>
      <c r="T5" s="65" t="s">
        <v>32</v>
      </c>
      <c r="U5" s="52" t="s">
        <v>21</v>
      </c>
      <c r="V5" s="52"/>
      <c r="W5" s="66">
        <f>CharacterSheet!I4</f>
        <v>20</v>
      </c>
      <c r="X5" s="62"/>
      <c r="Y5" s="15"/>
      <c r="Z5" s="130"/>
      <c r="AA5" s="130"/>
    </row>
    <row r="6" spans="1:30" ht="15" thickBot="1">
      <c r="A6" s="7"/>
      <c r="B6" s="37"/>
      <c r="C6" s="7"/>
      <c r="D6" s="7"/>
      <c r="E6" s="7"/>
      <c r="F6" s="7"/>
      <c r="G6" s="7"/>
      <c r="H6" s="7"/>
      <c r="I6" s="15"/>
      <c r="J6" s="21"/>
      <c r="K6" s="22"/>
      <c r="L6" s="23"/>
      <c r="M6" s="15"/>
      <c r="N6" s="15"/>
      <c r="O6" s="15"/>
      <c r="P6" s="15"/>
      <c r="Q6" s="65" t="s">
        <v>33</v>
      </c>
      <c r="R6" s="84">
        <f>CharacterSheet!B6</f>
        <v>15</v>
      </c>
      <c r="S6" s="94"/>
      <c r="T6" s="65" t="s">
        <v>34</v>
      </c>
      <c r="U6" s="11" t="s">
        <v>21</v>
      </c>
      <c r="V6" s="11" t="s">
        <v>22</v>
      </c>
      <c r="W6" s="66">
        <f>CharacterSheet!I5</f>
        <v>20</v>
      </c>
      <c r="X6" s="62"/>
      <c r="Y6" s="15"/>
      <c r="Z6" s="130"/>
      <c r="AA6" s="130"/>
    </row>
    <row r="7" spans="1:30" ht="15" thickBot="1">
      <c r="A7" s="45" t="s">
        <v>37</v>
      </c>
      <c r="B7" s="45" t="s">
        <v>38</v>
      </c>
      <c r="C7" s="46" t="s">
        <v>39</v>
      </c>
      <c r="D7" s="31" t="s">
        <v>2</v>
      </c>
      <c r="E7" s="45" t="s">
        <v>231</v>
      </c>
      <c r="F7" s="7"/>
      <c r="G7" s="7"/>
      <c r="H7" s="15"/>
      <c r="I7" s="15"/>
      <c r="J7" s="15"/>
      <c r="K7" s="24"/>
      <c r="L7" s="15"/>
      <c r="M7" s="15"/>
      <c r="N7" s="15"/>
      <c r="O7" s="15"/>
      <c r="P7" s="15"/>
      <c r="Q7" s="106" t="s">
        <v>202</v>
      </c>
      <c r="R7" s="107">
        <f>CharacterSheet!B7</f>
        <v>14</v>
      </c>
      <c r="S7" s="94"/>
      <c r="T7" s="65" t="s">
        <v>180</v>
      </c>
      <c r="U7" s="11" t="s">
        <v>85</v>
      </c>
      <c r="V7" s="14" t="s">
        <v>203</v>
      </c>
      <c r="W7" s="66">
        <f>CharacterSheet!I6</f>
        <v>20</v>
      </c>
      <c r="X7" s="62"/>
      <c r="Y7" s="15"/>
      <c r="Z7" s="15"/>
      <c r="AA7" s="15"/>
      <c r="AD7" s="15"/>
    </row>
    <row r="8" spans="1:30" ht="15" thickBot="1">
      <c r="A8" s="15" t="s">
        <v>43</v>
      </c>
      <c r="B8" s="15" t="s">
        <v>48</v>
      </c>
      <c r="C8" s="13">
        <v>6</v>
      </c>
      <c r="D8" s="15">
        <v>7</v>
      </c>
      <c r="E8" s="7">
        <v>1</v>
      </c>
      <c r="F8" s="7"/>
      <c r="G8" s="15"/>
      <c r="H8" s="15"/>
      <c r="I8" s="15"/>
      <c r="J8" s="15"/>
      <c r="K8" s="26"/>
      <c r="L8" s="15"/>
      <c r="M8" s="15"/>
      <c r="N8" s="15"/>
      <c r="O8" s="15"/>
      <c r="P8" s="15"/>
      <c r="Q8" s="63" t="s">
        <v>40</v>
      </c>
      <c r="R8" s="108">
        <f>CharacterSheet!B8</f>
        <v>5</v>
      </c>
      <c r="S8" s="94"/>
      <c r="T8" s="65" t="s">
        <v>35</v>
      </c>
      <c r="U8" s="52" t="s">
        <v>21</v>
      </c>
      <c r="V8" s="11" t="s">
        <v>36</v>
      </c>
      <c r="W8" s="66">
        <f>CharacterSheet!I7</f>
        <v>38</v>
      </c>
      <c r="X8" s="62"/>
      <c r="Y8" s="15"/>
      <c r="Z8" s="12" t="s">
        <v>42</v>
      </c>
      <c r="AA8" s="15"/>
    </row>
    <row r="9" spans="1:30" ht="15" thickBot="1">
      <c r="A9" s="15" t="s">
        <v>47</v>
      </c>
      <c r="B9" s="15" t="s">
        <v>48</v>
      </c>
      <c r="C9" s="13">
        <v>6</v>
      </c>
      <c r="D9" s="15">
        <v>7</v>
      </c>
      <c r="E9" s="15">
        <v>1</v>
      </c>
      <c r="F9" s="15"/>
      <c r="G9" s="24"/>
      <c r="H9" s="27"/>
      <c r="I9" s="16"/>
      <c r="J9" s="17"/>
      <c r="K9" s="17"/>
      <c r="L9" s="17"/>
      <c r="M9" s="18"/>
      <c r="N9" s="28"/>
      <c r="O9" s="24"/>
      <c r="P9" s="15"/>
      <c r="Q9" s="113" t="s">
        <v>181</v>
      </c>
      <c r="R9" s="114">
        <v>5</v>
      </c>
      <c r="S9" s="94"/>
      <c r="T9" s="65" t="s">
        <v>41</v>
      </c>
      <c r="U9" s="11" t="s">
        <v>21</v>
      </c>
      <c r="V9" s="11" t="s">
        <v>36</v>
      </c>
      <c r="W9" s="66">
        <f>CharacterSheet!I8</f>
        <v>28</v>
      </c>
      <c r="X9" s="62"/>
      <c r="Y9" s="15"/>
      <c r="Z9" s="11" t="s">
        <v>46</v>
      </c>
      <c r="AA9" s="11">
        <f>Inventar!$G$22</f>
        <v>13.25</v>
      </c>
    </row>
    <row r="10" spans="1:30" ht="15" thickBot="1">
      <c r="A10" s="15" t="s">
        <v>52</v>
      </c>
      <c r="B10" s="15" t="s">
        <v>48</v>
      </c>
      <c r="C10" s="13">
        <v>6</v>
      </c>
      <c r="D10" s="15">
        <v>7</v>
      </c>
      <c r="E10" s="15">
        <v>1</v>
      </c>
      <c r="F10" s="15"/>
      <c r="G10" s="26"/>
      <c r="H10" s="15"/>
      <c r="I10" s="19"/>
      <c r="J10" s="7"/>
      <c r="K10" s="7" t="s">
        <v>25</v>
      </c>
      <c r="L10" s="7"/>
      <c r="M10" s="20"/>
      <c r="N10" s="15"/>
      <c r="O10" s="26"/>
      <c r="P10" s="15"/>
      <c r="Q10" s="65" t="s">
        <v>44</v>
      </c>
      <c r="R10" s="96">
        <f>CharacterSheet!B10</f>
        <v>17</v>
      </c>
      <c r="S10" s="94">
        <f>$Q$17*(-1)</f>
        <v>0</v>
      </c>
      <c r="T10" s="67" t="s">
        <v>45</v>
      </c>
      <c r="U10" s="61" t="s">
        <v>36</v>
      </c>
      <c r="V10" s="61"/>
      <c r="W10" s="68">
        <f>CharacterSheet!I9</f>
        <v>32</v>
      </c>
      <c r="X10" s="62"/>
      <c r="Y10" s="15"/>
      <c r="Z10" s="11" t="s">
        <v>51</v>
      </c>
      <c r="AA10" s="11">
        <f>Inventar!$G$19</f>
        <v>20.95</v>
      </c>
    </row>
    <row r="11" spans="1:30" ht="15" thickBot="1">
      <c r="A11" s="15" t="s">
        <v>55</v>
      </c>
      <c r="B11" s="15" t="s">
        <v>48</v>
      </c>
      <c r="C11" s="13">
        <v>6</v>
      </c>
      <c r="D11" s="15">
        <v>7</v>
      </c>
      <c r="E11" s="15">
        <v>1</v>
      </c>
      <c r="F11" s="15"/>
      <c r="G11" s="26"/>
      <c r="H11" s="15"/>
      <c r="I11" s="19"/>
      <c r="J11" s="7"/>
      <c r="K11" s="7"/>
      <c r="L11" s="7"/>
      <c r="M11" s="20"/>
      <c r="N11" s="15"/>
      <c r="O11" s="26"/>
      <c r="P11" s="15"/>
      <c r="Q11" s="65" t="s">
        <v>49</v>
      </c>
      <c r="R11" s="97">
        <f>CharacterSheet!B11</f>
        <v>6</v>
      </c>
      <c r="S11" s="94"/>
      <c r="T11" s="148" t="s">
        <v>50</v>
      </c>
      <c r="U11" s="154"/>
      <c r="V11" s="154"/>
      <c r="W11" s="155"/>
      <c r="X11" s="7"/>
      <c r="Y11" s="15"/>
      <c r="Z11" s="11" t="s">
        <v>54</v>
      </c>
      <c r="AA11" s="11">
        <f>R2*4</f>
        <v>48</v>
      </c>
    </row>
    <row r="12" spans="1:30" ht="15" thickBot="1">
      <c r="A12" s="22" t="s">
        <v>58</v>
      </c>
      <c r="B12" s="22" t="s">
        <v>48</v>
      </c>
      <c r="C12" s="47">
        <v>6</v>
      </c>
      <c r="D12" s="22">
        <v>7</v>
      </c>
      <c r="E12" s="22">
        <v>1</v>
      </c>
      <c r="F12" s="15"/>
      <c r="G12" s="26"/>
      <c r="H12" s="15"/>
      <c r="I12" s="19"/>
      <c r="J12" s="7"/>
      <c r="K12" s="7"/>
      <c r="L12" s="7"/>
      <c r="M12" s="20"/>
      <c r="N12" s="15"/>
      <c r="O12" s="26"/>
      <c r="P12" s="15"/>
      <c r="Q12" s="98" t="s">
        <v>189</v>
      </c>
      <c r="R12" s="116">
        <f>ROUNDUP((R7+R5)/2,0)</f>
        <v>12</v>
      </c>
      <c r="S12" s="94"/>
      <c r="T12" s="63" t="s">
        <v>53</v>
      </c>
      <c r="U12" s="59" t="s">
        <v>21</v>
      </c>
      <c r="V12" s="59" t="s">
        <v>36</v>
      </c>
      <c r="W12" s="64">
        <f>CharacterSheet!I10</f>
        <v>28</v>
      </c>
      <c r="X12" s="65"/>
      <c r="Y12" s="15"/>
      <c r="Z12" s="11" t="s">
        <v>57</v>
      </c>
      <c r="AA12" s="11">
        <f>AA11-AA10</f>
        <v>27.05</v>
      </c>
    </row>
    <row r="13" spans="1:30" ht="15" thickBot="1">
      <c r="A13" s="12" t="s">
        <v>51</v>
      </c>
      <c r="B13" s="12"/>
      <c r="C13" s="48">
        <f>SUM(C8:C12)</f>
        <v>30</v>
      </c>
      <c r="F13" s="15"/>
      <c r="G13" s="26"/>
      <c r="H13" s="15"/>
      <c r="I13" s="19"/>
      <c r="J13" s="7"/>
      <c r="K13" s="7" t="s">
        <v>30</v>
      </c>
      <c r="L13" s="7"/>
      <c r="M13" s="20"/>
      <c r="N13" s="15"/>
      <c r="O13" s="26"/>
      <c r="P13" s="15"/>
      <c r="Q13" s="15"/>
      <c r="R13" s="15"/>
      <c r="S13" s="55"/>
      <c r="T13" s="65" t="s">
        <v>56</v>
      </c>
      <c r="U13" s="49" t="s">
        <v>36</v>
      </c>
      <c r="V13" s="49"/>
      <c r="W13" s="66">
        <f>CharacterSheet!I11</f>
        <v>20</v>
      </c>
      <c r="X13" s="62"/>
      <c r="Y13" s="15"/>
      <c r="Z13" s="115" t="s">
        <v>182</v>
      </c>
      <c r="AA13" s="11" t="str">
        <f>IF(AA9&gt;30,"Schwer",IF(AA9&gt;18,"Mittel","Leicht"))</f>
        <v>Leicht</v>
      </c>
    </row>
    <row r="14" spans="1:30" ht="14.75" customHeight="1">
      <c r="A14" s="38"/>
      <c r="B14" s="37"/>
      <c r="C14" s="15"/>
      <c r="F14" s="15"/>
      <c r="G14" s="26"/>
      <c r="H14" s="15"/>
      <c r="I14" s="19"/>
      <c r="J14" s="7"/>
      <c r="K14" s="7"/>
      <c r="L14" s="7"/>
      <c r="M14" s="20"/>
      <c r="N14" s="15"/>
      <c r="O14" s="26"/>
      <c r="P14" s="15"/>
      <c r="Q14" s="151" t="s">
        <v>59</v>
      </c>
      <c r="R14" s="15"/>
      <c r="S14" s="55"/>
      <c r="T14" s="65" t="s">
        <v>60</v>
      </c>
      <c r="U14" s="49" t="s">
        <v>36</v>
      </c>
      <c r="V14" s="49"/>
      <c r="W14" s="66">
        <f>CharacterSheet!I12</f>
        <v>20</v>
      </c>
      <c r="X14" s="62"/>
      <c r="Y14" s="15"/>
      <c r="Z14" s="15"/>
      <c r="AA14" s="15"/>
    </row>
    <row r="15" spans="1:30" ht="15" thickBot="1">
      <c r="A15" s="15"/>
      <c r="B15" s="15"/>
      <c r="C15" s="12" t="s">
        <v>82</v>
      </c>
      <c r="D15" s="12" t="s">
        <v>83</v>
      </c>
      <c r="F15" s="15"/>
      <c r="G15" s="26"/>
      <c r="H15" s="15"/>
      <c r="I15" s="19"/>
      <c r="J15" s="7"/>
      <c r="K15" s="7"/>
      <c r="L15" s="7"/>
      <c r="M15" s="20"/>
      <c r="N15" s="15"/>
      <c r="O15" s="26"/>
      <c r="P15" s="15"/>
      <c r="Q15" s="152"/>
      <c r="R15" s="15"/>
      <c r="S15" s="55"/>
      <c r="T15" s="67" t="s">
        <v>61</v>
      </c>
      <c r="U15" s="61" t="s">
        <v>36</v>
      </c>
      <c r="V15" s="60" t="s">
        <v>203</v>
      </c>
      <c r="W15" s="68">
        <f>CharacterSheet!I13</f>
        <v>20</v>
      </c>
      <c r="X15" s="65"/>
      <c r="Y15" s="15"/>
      <c r="Z15" s="15"/>
      <c r="AA15" s="15"/>
    </row>
    <row r="16" spans="1:30" ht="15" thickBot="1">
      <c r="A16" s="42" t="s">
        <v>87</v>
      </c>
      <c r="B16" s="43">
        <f>CharacterSheet!B15</f>
        <v>300</v>
      </c>
      <c r="C16" s="44">
        <f>0</f>
        <v>0</v>
      </c>
      <c r="D16" s="39">
        <f>B16-C16</f>
        <v>300</v>
      </c>
      <c r="F16" s="15"/>
      <c r="G16" s="26"/>
      <c r="H16" s="15"/>
      <c r="I16" s="19"/>
      <c r="J16" s="7"/>
      <c r="K16" s="7"/>
      <c r="L16" s="7"/>
      <c r="M16" s="20"/>
      <c r="N16" s="15"/>
      <c r="O16" s="26"/>
      <c r="P16" s="15"/>
      <c r="Q16" s="153"/>
      <c r="R16" s="15"/>
      <c r="S16" s="76"/>
      <c r="T16" s="148" t="s">
        <v>62</v>
      </c>
      <c r="U16" s="149"/>
      <c r="V16" s="149"/>
      <c r="W16" s="150"/>
      <c r="X16" s="7"/>
      <c r="Y16" s="15"/>
      <c r="Z16" s="12" t="s">
        <v>66</v>
      </c>
      <c r="AA16" s="15"/>
    </row>
    <row r="17" spans="1:29" ht="15" thickBot="1">
      <c r="A17" s="58" t="s">
        <v>89</v>
      </c>
      <c r="B17" s="57">
        <f>CharacterSheet!B16</f>
        <v>12</v>
      </c>
      <c r="C17" s="44">
        <f>0</f>
        <v>0</v>
      </c>
      <c r="D17" s="14">
        <f>B17+C17</f>
        <v>12</v>
      </c>
      <c r="F17" s="15"/>
      <c r="G17" s="25"/>
      <c r="H17" s="15"/>
      <c r="I17" s="19"/>
      <c r="J17" s="7"/>
      <c r="K17" s="7"/>
      <c r="L17" s="7"/>
      <c r="M17" s="20"/>
      <c r="N17" s="15"/>
      <c r="O17" s="25"/>
      <c r="P17" s="15"/>
      <c r="Q17" s="36">
        <v>0</v>
      </c>
      <c r="R17" s="15"/>
      <c r="S17" s="55"/>
      <c r="T17" s="63" t="s">
        <v>64</v>
      </c>
      <c r="U17" s="69" t="s">
        <v>65</v>
      </c>
      <c r="V17" s="69" t="s">
        <v>203</v>
      </c>
      <c r="W17" s="64">
        <f>CharacterSheet!I14</f>
        <v>35</v>
      </c>
      <c r="X17" s="65"/>
      <c r="Y17" s="15"/>
      <c r="Z17" s="6" t="s">
        <v>69</v>
      </c>
      <c r="AA17" s="10" t="s">
        <v>70</v>
      </c>
      <c r="AB17" s="10" t="s">
        <v>71</v>
      </c>
      <c r="AC17" s="10" t="s">
        <v>72</v>
      </c>
    </row>
    <row r="18" spans="1:29" ht="15" thickBot="1">
      <c r="A18" s="41" t="s">
        <v>92</v>
      </c>
      <c r="B18" s="41">
        <f>CharacterSheet!B17</f>
        <v>60</v>
      </c>
      <c r="C18" s="44">
        <f>0</f>
        <v>0</v>
      </c>
      <c r="D18" s="39">
        <f>B18+C18</f>
        <v>60</v>
      </c>
      <c r="E18" s="15" t="str">
        <f>IF(D18=0,"Verkrüppelt",IF(D18&lt;=B18*0.2,"Verstümmelt",""))</f>
        <v/>
      </c>
      <c r="F18" s="15"/>
      <c r="G18" s="15"/>
      <c r="H18" s="15"/>
      <c r="I18" s="21" t="s">
        <v>18</v>
      </c>
      <c r="J18" s="22"/>
      <c r="K18" s="22"/>
      <c r="L18" s="22"/>
      <c r="M18" s="23" t="s">
        <v>73</v>
      </c>
      <c r="N18" s="15"/>
      <c r="O18" s="15"/>
      <c r="P18" s="15"/>
      <c r="Q18" s="15"/>
      <c r="R18" s="15"/>
      <c r="S18" s="55"/>
      <c r="T18" s="65" t="s">
        <v>68</v>
      </c>
      <c r="U18" s="53" t="s">
        <v>65</v>
      </c>
      <c r="V18" s="53"/>
      <c r="W18" s="66">
        <f>CharacterSheet!I15</f>
        <v>40</v>
      </c>
      <c r="X18" s="62"/>
      <c r="Y18" s="15"/>
      <c r="Z18" s="15" t="s">
        <v>75</v>
      </c>
      <c r="AA18" s="15">
        <v>3</v>
      </c>
      <c r="AB18" s="15">
        <v>5</v>
      </c>
      <c r="AC18" s="15" t="s">
        <v>76</v>
      </c>
    </row>
    <row r="19" spans="1:29">
      <c r="A19" s="39" t="s">
        <v>94</v>
      </c>
      <c r="B19" s="39">
        <f>CharacterSheet!B18</f>
        <v>210</v>
      </c>
      <c r="C19" s="44">
        <f>0</f>
        <v>0</v>
      </c>
      <c r="D19" s="39">
        <f>B19+C19</f>
        <v>210</v>
      </c>
      <c r="E19" s="15" t="str">
        <f t="shared" ref="E19:E23" si="0">IF(D19=0,"Verkrüppelt",IF(D19&lt;=B19*0.2,"Verstümmelt",""))</f>
        <v/>
      </c>
      <c r="F19" s="15"/>
      <c r="G19" s="15"/>
      <c r="H19" s="15"/>
      <c r="I19" s="16"/>
      <c r="J19" s="18"/>
      <c r="K19" s="15"/>
      <c r="L19" s="16"/>
      <c r="M19" s="18"/>
      <c r="N19" s="15"/>
      <c r="O19" s="15"/>
      <c r="P19" s="15"/>
      <c r="Q19" s="7"/>
      <c r="R19" s="7"/>
      <c r="S19" s="55"/>
      <c r="T19" s="65" t="s">
        <v>74</v>
      </c>
      <c r="U19" s="53" t="s">
        <v>65</v>
      </c>
      <c r="V19" s="53"/>
      <c r="W19" s="66">
        <f>CharacterSheet!I16</f>
        <v>20</v>
      </c>
      <c r="X19" s="62"/>
      <c r="Y19" s="15"/>
      <c r="Z19" s="15" t="s">
        <v>80</v>
      </c>
      <c r="AA19" s="15">
        <v>4</v>
      </c>
      <c r="AB19" s="15">
        <v>2</v>
      </c>
      <c r="AC19" s="15" t="s">
        <v>81</v>
      </c>
    </row>
    <row r="20" spans="1:29" ht="15" thickBot="1">
      <c r="A20" s="39" t="s">
        <v>213</v>
      </c>
      <c r="B20" s="39">
        <f>CharacterSheet!B19</f>
        <v>60</v>
      </c>
      <c r="C20" s="44">
        <f>0</f>
        <v>0</v>
      </c>
      <c r="D20" s="39">
        <f t="shared" ref="D20:D23" si="1">B20+C20</f>
        <v>60</v>
      </c>
      <c r="E20" s="15" t="str">
        <f t="shared" si="0"/>
        <v/>
      </c>
      <c r="F20" s="15"/>
      <c r="G20" s="15"/>
      <c r="H20" s="15"/>
      <c r="I20" s="19"/>
      <c r="J20" s="20"/>
      <c r="K20" s="15"/>
      <c r="L20" s="19"/>
      <c r="M20" s="20"/>
      <c r="N20" s="15"/>
      <c r="O20" s="15"/>
      <c r="P20" s="15"/>
      <c r="Q20" s="7"/>
      <c r="R20" s="7"/>
      <c r="S20" s="55"/>
      <c r="T20" s="65" t="s">
        <v>77</v>
      </c>
      <c r="U20" s="11" t="s">
        <v>78</v>
      </c>
      <c r="V20" s="11" t="s">
        <v>79</v>
      </c>
      <c r="W20" s="66">
        <f>CharacterSheet!I17</f>
        <v>20</v>
      </c>
      <c r="X20" s="62"/>
      <c r="Y20" s="15"/>
      <c r="Z20" s="8" t="s">
        <v>86</v>
      </c>
      <c r="AA20" s="15"/>
      <c r="AB20" s="15"/>
      <c r="AC20" s="15"/>
    </row>
    <row r="21" spans="1:29">
      <c r="A21" s="39" t="s">
        <v>214</v>
      </c>
      <c r="B21" s="39">
        <f>CharacterSheet!B20</f>
        <v>60</v>
      </c>
      <c r="C21" s="44">
        <f>0</f>
        <v>0</v>
      </c>
      <c r="D21" s="39">
        <f t="shared" si="1"/>
        <v>60</v>
      </c>
      <c r="E21" s="15" t="str">
        <f t="shared" si="0"/>
        <v/>
      </c>
      <c r="F21" s="15"/>
      <c r="G21" s="15"/>
      <c r="H21" s="15"/>
      <c r="I21" s="19"/>
      <c r="J21" s="20"/>
      <c r="K21" s="15"/>
      <c r="L21" s="19"/>
      <c r="M21" s="20"/>
      <c r="N21" s="15"/>
      <c r="O21" s="15"/>
      <c r="P21" s="15"/>
      <c r="Q21" s="16" t="s">
        <v>63</v>
      </c>
      <c r="R21" s="18"/>
      <c r="S21" s="55"/>
      <c r="T21" s="65" t="s">
        <v>84</v>
      </c>
      <c r="U21" s="11" t="s">
        <v>85</v>
      </c>
      <c r="V21" s="11" t="s">
        <v>203</v>
      </c>
      <c r="W21" s="66">
        <f>CharacterSheet!I18</f>
        <v>38</v>
      </c>
      <c r="X21" s="62"/>
      <c r="Y21" s="15"/>
      <c r="Z21" s="15"/>
      <c r="AA21" s="15"/>
      <c r="AB21" s="15"/>
      <c r="AC21" s="15"/>
    </row>
    <row r="22" spans="1:29" ht="15" thickBot="1">
      <c r="A22" s="39" t="s">
        <v>215</v>
      </c>
      <c r="B22" s="39">
        <f>CharacterSheet!B21</f>
        <v>75</v>
      </c>
      <c r="C22" s="44">
        <f>0</f>
        <v>0</v>
      </c>
      <c r="D22" s="39">
        <f t="shared" si="1"/>
        <v>75</v>
      </c>
      <c r="E22" s="15" t="str">
        <f t="shared" si="0"/>
        <v/>
      </c>
      <c r="F22" s="15"/>
      <c r="G22" s="15"/>
      <c r="H22" s="15"/>
      <c r="I22" s="56" t="s">
        <v>90</v>
      </c>
      <c r="J22" s="20"/>
      <c r="K22" s="15"/>
      <c r="L22" s="19"/>
      <c r="M22" s="20"/>
      <c r="N22" s="15"/>
      <c r="O22" s="15"/>
      <c r="P22" s="15"/>
      <c r="Q22" s="19" t="s">
        <v>67</v>
      </c>
      <c r="R22" s="20"/>
      <c r="S22" s="55"/>
      <c r="T22" s="67" t="s">
        <v>88</v>
      </c>
      <c r="U22" s="70" t="s">
        <v>183</v>
      </c>
      <c r="V22" s="104" t="s">
        <v>79</v>
      </c>
      <c r="W22" s="68">
        <f>CharacterSheet!I19</f>
        <v>20</v>
      </c>
      <c r="X22" s="65"/>
      <c r="Y22" s="15"/>
      <c r="Z22" s="15"/>
      <c r="AA22" s="15"/>
      <c r="AB22" s="15"/>
      <c r="AC22" s="15"/>
    </row>
    <row r="23" spans="1:29" ht="15" thickBot="1">
      <c r="A23" s="39" t="s">
        <v>216</v>
      </c>
      <c r="B23" s="39">
        <f>CharacterSheet!B22</f>
        <v>75</v>
      </c>
      <c r="C23" s="44">
        <f>0</f>
        <v>0</v>
      </c>
      <c r="D23" s="39">
        <f t="shared" si="1"/>
        <v>75</v>
      </c>
      <c r="E23" s="15" t="str">
        <f t="shared" si="0"/>
        <v/>
      </c>
      <c r="F23" s="15"/>
      <c r="G23" s="15"/>
      <c r="H23" s="15"/>
      <c r="I23" s="19"/>
      <c r="J23" s="20"/>
      <c r="K23" s="15"/>
      <c r="L23" s="19"/>
      <c r="M23" s="20"/>
      <c r="N23" s="15"/>
      <c r="O23" s="15"/>
      <c r="P23" s="15"/>
      <c r="Q23" s="21" t="s">
        <v>308</v>
      </c>
      <c r="R23" s="23"/>
      <c r="S23" s="76"/>
      <c r="T23" s="148" t="s">
        <v>91</v>
      </c>
      <c r="U23" s="149"/>
      <c r="V23" s="149"/>
      <c r="W23" s="150"/>
      <c r="X23" s="7"/>
      <c r="Y23" s="15"/>
      <c r="Z23" s="15"/>
      <c r="AA23" s="15"/>
      <c r="AB23" s="15"/>
      <c r="AC23" s="15"/>
    </row>
    <row r="24" spans="1:29" ht="15" thickBot="1">
      <c r="A24" s="8"/>
      <c r="B24" s="8"/>
      <c r="C24" s="8"/>
      <c r="E24" s="15" t="str">
        <f>IF(D20=0,"Verkrüppelt",IF(D20&lt;=B20*0.2,"Verstümmelt",""))</f>
        <v/>
      </c>
      <c r="F24" s="15"/>
      <c r="G24" s="15"/>
      <c r="H24" s="15"/>
      <c r="I24" s="19"/>
      <c r="J24" s="20"/>
      <c r="K24" s="15"/>
      <c r="L24" s="19"/>
      <c r="M24" s="20"/>
      <c r="N24" s="15"/>
      <c r="O24" s="15"/>
      <c r="P24" s="15"/>
      <c r="Q24" s="15"/>
      <c r="R24" s="15"/>
      <c r="S24" s="55"/>
      <c r="T24" s="63" t="s">
        <v>93</v>
      </c>
      <c r="U24" s="71" t="s">
        <v>22</v>
      </c>
      <c r="V24" s="105"/>
      <c r="W24" s="64">
        <f>CharacterSheet!I20</f>
        <v>28</v>
      </c>
      <c r="X24" s="65"/>
      <c r="Y24" s="15"/>
      <c r="Z24" s="15"/>
      <c r="AA24" s="15"/>
      <c r="AB24" s="15"/>
      <c r="AC24" s="15"/>
    </row>
    <row r="25" spans="1:29" ht="15" thickBot="1">
      <c r="A25" s="124" t="s">
        <v>219</v>
      </c>
      <c r="B25" s="125" t="s">
        <v>220</v>
      </c>
      <c r="C25" s="125" t="s">
        <v>2</v>
      </c>
      <c r="D25" s="126" t="s">
        <v>255</v>
      </c>
      <c r="E25" s="15" t="str">
        <f>IF(D21=0,"Verkrüppelt",IF(D21&lt;=B21*0.2,"Verstümmelt",""))</f>
        <v/>
      </c>
      <c r="F25" s="15"/>
      <c r="G25" s="15"/>
      <c r="H25" s="15"/>
      <c r="I25" s="19"/>
      <c r="J25" s="20"/>
      <c r="K25" s="15"/>
      <c r="L25" s="19"/>
      <c r="M25" s="20"/>
      <c r="N25" s="15"/>
      <c r="O25" s="15"/>
      <c r="P25" s="15"/>
      <c r="Q25" s="15"/>
      <c r="R25" s="15"/>
      <c r="S25" s="55"/>
      <c r="T25" s="67" t="s">
        <v>95</v>
      </c>
      <c r="U25" s="70" t="s">
        <v>22</v>
      </c>
      <c r="V25" s="104"/>
      <c r="W25" s="68">
        <f>CharacterSheet!I21</f>
        <v>26</v>
      </c>
      <c r="X25" s="65"/>
      <c r="Y25" s="15"/>
      <c r="Z25" s="15"/>
      <c r="AA25" s="15"/>
      <c r="AB25" s="15"/>
      <c r="AC25" s="15"/>
    </row>
    <row r="26" spans="1:29" ht="15" thickBot="1">
      <c r="A26" s="123" t="s">
        <v>12</v>
      </c>
      <c r="B26" s="123" t="s">
        <v>13</v>
      </c>
      <c r="C26" s="123">
        <v>7</v>
      </c>
      <c r="D26" s="123">
        <v>1</v>
      </c>
      <c r="F26" s="15"/>
      <c r="G26" s="15"/>
      <c r="H26" s="15"/>
      <c r="I26" s="21"/>
      <c r="J26" s="23"/>
      <c r="K26" s="15"/>
      <c r="L26" s="21"/>
      <c r="M26" s="23"/>
      <c r="N26" s="15"/>
      <c r="O26" s="15"/>
      <c r="P26" s="15"/>
      <c r="Q26" s="15"/>
      <c r="R26" s="15"/>
      <c r="S26" s="76"/>
      <c r="T26" s="148" t="s">
        <v>96</v>
      </c>
      <c r="U26" s="149"/>
      <c r="V26" s="149"/>
      <c r="W26" s="150"/>
      <c r="X26" s="7"/>
      <c r="Y26" s="15"/>
      <c r="Z26" s="15"/>
      <c r="AA26" s="15"/>
      <c r="AB26" s="15"/>
      <c r="AC26" s="15"/>
    </row>
    <row r="27" spans="1:29" ht="15" thickBot="1">
      <c r="A27" s="122" t="s">
        <v>18</v>
      </c>
      <c r="B27" s="122" t="s">
        <v>307</v>
      </c>
      <c r="C27" s="122">
        <v>6</v>
      </c>
      <c r="D27" s="122">
        <v>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55"/>
      <c r="T27" s="63" t="s">
        <v>97</v>
      </c>
      <c r="U27" s="72" t="s">
        <v>85</v>
      </c>
      <c r="V27" s="73"/>
      <c r="W27" s="64">
        <f>CharacterSheet!I22</f>
        <v>20</v>
      </c>
      <c r="X27" s="65"/>
      <c r="Y27" s="15"/>
      <c r="Z27" s="15"/>
      <c r="AA27" s="15"/>
      <c r="AB27" s="15"/>
      <c r="AC27" s="15"/>
    </row>
    <row r="28" spans="1:29">
      <c r="A28" s="122" t="s">
        <v>25</v>
      </c>
      <c r="B28" s="122" t="s">
        <v>307</v>
      </c>
      <c r="C28" s="122">
        <v>7</v>
      </c>
      <c r="D28" s="122">
        <v>1</v>
      </c>
      <c r="F28" s="15"/>
      <c r="G28" s="15"/>
      <c r="H28" s="15"/>
      <c r="I28" s="156" t="s">
        <v>250</v>
      </c>
      <c r="J28" s="157"/>
      <c r="K28" s="157"/>
      <c r="L28" s="157"/>
      <c r="M28" s="158"/>
      <c r="N28" s="15"/>
      <c r="O28" s="15"/>
      <c r="P28" s="15"/>
      <c r="Q28" s="15"/>
      <c r="R28" s="15"/>
      <c r="S28" s="55"/>
      <c r="T28" s="65" t="s">
        <v>98</v>
      </c>
      <c r="U28" s="50" t="s">
        <v>85</v>
      </c>
      <c r="V28" s="14"/>
      <c r="W28" s="66">
        <f>CharacterSheet!I23</f>
        <v>20</v>
      </c>
      <c r="X28" s="62"/>
      <c r="Y28" s="15"/>
      <c r="Z28" s="15"/>
      <c r="AA28" s="15"/>
      <c r="AB28" s="15"/>
      <c r="AC28" s="15"/>
    </row>
    <row r="29" spans="1:29" ht="15" thickBot="1">
      <c r="A29" s="122" t="s">
        <v>30</v>
      </c>
      <c r="B29" s="122"/>
      <c r="C29" s="122"/>
      <c r="D29" s="122"/>
      <c r="F29" s="15"/>
      <c r="G29" s="128"/>
      <c r="H29" s="128"/>
      <c r="I29" s="145" t="s">
        <v>280</v>
      </c>
      <c r="J29" s="146"/>
      <c r="K29" s="146"/>
      <c r="L29" s="146"/>
      <c r="M29" s="147"/>
      <c r="N29" s="15"/>
      <c r="O29" s="15"/>
      <c r="P29" s="15"/>
      <c r="Q29" s="15"/>
      <c r="R29" s="15"/>
      <c r="S29" s="55"/>
      <c r="T29" s="67" t="s">
        <v>99</v>
      </c>
      <c r="U29" s="60" t="s">
        <v>85</v>
      </c>
      <c r="V29" s="60" t="s">
        <v>203</v>
      </c>
      <c r="W29" s="68">
        <f>CharacterSheet!I24</f>
        <v>50</v>
      </c>
      <c r="X29" s="65"/>
      <c r="Y29" s="15"/>
      <c r="Z29" s="15"/>
      <c r="AA29" s="15"/>
      <c r="AB29" s="15"/>
      <c r="AC29" s="15"/>
    </row>
    <row r="30" spans="1:29" ht="15" thickBot="1">
      <c r="A30" s="122" t="s">
        <v>26</v>
      </c>
      <c r="B30" s="122"/>
      <c r="C30" s="122"/>
      <c r="D30" s="122"/>
      <c r="F30" s="15"/>
      <c r="G30" s="128"/>
      <c r="H30" s="128"/>
      <c r="I30" s="128"/>
      <c r="J30" s="128"/>
      <c r="K30" s="128"/>
      <c r="L30" s="7"/>
      <c r="M30" s="15"/>
      <c r="N30" s="15"/>
      <c r="O30" s="15"/>
      <c r="P30" s="15"/>
      <c r="Q30" s="15"/>
      <c r="R30" s="15"/>
      <c r="S30" s="76"/>
      <c r="T30" s="148" t="s">
        <v>100</v>
      </c>
      <c r="U30" s="149"/>
      <c r="V30" s="149"/>
      <c r="W30" s="150"/>
      <c r="X30" s="7"/>
      <c r="Y30" s="15"/>
      <c r="Z30" s="15"/>
      <c r="AA30" s="15"/>
      <c r="AB30" s="15"/>
      <c r="AC30" s="15"/>
    </row>
    <row r="31" spans="1:29">
      <c r="A31" s="121"/>
      <c r="B31" s="121"/>
      <c r="C31" s="121"/>
      <c r="D31" s="121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55"/>
      <c r="T31" s="63" t="s">
        <v>101</v>
      </c>
      <c r="U31" s="74" t="s">
        <v>203</v>
      </c>
      <c r="V31" s="74"/>
      <c r="W31" s="64">
        <f>CharacterSheet!I25</f>
        <v>20</v>
      </c>
      <c r="X31" s="62"/>
      <c r="Y31" s="15"/>
      <c r="Z31" s="15"/>
      <c r="AA31" s="15"/>
      <c r="AB31" s="15"/>
      <c r="AC31" s="15"/>
    </row>
    <row r="32" spans="1:29">
      <c r="A32" s="121"/>
      <c r="B32" s="121"/>
      <c r="C32" s="121"/>
      <c r="D32" s="121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55"/>
      <c r="T32" s="65" t="s">
        <v>191</v>
      </c>
      <c r="U32" s="51" t="s">
        <v>203</v>
      </c>
      <c r="V32" s="51"/>
      <c r="W32" s="66">
        <f>CharacterSheet!I26</f>
        <v>20</v>
      </c>
      <c r="X32" s="62"/>
      <c r="Y32" s="15"/>
      <c r="Z32" s="15"/>
      <c r="AA32" s="15"/>
      <c r="AB32" s="15"/>
      <c r="AC32" s="15"/>
    </row>
    <row r="33" spans="1:24" ht="15" thickBot="1">
      <c r="A33" s="121"/>
      <c r="B33" s="121"/>
      <c r="C33" s="121"/>
      <c r="D33" s="121"/>
      <c r="P33" s="15"/>
      <c r="Q33" s="15"/>
      <c r="R33" s="15"/>
      <c r="S33" s="55"/>
      <c r="T33" s="67" t="s">
        <v>102</v>
      </c>
      <c r="U33" s="75" t="s">
        <v>203</v>
      </c>
      <c r="V33" s="75"/>
      <c r="W33" s="68">
        <f>CharacterSheet!I27</f>
        <v>27</v>
      </c>
      <c r="X33" s="62"/>
    </row>
    <row r="34" spans="1:24">
      <c r="A34" s="121"/>
      <c r="B34" s="121"/>
      <c r="C34" s="121"/>
      <c r="D34" s="121"/>
    </row>
  </sheetData>
  <mergeCells count="11">
    <mergeCell ref="J1:L1"/>
    <mergeCell ref="J2:L2"/>
    <mergeCell ref="I29:M29"/>
    <mergeCell ref="T26:W26"/>
    <mergeCell ref="T30:W30"/>
    <mergeCell ref="Q14:Q16"/>
    <mergeCell ref="T2:W2"/>
    <mergeCell ref="T11:W11"/>
    <mergeCell ref="T16:W16"/>
    <mergeCell ref="T23:W23"/>
    <mergeCell ref="I28:M28"/>
  </mergeCells>
  <conditionalFormatting sqref="U4:V5 U1:V1 U27:V28 U7:V7 T34:U1048576 U31:V33">
    <cfRule type="containsText" dxfId="224" priority="113" operator="containsText" text="Phy">
      <formula>NOT(ISERROR(SEARCH("Phy",T1)))</formula>
    </cfRule>
    <cfRule type="containsText" dxfId="223" priority="114" operator="containsText" text="Int">
      <formula>NOT(ISERROR(SEARCH("Int",T1)))</formula>
    </cfRule>
    <cfRule type="containsText" dxfId="222" priority="115" operator="containsText" text="Exp">
      <formula>NOT(ISERROR(SEARCH("Exp",T1)))</formula>
    </cfRule>
    <cfRule type="containsText" dxfId="221" priority="116" operator="containsText" text="Cha">
      <formula>NOT(ISERROR(SEARCH("Cha",T1)))</formula>
    </cfRule>
    <cfRule type="containsText" dxfId="220" priority="117" operator="containsText" text="Agi">
      <formula>NOT(ISERROR(SEARCH("Agi",T1)))</formula>
    </cfRule>
    <cfRule type="containsText" dxfId="219" priority="118" operator="containsText" text="Str">
      <formula>NOT(ISERROR(SEARCH("Str",T1)))</formula>
    </cfRule>
  </conditionalFormatting>
  <conditionalFormatting sqref="R34:R1048576 S1:S33 W34:W1048576 X1:X33">
    <cfRule type="cellIs" dxfId="218" priority="112" operator="lessThan">
      <formula>0</formula>
    </cfRule>
  </conditionalFormatting>
  <conditionalFormatting sqref="U6:V6">
    <cfRule type="containsText" dxfId="217" priority="105" operator="containsText" text="Phy">
      <formula>NOT(ISERROR(SEARCH("Phy",U6)))</formula>
    </cfRule>
    <cfRule type="containsText" dxfId="216" priority="106" operator="containsText" text="Int">
      <formula>NOT(ISERROR(SEARCH("Int",U6)))</formula>
    </cfRule>
    <cfRule type="containsText" dxfId="215" priority="107" operator="containsText" text="Exp">
      <formula>NOT(ISERROR(SEARCH("Exp",U6)))</formula>
    </cfRule>
    <cfRule type="containsText" dxfId="214" priority="108" operator="containsText" text="Cha">
      <formula>NOT(ISERROR(SEARCH("Cha",U6)))</formula>
    </cfRule>
    <cfRule type="containsText" dxfId="213" priority="109" operator="containsText" text="Agi">
      <formula>NOT(ISERROR(SEARCH("Agi",U6)))</formula>
    </cfRule>
    <cfRule type="containsText" dxfId="212" priority="110" operator="containsText" text="Str">
      <formula>NOT(ISERROR(SEARCH("Str",U6)))</formula>
    </cfRule>
  </conditionalFormatting>
  <conditionalFormatting sqref="U8:V8">
    <cfRule type="containsText" dxfId="211" priority="99" operator="containsText" text="Phy">
      <formula>NOT(ISERROR(SEARCH("Phy",U8)))</formula>
    </cfRule>
    <cfRule type="containsText" dxfId="210" priority="100" operator="containsText" text="Int">
      <formula>NOT(ISERROR(SEARCH("Int",U8)))</formula>
    </cfRule>
    <cfRule type="containsText" dxfId="209" priority="101" operator="containsText" text="Exp">
      <formula>NOT(ISERROR(SEARCH("Exp",U8)))</formula>
    </cfRule>
    <cfRule type="containsText" dxfId="208" priority="102" operator="containsText" text="Cha">
      <formula>NOT(ISERROR(SEARCH("Cha",U8)))</formula>
    </cfRule>
    <cfRule type="containsText" dxfId="207" priority="103" operator="containsText" text="Agi">
      <formula>NOT(ISERROR(SEARCH("Agi",U8)))</formula>
    </cfRule>
    <cfRule type="containsText" dxfId="206" priority="104" operator="containsText" text="Str">
      <formula>NOT(ISERROR(SEARCH("Str",U8)))</formula>
    </cfRule>
  </conditionalFormatting>
  <conditionalFormatting sqref="U9:V9">
    <cfRule type="containsText" dxfId="205" priority="93" operator="containsText" text="Phy">
      <formula>NOT(ISERROR(SEARCH("Phy",U9)))</formula>
    </cfRule>
    <cfRule type="containsText" dxfId="204" priority="94" operator="containsText" text="Int">
      <formula>NOT(ISERROR(SEARCH("Int",U9)))</formula>
    </cfRule>
    <cfRule type="containsText" dxfId="203" priority="95" operator="containsText" text="Exp">
      <formula>NOT(ISERROR(SEARCH("Exp",U9)))</formula>
    </cfRule>
    <cfRule type="containsText" dxfId="202" priority="96" operator="containsText" text="Cha">
      <formula>NOT(ISERROR(SEARCH("Cha",U9)))</formula>
    </cfRule>
    <cfRule type="containsText" dxfId="201" priority="97" operator="containsText" text="Agi">
      <formula>NOT(ISERROR(SEARCH("Agi",U9)))</formula>
    </cfRule>
    <cfRule type="containsText" dxfId="200" priority="98" operator="containsText" text="Str">
      <formula>NOT(ISERROR(SEARCH("Str",U9)))</formula>
    </cfRule>
  </conditionalFormatting>
  <conditionalFormatting sqref="U10:V10">
    <cfRule type="containsText" dxfId="199" priority="87" operator="containsText" text="Phy">
      <formula>NOT(ISERROR(SEARCH("Phy",U10)))</formula>
    </cfRule>
    <cfRule type="containsText" dxfId="198" priority="88" operator="containsText" text="Int">
      <formula>NOT(ISERROR(SEARCH("Int",U10)))</formula>
    </cfRule>
    <cfRule type="containsText" dxfId="197" priority="89" operator="containsText" text="Exp">
      <formula>NOT(ISERROR(SEARCH("Exp",U10)))</formula>
    </cfRule>
    <cfRule type="containsText" dxfId="196" priority="90" operator="containsText" text="Cha">
      <formula>NOT(ISERROR(SEARCH("Cha",U10)))</formula>
    </cfRule>
    <cfRule type="containsText" dxfId="195" priority="91" operator="containsText" text="Agi">
      <formula>NOT(ISERROR(SEARCH("Agi",U10)))</formula>
    </cfRule>
    <cfRule type="containsText" dxfId="194" priority="92" operator="containsText" text="Str">
      <formula>NOT(ISERROR(SEARCH("Str",U10)))</formula>
    </cfRule>
  </conditionalFormatting>
  <conditionalFormatting sqref="U12:V12">
    <cfRule type="containsText" dxfId="193" priority="81" operator="containsText" text="Phy">
      <formula>NOT(ISERROR(SEARCH("Phy",U12)))</formula>
    </cfRule>
    <cfRule type="containsText" dxfId="192" priority="82" operator="containsText" text="Int">
      <formula>NOT(ISERROR(SEARCH("Int",U12)))</formula>
    </cfRule>
    <cfRule type="containsText" dxfId="191" priority="83" operator="containsText" text="Exp">
      <formula>NOT(ISERROR(SEARCH("Exp",U12)))</formula>
    </cfRule>
    <cfRule type="containsText" dxfId="190" priority="84" operator="containsText" text="Cha">
      <formula>NOT(ISERROR(SEARCH("Cha",U12)))</formula>
    </cfRule>
    <cfRule type="containsText" dxfId="189" priority="85" operator="containsText" text="Agi">
      <formula>NOT(ISERROR(SEARCH("Agi",U12)))</formula>
    </cfRule>
    <cfRule type="containsText" dxfId="188" priority="86" operator="containsText" text="Str">
      <formula>NOT(ISERROR(SEARCH("Str",U12)))</formula>
    </cfRule>
  </conditionalFormatting>
  <conditionalFormatting sqref="U13:V13">
    <cfRule type="containsText" dxfId="187" priority="69" operator="containsText" text="Phy">
      <formula>NOT(ISERROR(SEARCH("Phy",U13)))</formula>
    </cfRule>
    <cfRule type="containsText" dxfId="186" priority="70" operator="containsText" text="Int">
      <formula>NOT(ISERROR(SEARCH("Int",U13)))</formula>
    </cfRule>
    <cfRule type="containsText" dxfId="185" priority="71" operator="containsText" text="Exp">
      <formula>NOT(ISERROR(SEARCH("Exp",U13)))</formula>
    </cfRule>
    <cfRule type="containsText" dxfId="184" priority="72" operator="containsText" text="Cha">
      <formula>NOT(ISERROR(SEARCH("Cha",U13)))</formula>
    </cfRule>
    <cfRule type="containsText" dxfId="183" priority="73" operator="containsText" text="Agi">
      <formula>NOT(ISERROR(SEARCH("Agi",U13)))</formula>
    </cfRule>
    <cfRule type="containsText" dxfId="182" priority="74" operator="containsText" text="Str">
      <formula>NOT(ISERROR(SEARCH("Str",U13)))</formula>
    </cfRule>
  </conditionalFormatting>
  <conditionalFormatting sqref="U14:V14">
    <cfRule type="containsText" dxfId="181" priority="63" operator="containsText" text="Phy">
      <formula>NOT(ISERROR(SEARCH("Phy",U14)))</formula>
    </cfRule>
    <cfRule type="containsText" dxfId="180" priority="64" operator="containsText" text="Int">
      <formula>NOT(ISERROR(SEARCH("Int",U14)))</formula>
    </cfRule>
    <cfRule type="containsText" dxfId="179" priority="65" operator="containsText" text="Exp">
      <formula>NOT(ISERROR(SEARCH("Exp",U14)))</formula>
    </cfRule>
    <cfRule type="containsText" dxfId="178" priority="66" operator="containsText" text="Cha">
      <formula>NOT(ISERROR(SEARCH("Cha",U14)))</formula>
    </cfRule>
    <cfRule type="containsText" dxfId="177" priority="67" operator="containsText" text="Agi">
      <formula>NOT(ISERROR(SEARCH("Agi",U14)))</formula>
    </cfRule>
    <cfRule type="containsText" dxfId="176" priority="68" operator="containsText" text="Str">
      <formula>NOT(ISERROR(SEARCH("Str",U14)))</formula>
    </cfRule>
  </conditionalFormatting>
  <conditionalFormatting sqref="U17:V17">
    <cfRule type="containsText" dxfId="175" priority="51" operator="containsText" text="Phy">
      <formula>NOT(ISERROR(SEARCH("Phy",U17)))</formula>
    </cfRule>
    <cfRule type="containsText" dxfId="174" priority="52" operator="containsText" text="Int">
      <formula>NOT(ISERROR(SEARCH("Int",U17)))</formula>
    </cfRule>
    <cfRule type="containsText" dxfId="173" priority="53" operator="containsText" text="Exp">
      <formula>NOT(ISERROR(SEARCH("Exp",U17)))</formula>
    </cfRule>
    <cfRule type="containsText" dxfId="172" priority="54" operator="containsText" text="Cha">
      <formula>NOT(ISERROR(SEARCH("Cha",U17)))</formula>
    </cfRule>
    <cfRule type="containsText" dxfId="171" priority="55" operator="containsText" text="Agi">
      <formula>NOT(ISERROR(SEARCH("Agi",U17)))</formula>
    </cfRule>
    <cfRule type="containsText" dxfId="170" priority="56" operator="containsText" text="Str">
      <formula>NOT(ISERROR(SEARCH("Str",U17)))</formula>
    </cfRule>
  </conditionalFormatting>
  <conditionalFormatting sqref="U15:V15">
    <cfRule type="containsText" dxfId="169" priority="57" operator="containsText" text="Phy">
      <formula>NOT(ISERROR(SEARCH("Phy",U15)))</formula>
    </cfRule>
    <cfRule type="containsText" dxfId="168" priority="58" operator="containsText" text="Int">
      <formula>NOT(ISERROR(SEARCH("Int",U15)))</formula>
    </cfRule>
    <cfRule type="containsText" dxfId="167" priority="59" operator="containsText" text="Exp">
      <formula>NOT(ISERROR(SEARCH("Exp",U15)))</formula>
    </cfRule>
    <cfRule type="containsText" dxfId="166" priority="60" operator="containsText" text="Cha">
      <formula>NOT(ISERROR(SEARCH("Cha",U15)))</formula>
    </cfRule>
    <cfRule type="containsText" dxfId="165" priority="61" operator="containsText" text="Agi">
      <formula>NOT(ISERROR(SEARCH("Agi",U15)))</formula>
    </cfRule>
    <cfRule type="containsText" dxfId="164" priority="62" operator="containsText" text="Str">
      <formula>NOT(ISERROR(SEARCH("Str",U15)))</formula>
    </cfRule>
  </conditionalFormatting>
  <conditionalFormatting sqref="U18:V18">
    <cfRule type="containsText" dxfId="163" priority="45" operator="containsText" text="Phy">
      <formula>NOT(ISERROR(SEARCH("Phy",U18)))</formula>
    </cfRule>
    <cfRule type="containsText" dxfId="162" priority="46" operator="containsText" text="Int">
      <formula>NOT(ISERROR(SEARCH("Int",U18)))</formula>
    </cfRule>
    <cfRule type="containsText" dxfId="161" priority="47" operator="containsText" text="Exp">
      <formula>NOT(ISERROR(SEARCH("Exp",U18)))</formula>
    </cfRule>
    <cfRule type="containsText" dxfId="160" priority="48" operator="containsText" text="Cha">
      <formula>NOT(ISERROR(SEARCH("Cha",U18)))</formula>
    </cfRule>
    <cfRule type="containsText" dxfId="159" priority="49" operator="containsText" text="Agi">
      <formula>NOT(ISERROR(SEARCH("Agi",U18)))</formula>
    </cfRule>
    <cfRule type="containsText" dxfId="158" priority="50" operator="containsText" text="Str">
      <formula>NOT(ISERROR(SEARCH("Str",U18)))</formula>
    </cfRule>
  </conditionalFormatting>
  <conditionalFormatting sqref="U19:V19">
    <cfRule type="containsText" dxfId="157" priority="39" operator="containsText" text="Phy">
      <formula>NOT(ISERROR(SEARCH("Phy",U19)))</formula>
    </cfRule>
    <cfRule type="containsText" dxfId="156" priority="40" operator="containsText" text="Int">
      <formula>NOT(ISERROR(SEARCH("Int",U19)))</formula>
    </cfRule>
    <cfRule type="containsText" dxfId="155" priority="41" operator="containsText" text="Exp">
      <formula>NOT(ISERROR(SEARCH("Exp",U19)))</formula>
    </cfRule>
    <cfRule type="containsText" dxfId="154" priority="42" operator="containsText" text="Cha">
      <formula>NOT(ISERROR(SEARCH("Cha",U19)))</formula>
    </cfRule>
    <cfRule type="containsText" dxfId="153" priority="43" operator="containsText" text="Agi">
      <formula>NOT(ISERROR(SEARCH("Agi",U19)))</formula>
    </cfRule>
    <cfRule type="containsText" dxfId="152" priority="44" operator="containsText" text="Str">
      <formula>NOT(ISERROR(SEARCH("Str",U19)))</formula>
    </cfRule>
  </conditionalFormatting>
  <conditionalFormatting sqref="U20:V21">
    <cfRule type="containsText" dxfId="151" priority="33" operator="containsText" text="Phy">
      <formula>NOT(ISERROR(SEARCH("Phy",U20)))</formula>
    </cfRule>
    <cfRule type="containsText" dxfId="150" priority="34" operator="containsText" text="Int">
      <formula>NOT(ISERROR(SEARCH("Int",U20)))</formula>
    </cfRule>
    <cfRule type="containsText" dxfId="149" priority="35" operator="containsText" text="Exp">
      <formula>NOT(ISERROR(SEARCH("Exp",U20)))</formula>
    </cfRule>
    <cfRule type="containsText" dxfId="148" priority="36" operator="containsText" text="Cha">
      <formula>NOT(ISERROR(SEARCH("Cha",U20)))</formula>
    </cfRule>
    <cfRule type="containsText" dxfId="147" priority="37" operator="containsText" text="Agi">
      <formula>NOT(ISERROR(SEARCH("Agi",U20)))</formula>
    </cfRule>
    <cfRule type="containsText" dxfId="146" priority="38" operator="containsText" text="Str">
      <formula>NOT(ISERROR(SEARCH("Str",U20)))</formula>
    </cfRule>
  </conditionalFormatting>
  <conditionalFormatting sqref="U22:V22">
    <cfRule type="containsText" dxfId="145" priority="27" operator="containsText" text="Phy">
      <formula>NOT(ISERROR(SEARCH("Phy",U22)))</formula>
    </cfRule>
    <cfRule type="containsText" dxfId="144" priority="28" operator="containsText" text="Int">
      <formula>NOT(ISERROR(SEARCH("Int",U22)))</formula>
    </cfRule>
    <cfRule type="containsText" dxfId="143" priority="29" operator="containsText" text="Exp">
      <formula>NOT(ISERROR(SEARCH("Exp",U22)))</formula>
    </cfRule>
    <cfRule type="containsText" dxfId="142" priority="30" operator="containsText" text="Cha">
      <formula>NOT(ISERROR(SEARCH("Cha",U22)))</formula>
    </cfRule>
    <cfRule type="containsText" dxfId="141" priority="31" operator="containsText" text="Agi">
      <formula>NOT(ISERROR(SEARCH("Agi",U22)))</formula>
    </cfRule>
    <cfRule type="containsText" dxfId="140" priority="32" operator="containsText" text="Str">
      <formula>NOT(ISERROR(SEARCH("Str",U22)))</formula>
    </cfRule>
  </conditionalFormatting>
  <conditionalFormatting sqref="U24:V25">
    <cfRule type="containsText" dxfId="139" priority="21" operator="containsText" text="Phy">
      <formula>NOT(ISERROR(SEARCH("Phy",U24)))</formula>
    </cfRule>
    <cfRule type="containsText" dxfId="138" priority="22" operator="containsText" text="Int">
      <formula>NOT(ISERROR(SEARCH("Int",U24)))</formula>
    </cfRule>
    <cfRule type="containsText" dxfId="137" priority="23" operator="containsText" text="Exp">
      <formula>NOT(ISERROR(SEARCH("Exp",U24)))</formula>
    </cfRule>
    <cfRule type="containsText" dxfId="136" priority="24" operator="containsText" text="Cha">
      <formula>NOT(ISERROR(SEARCH("Cha",U24)))</formula>
    </cfRule>
    <cfRule type="containsText" dxfId="135" priority="25" operator="containsText" text="Agi">
      <formula>NOT(ISERROR(SEARCH("Agi",U24)))</formula>
    </cfRule>
    <cfRule type="containsText" dxfId="134" priority="26" operator="containsText" text="Str">
      <formula>NOT(ISERROR(SEARCH("Str",U24)))</formula>
    </cfRule>
  </conditionalFormatting>
  <conditionalFormatting sqref="U29:V29">
    <cfRule type="containsText" dxfId="133" priority="15" operator="containsText" text="Phy">
      <formula>NOT(ISERROR(SEARCH("Phy",U29)))</formula>
    </cfRule>
    <cfRule type="containsText" dxfId="132" priority="16" operator="containsText" text="Int">
      <formula>NOT(ISERROR(SEARCH("Int",U29)))</formula>
    </cfRule>
    <cfRule type="containsText" dxfId="131" priority="17" operator="containsText" text="Exp">
      <formula>NOT(ISERROR(SEARCH("Exp",U29)))</formula>
    </cfRule>
    <cfRule type="containsText" dxfId="130" priority="18" operator="containsText" text="Cha">
      <formula>NOT(ISERROR(SEARCH("Cha",U29)))</formula>
    </cfRule>
    <cfRule type="containsText" dxfId="129" priority="19" operator="containsText" text="Agi">
      <formula>NOT(ISERROR(SEARCH("Agi",U29)))</formula>
    </cfRule>
    <cfRule type="containsText" dxfId="128" priority="20" operator="containsText" text="Str">
      <formula>NOT(ISERROR(SEARCH("Str",U29)))</formula>
    </cfRule>
  </conditionalFormatting>
  <conditionalFormatting sqref="U3:V3">
    <cfRule type="containsText" dxfId="127" priority="9" operator="containsText" text="Phy">
      <formula>NOT(ISERROR(SEARCH("Phy",U3)))</formula>
    </cfRule>
    <cfRule type="containsText" dxfId="126" priority="10" operator="containsText" text="Int">
      <formula>NOT(ISERROR(SEARCH("Int",U3)))</formula>
    </cfRule>
    <cfRule type="containsText" dxfId="125" priority="11" operator="containsText" text="Exp">
      <formula>NOT(ISERROR(SEARCH("Exp",U3)))</formula>
    </cfRule>
    <cfRule type="containsText" dxfId="124" priority="12" operator="containsText" text="Cha">
      <formula>NOT(ISERROR(SEARCH("Cha",U3)))</formula>
    </cfRule>
    <cfRule type="containsText" dxfId="123" priority="13" operator="containsText" text="Agi">
      <formula>NOT(ISERROR(SEARCH("Agi",U3)))</formula>
    </cfRule>
    <cfRule type="containsText" dxfId="122" priority="14" operator="containsText" text="Str">
      <formula>NOT(ISERROR(SEARCH("Str",U3)))</formula>
    </cfRule>
  </conditionalFormatting>
  <conditionalFormatting sqref="AA13">
    <cfRule type="containsText" dxfId="121" priority="5" operator="containsText" text="Mittel">
      <formula>NOT(ISERROR(SEARCH("Mittel",AA13)))</formula>
    </cfRule>
    <cfRule type="containsText" dxfId="120" priority="6" operator="containsText" text="Leicht">
      <formula>NOT(ISERROR(SEARCH("Leicht",AA13)))</formula>
    </cfRule>
    <cfRule type="containsText" dxfId="119" priority="7" operator="containsText" text="Schwer">
      <formula>NOT(ISERROR(SEARCH("Schwer",AA13)))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F25">
    <cfRule type="containsText" dxfId="118" priority="4" operator="containsText" text="Debuff">
      <formula>NOT(ISERROR(SEARCH("Debuff",E18)))</formula>
    </cfRule>
  </conditionalFormatting>
  <conditionalFormatting sqref="E18:F25">
    <cfRule type="containsText" dxfId="117" priority="2" operator="containsText" text="Verstümmelt">
      <formula>NOT(ISERROR(SEARCH("Verstümmelt",E18)))</formula>
    </cfRule>
    <cfRule type="containsText" dxfId="116" priority="3" operator="containsText" text="Verkrüppelt">
      <formula>NOT(ISERROR(SEARCH("Verkrüppelt",E18)))</formula>
    </cfRule>
  </conditionalFormatting>
  <conditionalFormatting sqref="T34:U1048576 U1:V33">
    <cfRule type="containsText" dxfId="115" priority="1" operator="containsText" text="Inst">
      <formula>NOT(ISERROR(SEARCH("Inst",T1)))</formula>
    </cfRule>
  </conditionalFormatting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G4" sqref="G4"/>
    </sheetView>
  </sheetViews>
  <sheetFormatPr baseColWidth="10" defaultColWidth="11.5" defaultRowHeight="14" x14ac:dyDescent="0"/>
  <cols>
    <col min="1" max="1" width="16.6640625" customWidth="1"/>
    <col min="3" max="3" width="11.83203125" customWidth="1"/>
    <col min="5" max="5" width="6.5" customWidth="1"/>
    <col min="6" max="6" width="6.6640625" customWidth="1"/>
  </cols>
  <sheetData>
    <row r="1" spans="1:9">
      <c r="A1" s="12" t="s">
        <v>103</v>
      </c>
      <c r="B1" s="15">
        <v>30000</v>
      </c>
      <c r="C1" s="15"/>
      <c r="D1" s="12" t="s">
        <v>104</v>
      </c>
      <c r="E1" s="15">
        <f>4020-E2+E3-150</f>
        <v>3670</v>
      </c>
      <c r="F1" s="15"/>
      <c r="G1" s="15"/>
      <c r="H1" s="15"/>
      <c r="I1" s="15"/>
    </row>
    <row r="2" spans="1:9" s="15" customFormat="1">
      <c r="A2" s="12" t="s">
        <v>105</v>
      </c>
      <c r="B2" s="15">
        <f>SUM(B7:B703)</f>
        <v>49890</v>
      </c>
      <c r="D2" s="12" t="s">
        <v>106</v>
      </c>
      <c r="E2" s="15">
        <f>200</f>
        <v>200</v>
      </c>
    </row>
    <row r="3" spans="1:9" s="15" customFormat="1">
      <c r="A3" s="12" t="s">
        <v>83</v>
      </c>
      <c r="B3" s="15">
        <f>B1-B2</f>
        <v>-19890</v>
      </c>
      <c r="D3" s="12" t="s">
        <v>107</v>
      </c>
      <c r="E3" s="15">
        <f>0</f>
        <v>0</v>
      </c>
    </row>
    <row r="4" spans="1:9" s="15" customFormat="1"/>
    <row r="5" spans="1:9" s="15" customFormat="1" ht="15" thickBot="1">
      <c r="A5" s="31" t="s">
        <v>108</v>
      </c>
      <c r="B5" s="31" t="s">
        <v>109</v>
      </c>
      <c r="C5" s="31" t="s">
        <v>1</v>
      </c>
      <c r="D5" s="31" t="s">
        <v>42</v>
      </c>
      <c r="E5" s="31" t="s">
        <v>3</v>
      </c>
      <c r="F5" s="31" t="s">
        <v>110</v>
      </c>
    </row>
    <row r="6" spans="1:9" s="15" customFormat="1">
      <c r="A6" s="12"/>
    </row>
    <row r="7" spans="1:9">
      <c r="A7" s="15" t="s">
        <v>13</v>
      </c>
      <c r="B7" s="15">
        <v>5000</v>
      </c>
      <c r="C7" s="15">
        <v>30</v>
      </c>
      <c r="D7" s="15">
        <v>1</v>
      </c>
      <c r="E7" s="15">
        <v>1</v>
      </c>
      <c r="F7" s="15">
        <v>7</v>
      </c>
      <c r="G7" s="15"/>
      <c r="H7" s="15"/>
      <c r="I7" s="15"/>
    </row>
    <row r="8" spans="1:9">
      <c r="A8" s="15" t="s">
        <v>307</v>
      </c>
      <c r="B8" s="15">
        <v>12500</v>
      </c>
      <c r="C8" s="15">
        <v>69</v>
      </c>
      <c r="D8" s="15">
        <v>3</v>
      </c>
      <c r="E8" s="15">
        <v>1</v>
      </c>
      <c r="F8" s="15">
        <v>6</v>
      </c>
      <c r="G8" s="15"/>
      <c r="H8" s="15"/>
      <c r="I8" s="15"/>
    </row>
    <row r="9" spans="1:9">
      <c r="A9" s="15" t="s">
        <v>307</v>
      </c>
      <c r="B9" s="15">
        <v>12500</v>
      </c>
      <c r="C9" s="15">
        <v>69</v>
      </c>
      <c r="D9" s="15">
        <v>3</v>
      </c>
      <c r="E9" s="15">
        <v>1</v>
      </c>
      <c r="F9" s="15">
        <v>7</v>
      </c>
      <c r="G9" s="15"/>
      <c r="H9" s="7"/>
      <c r="I9" s="7"/>
    </row>
    <row r="10" spans="1:9" s="15" customFormat="1">
      <c r="E10" s="34"/>
      <c r="F10" s="33"/>
      <c r="G10" s="8"/>
      <c r="H10" s="8"/>
      <c r="I10" s="7"/>
    </row>
    <row r="11" spans="1:9" s="15" customFormat="1">
      <c r="H11" s="7"/>
      <c r="I11" s="7"/>
    </row>
    <row r="12" spans="1:9" s="15" customFormat="1">
      <c r="H12" s="7"/>
      <c r="I12" s="7"/>
    </row>
    <row r="13" spans="1:9" s="15" customFormat="1">
      <c r="H13" s="7"/>
      <c r="I13" s="7"/>
    </row>
    <row r="14" spans="1:9" s="15" customFormat="1" ht="15" thickBot="1">
      <c r="A14" s="31" t="s">
        <v>111</v>
      </c>
      <c r="B14" s="31" t="s">
        <v>109</v>
      </c>
      <c r="C14" s="31" t="s">
        <v>112</v>
      </c>
      <c r="D14" s="31" t="s">
        <v>42</v>
      </c>
      <c r="E14" s="31" t="s">
        <v>3</v>
      </c>
      <c r="F14" s="31" t="s">
        <v>110</v>
      </c>
      <c r="H14" s="7"/>
      <c r="I14" s="7"/>
    </row>
    <row r="15" spans="1:9">
      <c r="A15" s="15" t="s">
        <v>309</v>
      </c>
      <c r="B15" s="15">
        <v>2000</v>
      </c>
      <c r="C15" s="15">
        <v>6</v>
      </c>
      <c r="D15" s="13">
        <v>1.25</v>
      </c>
      <c r="E15" s="15"/>
      <c r="F15" s="12"/>
      <c r="G15" s="100" t="s">
        <v>112</v>
      </c>
      <c r="H15" s="7"/>
      <c r="I15" s="7"/>
    </row>
    <row r="16" spans="1:9">
      <c r="A16" s="15" t="s">
        <v>310</v>
      </c>
      <c r="B16" s="15">
        <v>2000</v>
      </c>
      <c r="C16" s="15">
        <v>6</v>
      </c>
      <c r="D16" s="13">
        <v>1.25</v>
      </c>
      <c r="E16" s="15"/>
      <c r="F16" s="29"/>
      <c r="G16" s="7">
        <f>SUM(C15:C19)</f>
        <v>30</v>
      </c>
      <c r="H16" s="7"/>
      <c r="I16" s="8"/>
    </row>
    <row r="17" spans="1:9">
      <c r="A17" s="15" t="s">
        <v>311</v>
      </c>
      <c r="B17" s="15">
        <v>2000</v>
      </c>
      <c r="C17" s="13">
        <v>6</v>
      </c>
      <c r="D17" s="15">
        <v>1.25</v>
      </c>
      <c r="E17" s="15"/>
      <c r="F17" s="7"/>
      <c r="G17" s="7"/>
      <c r="H17" s="7"/>
      <c r="I17" s="8"/>
    </row>
    <row r="18" spans="1:9">
      <c r="A18" s="15" t="s">
        <v>312</v>
      </c>
      <c r="B18" s="15">
        <v>2000</v>
      </c>
      <c r="C18" s="13">
        <v>6</v>
      </c>
      <c r="D18" s="15">
        <v>1.25</v>
      </c>
      <c r="E18" s="15"/>
      <c r="F18" s="30"/>
      <c r="G18" s="30" t="s">
        <v>113</v>
      </c>
      <c r="H18" s="7"/>
      <c r="I18" s="8"/>
    </row>
    <row r="19" spans="1:9">
      <c r="A19" s="15" t="s">
        <v>313</v>
      </c>
      <c r="B19" s="15">
        <v>2000</v>
      </c>
      <c r="C19" s="13">
        <v>6</v>
      </c>
      <c r="D19" s="15">
        <v>1.25</v>
      </c>
      <c r="E19" s="15"/>
      <c r="F19" s="7"/>
      <c r="G19" s="7">
        <f>SUM(D8:D115)</f>
        <v>20.95</v>
      </c>
      <c r="H19" s="7"/>
      <c r="I19" s="8"/>
    </row>
    <row r="20" spans="1:9">
      <c r="A20" s="15"/>
      <c r="B20" s="15"/>
      <c r="C20" s="15"/>
      <c r="D20" s="15"/>
      <c r="E20" s="15"/>
      <c r="F20" s="7"/>
      <c r="G20" s="7"/>
      <c r="H20" s="7"/>
      <c r="I20" s="8"/>
    </row>
    <row r="21" spans="1:9">
      <c r="A21" s="15"/>
      <c r="B21" s="15"/>
      <c r="C21" s="15"/>
      <c r="D21" s="15"/>
      <c r="E21" s="15"/>
      <c r="F21" s="30"/>
      <c r="G21" s="30" t="s">
        <v>114</v>
      </c>
      <c r="H21" s="7"/>
      <c r="I21" s="8"/>
    </row>
    <row r="22" spans="1:9">
      <c r="A22" s="12"/>
      <c r="B22" s="15"/>
      <c r="C22" s="15"/>
      <c r="D22" s="15"/>
      <c r="E22" s="7"/>
      <c r="F22" s="7"/>
      <c r="G22" s="7">
        <f>SUM(D6:D25)</f>
        <v>13.25</v>
      </c>
      <c r="H22" s="7">
        <f>ROUND(G22/5,0)</f>
        <v>3</v>
      </c>
      <c r="I22" s="8"/>
    </row>
    <row r="23" spans="1:9">
      <c r="A23" s="15"/>
      <c r="B23" s="15"/>
      <c r="C23" s="15"/>
      <c r="D23" s="15"/>
      <c r="E23" s="7"/>
      <c r="F23" s="7"/>
      <c r="G23" s="7"/>
      <c r="H23" s="7"/>
      <c r="I23" s="8"/>
    </row>
    <row r="24" spans="1:9">
      <c r="A24" s="15"/>
      <c r="B24" s="15"/>
      <c r="C24" s="15"/>
      <c r="D24" s="15"/>
      <c r="E24" s="7"/>
      <c r="F24" s="7"/>
      <c r="G24" s="7"/>
      <c r="H24" s="7"/>
      <c r="I24" s="8"/>
    </row>
    <row r="25" spans="1:9">
      <c r="A25" s="15"/>
      <c r="B25" s="15"/>
      <c r="C25" s="15"/>
      <c r="D25" s="15"/>
      <c r="E25" s="7"/>
      <c r="F25" s="7"/>
      <c r="G25" s="7"/>
      <c r="H25" s="7"/>
      <c r="I25" s="8"/>
    </row>
    <row r="26" spans="1:9" ht="15" thickBot="1">
      <c r="A26" s="31" t="s">
        <v>115</v>
      </c>
      <c r="B26" s="31" t="s">
        <v>109</v>
      </c>
      <c r="C26" s="31" t="s">
        <v>116</v>
      </c>
      <c r="D26" s="31" t="s">
        <v>42</v>
      </c>
      <c r="E26" s="31" t="s">
        <v>3</v>
      </c>
      <c r="F26" s="31" t="s">
        <v>110</v>
      </c>
      <c r="G26" s="7"/>
      <c r="H26" s="7"/>
      <c r="I26" s="8"/>
    </row>
    <row r="27" spans="1:9" s="15" customFormat="1">
      <c r="A27" s="12"/>
      <c r="E27" s="7"/>
      <c r="F27" s="7"/>
      <c r="G27" s="7"/>
      <c r="H27" s="7"/>
      <c r="I27" s="8"/>
    </row>
    <row r="28" spans="1:9">
      <c r="A28" s="15" t="s">
        <v>288</v>
      </c>
      <c r="B28" s="15">
        <f>200*E28</f>
        <v>400</v>
      </c>
      <c r="C28" s="15" t="s">
        <v>117</v>
      </c>
      <c r="D28" s="15">
        <f t="shared" ref="D28:D33" si="0">0.5*E28</f>
        <v>1</v>
      </c>
      <c r="E28" s="7">
        <v>2</v>
      </c>
      <c r="F28" s="7"/>
      <c r="G28" s="7"/>
      <c r="H28" s="7"/>
      <c r="I28" s="8"/>
    </row>
    <row r="29" spans="1:9">
      <c r="A29" s="15" t="s">
        <v>118</v>
      </c>
      <c r="B29" s="15">
        <f>420*E29</f>
        <v>840</v>
      </c>
      <c r="C29" s="15" t="s">
        <v>119</v>
      </c>
      <c r="D29" s="15">
        <f t="shared" si="0"/>
        <v>1</v>
      </c>
      <c r="E29" s="7">
        <v>2</v>
      </c>
      <c r="F29" s="7"/>
      <c r="G29" s="7"/>
      <c r="H29" s="7"/>
      <c r="I29" s="8"/>
    </row>
    <row r="30" spans="1:9">
      <c r="A30" s="15" t="s">
        <v>314</v>
      </c>
      <c r="B30" s="15">
        <v>900</v>
      </c>
      <c r="C30" s="15"/>
      <c r="D30" s="15">
        <f t="shared" si="0"/>
        <v>0.5</v>
      </c>
      <c r="E30" s="15">
        <v>1</v>
      </c>
      <c r="F30" s="15"/>
      <c r="G30" s="15"/>
      <c r="H30" s="15"/>
      <c r="I30" s="15"/>
    </row>
    <row r="31" spans="1:9">
      <c r="A31" t="s">
        <v>315</v>
      </c>
      <c r="B31">
        <v>4000</v>
      </c>
      <c r="D31">
        <f t="shared" si="0"/>
        <v>1</v>
      </c>
      <c r="E31">
        <v>2</v>
      </c>
    </row>
    <row r="32" spans="1:9">
      <c r="A32" t="s">
        <v>316</v>
      </c>
      <c r="B32">
        <v>600</v>
      </c>
      <c r="D32">
        <f t="shared" si="0"/>
        <v>0.5</v>
      </c>
      <c r="E32">
        <v>1</v>
      </c>
      <c r="G32" s="15"/>
      <c r="H32" s="15"/>
      <c r="I32" s="15"/>
    </row>
    <row r="33" spans="1:6">
      <c r="A33" t="s">
        <v>317</v>
      </c>
      <c r="B33">
        <v>2500</v>
      </c>
      <c r="D33">
        <f t="shared" si="0"/>
        <v>0.5</v>
      </c>
      <c r="E33">
        <v>1</v>
      </c>
    </row>
    <row r="37" spans="1:6" ht="15" thickBot="1">
      <c r="A37" s="31" t="s">
        <v>120</v>
      </c>
      <c r="B37" s="31" t="s">
        <v>109</v>
      </c>
      <c r="C37" s="31" t="s">
        <v>121</v>
      </c>
      <c r="D37" s="31" t="s">
        <v>42</v>
      </c>
      <c r="E37" s="31" t="s">
        <v>3</v>
      </c>
      <c r="F37" s="31" t="s">
        <v>110</v>
      </c>
    </row>
    <row r="38" spans="1:6">
      <c r="A38" s="15" t="s">
        <v>122</v>
      </c>
      <c r="B38" s="15">
        <v>100</v>
      </c>
      <c r="C38" s="15"/>
      <c r="D38" s="15">
        <v>0.5</v>
      </c>
      <c r="E38">
        <v>1</v>
      </c>
    </row>
    <row r="39" spans="1:6">
      <c r="A39" s="15" t="s">
        <v>123</v>
      </c>
      <c r="B39" s="15">
        <v>500</v>
      </c>
      <c r="C39" s="15"/>
      <c r="D39" s="15">
        <v>1</v>
      </c>
      <c r="E39">
        <v>1</v>
      </c>
    </row>
    <row r="40" spans="1:6">
      <c r="A40" t="s">
        <v>318</v>
      </c>
      <c r="D40">
        <v>0.5</v>
      </c>
      <c r="E40">
        <v>1</v>
      </c>
    </row>
    <row r="41" spans="1:6">
      <c r="A41" t="s">
        <v>319</v>
      </c>
      <c r="D41">
        <v>1.5</v>
      </c>
      <c r="E41">
        <v>3</v>
      </c>
    </row>
    <row r="42" spans="1:6">
      <c r="A42" t="s">
        <v>320</v>
      </c>
      <c r="D42">
        <v>0.2</v>
      </c>
      <c r="E42">
        <v>2</v>
      </c>
    </row>
    <row r="43" spans="1:6">
      <c r="A43" t="s">
        <v>302</v>
      </c>
      <c r="B43">
        <v>50</v>
      </c>
      <c r="D43">
        <v>0.5</v>
      </c>
      <c r="E43">
        <v>3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24" sqref="D24"/>
    </sheetView>
  </sheetViews>
  <sheetFormatPr baseColWidth="10" defaultColWidth="11.5" defaultRowHeight="14" x14ac:dyDescent="0"/>
  <cols>
    <col min="1" max="1" width="18.1640625" customWidth="1"/>
  </cols>
  <sheetData>
    <row r="1" spans="1:11">
      <c r="A1" s="35" t="s">
        <v>69</v>
      </c>
      <c r="B1" s="35" t="s">
        <v>106</v>
      </c>
      <c r="C1" s="35" t="s">
        <v>124</v>
      </c>
      <c r="D1" s="35" t="s">
        <v>125</v>
      </c>
      <c r="E1" s="35" t="s">
        <v>126</v>
      </c>
      <c r="F1" s="35" t="s">
        <v>127</v>
      </c>
      <c r="G1" s="35" t="s">
        <v>128</v>
      </c>
      <c r="H1" s="35" t="s">
        <v>129</v>
      </c>
      <c r="I1" s="35" t="s">
        <v>130</v>
      </c>
      <c r="J1" s="35" t="s">
        <v>131</v>
      </c>
      <c r="K1" s="35" t="s">
        <v>132</v>
      </c>
    </row>
    <row r="2" spans="1:1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P17" sqref="P17"/>
    </sheetView>
  </sheetViews>
  <sheetFormatPr baseColWidth="10" defaultRowHeight="14" x14ac:dyDescent="0"/>
  <sheetData>
    <row r="1" spans="1:15" ht="15" thickBot="1">
      <c r="A1" s="131" t="s">
        <v>268</v>
      </c>
      <c r="B1" s="132" t="s">
        <v>269</v>
      </c>
      <c r="C1" s="118" t="s">
        <v>270</v>
      </c>
      <c r="D1" s="119" t="s">
        <v>271</v>
      </c>
      <c r="E1" s="31" t="s">
        <v>272</v>
      </c>
      <c r="F1" s="31" t="s">
        <v>273</v>
      </c>
      <c r="G1" s="31" t="s">
        <v>46</v>
      </c>
      <c r="I1" s="120" t="s">
        <v>281</v>
      </c>
      <c r="J1" s="135" t="s">
        <v>109</v>
      </c>
      <c r="K1" s="135" t="s">
        <v>1</v>
      </c>
      <c r="L1" s="135" t="s">
        <v>42</v>
      </c>
      <c r="M1" s="135" t="s">
        <v>3</v>
      </c>
      <c r="N1" s="135" t="s">
        <v>110</v>
      </c>
      <c r="O1" s="15"/>
    </row>
    <row r="2" spans="1:15">
      <c r="A2" s="133" t="s">
        <v>87</v>
      </c>
      <c r="B2" s="18"/>
      <c r="C2" s="16" t="s">
        <v>274</v>
      </c>
      <c r="D2" s="18">
        <v>1</v>
      </c>
      <c r="E2" s="156"/>
      <c r="F2" s="15"/>
      <c r="G2" s="15"/>
      <c r="I2" s="136"/>
      <c r="J2" s="15"/>
      <c r="K2" s="15"/>
      <c r="L2" s="15"/>
      <c r="M2" s="15"/>
      <c r="N2" s="15"/>
      <c r="O2" s="15"/>
    </row>
    <row r="3" spans="1:15" ht="15" thickBot="1">
      <c r="A3" s="134" t="s">
        <v>89</v>
      </c>
      <c r="B3" s="20"/>
      <c r="C3" s="19" t="s">
        <v>275</v>
      </c>
      <c r="D3" s="20">
        <v>0</v>
      </c>
      <c r="E3" s="159"/>
      <c r="F3" s="15"/>
      <c r="G3" s="15"/>
      <c r="I3" s="22" t="s">
        <v>108</v>
      </c>
      <c r="J3" s="22" t="s">
        <v>109</v>
      </c>
      <c r="K3" s="22" t="s">
        <v>1</v>
      </c>
      <c r="L3" s="22" t="s">
        <v>42</v>
      </c>
      <c r="M3" s="22" t="s">
        <v>3</v>
      </c>
      <c r="N3" s="22" t="s">
        <v>110</v>
      </c>
      <c r="O3" s="15"/>
    </row>
    <row r="4" spans="1:15" ht="15" thickBot="1">
      <c r="A4" s="134" t="s">
        <v>207</v>
      </c>
      <c r="B4" s="20"/>
      <c r="C4" s="19" t="s">
        <v>276</v>
      </c>
      <c r="D4" s="20">
        <v>1</v>
      </c>
      <c r="E4" s="31" t="s">
        <v>277</v>
      </c>
      <c r="F4" s="15"/>
      <c r="G4" s="15"/>
      <c r="I4" s="15" t="s">
        <v>282</v>
      </c>
      <c r="J4" s="15">
        <v>22500</v>
      </c>
      <c r="K4" s="15">
        <v>34</v>
      </c>
      <c r="L4" s="15">
        <v>2</v>
      </c>
      <c r="M4" s="15">
        <v>1</v>
      </c>
      <c r="N4" s="137" t="s">
        <v>283</v>
      </c>
      <c r="O4" s="137"/>
    </row>
    <row r="5" spans="1:15">
      <c r="A5" s="134" t="s">
        <v>208</v>
      </c>
      <c r="B5" s="20"/>
      <c r="C5" s="19" t="s">
        <v>278</v>
      </c>
      <c r="D5" s="20">
        <v>0</v>
      </c>
      <c r="E5" s="156"/>
      <c r="F5" s="15"/>
      <c r="G5" s="15"/>
      <c r="I5" s="15"/>
      <c r="J5" s="15"/>
      <c r="K5" s="15"/>
      <c r="L5" s="15"/>
      <c r="M5" s="15"/>
      <c r="N5" s="15"/>
      <c r="O5" s="15"/>
    </row>
    <row r="6" spans="1:15" ht="15" thickBot="1">
      <c r="A6" s="134" t="s">
        <v>211</v>
      </c>
      <c r="B6" s="20"/>
      <c r="C6" s="19"/>
      <c r="D6" s="20"/>
      <c r="E6" s="159"/>
      <c r="F6" s="15"/>
      <c r="G6" s="15"/>
      <c r="I6" s="22" t="s">
        <v>284</v>
      </c>
      <c r="J6" s="22" t="s">
        <v>109</v>
      </c>
      <c r="K6" s="22" t="s">
        <v>39</v>
      </c>
      <c r="L6" s="22" t="s">
        <v>42</v>
      </c>
      <c r="M6" s="22" t="s">
        <v>3</v>
      </c>
      <c r="N6" s="22" t="s">
        <v>110</v>
      </c>
      <c r="O6" s="15"/>
    </row>
    <row r="7" spans="1:15" ht="15" thickBot="1">
      <c r="A7" s="134" t="s">
        <v>212</v>
      </c>
      <c r="B7" s="20"/>
      <c r="C7" s="19"/>
      <c r="D7" s="20"/>
      <c r="E7" s="31" t="s">
        <v>279</v>
      </c>
      <c r="F7" s="15"/>
      <c r="G7" s="15"/>
      <c r="I7" s="15"/>
      <c r="J7" s="15"/>
      <c r="K7" s="15"/>
      <c r="L7" s="15"/>
      <c r="M7" s="15"/>
      <c r="N7" s="15"/>
      <c r="O7" s="15"/>
    </row>
    <row r="8" spans="1:15">
      <c r="A8" s="134" t="s">
        <v>209</v>
      </c>
      <c r="B8" s="20"/>
      <c r="C8" s="19"/>
      <c r="D8" s="20"/>
      <c r="E8" s="156"/>
      <c r="F8" s="15"/>
      <c r="G8" s="15"/>
      <c r="I8" s="15"/>
      <c r="J8" s="15"/>
      <c r="K8" s="15"/>
      <c r="L8" s="15"/>
      <c r="M8" s="15"/>
      <c r="N8" s="15"/>
      <c r="O8" s="15"/>
    </row>
    <row r="9" spans="1:15" ht="15" thickBot="1">
      <c r="A9" s="134" t="s">
        <v>210</v>
      </c>
      <c r="B9" s="20"/>
      <c r="C9" s="19"/>
      <c r="D9" s="20"/>
      <c r="E9" s="159"/>
      <c r="F9" s="15"/>
      <c r="G9" s="15"/>
      <c r="I9" s="22" t="s">
        <v>115</v>
      </c>
      <c r="J9" s="22" t="s">
        <v>109</v>
      </c>
      <c r="K9" s="22"/>
      <c r="L9" s="22" t="s">
        <v>42</v>
      </c>
      <c r="M9" s="22" t="s">
        <v>3</v>
      </c>
      <c r="N9" s="22" t="s">
        <v>110</v>
      </c>
      <c r="O9" s="15"/>
    </row>
    <row r="10" spans="1:15">
      <c r="A10" s="134" t="s">
        <v>234</v>
      </c>
      <c r="B10" s="20"/>
      <c r="C10" s="19"/>
      <c r="D10" s="20"/>
      <c r="E10" s="15"/>
      <c r="F10" s="15"/>
      <c r="G10" s="15"/>
      <c r="I10" s="15"/>
      <c r="J10" s="15"/>
      <c r="K10" s="15"/>
      <c r="L10" s="15"/>
      <c r="M10" s="15"/>
      <c r="N10" s="15"/>
      <c r="O10" s="15"/>
    </row>
    <row r="11" spans="1:15">
      <c r="A11" s="19" t="s">
        <v>235</v>
      </c>
      <c r="B11" s="20"/>
      <c r="C11" s="19"/>
      <c r="D11" s="20"/>
      <c r="E11" s="15"/>
      <c r="F11" s="15"/>
      <c r="G11" s="15"/>
      <c r="I11" s="15" t="s">
        <v>118</v>
      </c>
      <c r="J11" s="15">
        <f>420*M11</f>
        <v>1680</v>
      </c>
      <c r="K11" s="15"/>
      <c r="L11" s="15">
        <f>0.5*M11</f>
        <v>2</v>
      </c>
      <c r="M11" s="15">
        <v>4</v>
      </c>
      <c r="N11" s="15" t="s">
        <v>285</v>
      </c>
      <c r="O11" s="15"/>
    </row>
    <row r="12" spans="1:15">
      <c r="A12" s="19" t="s">
        <v>236</v>
      </c>
      <c r="B12" s="20"/>
      <c r="C12" s="19"/>
      <c r="D12" s="20"/>
      <c r="E12" s="15"/>
      <c r="F12" s="15"/>
      <c r="G12" s="15"/>
      <c r="I12" s="15" t="s">
        <v>286</v>
      </c>
      <c r="J12" s="15">
        <f>900*M12</f>
        <v>3600</v>
      </c>
      <c r="K12" s="15"/>
      <c r="L12" s="15">
        <f t="shared" ref="L12:L18" si="0">0.5*M12</f>
        <v>2</v>
      </c>
      <c r="M12" s="15">
        <v>4</v>
      </c>
      <c r="N12" s="15" t="s">
        <v>287</v>
      </c>
      <c r="O12" s="15"/>
    </row>
    <row r="13" spans="1:15">
      <c r="A13" s="19" t="s">
        <v>237</v>
      </c>
      <c r="B13" s="20"/>
      <c r="C13" s="19"/>
      <c r="D13" s="20"/>
      <c r="E13" s="15"/>
      <c r="F13" s="15"/>
      <c r="G13" s="15"/>
      <c r="I13" s="15" t="s">
        <v>288</v>
      </c>
      <c r="J13" s="15">
        <f>420*M13</f>
        <v>1680</v>
      </c>
      <c r="K13" s="15"/>
      <c r="L13" s="15">
        <f t="shared" si="0"/>
        <v>2</v>
      </c>
      <c r="M13" s="15">
        <v>4</v>
      </c>
      <c r="N13" s="15" t="s">
        <v>289</v>
      </c>
      <c r="O13" s="15"/>
    </row>
    <row r="14" spans="1:15">
      <c r="A14" s="19" t="s">
        <v>238</v>
      </c>
      <c r="B14" s="20"/>
      <c r="C14" s="19"/>
      <c r="D14" s="20"/>
      <c r="E14" s="15"/>
      <c r="F14" s="15"/>
      <c r="G14" s="15"/>
      <c r="I14" s="15" t="s">
        <v>290</v>
      </c>
      <c r="J14" s="15">
        <f>900*M14</f>
        <v>3600</v>
      </c>
      <c r="K14" s="15"/>
      <c r="L14" s="15">
        <f t="shared" si="0"/>
        <v>2</v>
      </c>
      <c r="M14" s="15">
        <v>4</v>
      </c>
      <c r="N14" s="15" t="s">
        <v>291</v>
      </c>
      <c r="O14" s="15"/>
    </row>
    <row r="15" spans="1:15">
      <c r="A15" s="19" t="s">
        <v>239</v>
      </c>
      <c r="B15" s="20"/>
      <c r="C15" s="19"/>
      <c r="D15" s="20"/>
      <c r="E15" s="15"/>
      <c r="F15" s="15"/>
      <c r="G15" s="15"/>
      <c r="I15" s="15" t="s">
        <v>292</v>
      </c>
      <c r="J15" s="15">
        <f>5000*M15</f>
        <v>10000</v>
      </c>
      <c r="K15" s="15"/>
      <c r="L15" s="15">
        <f t="shared" si="0"/>
        <v>1</v>
      </c>
      <c r="M15" s="15">
        <v>2</v>
      </c>
      <c r="N15" s="15" t="s">
        <v>293</v>
      </c>
      <c r="O15" s="15"/>
    </row>
    <row r="16" spans="1:15">
      <c r="A16" s="19" t="s">
        <v>241</v>
      </c>
      <c r="B16" s="20"/>
      <c r="C16" s="19"/>
      <c r="D16" s="20"/>
      <c r="E16" s="15"/>
      <c r="F16" s="15"/>
      <c r="G16" s="15"/>
      <c r="I16" s="15" t="s">
        <v>294</v>
      </c>
      <c r="J16" s="15">
        <f>5000*M16</f>
        <v>15000</v>
      </c>
      <c r="K16" s="15"/>
      <c r="L16" s="15">
        <f t="shared" si="0"/>
        <v>1.5</v>
      </c>
      <c r="M16" s="15">
        <v>3</v>
      </c>
      <c r="N16" s="15" t="s">
        <v>295</v>
      </c>
      <c r="O16" s="15"/>
    </row>
    <row r="17" spans="1:15">
      <c r="A17" s="19" t="s">
        <v>244</v>
      </c>
      <c r="B17" s="20"/>
      <c r="C17" s="19"/>
      <c r="D17" s="20"/>
      <c r="E17" s="15"/>
      <c r="F17" s="15"/>
      <c r="G17" s="15"/>
      <c r="I17" s="15" t="s">
        <v>296</v>
      </c>
      <c r="J17" s="15">
        <f>3000*M17</f>
        <v>3000</v>
      </c>
      <c r="K17" s="15"/>
      <c r="L17" s="15">
        <f t="shared" si="0"/>
        <v>0.5</v>
      </c>
      <c r="M17" s="15">
        <v>1</v>
      </c>
      <c r="N17" s="15" t="s">
        <v>297</v>
      </c>
      <c r="O17" s="15"/>
    </row>
    <row r="18" spans="1:15">
      <c r="A18" s="19" t="s">
        <v>245</v>
      </c>
      <c r="B18" s="20"/>
      <c r="C18" s="19"/>
      <c r="D18" s="20"/>
      <c r="E18" s="15"/>
      <c r="F18" s="15"/>
      <c r="G18" s="15"/>
      <c r="I18" s="15" t="s">
        <v>298</v>
      </c>
      <c r="J18" s="15">
        <f>2000*M18</f>
        <v>4000</v>
      </c>
      <c r="K18" s="15"/>
      <c r="L18" s="15">
        <f t="shared" si="0"/>
        <v>1</v>
      </c>
      <c r="M18" s="15">
        <v>2</v>
      </c>
      <c r="N18" s="138" t="s">
        <v>299</v>
      </c>
      <c r="O18" s="15"/>
    </row>
    <row r="19" spans="1:15">
      <c r="A19" s="19" t="s">
        <v>248</v>
      </c>
      <c r="B19" s="20"/>
      <c r="C19" s="19"/>
      <c r="D19" s="20"/>
      <c r="E19" s="15"/>
      <c r="F19" s="15"/>
      <c r="G19" s="15"/>
      <c r="I19" s="15" t="s">
        <v>300</v>
      </c>
      <c r="J19" s="15">
        <v>4200</v>
      </c>
      <c r="K19" s="15"/>
      <c r="L19" s="15"/>
      <c r="M19" s="15"/>
      <c r="N19" s="138"/>
      <c r="O19" s="15"/>
    </row>
    <row r="20" spans="1:15">
      <c r="A20" s="19" t="s">
        <v>240</v>
      </c>
      <c r="B20" s="20"/>
      <c r="C20" s="19"/>
      <c r="D20" s="20"/>
      <c r="E20" s="15"/>
      <c r="F20" s="15"/>
      <c r="G20" s="15"/>
      <c r="I20" s="15"/>
      <c r="J20" s="15"/>
      <c r="K20" s="15"/>
      <c r="L20" s="15"/>
      <c r="M20" s="15"/>
      <c r="N20" s="15"/>
      <c r="O20" s="15"/>
    </row>
    <row r="21" spans="1:15" ht="15" thickBot="1">
      <c r="A21" s="19" t="s">
        <v>242</v>
      </c>
      <c r="B21" s="20"/>
      <c r="C21" s="19"/>
      <c r="D21" s="20"/>
      <c r="E21" s="15"/>
      <c r="F21" s="15"/>
      <c r="G21" s="15"/>
      <c r="I21" s="22" t="s">
        <v>301</v>
      </c>
      <c r="J21" s="22" t="s">
        <v>109</v>
      </c>
      <c r="K21" s="22" t="s">
        <v>1</v>
      </c>
      <c r="L21" s="22" t="s">
        <v>42</v>
      </c>
      <c r="M21" s="22" t="s">
        <v>3</v>
      </c>
      <c r="N21" s="22" t="s">
        <v>110</v>
      </c>
      <c r="O21" s="15"/>
    </row>
    <row r="22" spans="1:15">
      <c r="A22" s="19" t="s">
        <v>243</v>
      </c>
      <c r="B22" s="20"/>
      <c r="C22" s="19"/>
      <c r="D22" s="20"/>
      <c r="E22" s="15"/>
      <c r="F22" s="15"/>
      <c r="G22" s="15"/>
      <c r="I22" s="15"/>
      <c r="J22" s="15"/>
      <c r="K22" s="15"/>
      <c r="L22" s="15"/>
      <c r="M22" s="15"/>
      <c r="N22" s="15"/>
      <c r="O22" s="15"/>
    </row>
    <row r="23" spans="1:15">
      <c r="A23" s="19" t="s">
        <v>246</v>
      </c>
      <c r="B23" s="20"/>
      <c r="C23" s="19"/>
      <c r="D23" s="20"/>
      <c r="E23" s="15"/>
      <c r="F23" s="15"/>
      <c r="G23" s="15"/>
      <c r="I23" s="15" t="s">
        <v>302</v>
      </c>
      <c r="J23" s="15">
        <v>50</v>
      </c>
      <c r="K23" s="15"/>
      <c r="L23" s="15">
        <v>1</v>
      </c>
      <c r="M23" s="15">
        <v>3</v>
      </c>
      <c r="N23" s="15"/>
      <c r="O23" s="15"/>
    </row>
    <row r="24" spans="1:15" ht="15" thickBot="1">
      <c r="A24" s="21" t="s">
        <v>247</v>
      </c>
      <c r="B24" s="23"/>
      <c r="C24" s="21"/>
      <c r="D24" s="23"/>
      <c r="E24" s="15"/>
      <c r="F24" s="15"/>
      <c r="G24" s="15"/>
      <c r="I24" s="15" t="s">
        <v>122</v>
      </c>
      <c r="J24" s="15">
        <v>100</v>
      </c>
      <c r="K24" s="15"/>
      <c r="L24" s="15">
        <v>0.5</v>
      </c>
      <c r="M24" s="15">
        <v>2</v>
      </c>
      <c r="N24" s="15"/>
      <c r="O24" s="15"/>
    </row>
    <row r="25" spans="1:15">
      <c r="A25" s="15"/>
      <c r="B25" s="15"/>
      <c r="C25" s="15"/>
      <c r="D25" s="15"/>
      <c r="E25" s="15"/>
      <c r="F25" s="15"/>
      <c r="G25" s="15"/>
      <c r="I25" s="15" t="s">
        <v>303</v>
      </c>
      <c r="J25" s="15">
        <v>400</v>
      </c>
      <c r="K25" s="15"/>
      <c r="L25" s="15">
        <v>4</v>
      </c>
      <c r="M25" s="15">
        <v>1</v>
      </c>
      <c r="N25" s="15"/>
      <c r="O25" s="15"/>
    </row>
    <row r="26" spans="1:15">
      <c r="A26" s="15"/>
      <c r="B26" s="15"/>
      <c r="C26" s="15"/>
      <c r="D26" s="15"/>
      <c r="E26" s="15"/>
      <c r="F26" s="15"/>
      <c r="G26" s="15"/>
      <c r="I26" s="15" t="s">
        <v>123</v>
      </c>
      <c r="J26" s="15">
        <v>500</v>
      </c>
      <c r="K26" s="15"/>
      <c r="L26" s="15">
        <v>1</v>
      </c>
      <c r="M26" s="15">
        <v>1</v>
      </c>
      <c r="N26" s="15"/>
      <c r="O26" s="15"/>
    </row>
    <row r="27" spans="1:15">
      <c r="A27" s="15"/>
      <c r="B27" s="15"/>
      <c r="C27" s="15"/>
      <c r="D27" s="15"/>
      <c r="E27" s="15"/>
      <c r="F27" s="15"/>
      <c r="G27" s="15"/>
      <c r="I27" s="15"/>
      <c r="J27" s="15"/>
      <c r="K27" s="15"/>
      <c r="L27" s="15"/>
      <c r="M27" s="15"/>
      <c r="N27" s="15"/>
      <c r="O27" s="15"/>
    </row>
    <row r="28" spans="1:15">
      <c r="A28" s="15"/>
      <c r="B28" s="15"/>
      <c r="C28" s="15"/>
      <c r="D28" s="15"/>
      <c r="E28" s="15"/>
      <c r="F28" s="15"/>
      <c r="G28" s="15"/>
      <c r="I28" s="15"/>
      <c r="J28" s="15"/>
      <c r="K28" s="15"/>
      <c r="L28" s="15"/>
      <c r="M28" s="15"/>
      <c r="N28" s="15"/>
      <c r="O28" s="15"/>
    </row>
    <row r="29" spans="1:15">
      <c r="A29" s="15"/>
      <c r="B29" s="15"/>
      <c r="C29" s="15"/>
      <c r="D29" s="15"/>
      <c r="E29" s="15"/>
      <c r="F29" s="15"/>
      <c r="G29" s="15"/>
      <c r="I29" s="15"/>
      <c r="J29" s="15"/>
      <c r="K29" s="15"/>
      <c r="L29" s="15"/>
      <c r="M29" s="15"/>
      <c r="N29" s="15"/>
      <c r="O29" s="15"/>
    </row>
    <row r="30" spans="1:15">
      <c r="A30" s="15"/>
      <c r="B30" s="15"/>
      <c r="C30" s="15"/>
      <c r="D30" s="15"/>
      <c r="E30" s="15"/>
      <c r="F30" s="15"/>
      <c r="G30" s="15"/>
      <c r="I30" s="15"/>
      <c r="J30" s="15"/>
      <c r="K30" s="15"/>
      <c r="L30" s="15"/>
      <c r="M30" s="15"/>
      <c r="N30" s="15"/>
      <c r="O30" s="15"/>
    </row>
    <row r="31" spans="1:15">
      <c r="A31" s="15"/>
      <c r="B31" s="15"/>
      <c r="C31" s="15"/>
      <c r="D31" s="15"/>
      <c r="E31" s="15"/>
      <c r="F31" s="15"/>
      <c r="G31" s="15"/>
      <c r="O31" s="15"/>
    </row>
    <row r="32" spans="1:15">
      <c r="A32" s="15"/>
      <c r="B32" s="15"/>
      <c r="C32" s="15"/>
      <c r="D32" s="15"/>
      <c r="E32" s="15"/>
      <c r="F32" s="15"/>
      <c r="G32" s="15"/>
      <c r="O32" s="15"/>
    </row>
    <row r="33" spans="1:15">
      <c r="A33" s="15"/>
      <c r="B33" s="15"/>
      <c r="C33" s="15"/>
      <c r="D33" s="15"/>
      <c r="E33" s="15"/>
      <c r="F33" s="15"/>
      <c r="G33" s="15"/>
      <c r="O33" s="15"/>
    </row>
    <row r="34" spans="1:15">
      <c r="A34" s="15"/>
      <c r="B34" s="15"/>
      <c r="C34" s="15"/>
      <c r="D34" s="15"/>
      <c r="E34" s="15"/>
      <c r="F34" s="15"/>
      <c r="G34" s="15"/>
      <c r="O34" s="15"/>
    </row>
    <row r="35" spans="1:15">
      <c r="O35" s="15"/>
    </row>
  </sheetData>
  <mergeCells count="3">
    <mergeCell ref="E2:E3"/>
    <mergeCell ref="E5:E6"/>
    <mergeCell ref="E8:E9"/>
  </mergeCell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K9" sqref="K9"/>
    </sheetView>
  </sheetViews>
  <sheetFormatPr baseColWidth="10" defaultColWidth="11.5" defaultRowHeight="14" x14ac:dyDescent="0"/>
  <cols>
    <col min="1" max="1" width="30" customWidth="1"/>
    <col min="2" max="2" width="7.5" customWidth="1"/>
    <col min="3" max="3" width="3.33203125" customWidth="1"/>
    <col min="4" max="4" width="2.83203125" customWidth="1"/>
    <col min="5" max="5" width="19.5" customWidth="1"/>
    <col min="6" max="6" width="4.6640625" customWidth="1"/>
    <col min="7" max="7" width="5.5" style="15" customWidth="1"/>
    <col min="8" max="8" width="4.33203125" customWidth="1"/>
    <col min="9" max="9" width="6.6640625" customWidth="1"/>
    <col min="10" max="10" width="3" customWidth="1"/>
    <col min="11" max="11" width="16.1640625" customWidth="1"/>
  </cols>
  <sheetData>
    <row r="1" spans="1:16" ht="15" thickBot="1">
      <c r="A1" s="31" t="s">
        <v>133</v>
      </c>
      <c r="B1" s="31" t="s">
        <v>134</v>
      </c>
      <c r="C1" s="31" t="s">
        <v>135</v>
      </c>
      <c r="D1" s="31" t="s">
        <v>136</v>
      </c>
      <c r="E1" s="31" t="s">
        <v>6</v>
      </c>
      <c r="F1" s="31" t="s">
        <v>7</v>
      </c>
      <c r="G1" s="31"/>
      <c r="H1" s="31" t="s">
        <v>137</v>
      </c>
      <c r="I1" s="31" t="s">
        <v>8</v>
      </c>
      <c r="J1" s="31"/>
      <c r="K1" s="31" t="s">
        <v>10</v>
      </c>
      <c r="L1" s="15" t="s">
        <v>138</v>
      </c>
      <c r="M1" s="15" t="s">
        <v>139</v>
      </c>
      <c r="N1" s="15"/>
      <c r="O1" s="15">
        <f>B4+B7+B8+B9</f>
        <v>38</v>
      </c>
      <c r="P1" s="8"/>
    </row>
    <row r="2" spans="1:16" ht="15" thickBot="1">
      <c r="A2" s="63" t="s">
        <v>14</v>
      </c>
      <c r="B2" s="91">
        <v>12</v>
      </c>
      <c r="C2" s="15">
        <v>-4</v>
      </c>
      <c r="D2" s="15">
        <v>10</v>
      </c>
      <c r="E2" s="63" t="s">
        <v>20</v>
      </c>
      <c r="F2" s="59" t="s">
        <v>21</v>
      </c>
      <c r="G2" s="64" t="s">
        <v>22</v>
      </c>
      <c r="H2" s="17">
        <v>-9</v>
      </c>
      <c r="I2" s="88">
        <v>20</v>
      </c>
      <c r="J2" s="15"/>
      <c r="K2" s="15" t="s">
        <v>217</v>
      </c>
      <c r="L2" s="6" t="s">
        <v>69</v>
      </c>
      <c r="M2" s="10" t="s">
        <v>70</v>
      </c>
      <c r="N2" s="10" t="s">
        <v>71</v>
      </c>
      <c r="O2" s="10" t="s">
        <v>72</v>
      </c>
      <c r="P2" s="9"/>
    </row>
    <row r="3" spans="1:16">
      <c r="A3" s="65" t="s">
        <v>19</v>
      </c>
      <c r="B3" s="79">
        <v>13</v>
      </c>
      <c r="C3" s="15">
        <v>-2</v>
      </c>
      <c r="D3" s="15">
        <v>10</v>
      </c>
      <c r="E3" s="65" t="s">
        <v>28</v>
      </c>
      <c r="F3" s="52" t="s">
        <v>21</v>
      </c>
      <c r="G3" s="77" t="s">
        <v>22</v>
      </c>
      <c r="H3" s="7">
        <v>-10</v>
      </c>
      <c r="I3" s="89">
        <v>25</v>
      </c>
      <c r="J3" s="15"/>
      <c r="K3" s="15" t="s">
        <v>323</v>
      </c>
      <c r="L3" s="15" t="s">
        <v>75</v>
      </c>
      <c r="M3" s="15">
        <v>3</v>
      </c>
      <c r="N3" s="15">
        <v>5</v>
      </c>
      <c r="O3" s="15" t="s">
        <v>76</v>
      </c>
      <c r="P3" s="8"/>
    </row>
    <row r="4" spans="1:16">
      <c r="A4" s="65" t="s">
        <v>27</v>
      </c>
      <c r="B4" s="92">
        <v>14</v>
      </c>
      <c r="C4" s="15">
        <v>-4</v>
      </c>
      <c r="D4" s="15">
        <v>10</v>
      </c>
      <c r="E4" s="65" t="s">
        <v>32</v>
      </c>
      <c r="F4" s="52" t="s">
        <v>21</v>
      </c>
      <c r="G4" s="77"/>
      <c r="H4" s="7"/>
      <c r="I4" s="89">
        <v>20</v>
      </c>
      <c r="J4" s="15"/>
      <c r="K4" s="15" t="s">
        <v>324</v>
      </c>
      <c r="L4" s="15" t="s">
        <v>80</v>
      </c>
      <c r="M4" s="15">
        <v>4</v>
      </c>
      <c r="N4" s="15">
        <v>2</v>
      </c>
      <c r="O4" s="15" t="s">
        <v>81</v>
      </c>
      <c r="P4" s="7"/>
    </row>
    <row r="5" spans="1:16">
      <c r="A5" s="65" t="s">
        <v>31</v>
      </c>
      <c r="B5" s="93">
        <v>9</v>
      </c>
      <c r="C5" s="15"/>
      <c r="D5" s="15">
        <v>10</v>
      </c>
      <c r="E5" s="65" t="s">
        <v>34</v>
      </c>
      <c r="F5" s="11" t="s">
        <v>21</v>
      </c>
      <c r="G5" s="66" t="s">
        <v>22</v>
      </c>
      <c r="H5" s="7">
        <v>-10</v>
      </c>
      <c r="I5" s="89">
        <v>20</v>
      </c>
      <c r="J5" s="15"/>
      <c r="K5" s="8"/>
      <c r="L5" s="8" t="s">
        <v>86</v>
      </c>
      <c r="M5" s="15"/>
      <c r="N5" s="15"/>
      <c r="O5" s="15"/>
      <c r="P5" s="15"/>
    </row>
    <row r="6" spans="1:16">
      <c r="A6" s="65" t="s">
        <v>33</v>
      </c>
      <c r="B6" s="84">
        <v>15</v>
      </c>
      <c r="C6" s="15"/>
      <c r="D6" s="15">
        <v>10</v>
      </c>
      <c r="E6" s="65" t="s">
        <v>180</v>
      </c>
      <c r="F6" s="11" t="s">
        <v>85</v>
      </c>
      <c r="G6" s="84" t="s">
        <v>203</v>
      </c>
      <c r="H6" s="7"/>
      <c r="I6" s="89">
        <v>20</v>
      </c>
      <c r="J6" s="15"/>
      <c r="K6" s="15"/>
      <c r="L6" s="15"/>
      <c r="M6" s="15"/>
      <c r="N6" s="15"/>
      <c r="O6" s="15"/>
      <c r="P6" s="15"/>
    </row>
    <row r="7" spans="1:16" ht="15" thickBot="1">
      <c r="A7" s="65" t="s">
        <v>221</v>
      </c>
      <c r="B7" s="86">
        <v>14</v>
      </c>
      <c r="C7" s="15">
        <v>-4</v>
      </c>
      <c r="D7" s="15">
        <v>10</v>
      </c>
      <c r="E7" s="65" t="s">
        <v>35</v>
      </c>
      <c r="F7" s="52" t="s">
        <v>21</v>
      </c>
      <c r="G7" s="66" t="s">
        <v>36</v>
      </c>
      <c r="H7" s="7"/>
      <c r="I7" s="89">
        <v>38</v>
      </c>
      <c r="J7" s="15"/>
      <c r="K7" s="15"/>
      <c r="L7" s="15"/>
      <c r="M7" s="15"/>
      <c r="N7" s="15"/>
      <c r="O7" s="15"/>
      <c r="P7" s="15"/>
    </row>
    <row r="8" spans="1:16" ht="15" thickBot="1">
      <c r="A8" s="65" t="s">
        <v>40</v>
      </c>
      <c r="B8" s="95">
        <v>5</v>
      </c>
      <c r="C8" s="15">
        <v>-8</v>
      </c>
      <c r="D8" s="15">
        <v>10</v>
      </c>
      <c r="E8" s="65" t="s">
        <v>41</v>
      </c>
      <c r="F8" s="11" t="s">
        <v>21</v>
      </c>
      <c r="G8" s="66" t="s">
        <v>36</v>
      </c>
      <c r="H8" s="7"/>
      <c r="I8" s="89">
        <v>28</v>
      </c>
      <c r="J8" s="15"/>
      <c r="K8" s="110" t="s">
        <v>11</v>
      </c>
      <c r="L8" s="15"/>
      <c r="M8" s="15"/>
      <c r="N8" s="15"/>
      <c r="O8" s="15"/>
      <c r="P8" s="15"/>
    </row>
    <row r="9" spans="1:16" ht="15" thickBot="1">
      <c r="A9" s="65" t="s">
        <v>181</v>
      </c>
      <c r="B9" s="95">
        <v>5</v>
      </c>
      <c r="C9" s="15"/>
      <c r="D9" s="15"/>
      <c r="E9" s="67" t="s">
        <v>45</v>
      </c>
      <c r="F9" s="61" t="s">
        <v>36</v>
      </c>
      <c r="G9" s="78"/>
      <c r="H9" s="7"/>
      <c r="I9" s="90">
        <v>32</v>
      </c>
      <c r="J9" s="15"/>
      <c r="K9" s="15" t="s">
        <v>305</v>
      </c>
      <c r="L9" s="15"/>
      <c r="M9" s="15"/>
      <c r="N9" s="15"/>
      <c r="O9" s="15"/>
      <c r="P9" s="15"/>
    </row>
    <row r="10" spans="1:16">
      <c r="A10" s="65" t="s">
        <v>44</v>
      </c>
      <c r="B10" s="102">
        <f>ROUND((B8+B5+B7+B9)/2,0)</f>
        <v>17</v>
      </c>
      <c r="C10" s="15"/>
      <c r="D10" s="15"/>
      <c r="E10" s="63" t="s">
        <v>53</v>
      </c>
      <c r="F10" s="59" t="s">
        <v>21</v>
      </c>
      <c r="G10" s="64" t="s">
        <v>36</v>
      </c>
      <c r="H10" s="7"/>
      <c r="I10" s="88">
        <v>28</v>
      </c>
      <c r="J10" s="15"/>
      <c r="K10" s="15" t="s">
        <v>306</v>
      </c>
      <c r="L10" s="15"/>
      <c r="M10" s="15"/>
      <c r="N10" s="15"/>
      <c r="O10" s="15"/>
      <c r="P10" s="15"/>
    </row>
    <row r="11" spans="1:16" ht="15" thickBot="1">
      <c r="A11" s="67" t="s">
        <v>49</v>
      </c>
      <c r="B11" s="101">
        <f>B5-Inventar!H22</f>
        <v>6</v>
      </c>
      <c r="C11" s="15"/>
      <c r="D11" s="15"/>
      <c r="E11" s="65" t="s">
        <v>56</v>
      </c>
      <c r="F11" s="49" t="s">
        <v>36</v>
      </c>
      <c r="G11" s="79"/>
      <c r="H11" s="7"/>
      <c r="I11" s="89">
        <v>20</v>
      </c>
      <c r="J11" s="15"/>
      <c r="K11" s="8" t="s">
        <v>321</v>
      </c>
      <c r="L11" s="15"/>
      <c r="M11" s="15"/>
      <c r="N11" s="15"/>
      <c r="O11" s="15"/>
      <c r="P11" s="15"/>
    </row>
    <row r="12" spans="1:16">
      <c r="A12" s="7"/>
      <c r="B12" s="8"/>
      <c r="C12" s="15"/>
      <c r="D12" s="15"/>
      <c r="E12" s="65" t="s">
        <v>60</v>
      </c>
      <c r="F12" s="49" t="s">
        <v>36</v>
      </c>
      <c r="G12" s="79"/>
      <c r="H12" s="7"/>
      <c r="I12" s="89">
        <v>20</v>
      </c>
      <c r="J12" s="15"/>
      <c r="K12" s="8" t="s">
        <v>322</v>
      </c>
      <c r="L12" s="15"/>
      <c r="M12" s="15"/>
      <c r="N12" s="15"/>
      <c r="O12" s="15"/>
      <c r="P12" s="15"/>
    </row>
    <row r="13" spans="1:16" ht="15" thickBot="1">
      <c r="A13" s="7"/>
      <c r="B13" s="8"/>
      <c r="C13" s="15"/>
      <c r="D13" s="15"/>
      <c r="E13" s="67" t="s">
        <v>61</v>
      </c>
      <c r="F13" s="61" t="s">
        <v>36</v>
      </c>
      <c r="G13" s="68" t="s">
        <v>203</v>
      </c>
      <c r="H13" s="7"/>
      <c r="I13" s="90">
        <v>20</v>
      </c>
      <c r="J13" s="15"/>
      <c r="K13" s="15"/>
      <c r="L13" s="15"/>
      <c r="M13" s="15"/>
      <c r="N13" s="15"/>
      <c r="O13" s="15"/>
      <c r="P13" s="15"/>
    </row>
    <row r="14" spans="1:16" ht="15" thickBot="1">
      <c r="A14" s="15"/>
      <c r="B14" s="15"/>
      <c r="C14" s="15"/>
      <c r="D14" s="15"/>
      <c r="E14" s="63" t="s">
        <v>64</v>
      </c>
      <c r="F14" s="69" t="s">
        <v>65</v>
      </c>
      <c r="G14" s="3" t="s">
        <v>85</v>
      </c>
      <c r="H14" s="7"/>
      <c r="I14" s="88">
        <v>35</v>
      </c>
      <c r="J14" s="15"/>
      <c r="K14" s="15"/>
      <c r="L14" s="15"/>
      <c r="M14" s="15"/>
      <c r="N14" s="15"/>
      <c r="O14" s="15"/>
      <c r="P14" s="15"/>
    </row>
    <row r="15" spans="1:16">
      <c r="A15" s="2" t="s">
        <v>87</v>
      </c>
      <c r="B15" s="3">
        <v>300</v>
      </c>
      <c r="C15" s="15">
        <v>-3</v>
      </c>
      <c r="D15" s="15"/>
      <c r="E15" s="65" t="s">
        <v>68</v>
      </c>
      <c r="F15" s="53" t="s">
        <v>65</v>
      </c>
      <c r="G15" s="80"/>
      <c r="H15" s="7">
        <v>-15</v>
      </c>
      <c r="I15" s="89">
        <v>40</v>
      </c>
      <c r="J15" s="15"/>
      <c r="K15" s="15"/>
      <c r="L15" s="15"/>
      <c r="M15" s="15"/>
      <c r="N15" s="15"/>
      <c r="O15" s="15"/>
      <c r="P15" s="15"/>
    </row>
    <row r="16" spans="1:16" ht="15" thickBot="1">
      <c r="A16" s="4" t="s">
        <v>89</v>
      </c>
      <c r="B16" s="5">
        <v>12</v>
      </c>
      <c r="C16" s="15"/>
      <c r="D16" s="15"/>
      <c r="E16" s="65" t="s">
        <v>74</v>
      </c>
      <c r="F16" s="53" t="s">
        <v>65</v>
      </c>
      <c r="G16" s="80"/>
      <c r="H16" s="7"/>
      <c r="I16" s="89">
        <v>20</v>
      </c>
      <c r="J16" s="15"/>
      <c r="K16" s="15"/>
      <c r="L16" s="15"/>
      <c r="M16" s="15"/>
      <c r="N16" s="15"/>
      <c r="O16" s="15"/>
      <c r="P16" s="15"/>
    </row>
    <row r="17" spans="1:9">
      <c r="A17" s="39" t="s">
        <v>92</v>
      </c>
      <c r="B17" s="40">
        <f>ROUNDUP(CharacterSheet!$B$15*0.2,0)</f>
        <v>60</v>
      </c>
      <c r="C17" s="15"/>
      <c r="D17" s="15"/>
      <c r="E17" s="65" t="s">
        <v>77</v>
      </c>
      <c r="F17" s="11" t="s">
        <v>140</v>
      </c>
      <c r="G17" s="66" t="s">
        <v>141</v>
      </c>
      <c r="H17" s="7"/>
      <c r="I17" s="89">
        <v>20</v>
      </c>
    </row>
    <row r="18" spans="1:9">
      <c r="A18" s="39" t="s">
        <v>94</v>
      </c>
      <c r="B18" s="39">
        <f>ROUNDUP(CharacterSheet!$B$15*0.7,0)</f>
        <v>210</v>
      </c>
      <c r="C18" s="15"/>
      <c r="D18" s="15"/>
      <c r="E18" s="65" t="s">
        <v>84</v>
      </c>
      <c r="F18" s="11" t="s">
        <v>85</v>
      </c>
      <c r="G18" s="66" t="s">
        <v>203</v>
      </c>
      <c r="H18" s="7">
        <v>-8</v>
      </c>
      <c r="I18" s="89">
        <v>38</v>
      </c>
    </row>
    <row r="19" spans="1:9" ht="15" thickBot="1">
      <c r="A19" s="39" t="s">
        <v>213</v>
      </c>
      <c r="B19" s="39">
        <f>ROUNDUP(CharacterSheet!$B$15*0.2,0)</f>
        <v>60</v>
      </c>
      <c r="C19" s="15">
        <v>25</v>
      </c>
      <c r="D19" s="15" t="s">
        <v>142</v>
      </c>
      <c r="E19" s="67" t="s">
        <v>88</v>
      </c>
      <c r="F19" s="70" t="s">
        <v>183</v>
      </c>
      <c r="G19" s="81" t="s">
        <v>141</v>
      </c>
      <c r="H19" s="7"/>
      <c r="I19" s="90">
        <v>20</v>
      </c>
    </row>
    <row r="20" spans="1:9">
      <c r="A20" s="39" t="s">
        <v>214</v>
      </c>
      <c r="B20" s="39">
        <f>ROUNDUP(CharacterSheet!$B$15*0.2,0)</f>
        <v>60</v>
      </c>
      <c r="C20" s="15">
        <f>C19+(SUM(C2:C8)+C15+C16)</f>
        <v>0</v>
      </c>
      <c r="D20" s="15" t="s">
        <v>83</v>
      </c>
      <c r="E20" s="63" t="s">
        <v>93</v>
      </c>
      <c r="F20" s="71" t="s">
        <v>22</v>
      </c>
      <c r="G20" s="82"/>
      <c r="H20" s="7"/>
      <c r="I20" s="88">
        <v>28</v>
      </c>
    </row>
    <row r="21" spans="1:9" ht="15" thickBot="1">
      <c r="A21" s="39" t="s">
        <v>215</v>
      </c>
      <c r="B21" s="39">
        <f>ROUNDUP(CharacterSheet!$B$15*0.25,0)</f>
        <v>75</v>
      </c>
      <c r="C21" s="15"/>
      <c r="D21" s="15"/>
      <c r="E21" s="67" t="s">
        <v>95</v>
      </c>
      <c r="F21" s="70" t="s">
        <v>22</v>
      </c>
      <c r="G21" s="81"/>
      <c r="H21" s="37">
        <v>-8</v>
      </c>
      <c r="I21" s="90">
        <v>26</v>
      </c>
    </row>
    <row r="22" spans="1:9">
      <c r="A22" s="39" t="s">
        <v>216</v>
      </c>
      <c r="B22" s="39">
        <f>ROUNDUP(CharacterSheet!$B$15*0.25,0)</f>
        <v>75</v>
      </c>
      <c r="C22" s="1" t="s">
        <v>143</v>
      </c>
      <c r="D22" s="15"/>
      <c r="E22" s="63" t="s">
        <v>97</v>
      </c>
      <c r="F22" s="72" t="s">
        <v>85</v>
      </c>
      <c r="G22" s="83"/>
      <c r="H22" s="7"/>
      <c r="I22" s="88">
        <v>20</v>
      </c>
    </row>
    <row r="23" spans="1:9">
      <c r="A23" s="15"/>
      <c r="B23" s="15"/>
      <c r="C23" s="15"/>
      <c r="D23" s="15"/>
      <c r="E23" s="65" t="s">
        <v>98</v>
      </c>
      <c r="F23" s="50" t="s">
        <v>85</v>
      </c>
      <c r="G23" s="84"/>
      <c r="H23" s="7"/>
      <c r="I23" s="89">
        <v>20</v>
      </c>
    </row>
    <row r="24" spans="1:9" ht="15" thickBot="1">
      <c r="A24" s="15"/>
      <c r="B24" s="15"/>
      <c r="C24" s="15"/>
      <c r="D24" s="15"/>
      <c r="E24" s="67" t="s">
        <v>99</v>
      </c>
      <c r="F24" s="60" t="s">
        <v>85</v>
      </c>
      <c r="G24" s="68" t="s">
        <v>203</v>
      </c>
      <c r="H24" s="7"/>
      <c r="I24" s="90">
        <v>50</v>
      </c>
    </row>
    <row r="25" spans="1:9">
      <c r="A25" s="15"/>
      <c r="B25" s="15"/>
      <c r="C25" s="15"/>
      <c r="D25" s="15"/>
      <c r="E25" s="63" t="s">
        <v>101</v>
      </c>
      <c r="F25" s="74" t="s">
        <v>203</v>
      </c>
      <c r="G25" s="85"/>
      <c r="H25" s="7"/>
      <c r="I25" s="88">
        <v>20</v>
      </c>
    </row>
    <row r="26" spans="1:9">
      <c r="A26" s="15"/>
      <c r="B26" s="15"/>
      <c r="C26" s="15"/>
      <c r="D26" s="15"/>
      <c r="E26" s="65" t="s">
        <v>191</v>
      </c>
      <c r="F26" s="51" t="s">
        <v>203</v>
      </c>
      <c r="G26" s="86"/>
      <c r="H26" s="7"/>
      <c r="I26" s="89">
        <v>20</v>
      </c>
    </row>
    <row r="27" spans="1:9" ht="15" thickBot="1">
      <c r="A27" s="15"/>
      <c r="B27" s="15"/>
      <c r="C27" s="15"/>
      <c r="D27" s="15"/>
      <c r="E27" s="67" t="s">
        <v>102</v>
      </c>
      <c r="F27" s="75" t="s">
        <v>203</v>
      </c>
      <c r="G27" s="87"/>
      <c r="H27" s="22">
        <v>-15</v>
      </c>
      <c r="I27" s="90">
        <v>27</v>
      </c>
    </row>
    <row r="28" spans="1:9">
      <c r="A28" s="15"/>
      <c r="B28" s="15"/>
      <c r="C28" s="15"/>
      <c r="D28" s="15"/>
      <c r="E28" s="15"/>
      <c r="F28" s="15"/>
      <c r="H28" s="15"/>
      <c r="I28" s="15"/>
    </row>
    <row r="30" spans="1:9">
      <c r="A30" s="15"/>
      <c r="B30" s="15"/>
      <c r="C30" s="15"/>
      <c r="D30" s="15"/>
      <c r="E30" s="15"/>
      <c r="F30" s="15"/>
      <c r="H30" s="15">
        <f>SUM(H2:H28)</f>
        <v>-75</v>
      </c>
      <c r="I30" s="15"/>
    </row>
  </sheetData>
  <conditionalFormatting sqref="F3:G4 F6:G6">
    <cfRule type="containsText" dxfId="114" priority="110" operator="containsText" text="Phy">
      <formula>NOT(ISERROR(SEARCH("Phy",F3)))</formula>
    </cfRule>
    <cfRule type="containsText" dxfId="113" priority="111" operator="containsText" text="Int">
      <formula>NOT(ISERROR(SEARCH("Int",F3)))</formula>
    </cfRule>
    <cfRule type="containsText" dxfId="112" priority="112" operator="containsText" text="Exp">
      <formula>NOT(ISERROR(SEARCH("Exp",F3)))</formula>
    </cfRule>
    <cfRule type="containsText" dxfId="111" priority="113" operator="containsText" text="Cha">
      <formula>NOT(ISERROR(SEARCH("Cha",F3)))</formula>
    </cfRule>
    <cfRule type="containsText" dxfId="110" priority="114" operator="containsText" text="Agi">
      <formula>NOT(ISERROR(SEARCH("Agi",F3)))</formula>
    </cfRule>
    <cfRule type="containsText" dxfId="109" priority="115" operator="containsText" text="Str">
      <formula>NOT(ISERROR(SEARCH("Str",F3)))</formula>
    </cfRule>
  </conditionalFormatting>
  <conditionalFormatting sqref="F5:G5">
    <cfRule type="containsText" dxfId="108" priority="104" operator="containsText" text="Phy">
      <formula>NOT(ISERROR(SEARCH("Phy",F5)))</formula>
    </cfRule>
    <cfRule type="containsText" dxfId="107" priority="105" operator="containsText" text="Int">
      <formula>NOT(ISERROR(SEARCH("Int",F5)))</formula>
    </cfRule>
    <cfRule type="containsText" dxfId="106" priority="106" operator="containsText" text="Exp">
      <formula>NOT(ISERROR(SEARCH("Exp",F5)))</formula>
    </cfRule>
    <cfRule type="containsText" dxfId="105" priority="107" operator="containsText" text="Cha">
      <formula>NOT(ISERROR(SEARCH("Cha",F5)))</formula>
    </cfRule>
    <cfRule type="containsText" dxfId="104" priority="108" operator="containsText" text="Agi">
      <formula>NOT(ISERROR(SEARCH("Agi",F5)))</formula>
    </cfRule>
    <cfRule type="containsText" dxfId="103" priority="109" operator="containsText" text="Str">
      <formula>NOT(ISERROR(SEARCH("Str",F5)))</formula>
    </cfRule>
  </conditionalFormatting>
  <conditionalFormatting sqref="F7:G7">
    <cfRule type="containsText" dxfId="102" priority="98" operator="containsText" text="Phy">
      <formula>NOT(ISERROR(SEARCH("Phy",F7)))</formula>
    </cfRule>
    <cfRule type="containsText" dxfId="101" priority="99" operator="containsText" text="Int">
      <formula>NOT(ISERROR(SEARCH("Int",F7)))</formula>
    </cfRule>
    <cfRule type="containsText" dxfId="100" priority="100" operator="containsText" text="Exp">
      <formula>NOT(ISERROR(SEARCH("Exp",F7)))</formula>
    </cfRule>
    <cfRule type="containsText" dxfId="99" priority="101" operator="containsText" text="Cha">
      <formula>NOT(ISERROR(SEARCH("Cha",F7)))</formula>
    </cfRule>
    <cfRule type="containsText" dxfId="98" priority="102" operator="containsText" text="Agi">
      <formula>NOT(ISERROR(SEARCH("Agi",F7)))</formula>
    </cfRule>
    <cfRule type="containsText" dxfId="97" priority="103" operator="containsText" text="Str">
      <formula>NOT(ISERROR(SEARCH("Str",F7)))</formula>
    </cfRule>
  </conditionalFormatting>
  <conditionalFormatting sqref="F8:G8">
    <cfRule type="containsText" dxfId="96" priority="92" operator="containsText" text="Phy">
      <formula>NOT(ISERROR(SEARCH("Phy",F8)))</formula>
    </cfRule>
    <cfRule type="containsText" dxfId="95" priority="93" operator="containsText" text="Int">
      <formula>NOT(ISERROR(SEARCH("Int",F8)))</formula>
    </cfRule>
    <cfRule type="containsText" dxfId="94" priority="94" operator="containsText" text="Exp">
      <formula>NOT(ISERROR(SEARCH("Exp",F8)))</formula>
    </cfRule>
    <cfRule type="containsText" dxfId="93" priority="95" operator="containsText" text="Cha">
      <formula>NOT(ISERROR(SEARCH("Cha",F8)))</formula>
    </cfRule>
    <cfRule type="containsText" dxfId="92" priority="96" operator="containsText" text="Agi">
      <formula>NOT(ISERROR(SEARCH("Agi",F8)))</formula>
    </cfRule>
    <cfRule type="containsText" dxfId="91" priority="97" operator="containsText" text="Str">
      <formula>NOT(ISERROR(SEARCH("Str",F8)))</formula>
    </cfRule>
  </conditionalFormatting>
  <conditionalFormatting sqref="F9:G9">
    <cfRule type="containsText" dxfId="90" priority="86" operator="containsText" text="Phy">
      <formula>NOT(ISERROR(SEARCH("Phy",F9)))</formula>
    </cfRule>
    <cfRule type="containsText" dxfId="89" priority="87" operator="containsText" text="Int">
      <formula>NOT(ISERROR(SEARCH("Int",F9)))</formula>
    </cfRule>
    <cfRule type="containsText" dxfId="88" priority="88" operator="containsText" text="Exp">
      <formula>NOT(ISERROR(SEARCH("Exp",F9)))</formula>
    </cfRule>
    <cfRule type="containsText" dxfId="87" priority="89" operator="containsText" text="Cha">
      <formula>NOT(ISERROR(SEARCH("Cha",F9)))</formula>
    </cfRule>
    <cfRule type="containsText" dxfId="86" priority="90" operator="containsText" text="Agi">
      <formula>NOT(ISERROR(SEARCH("Agi",F9)))</formula>
    </cfRule>
    <cfRule type="containsText" dxfId="85" priority="91" operator="containsText" text="Str">
      <formula>NOT(ISERROR(SEARCH("Str",F9)))</formula>
    </cfRule>
  </conditionalFormatting>
  <conditionalFormatting sqref="F2:G2">
    <cfRule type="containsText" dxfId="84" priority="80" operator="containsText" text="Phy">
      <formula>NOT(ISERROR(SEARCH("Phy",F2)))</formula>
    </cfRule>
    <cfRule type="containsText" dxfId="83" priority="81" operator="containsText" text="Int">
      <formula>NOT(ISERROR(SEARCH("Int",F2)))</formula>
    </cfRule>
    <cfRule type="containsText" dxfId="82" priority="82" operator="containsText" text="Exp">
      <formula>NOT(ISERROR(SEARCH("Exp",F2)))</formula>
    </cfRule>
    <cfRule type="containsText" dxfId="81" priority="83" operator="containsText" text="Cha">
      <formula>NOT(ISERROR(SEARCH("Cha",F2)))</formula>
    </cfRule>
    <cfRule type="containsText" dxfId="80" priority="84" operator="containsText" text="Agi">
      <formula>NOT(ISERROR(SEARCH("Agi",F2)))</formula>
    </cfRule>
    <cfRule type="containsText" dxfId="79" priority="85" operator="containsText" text="Str">
      <formula>NOT(ISERROR(SEARCH("Str",F2)))</formula>
    </cfRule>
  </conditionalFormatting>
  <conditionalFormatting sqref="F10:G10">
    <cfRule type="containsText" dxfId="78" priority="74" operator="containsText" text="Phy">
      <formula>NOT(ISERROR(SEARCH("Phy",F10)))</formula>
    </cfRule>
    <cfRule type="containsText" dxfId="77" priority="75" operator="containsText" text="Int">
      <formula>NOT(ISERROR(SEARCH("Int",F10)))</formula>
    </cfRule>
    <cfRule type="containsText" dxfId="76" priority="76" operator="containsText" text="Exp">
      <formula>NOT(ISERROR(SEARCH("Exp",F10)))</formula>
    </cfRule>
    <cfRule type="containsText" dxfId="75" priority="77" operator="containsText" text="Cha">
      <formula>NOT(ISERROR(SEARCH("Cha",F10)))</formula>
    </cfRule>
    <cfRule type="containsText" dxfId="74" priority="78" operator="containsText" text="Agi">
      <formula>NOT(ISERROR(SEARCH("Agi",F10)))</formula>
    </cfRule>
    <cfRule type="containsText" dxfId="73" priority="79" operator="containsText" text="Str">
      <formula>NOT(ISERROR(SEARCH("Str",F10)))</formula>
    </cfRule>
  </conditionalFormatting>
  <conditionalFormatting sqref="F11:G11">
    <cfRule type="containsText" dxfId="72" priority="68" operator="containsText" text="Phy">
      <formula>NOT(ISERROR(SEARCH("Phy",F11)))</formula>
    </cfRule>
    <cfRule type="containsText" dxfId="71" priority="69" operator="containsText" text="Int">
      <formula>NOT(ISERROR(SEARCH("Int",F11)))</formula>
    </cfRule>
    <cfRule type="containsText" dxfId="70" priority="70" operator="containsText" text="Exp">
      <formula>NOT(ISERROR(SEARCH("Exp",F11)))</formula>
    </cfRule>
    <cfRule type="containsText" dxfId="69" priority="71" operator="containsText" text="Cha">
      <formula>NOT(ISERROR(SEARCH("Cha",F11)))</formula>
    </cfRule>
    <cfRule type="containsText" dxfId="68" priority="72" operator="containsText" text="Agi">
      <formula>NOT(ISERROR(SEARCH("Agi",F11)))</formula>
    </cfRule>
    <cfRule type="containsText" dxfId="67" priority="73" operator="containsText" text="Str">
      <formula>NOT(ISERROR(SEARCH("Str",F11)))</formula>
    </cfRule>
  </conditionalFormatting>
  <conditionalFormatting sqref="F12:G12">
    <cfRule type="containsText" dxfId="66" priority="62" operator="containsText" text="Phy">
      <formula>NOT(ISERROR(SEARCH("Phy",F12)))</formula>
    </cfRule>
    <cfRule type="containsText" dxfId="65" priority="63" operator="containsText" text="Int">
      <formula>NOT(ISERROR(SEARCH("Int",F12)))</formula>
    </cfRule>
    <cfRule type="containsText" dxfId="64" priority="64" operator="containsText" text="Exp">
      <formula>NOT(ISERROR(SEARCH("Exp",F12)))</formula>
    </cfRule>
    <cfRule type="containsText" dxfId="63" priority="65" operator="containsText" text="Cha">
      <formula>NOT(ISERROR(SEARCH("Cha",F12)))</formula>
    </cfRule>
    <cfRule type="containsText" dxfId="62" priority="66" operator="containsText" text="Agi">
      <formula>NOT(ISERROR(SEARCH("Agi",F12)))</formula>
    </cfRule>
    <cfRule type="containsText" dxfId="61" priority="67" operator="containsText" text="Str">
      <formula>NOT(ISERROR(SEARCH("Str",F12)))</formula>
    </cfRule>
  </conditionalFormatting>
  <conditionalFormatting sqref="F13:G13">
    <cfRule type="containsText" dxfId="60" priority="56" operator="containsText" text="Phy">
      <formula>NOT(ISERROR(SEARCH("Phy",F13)))</formula>
    </cfRule>
    <cfRule type="containsText" dxfId="59" priority="57" operator="containsText" text="Int">
      <formula>NOT(ISERROR(SEARCH("Int",F13)))</formula>
    </cfRule>
    <cfRule type="containsText" dxfId="58" priority="58" operator="containsText" text="Exp">
      <formula>NOT(ISERROR(SEARCH("Exp",F13)))</formula>
    </cfRule>
    <cfRule type="containsText" dxfId="57" priority="59" operator="containsText" text="Cha">
      <formula>NOT(ISERROR(SEARCH("Cha",F13)))</formula>
    </cfRule>
    <cfRule type="containsText" dxfId="56" priority="60" operator="containsText" text="Agi">
      <formula>NOT(ISERROR(SEARCH("Agi",F13)))</formula>
    </cfRule>
    <cfRule type="containsText" dxfId="55" priority="61" operator="containsText" text="Str">
      <formula>NOT(ISERROR(SEARCH("Str",F13)))</formula>
    </cfRule>
  </conditionalFormatting>
  <conditionalFormatting sqref="F14:G14">
    <cfRule type="containsText" dxfId="54" priority="50" operator="containsText" text="Phy">
      <formula>NOT(ISERROR(SEARCH("Phy",F14)))</formula>
    </cfRule>
    <cfRule type="containsText" dxfId="53" priority="51" operator="containsText" text="Int">
      <formula>NOT(ISERROR(SEARCH("Int",F14)))</formula>
    </cfRule>
    <cfRule type="containsText" dxfId="52" priority="52" operator="containsText" text="Exp">
      <formula>NOT(ISERROR(SEARCH("Exp",F14)))</formula>
    </cfRule>
    <cfRule type="containsText" dxfId="51" priority="53" operator="containsText" text="Cha">
      <formula>NOT(ISERROR(SEARCH("Cha",F14)))</formula>
    </cfRule>
    <cfRule type="containsText" dxfId="50" priority="54" operator="containsText" text="Agi">
      <formula>NOT(ISERROR(SEARCH("Agi",F14)))</formula>
    </cfRule>
    <cfRule type="containsText" dxfId="49" priority="55" operator="containsText" text="Str">
      <formula>NOT(ISERROR(SEARCH("Str",F14)))</formula>
    </cfRule>
  </conditionalFormatting>
  <conditionalFormatting sqref="F15:G15">
    <cfRule type="containsText" dxfId="48" priority="44" operator="containsText" text="Phy">
      <formula>NOT(ISERROR(SEARCH("Phy",F15)))</formula>
    </cfRule>
    <cfRule type="containsText" dxfId="47" priority="45" operator="containsText" text="Int">
      <formula>NOT(ISERROR(SEARCH("Int",F15)))</formula>
    </cfRule>
    <cfRule type="containsText" dxfId="46" priority="46" operator="containsText" text="Exp">
      <formula>NOT(ISERROR(SEARCH("Exp",F15)))</formula>
    </cfRule>
    <cfRule type="containsText" dxfId="45" priority="47" operator="containsText" text="Cha">
      <formula>NOT(ISERROR(SEARCH("Cha",F15)))</formula>
    </cfRule>
    <cfRule type="containsText" dxfId="44" priority="48" operator="containsText" text="Agi">
      <formula>NOT(ISERROR(SEARCH("Agi",F15)))</formula>
    </cfRule>
    <cfRule type="containsText" dxfId="43" priority="49" operator="containsText" text="Str">
      <formula>NOT(ISERROR(SEARCH("Str",F15)))</formula>
    </cfRule>
  </conditionalFormatting>
  <conditionalFormatting sqref="F16:G16">
    <cfRule type="containsText" dxfId="42" priority="38" operator="containsText" text="Phy">
      <formula>NOT(ISERROR(SEARCH("Phy",F16)))</formula>
    </cfRule>
    <cfRule type="containsText" dxfId="41" priority="39" operator="containsText" text="Int">
      <formula>NOT(ISERROR(SEARCH("Int",F16)))</formula>
    </cfRule>
    <cfRule type="containsText" dxfId="40" priority="40" operator="containsText" text="Exp">
      <formula>NOT(ISERROR(SEARCH("Exp",F16)))</formula>
    </cfRule>
    <cfRule type="containsText" dxfId="39" priority="41" operator="containsText" text="Cha">
      <formula>NOT(ISERROR(SEARCH("Cha",F16)))</formula>
    </cfRule>
    <cfRule type="containsText" dxfId="38" priority="42" operator="containsText" text="Agi">
      <formula>NOT(ISERROR(SEARCH("Agi",F16)))</formula>
    </cfRule>
    <cfRule type="containsText" dxfId="37" priority="43" operator="containsText" text="Str">
      <formula>NOT(ISERROR(SEARCH("Str",F16)))</formula>
    </cfRule>
  </conditionalFormatting>
  <conditionalFormatting sqref="F17:G18">
    <cfRule type="containsText" dxfId="36" priority="32" operator="containsText" text="Phy">
      <formula>NOT(ISERROR(SEARCH("Phy",F17)))</formula>
    </cfRule>
    <cfRule type="containsText" dxfId="35" priority="33" operator="containsText" text="Int">
      <formula>NOT(ISERROR(SEARCH("Int",F17)))</formula>
    </cfRule>
    <cfRule type="containsText" dxfId="34" priority="34" operator="containsText" text="Exp">
      <formula>NOT(ISERROR(SEARCH("Exp",F17)))</formula>
    </cfRule>
    <cfRule type="containsText" dxfId="33" priority="35" operator="containsText" text="Cha">
      <formula>NOT(ISERROR(SEARCH("Cha",F17)))</formula>
    </cfRule>
    <cfRule type="containsText" dxfId="32" priority="36" operator="containsText" text="Agi">
      <formula>NOT(ISERROR(SEARCH("Agi",F17)))</formula>
    </cfRule>
    <cfRule type="containsText" dxfId="31" priority="37" operator="containsText" text="Str">
      <formula>NOT(ISERROR(SEARCH("Str",F17)))</formula>
    </cfRule>
  </conditionalFormatting>
  <conditionalFormatting sqref="F19:G19">
    <cfRule type="containsText" dxfId="30" priority="26" operator="containsText" text="Phy">
      <formula>NOT(ISERROR(SEARCH("Phy",F19)))</formula>
    </cfRule>
    <cfRule type="containsText" dxfId="29" priority="27" operator="containsText" text="Int">
      <formula>NOT(ISERROR(SEARCH("Int",F19)))</formula>
    </cfRule>
    <cfRule type="containsText" dxfId="28" priority="28" operator="containsText" text="Exp">
      <formula>NOT(ISERROR(SEARCH("Exp",F19)))</formula>
    </cfRule>
    <cfRule type="containsText" dxfId="27" priority="29" operator="containsText" text="Cha">
      <formula>NOT(ISERROR(SEARCH("Cha",F19)))</formula>
    </cfRule>
    <cfRule type="containsText" dxfId="26" priority="30" operator="containsText" text="Agi">
      <formula>NOT(ISERROR(SEARCH("Agi",F19)))</formula>
    </cfRule>
    <cfRule type="containsText" dxfId="25" priority="31" operator="containsText" text="Str">
      <formula>NOT(ISERROR(SEARCH("Str",F19)))</formula>
    </cfRule>
  </conditionalFormatting>
  <conditionalFormatting sqref="F20:G21">
    <cfRule type="containsText" dxfId="24" priority="20" operator="containsText" text="Phy">
      <formula>NOT(ISERROR(SEARCH("Phy",F20)))</formula>
    </cfRule>
    <cfRule type="containsText" dxfId="23" priority="21" operator="containsText" text="Int">
      <formula>NOT(ISERROR(SEARCH("Int",F20)))</formula>
    </cfRule>
    <cfRule type="containsText" dxfId="22" priority="22" operator="containsText" text="Exp">
      <formula>NOT(ISERROR(SEARCH("Exp",F20)))</formula>
    </cfRule>
    <cfRule type="containsText" dxfId="21" priority="23" operator="containsText" text="Cha">
      <formula>NOT(ISERROR(SEARCH("Cha",F20)))</formula>
    </cfRule>
    <cfRule type="containsText" dxfId="20" priority="24" operator="containsText" text="Agi">
      <formula>NOT(ISERROR(SEARCH("Agi",F20)))</formula>
    </cfRule>
    <cfRule type="containsText" dxfId="19" priority="25" operator="containsText" text="Str">
      <formula>NOT(ISERROR(SEARCH("Str",F20)))</formula>
    </cfRule>
  </conditionalFormatting>
  <conditionalFormatting sqref="F22:G23">
    <cfRule type="containsText" dxfId="18" priority="14" operator="containsText" text="Phy">
      <formula>NOT(ISERROR(SEARCH("Phy",F22)))</formula>
    </cfRule>
    <cfRule type="containsText" dxfId="17" priority="15" operator="containsText" text="Int">
      <formula>NOT(ISERROR(SEARCH("Int",F22)))</formula>
    </cfRule>
    <cfRule type="containsText" dxfId="16" priority="16" operator="containsText" text="Exp">
      <formula>NOT(ISERROR(SEARCH("Exp",F22)))</formula>
    </cfRule>
    <cfRule type="containsText" dxfId="15" priority="17" operator="containsText" text="Cha">
      <formula>NOT(ISERROR(SEARCH("Cha",F22)))</formula>
    </cfRule>
    <cfRule type="containsText" dxfId="14" priority="18" operator="containsText" text="Agi">
      <formula>NOT(ISERROR(SEARCH("Agi",F22)))</formula>
    </cfRule>
    <cfRule type="containsText" dxfId="13" priority="19" operator="containsText" text="Str">
      <formula>NOT(ISERROR(SEARCH("Str",F22)))</formula>
    </cfRule>
  </conditionalFormatting>
  <conditionalFormatting sqref="F24:G24">
    <cfRule type="containsText" dxfId="12" priority="8" operator="containsText" text="Phy">
      <formula>NOT(ISERROR(SEARCH("Phy",F24)))</formula>
    </cfRule>
    <cfRule type="containsText" dxfId="11" priority="9" operator="containsText" text="Int">
      <formula>NOT(ISERROR(SEARCH("Int",F24)))</formula>
    </cfRule>
    <cfRule type="containsText" dxfId="10" priority="10" operator="containsText" text="Exp">
      <formula>NOT(ISERROR(SEARCH("Exp",F24)))</formula>
    </cfRule>
    <cfRule type="containsText" dxfId="9" priority="11" operator="containsText" text="Cha">
      <formula>NOT(ISERROR(SEARCH("Cha",F24)))</formula>
    </cfRule>
    <cfRule type="containsText" dxfId="8" priority="12" operator="containsText" text="Agi">
      <formula>NOT(ISERROR(SEARCH("Agi",F24)))</formula>
    </cfRule>
    <cfRule type="containsText" dxfId="7" priority="13" operator="containsText" text="Str">
      <formula>NOT(ISERROR(SEARCH("Str",F24)))</formula>
    </cfRule>
  </conditionalFormatting>
  <conditionalFormatting sqref="F25:G27">
    <cfRule type="containsText" dxfId="6" priority="2" operator="containsText" text="Phy">
      <formula>NOT(ISERROR(SEARCH("Phy",F25)))</formula>
    </cfRule>
    <cfRule type="containsText" dxfId="5" priority="3" operator="containsText" text="Int">
      <formula>NOT(ISERROR(SEARCH("Int",F25)))</formula>
    </cfRule>
    <cfRule type="containsText" dxfId="4" priority="4" operator="containsText" text="Exp">
      <formula>NOT(ISERROR(SEARCH("Exp",F25)))</formula>
    </cfRule>
    <cfRule type="containsText" dxfId="3" priority="5" operator="containsText" text="Cha">
      <formula>NOT(ISERROR(SEARCH("Cha",F25)))</formula>
    </cfRule>
    <cfRule type="containsText" dxfId="2" priority="6" operator="containsText" text="Agi">
      <formula>NOT(ISERROR(SEARCH("Agi",F25)))</formula>
    </cfRule>
    <cfRule type="containsText" dxfId="1" priority="7" operator="containsText" text="Str">
      <formula>NOT(ISERROR(SEARCH("Str",F25)))</formula>
    </cfRule>
  </conditionalFormatting>
  <conditionalFormatting sqref="F1:G1048576">
    <cfRule type="containsText" dxfId="0" priority="1" operator="containsText" text="Inst">
      <formula>NOT(ISERROR(SEARCH("Inst",F1)))</formula>
    </cfRule>
  </conditionalFormatting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M21" sqref="M21:M22"/>
    </sheetView>
  </sheetViews>
  <sheetFormatPr baseColWidth="10" defaultColWidth="11.5" defaultRowHeight="14" x14ac:dyDescent="0"/>
  <cols>
    <col min="7" max="7" width="5.1640625" customWidth="1"/>
    <col min="9" max="9" width="7.5" customWidth="1"/>
    <col min="11" max="11" width="12.83203125" customWidth="1"/>
    <col min="12" max="12" width="8.83203125" customWidth="1"/>
    <col min="13" max="13" width="8.5" customWidth="1"/>
    <col min="15" max="15" width="3.5" customWidth="1"/>
  </cols>
  <sheetData>
    <row r="1" spans="1:15" ht="15" thickBot="1">
      <c r="A1" s="15" t="s">
        <v>144</v>
      </c>
      <c r="B1" s="15"/>
      <c r="C1" s="15"/>
      <c r="D1" s="15" t="s">
        <v>137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" thickBot="1">
      <c r="A2" s="15" t="s">
        <v>133</v>
      </c>
      <c r="B2" s="15" t="s">
        <v>145</v>
      </c>
      <c r="C2" s="15"/>
      <c r="D2" s="15" t="s">
        <v>146</v>
      </c>
      <c r="E2" s="15" t="s">
        <v>145</v>
      </c>
      <c r="F2" s="15"/>
      <c r="G2" s="15"/>
      <c r="H2" s="111" t="s">
        <v>147</v>
      </c>
      <c r="I2" s="112" t="s">
        <v>148</v>
      </c>
      <c r="J2" s="112" t="s">
        <v>137</v>
      </c>
      <c r="K2" s="112" t="s">
        <v>144</v>
      </c>
      <c r="L2" s="112" t="s">
        <v>149</v>
      </c>
      <c r="M2" s="112" t="s">
        <v>150</v>
      </c>
      <c r="N2" s="99" t="s">
        <v>151</v>
      </c>
      <c r="O2" s="27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1" t="s">
        <v>152</v>
      </c>
      <c r="B4" s="15">
        <v>1</v>
      </c>
      <c r="C4" s="15"/>
      <c r="D4" s="15" t="s">
        <v>153</v>
      </c>
      <c r="E4" s="15">
        <v>1</v>
      </c>
      <c r="F4" s="15"/>
      <c r="G4" s="15"/>
      <c r="H4" s="15" t="s">
        <v>154</v>
      </c>
      <c r="I4" s="15" t="s">
        <v>155</v>
      </c>
      <c r="J4" s="15">
        <v>10</v>
      </c>
      <c r="K4" s="15">
        <v>2</v>
      </c>
      <c r="L4" s="15">
        <v>2</v>
      </c>
      <c r="M4" s="15">
        <v>0</v>
      </c>
      <c r="N4" s="15" t="s">
        <v>156</v>
      </c>
      <c r="O4" s="15"/>
    </row>
    <row r="5" spans="1:15">
      <c r="A5" s="1" t="s">
        <v>157</v>
      </c>
      <c r="B5" s="15">
        <v>2</v>
      </c>
      <c r="C5" s="15"/>
      <c r="D5" s="15" t="s">
        <v>158</v>
      </c>
      <c r="E5" s="15">
        <v>2</v>
      </c>
      <c r="F5" s="15"/>
      <c r="G5" s="15"/>
      <c r="H5" s="15" t="s">
        <v>159</v>
      </c>
      <c r="I5" s="15" t="s">
        <v>160</v>
      </c>
      <c r="J5" s="15">
        <v>10</v>
      </c>
      <c r="K5" s="15">
        <v>2</v>
      </c>
      <c r="L5" s="15">
        <v>12</v>
      </c>
      <c r="M5" s="15">
        <v>2</v>
      </c>
      <c r="N5" s="15" t="s">
        <v>161</v>
      </c>
      <c r="O5" s="15"/>
    </row>
    <row r="6" spans="1:15">
      <c r="A6" s="1" t="s">
        <v>162</v>
      </c>
      <c r="B6" s="15">
        <v>4</v>
      </c>
      <c r="C6" s="15"/>
      <c r="D6" s="15" t="s">
        <v>163</v>
      </c>
      <c r="E6" s="15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>
      <c r="A7" s="1" t="s">
        <v>164</v>
      </c>
      <c r="B7" s="15">
        <v>6</v>
      </c>
      <c r="C7" s="15"/>
      <c r="D7" s="15" t="s">
        <v>165</v>
      </c>
      <c r="E7" s="15">
        <v>6</v>
      </c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>
      <c r="A8" s="1" t="s">
        <v>166</v>
      </c>
      <c r="B8" s="15">
        <v>8</v>
      </c>
      <c r="C8" s="15"/>
      <c r="D8" s="15" t="s">
        <v>167</v>
      </c>
      <c r="E8" s="15">
        <v>8</v>
      </c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>
      <c r="A9" s="1" t="s">
        <v>168</v>
      </c>
      <c r="B9" s="15">
        <v>10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A11" s="1" t="s">
        <v>87</v>
      </c>
      <c r="B11" s="15" t="s">
        <v>169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ht="15" thickBot="1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>
      <c r="A13" s="1" t="s">
        <v>170</v>
      </c>
      <c r="B13" s="15">
        <v>0.5</v>
      </c>
      <c r="C13" s="15"/>
      <c r="D13" s="15"/>
      <c r="E13" s="16" t="s">
        <v>171</v>
      </c>
      <c r="F13" s="18"/>
      <c r="G13" s="15"/>
      <c r="H13" s="15"/>
      <c r="I13" s="15"/>
      <c r="J13" s="15"/>
      <c r="K13" s="15"/>
      <c r="L13" s="15"/>
      <c r="M13" s="15"/>
      <c r="N13" s="15"/>
      <c r="O13" s="15"/>
    </row>
    <row r="14" spans="1:15">
      <c r="A14" s="15" t="s">
        <v>172</v>
      </c>
      <c r="B14" s="15">
        <v>1</v>
      </c>
      <c r="C14" s="15"/>
      <c r="D14" s="15"/>
      <c r="E14" s="19" t="s">
        <v>173</v>
      </c>
      <c r="F14" s="20">
        <v>4</v>
      </c>
      <c r="G14" s="15"/>
      <c r="H14" s="15"/>
      <c r="I14" s="15"/>
      <c r="J14" s="15"/>
      <c r="K14" s="15"/>
      <c r="L14" s="15"/>
      <c r="M14" s="15"/>
      <c r="N14" s="15"/>
      <c r="O14" s="15"/>
    </row>
    <row r="15" spans="1:15">
      <c r="A15" s="1" t="s">
        <v>174</v>
      </c>
      <c r="B15" s="15">
        <v>2</v>
      </c>
      <c r="C15" s="15"/>
      <c r="D15" s="15"/>
      <c r="E15" s="19"/>
      <c r="F15" s="20"/>
      <c r="G15" s="15"/>
      <c r="H15" s="15"/>
      <c r="I15" s="15"/>
      <c r="J15" s="15"/>
      <c r="K15" s="15"/>
      <c r="L15" s="15"/>
      <c r="M15" s="15"/>
      <c r="N15" s="15"/>
      <c r="O15" s="15"/>
    </row>
    <row r="16" spans="1:15">
      <c r="A16" s="15" t="s">
        <v>175</v>
      </c>
      <c r="B16" s="15">
        <v>4</v>
      </c>
      <c r="C16" s="15"/>
      <c r="D16" s="15"/>
      <c r="E16" s="19" t="s">
        <v>176</v>
      </c>
      <c r="F16" s="20" t="s">
        <v>137</v>
      </c>
      <c r="G16" s="15"/>
      <c r="H16" s="15"/>
      <c r="I16" s="15"/>
      <c r="J16" s="15"/>
      <c r="K16" s="15"/>
      <c r="L16" s="15"/>
      <c r="M16" s="15"/>
      <c r="N16" s="15"/>
      <c r="O16" s="15"/>
    </row>
    <row r="17" spans="1:6">
      <c r="A17" s="1" t="s">
        <v>177</v>
      </c>
      <c r="B17" s="15">
        <v>6</v>
      </c>
      <c r="C17" s="15"/>
      <c r="D17" s="15"/>
      <c r="E17" s="19">
        <v>6</v>
      </c>
      <c r="F17" s="20">
        <v>14</v>
      </c>
    </row>
    <row r="18" spans="1:6">
      <c r="A18" s="15" t="s">
        <v>178</v>
      </c>
      <c r="B18" s="15">
        <v>8</v>
      </c>
      <c r="C18" s="15"/>
      <c r="D18" s="15"/>
      <c r="E18" s="19">
        <v>7</v>
      </c>
      <c r="F18" s="20">
        <v>15</v>
      </c>
    </row>
    <row r="19" spans="1:6">
      <c r="A19" s="15"/>
      <c r="B19" s="15"/>
      <c r="C19" s="15"/>
      <c r="D19" s="15"/>
      <c r="E19" s="19">
        <v>8</v>
      </c>
      <c r="F19" s="20">
        <v>15</v>
      </c>
    </row>
    <row r="20" spans="1:6">
      <c r="A20" s="15" t="s">
        <v>89</v>
      </c>
      <c r="B20" s="15" t="s">
        <v>145</v>
      </c>
      <c r="C20" s="15"/>
      <c r="D20" s="15"/>
      <c r="E20" s="19">
        <v>9</v>
      </c>
      <c r="F20" s="20">
        <v>16</v>
      </c>
    </row>
    <row r="21" spans="1:6">
      <c r="A21" s="15"/>
      <c r="B21" s="15"/>
      <c r="C21" s="15"/>
      <c r="D21" s="15"/>
      <c r="E21" s="19">
        <v>10</v>
      </c>
      <c r="F21" s="20">
        <v>16</v>
      </c>
    </row>
    <row r="22" spans="1:6">
      <c r="A22" s="15" t="s">
        <v>152</v>
      </c>
      <c r="B22" s="15">
        <v>1</v>
      </c>
      <c r="C22" s="15"/>
      <c r="D22" s="15"/>
      <c r="E22" s="19">
        <v>11</v>
      </c>
      <c r="F22" s="20">
        <v>16</v>
      </c>
    </row>
    <row r="23" spans="1:6">
      <c r="A23" s="1" t="s">
        <v>157</v>
      </c>
      <c r="B23" s="15">
        <v>2</v>
      </c>
      <c r="C23" s="15"/>
      <c r="D23" s="15"/>
      <c r="E23" s="19">
        <v>12</v>
      </c>
      <c r="F23" s="20">
        <v>17</v>
      </c>
    </row>
    <row r="24" spans="1:6">
      <c r="A24" s="1" t="s">
        <v>162</v>
      </c>
      <c r="B24" s="15">
        <v>3</v>
      </c>
      <c r="C24" s="15"/>
      <c r="D24" s="15"/>
      <c r="E24" s="19">
        <v>13</v>
      </c>
      <c r="F24" s="20">
        <v>17</v>
      </c>
    </row>
    <row r="25" spans="1:6">
      <c r="A25" s="1" t="s">
        <v>164</v>
      </c>
      <c r="B25" s="15">
        <v>4</v>
      </c>
      <c r="C25" s="15"/>
      <c r="D25" s="15"/>
      <c r="E25" s="19">
        <v>14</v>
      </c>
      <c r="F25" s="20">
        <v>17</v>
      </c>
    </row>
    <row r="26" spans="1:6">
      <c r="A26" s="1" t="s">
        <v>166</v>
      </c>
      <c r="B26" s="15">
        <v>5</v>
      </c>
      <c r="C26" s="15"/>
      <c r="D26" s="15"/>
      <c r="E26" s="19">
        <v>15</v>
      </c>
      <c r="F26" s="20">
        <v>18</v>
      </c>
    </row>
    <row r="27" spans="1:6">
      <c r="A27" s="1" t="s">
        <v>168</v>
      </c>
      <c r="B27" s="15">
        <v>6</v>
      </c>
      <c r="C27" s="15"/>
      <c r="D27" s="15"/>
      <c r="E27" s="19">
        <v>16</v>
      </c>
      <c r="F27" s="20">
        <v>18</v>
      </c>
    </row>
    <row r="28" spans="1:6">
      <c r="A28" s="1"/>
      <c r="B28" s="15"/>
      <c r="C28" s="15"/>
      <c r="D28" s="15"/>
      <c r="E28" s="19">
        <v>17</v>
      </c>
      <c r="F28" s="20">
        <v>18</v>
      </c>
    </row>
    <row r="29" spans="1:6">
      <c r="A29" s="1"/>
      <c r="B29" s="15"/>
      <c r="C29" s="15"/>
      <c r="D29" s="15"/>
      <c r="E29" s="19">
        <v>18</v>
      </c>
      <c r="F29" s="20">
        <v>19</v>
      </c>
    </row>
    <row r="30" spans="1:6">
      <c r="A30" s="15"/>
      <c r="B30" s="15"/>
      <c r="C30" s="15"/>
      <c r="D30" s="15"/>
      <c r="E30" s="19">
        <v>19</v>
      </c>
      <c r="F30" s="20">
        <v>19</v>
      </c>
    </row>
    <row r="31" spans="1:6" ht="15" thickBot="1">
      <c r="A31" s="15"/>
      <c r="B31" s="15"/>
      <c r="C31" s="15"/>
      <c r="D31" s="15"/>
      <c r="E31" s="21">
        <v>20</v>
      </c>
      <c r="F31" s="23">
        <v>20</v>
      </c>
    </row>
    <row r="32" spans="1:6">
      <c r="A32" s="15"/>
      <c r="B32" s="15"/>
      <c r="C32" s="15"/>
      <c r="D32" s="15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baseColWidth="10" defaultColWidth="11.5" defaultRowHeight="14" x14ac:dyDescent="0"/>
  <cols>
    <col min="1" max="1" width="127.5" customWidth="1"/>
  </cols>
  <sheetData>
    <row r="1" spans="1:1">
      <c r="A1" s="32" t="s">
        <v>179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90" zoomScaleNormal="90" zoomScalePageLayoutView="90" workbookViewId="0">
      <selection activeCell="I12" sqref="I12"/>
    </sheetView>
  </sheetViews>
  <sheetFormatPr baseColWidth="10" defaultRowHeight="14" x14ac:dyDescent="0"/>
  <cols>
    <col min="1" max="1" width="13.1640625" customWidth="1"/>
    <col min="2" max="2" width="8.5" customWidth="1"/>
    <col min="4" max="4" width="6" customWidth="1"/>
    <col min="5" max="5" width="15.83203125" customWidth="1"/>
    <col min="6" max="6" width="8.5" customWidth="1"/>
    <col min="7" max="7" width="13.5" customWidth="1"/>
    <col min="8" max="8" width="6.5" customWidth="1"/>
  </cols>
  <sheetData>
    <row r="1" spans="1:11">
      <c r="A1" t="s">
        <v>184</v>
      </c>
      <c r="B1" t="s">
        <v>4</v>
      </c>
      <c r="C1" t="s">
        <v>185</v>
      </c>
      <c r="D1" t="s">
        <v>8</v>
      </c>
      <c r="E1" s="117" t="s">
        <v>249</v>
      </c>
      <c r="F1" s="117" t="s">
        <v>206</v>
      </c>
      <c r="G1" s="127" t="s">
        <v>232</v>
      </c>
      <c r="H1" s="127" t="s">
        <v>233</v>
      </c>
      <c r="I1" s="127" t="s">
        <v>267</v>
      </c>
    </row>
    <row r="2" spans="1:11">
      <c r="A2" t="s">
        <v>21</v>
      </c>
      <c r="B2">
        <f>CharacterSheet!B2</f>
        <v>12</v>
      </c>
      <c r="C2" t="str">
        <f>CharacterSheet!E2</f>
        <v>Reiten</v>
      </c>
      <c r="D2">
        <f>CharacterSheet!I2</f>
        <v>20</v>
      </c>
      <c r="E2" s="127" t="s">
        <v>258</v>
      </c>
      <c r="F2" s="15">
        <f>CharacterSheet!B15</f>
        <v>300</v>
      </c>
      <c r="G2" s="127" t="s">
        <v>223</v>
      </c>
      <c r="H2">
        <f>Status!C26</f>
        <v>7</v>
      </c>
      <c r="I2">
        <f>Status!Z2</f>
        <v>0</v>
      </c>
    </row>
    <row r="3" spans="1:11">
      <c r="A3" s="15" t="s">
        <v>36</v>
      </c>
      <c r="B3" s="15">
        <f>CharacterSheet!B3</f>
        <v>13</v>
      </c>
      <c r="C3" s="15" t="str">
        <f>CharacterSheet!E3</f>
        <v>Armed</v>
      </c>
      <c r="D3" s="15">
        <f>CharacterSheet!I3</f>
        <v>25</v>
      </c>
      <c r="E3" s="127" t="s">
        <v>257</v>
      </c>
      <c r="F3" s="15">
        <f>CharacterSheet!B16</f>
        <v>12</v>
      </c>
      <c r="G3" s="127" t="s">
        <v>224</v>
      </c>
      <c r="H3" s="15">
        <f>Status!C27</f>
        <v>6</v>
      </c>
      <c r="I3" s="15">
        <f>Status!Z3</f>
        <v>0</v>
      </c>
    </row>
    <row r="4" spans="1:11">
      <c r="A4" s="15" t="s">
        <v>65</v>
      </c>
      <c r="B4" s="15">
        <f>CharacterSheet!B4</f>
        <v>14</v>
      </c>
      <c r="C4" s="15" t="str">
        <f>CharacterSheet!E4</f>
        <v>Unarmed</v>
      </c>
      <c r="D4" s="15">
        <f>CharacterSheet!I4</f>
        <v>20</v>
      </c>
      <c r="E4" s="117" t="s">
        <v>260</v>
      </c>
      <c r="F4" s="15">
        <f>CharacterSheet!B17</f>
        <v>60</v>
      </c>
      <c r="G4" s="127" t="s">
        <v>225</v>
      </c>
      <c r="H4" s="15">
        <f>Status!C28</f>
        <v>7</v>
      </c>
      <c r="I4" s="15">
        <f>Status!Z4</f>
        <v>0</v>
      </c>
    </row>
    <row r="5" spans="1:11">
      <c r="A5" s="15" t="s">
        <v>22</v>
      </c>
      <c r="B5" s="15">
        <f>CharacterSheet!B5</f>
        <v>9</v>
      </c>
      <c r="C5" s="15" t="str">
        <f>CharacterSheet!E5</f>
        <v>Blocken</v>
      </c>
      <c r="D5" s="15">
        <f>CharacterSheet!I5</f>
        <v>20</v>
      </c>
      <c r="E5" s="117" t="s">
        <v>261</v>
      </c>
      <c r="F5" s="15">
        <f>CharacterSheet!B18</f>
        <v>210</v>
      </c>
      <c r="G5" s="127" t="s">
        <v>226</v>
      </c>
      <c r="H5">
        <f>Status!C30</f>
        <v>0</v>
      </c>
      <c r="I5" s="15">
        <f>Status!Z5</f>
        <v>0</v>
      </c>
    </row>
    <row r="6" spans="1:11">
      <c r="A6" s="15" t="s">
        <v>85</v>
      </c>
      <c r="B6" s="15">
        <f>CharacterSheet!B6</f>
        <v>15</v>
      </c>
      <c r="C6" s="15" t="str">
        <f>CharacterSheet!E6</f>
        <v>Artillerie</v>
      </c>
      <c r="D6" s="15">
        <f>CharacterSheet!I6</f>
        <v>20</v>
      </c>
      <c r="E6" s="117" t="s">
        <v>262</v>
      </c>
      <c r="F6" s="15">
        <f>CharacterSheet!B19</f>
        <v>60</v>
      </c>
      <c r="G6" s="127" t="s">
        <v>227</v>
      </c>
      <c r="H6">
        <f>Status!D2</f>
        <v>1</v>
      </c>
      <c r="I6" s="15">
        <f>Status!Z6</f>
        <v>0</v>
      </c>
    </row>
    <row r="7" spans="1:11">
      <c r="A7" s="15" t="s">
        <v>203</v>
      </c>
      <c r="B7" s="15">
        <f>CharacterSheet!B7</f>
        <v>14</v>
      </c>
      <c r="C7" s="15" t="str">
        <f>CharacterSheet!E7</f>
        <v>Ranged</v>
      </c>
      <c r="D7" s="15">
        <f>CharacterSheet!I7</f>
        <v>38</v>
      </c>
      <c r="E7" s="117" t="s">
        <v>263</v>
      </c>
      <c r="F7" s="15">
        <f>CharacterSheet!B20</f>
        <v>60</v>
      </c>
      <c r="G7" s="127" t="s">
        <v>228</v>
      </c>
      <c r="H7" s="15">
        <f>Status!D3</f>
        <v>1</v>
      </c>
      <c r="I7" s="15">
        <f>Status!Z7</f>
        <v>0</v>
      </c>
    </row>
    <row r="8" spans="1:11">
      <c r="A8" s="15" t="str">
        <f>CharacterSheet!A8</f>
        <v>Luck</v>
      </c>
      <c r="B8" s="15">
        <f>CharacterSheet!B8</f>
        <v>5</v>
      </c>
      <c r="C8" s="15" t="str">
        <f>CharacterSheet!E8</f>
        <v>throwing</v>
      </c>
      <c r="D8" s="15">
        <f>CharacterSheet!I8</f>
        <v>28</v>
      </c>
      <c r="E8" s="117" t="s">
        <v>264</v>
      </c>
      <c r="F8" s="15">
        <f>CharacterSheet!B21</f>
        <v>75</v>
      </c>
      <c r="G8" s="127" t="s">
        <v>229</v>
      </c>
      <c r="H8" s="15">
        <f>Status!D4</f>
        <v>1</v>
      </c>
      <c r="I8" s="15"/>
    </row>
    <row r="9" spans="1:11">
      <c r="A9" s="15" t="str">
        <f>CharacterSheet!A9</f>
        <v>Glaube</v>
      </c>
      <c r="B9" s="15">
        <f>CharacterSheet!B9</f>
        <v>5</v>
      </c>
      <c r="C9" s="15" t="str">
        <f>CharacterSheet!E9</f>
        <v>Dodge</v>
      </c>
      <c r="D9" s="15">
        <f>CharacterSheet!I9</f>
        <v>32</v>
      </c>
      <c r="E9" s="117" t="s">
        <v>265</v>
      </c>
      <c r="F9" s="15">
        <f>CharacterSheet!B22</f>
        <v>75</v>
      </c>
      <c r="G9" s="127" t="s">
        <v>230</v>
      </c>
      <c r="H9" s="15">
        <f>Status!D5</f>
        <v>0</v>
      </c>
      <c r="I9" s="15"/>
    </row>
    <row r="10" spans="1:11">
      <c r="A10" s="15" t="s">
        <v>193</v>
      </c>
      <c r="B10" s="15">
        <f>CharacterSheet!B10</f>
        <v>17</v>
      </c>
      <c r="C10" s="15" t="str">
        <f>CharacterSheet!E10</f>
        <v>Acrobatics</v>
      </c>
      <c r="D10" s="15">
        <f>CharacterSheet!I10</f>
        <v>28</v>
      </c>
      <c r="E10" s="127" t="s">
        <v>200</v>
      </c>
      <c r="F10" s="15" t="str">
        <f>CharacterSheet!B1</f>
        <v>Mensch</v>
      </c>
      <c r="G10" s="127" t="s">
        <v>234</v>
      </c>
      <c r="H10">
        <f>Status!D8</f>
        <v>7</v>
      </c>
      <c r="I10" s="15"/>
      <c r="J10" s="127"/>
      <c r="K10" s="15"/>
    </row>
    <row r="11" spans="1:11">
      <c r="A11" s="15" t="s">
        <v>194</v>
      </c>
      <c r="B11" s="15">
        <f>CharacterSheet!B11</f>
        <v>6</v>
      </c>
      <c r="C11" s="15" t="str">
        <f>CharacterSheet!E11</f>
        <v>Schleichen</v>
      </c>
      <c r="D11" s="15">
        <f>CharacterSheet!I11</f>
        <v>20</v>
      </c>
      <c r="E11" s="15" t="s">
        <v>205</v>
      </c>
      <c r="F11">
        <v>2</v>
      </c>
      <c r="G11" t="s">
        <v>235</v>
      </c>
      <c r="H11" s="15">
        <f>Status!D9</f>
        <v>7</v>
      </c>
      <c r="I11" s="15"/>
      <c r="J11" s="127"/>
      <c r="K11" s="15"/>
    </row>
    <row r="12" spans="1:11">
      <c r="A12" t="s">
        <v>195</v>
      </c>
      <c r="B12">
        <f>Inventar!G22</f>
        <v>13.25</v>
      </c>
      <c r="C12" s="15" t="str">
        <f>CharacterSheet!E12</f>
        <v>Taschendiebstahl</v>
      </c>
      <c r="D12" s="15">
        <f>CharacterSheet!I12</f>
        <v>20</v>
      </c>
      <c r="E12" s="15" t="s">
        <v>204</v>
      </c>
      <c r="F12">
        <v>2</v>
      </c>
      <c r="G12" t="s">
        <v>236</v>
      </c>
      <c r="H12" s="15">
        <f>Status!D10</f>
        <v>7</v>
      </c>
    </row>
    <row r="13" spans="1:11">
      <c r="A13" t="s">
        <v>196</v>
      </c>
      <c r="B13">
        <f>Inventar!G19</f>
        <v>20.95</v>
      </c>
      <c r="C13" s="15" t="str">
        <f>CharacterSheet!E13</f>
        <v>Schlossknacken</v>
      </c>
      <c r="D13" s="15">
        <f>CharacterSheet!I13</f>
        <v>20</v>
      </c>
      <c r="E13" s="15" t="s">
        <v>187</v>
      </c>
      <c r="F13" t="str">
        <f>Status!B2</f>
        <v>Schwert</v>
      </c>
      <c r="G13" t="s">
        <v>237</v>
      </c>
      <c r="H13" s="15">
        <f>Status!D11</f>
        <v>7</v>
      </c>
    </row>
    <row r="14" spans="1:11">
      <c r="A14" s="15" t="s">
        <v>256</v>
      </c>
      <c r="B14" s="15">
        <f>Status!AA11</f>
        <v>48</v>
      </c>
      <c r="C14" s="15" t="str">
        <f>CharacterSheet!E14</f>
        <v>Lying</v>
      </c>
      <c r="D14" s="15">
        <f>CharacterSheet!I14</f>
        <v>35</v>
      </c>
      <c r="E14" s="15" t="s">
        <v>188</v>
      </c>
      <c r="F14" s="15" t="str">
        <f>Status!B3</f>
        <v>Muskete</v>
      </c>
      <c r="G14" t="s">
        <v>238</v>
      </c>
      <c r="H14" s="15">
        <f>Status!D12</f>
        <v>7</v>
      </c>
    </row>
    <row r="15" spans="1:11">
      <c r="A15" t="s">
        <v>182</v>
      </c>
      <c r="B15" t="str">
        <f>Status!AA13</f>
        <v>Leicht</v>
      </c>
      <c r="C15" s="15" t="str">
        <f>CharacterSheet!E15</f>
        <v>Persuation</v>
      </c>
      <c r="D15" s="15">
        <f>CharacterSheet!I15</f>
        <v>40</v>
      </c>
      <c r="E15" s="15" t="s">
        <v>197</v>
      </c>
      <c r="F15" s="15" t="str">
        <f>Status!B4</f>
        <v>Muskete</v>
      </c>
      <c r="G15" t="s">
        <v>239</v>
      </c>
      <c r="H15">
        <f>Status!E8</f>
        <v>1</v>
      </c>
    </row>
    <row r="16" spans="1:11">
      <c r="A16" t="s">
        <v>189</v>
      </c>
      <c r="B16">
        <f>Status!R12</f>
        <v>12</v>
      </c>
      <c r="C16" s="15" t="str">
        <f>CharacterSheet!E16</f>
        <v>Performance</v>
      </c>
      <c r="D16" s="15">
        <f>CharacterSheet!I16</f>
        <v>20</v>
      </c>
      <c r="E16" s="15" t="s">
        <v>26</v>
      </c>
      <c r="F16" s="15">
        <f>Status!B5</f>
        <v>0</v>
      </c>
      <c r="G16" s="15" t="s">
        <v>241</v>
      </c>
      <c r="H16" s="15">
        <f>Status!E9</f>
        <v>1</v>
      </c>
    </row>
    <row r="17" spans="1:8">
      <c r="A17" t="s">
        <v>198</v>
      </c>
      <c r="B17">
        <f>ROUNDUP((B6+B6+B4)/3,0)</f>
        <v>15</v>
      </c>
      <c r="C17" s="15" t="str">
        <f>CharacterSheet!E17</f>
        <v>Feilschen</v>
      </c>
      <c r="D17" s="15">
        <f>CharacterSheet!I17</f>
        <v>20</v>
      </c>
      <c r="E17" s="15" t="s">
        <v>251</v>
      </c>
      <c r="F17" s="15">
        <f>Status!C2</f>
        <v>30</v>
      </c>
      <c r="G17" s="15" t="s">
        <v>244</v>
      </c>
      <c r="H17" s="15">
        <f>Status!E10</f>
        <v>1</v>
      </c>
    </row>
    <row r="18" spans="1:8">
      <c r="A18" t="s">
        <v>199</v>
      </c>
      <c r="B18" s="15">
        <f>ROUNDUP((B5+B4+B5)/3,0)</f>
        <v>11</v>
      </c>
      <c r="C18" s="15" t="str">
        <f>CharacterSheet!E18</f>
        <v>Insight</v>
      </c>
      <c r="D18" s="15">
        <f>CharacterSheet!I18</f>
        <v>38</v>
      </c>
      <c r="E18" s="15" t="s">
        <v>252</v>
      </c>
      <c r="F18" s="15">
        <f>Status!C3</f>
        <v>69</v>
      </c>
      <c r="G18" s="15" t="s">
        <v>245</v>
      </c>
      <c r="H18" s="15">
        <f>Status!E11</f>
        <v>1</v>
      </c>
    </row>
    <row r="19" spans="1:8">
      <c r="A19" t="s">
        <v>192</v>
      </c>
      <c r="B19">
        <f>CharacterSheet!B8+CharacterSheet!B9</f>
        <v>10</v>
      </c>
      <c r="C19" s="15" t="str">
        <f>CharacterSheet!E19</f>
        <v>Intimidation</v>
      </c>
      <c r="D19" s="15">
        <f>CharacterSheet!I19</f>
        <v>20</v>
      </c>
      <c r="E19" s="15" t="s">
        <v>253</v>
      </c>
      <c r="F19" s="15">
        <f>Status!C4</f>
        <v>69</v>
      </c>
      <c r="G19" s="15" t="s">
        <v>248</v>
      </c>
      <c r="H19" s="15">
        <f>Status!E12</f>
        <v>1</v>
      </c>
    </row>
    <row r="20" spans="1:8">
      <c r="A20" s="117" t="s">
        <v>69</v>
      </c>
      <c r="B20" t="s">
        <v>325</v>
      </c>
      <c r="C20" s="15" t="str">
        <f>CharacterSheet!E20</f>
        <v xml:space="preserve">Swimming </v>
      </c>
      <c r="D20" s="15">
        <f>CharacterSheet!I20</f>
        <v>28</v>
      </c>
      <c r="E20" s="15" t="s">
        <v>254</v>
      </c>
      <c r="F20" s="15">
        <f>Status!C5</f>
        <v>0</v>
      </c>
      <c r="G20" t="s">
        <v>240</v>
      </c>
      <c r="H20" t="str">
        <f>Status!B8</f>
        <v>Leicht</v>
      </c>
    </row>
    <row r="21" spans="1:8">
      <c r="A21" s="117" t="s">
        <v>87</v>
      </c>
      <c r="B21">
        <f>Status!D16</f>
        <v>300</v>
      </c>
      <c r="C21" s="15" t="str">
        <f>CharacterSheet!E21</f>
        <v>Running</v>
      </c>
      <c r="D21" s="15">
        <f>CharacterSheet!I21</f>
        <v>26</v>
      </c>
      <c r="E21" t="s">
        <v>186</v>
      </c>
      <c r="F21" s="13">
        <f>Status!C13</f>
        <v>30</v>
      </c>
      <c r="G21" s="15" t="s">
        <v>242</v>
      </c>
      <c r="H21" s="15" t="str">
        <f>Status!B9</f>
        <v>Leicht</v>
      </c>
    </row>
    <row r="22" spans="1:8">
      <c r="A22" s="117" t="s">
        <v>89</v>
      </c>
      <c r="B22" s="15">
        <f>Status!D17</f>
        <v>12</v>
      </c>
      <c r="C22" s="15" t="str">
        <f>CharacterSheet!E22</f>
        <v>Handwerk</v>
      </c>
      <c r="D22" s="15">
        <f>CharacterSheet!I22</f>
        <v>20</v>
      </c>
      <c r="E22" s="15" t="str">
        <f>Status!A8</f>
        <v>Helm</v>
      </c>
      <c r="F22" s="13">
        <f>Status!C8</f>
        <v>6</v>
      </c>
      <c r="G22" s="15" t="s">
        <v>243</v>
      </c>
      <c r="H22" s="15" t="str">
        <f>Status!B10</f>
        <v>Leicht</v>
      </c>
    </row>
    <row r="23" spans="1:8">
      <c r="A23" s="117" t="s">
        <v>207</v>
      </c>
      <c r="B23" s="15">
        <f>Status!D18</f>
        <v>60</v>
      </c>
      <c r="C23" s="15" t="str">
        <f>CharacterSheet!E23</f>
        <v>Alchemie</v>
      </c>
      <c r="D23" s="15">
        <f>CharacterSheet!I23</f>
        <v>20</v>
      </c>
      <c r="E23" s="15" t="str">
        <f>Status!A9</f>
        <v>Brust</v>
      </c>
      <c r="F23" s="13">
        <f>Status!C9</f>
        <v>6</v>
      </c>
      <c r="G23" s="15" t="s">
        <v>246</v>
      </c>
      <c r="H23" s="15" t="str">
        <f>Status!B11</f>
        <v>Leicht</v>
      </c>
    </row>
    <row r="24" spans="1:8">
      <c r="A24" s="117" t="s">
        <v>208</v>
      </c>
      <c r="B24" s="15">
        <f>Status!D19</f>
        <v>210</v>
      </c>
      <c r="C24" s="15" t="str">
        <f>CharacterSheet!E24</f>
        <v>Vehicles</v>
      </c>
      <c r="D24" s="15">
        <f>CharacterSheet!I24</f>
        <v>50</v>
      </c>
      <c r="E24" s="15" t="str">
        <f>Status!A10</f>
        <v>Arme</v>
      </c>
      <c r="F24" s="13">
        <f>Status!C10</f>
        <v>6</v>
      </c>
      <c r="G24" s="15" t="s">
        <v>247</v>
      </c>
      <c r="H24" s="15" t="str">
        <f>Status!B12</f>
        <v>Leicht</v>
      </c>
    </row>
    <row r="25" spans="1:8">
      <c r="A25" s="117" t="s">
        <v>211</v>
      </c>
      <c r="B25" s="15">
        <f>Status!D20</f>
        <v>60</v>
      </c>
      <c r="C25" s="15" t="str">
        <f>CharacterSheet!E25</f>
        <v>Animal Handling</v>
      </c>
      <c r="D25" s="15">
        <f>CharacterSheet!I25</f>
        <v>20</v>
      </c>
      <c r="E25" s="15" t="str">
        <f>Status!A11</f>
        <v>Gürtel</v>
      </c>
      <c r="F25" s="13">
        <f>Status!C11</f>
        <v>6</v>
      </c>
    </row>
    <row r="26" spans="1:8">
      <c r="A26" s="117" t="s">
        <v>212</v>
      </c>
      <c r="B26" s="15">
        <f>Status!D21</f>
        <v>60</v>
      </c>
      <c r="C26" s="15" t="s">
        <v>190</v>
      </c>
      <c r="D26" s="15">
        <f>CharacterSheet!I26</f>
        <v>20</v>
      </c>
      <c r="E26" s="15" t="str">
        <f>Status!A12</f>
        <v>Beine</v>
      </c>
      <c r="F26" s="13">
        <f>Status!C12</f>
        <v>6</v>
      </c>
    </row>
    <row r="27" spans="1:8">
      <c r="A27" s="117" t="s">
        <v>209</v>
      </c>
      <c r="B27" s="15">
        <f>Status!D22</f>
        <v>75</v>
      </c>
      <c r="C27" s="15" t="str">
        <f>CharacterSheet!E27</f>
        <v>Perception</v>
      </c>
      <c r="D27" s="15">
        <f>CharacterSheet!I27</f>
        <v>27</v>
      </c>
      <c r="E27" t="s">
        <v>250</v>
      </c>
      <c r="F27" t="str">
        <f>Status!I29</f>
        <v>Plötze</v>
      </c>
    </row>
    <row r="28" spans="1:8">
      <c r="A28" s="117" t="s">
        <v>210</v>
      </c>
      <c r="B28" s="15">
        <f>Status!D23</f>
        <v>75</v>
      </c>
      <c r="C28" s="15"/>
    </row>
    <row r="29" spans="1:8">
      <c r="A29" s="127" t="s">
        <v>259</v>
      </c>
      <c r="B29">
        <f>Status!Q17</f>
        <v>0</v>
      </c>
      <c r="C29" s="15"/>
    </row>
    <row r="30" spans="1:8">
      <c r="C30" s="15"/>
    </row>
    <row r="31" spans="1:8">
      <c r="C31" s="15"/>
    </row>
  </sheetData>
  <phoneticPr fontId="8" type="noConversion"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Status</vt:lpstr>
      <vt:lpstr>Inventar</vt:lpstr>
      <vt:lpstr>Pflanzen</vt:lpstr>
      <vt:lpstr>Plötze</vt:lpstr>
      <vt:lpstr>CharacterSheet</vt:lpstr>
      <vt:lpstr>Prices+Changelog</vt:lpstr>
      <vt:lpstr>Backstory</vt:lpstr>
      <vt:lpstr>Abfrage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Emil</cp:lastModifiedBy>
  <cp:revision/>
  <dcterms:created xsi:type="dcterms:W3CDTF">2020-01-04T18:55:59Z</dcterms:created>
  <dcterms:modified xsi:type="dcterms:W3CDTF">2021-08-27T13:12:47Z</dcterms:modified>
  <cp:category/>
  <cp:contentStatus/>
</cp:coreProperties>
</file>