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ropbox\OrbisAstea\Rpg\ZZZ Character Sheets\"/>
    </mc:Choice>
  </mc:AlternateContent>
  <xr:revisionPtr revIDLastSave="0" documentId="13_ncr:1_{AB81FA92-694E-409C-B01B-8C69211C49A2}" xr6:coauthVersionLast="47" xr6:coauthVersionMax="47" xr10:uidLastSave="{00000000-0000-0000-0000-000000000000}"/>
  <bookViews>
    <workbookView xWindow="55815" yWindow="2310" windowWidth="2400" windowHeight="585" xr2:uid="{57D2AEFB-14FB-4D36-AF2A-9B9D3BD9BFF6}"/>
  </bookViews>
  <sheets>
    <sheet name="Status" sheetId="7" r:id="rId1"/>
    <sheet name="CharacterSheet" sheetId="1" r:id="rId2"/>
    <sheet name="Inventar" sheetId="4" r:id="rId3"/>
    <sheet name="Prices+Changelog" sheetId="2" r:id="rId4"/>
    <sheet name="Backstory" sheetId="13" r:id="rId5"/>
    <sheet name="Items " sheetId="10" r:id="rId6"/>
    <sheet name="Währung" sheetId="6" r:id="rId7"/>
    <sheet name="Abfrage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2" i="4" l="1"/>
  <c r="D12" i="1" l="1"/>
  <c r="K20" i="2"/>
  <c r="J20" i="2"/>
  <c r="C12" i="1"/>
  <c r="K3" i="4"/>
  <c r="D35" i="4"/>
  <c r="I7" i="14"/>
  <c r="I6" i="14"/>
  <c r="I5" i="14"/>
  <c r="I4" i="14"/>
  <c r="I3" i="14"/>
  <c r="I2" i="14"/>
  <c r="D36" i="4" l="1"/>
  <c r="D34" i="4"/>
  <c r="D49" i="4"/>
  <c r="D42" i="4"/>
  <c r="D28" i="4"/>
  <c r="D29" i="4"/>
  <c r="D30" i="4"/>
  <c r="D32" i="4"/>
  <c r="D31" i="4"/>
  <c r="B29" i="14"/>
  <c r="F27" i="14"/>
  <c r="D27" i="14"/>
  <c r="C27" i="14"/>
  <c r="F26" i="14"/>
  <c r="E26" i="14"/>
  <c r="D26" i="14"/>
  <c r="F25" i="14"/>
  <c r="E25" i="14"/>
  <c r="D25" i="14"/>
  <c r="C25" i="14"/>
  <c r="H24" i="14"/>
  <c r="F24" i="14"/>
  <c r="E24" i="14"/>
  <c r="D24" i="14"/>
  <c r="C24" i="14"/>
  <c r="H23" i="14"/>
  <c r="F23" i="14"/>
  <c r="E23" i="14"/>
  <c r="D23" i="14"/>
  <c r="C23" i="14"/>
  <c r="H22" i="14"/>
  <c r="F22" i="14"/>
  <c r="E22" i="14"/>
  <c r="D22" i="14"/>
  <c r="C22" i="14"/>
  <c r="H21" i="14"/>
  <c r="D21" i="14"/>
  <c r="C21" i="14"/>
  <c r="H20" i="14"/>
  <c r="F20" i="14"/>
  <c r="D20" i="14"/>
  <c r="C20" i="14"/>
  <c r="H19" i="14"/>
  <c r="F19" i="14"/>
  <c r="D19" i="14"/>
  <c r="C19" i="14"/>
  <c r="B19" i="14"/>
  <c r="H18" i="14"/>
  <c r="F18" i="14"/>
  <c r="D18" i="14"/>
  <c r="C18" i="14"/>
  <c r="H17" i="14"/>
  <c r="F17" i="14"/>
  <c r="D17" i="14"/>
  <c r="C17" i="14"/>
  <c r="H16" i="14"/>
  <c r="F16" i="14"/>
  <c r="D16" i="14"/>
  <c r="C16" i="14"/>
  <c r="H15" i="14"/>
  <c r="F15" i="14"/>
  <c r="D15" i="14"/>
  <c r="C15" i="14"/>
  <c r="H14" i="14"/>
  <c r="F14" i="14"/>
  <c r="D14" i="14"/>
  <c r="C14" i="14"/>
  <c r="H13" i="14"/>
  <c r="F13" i="14"/>
  <c r="D13" i="14"/>
  <c r="C13" i="14"/>
  <c r="H12" i="14"/>
  <c r="D12" i="14"/>
  <c r="C12" i="14"/>
  <c r="H11" i="14"/>
  <c r="D11" i="14"/>
  <c r="C11" i="14"/>
  <c r="H10" i="14"/>
  <c r="F10" i="14"/>
  <c r="D10" i="14"/>
  <c r="C10" i="14"/>
  <c r="H9" i="14"/>
  <c r="D9" i="14"/>
  <c r="C9" i="14"/>
  <c r="B9" i="14"/>
  <c r="A9" i="14"/>
  <c r="H8" i="14"/>
  <c r="D8" i="14"/>
  <c r="C8" i="14"/>
  <c r="B8" i="14"/>
  <c r="A8" i="14"/>
  <c r="H7" i="14"/>
  <c r="D7" i="14"/>
  <c r="C7" i="14"/>
  <c r="B7" i="14"/>
  <c r="H6" i="14"/>
  <c r="D6" i="14"/>
  <c r="C6" i="14"/>
  <c r="B6" i="14"/>
  <c r="H5" i="14"/>
  <c r="D5" i="14"/>
  <c r="C5" i="14"/>
  <c r="B5" i="14"/>
  <c r="H4" i="14"/>
  <c r="D4" i="14"/>
  <c r="C4" i="14"/>
  <c r="B4" i="14"/>
  <c r="H3" i="14"/>
  <c r="F3" i="14"/>
  <c r="D3" i="14"/>
  <c r="C3" i="14"/>
  <c r="B3" i="14"/>
  <c r="H2" i="14"/>
  <c r="F2" i="14"/>
  <c r="D2" i="14"/>
  <c r="C2" i="14"/>
  <c r="B2" i="14"/>
  <c r="B17" i="7"/>
  <c r="D17" i="7" s="1"/>
  <c r="B22" i="14" s="1"/>
  <c r="B16" i="7"/>
  <c r="D16" i="7" s="1"/>
  <c r="B21" i="14" s="1"/>
  <c r="C23" i="7"/>
  <c r="C22" i="7"/>
  <c r="C21" i="7"/>
  <c r="C20" i="7"/>
  <c r="C19" i="7"/>
  <c r="C18" i="7"/>
  <c r="B22" i="1"/>
  <c r="B23" i="7" s="1"/>
  <c r="B21" i="1"/>
  <c r="B22" i="7" s="1"/>
  <c r="D22" i="7" s="1"/>
  <c r="E22" i="7" s="1"/>
  <c r="B20" i="1"/>
  <c r="F7" i="14" s="1"/>
  <c r="B19" i="1"/>
  <c r="F6" i="14" s="1"/>
  <c r="B18" i="1"/>
  <c r="F5" i="14" s="1"/>
  <c r="B17" i="1"/>
  <c r="F4" i="14" s="1"/>
  <c r="F9" i="14" l="1"/>
  <c r="B18" i="14"/>
  <c r="B17" i="14"/>
  <c r="F8" i="14"/>
  <c r="D23" i="7"/>
  <c r="E23" i="7" s="1"/>
  <c r="B27" i="14"/>
  <c r="B18" i="7"/>
  <c r="D18" i="7" s="1"/>
  <c r="B19" i="7"/>
  <c r="D19" i="7" s="1"/>
  <c r="B20" i="7"/>
  <c r="B21" i="7"/>
  <c r="D21" i="7" s="1"/>
  <c r="R9" i="7"/>
  <c r="W19" i="7"/>
  <c r="W17" i="7"/>
  <c r="W8" i="7"/>
  <c r="W33" i="7"/>
  <c r="W7" i="7"/>
  <c r="R7" i="7"/>
  <c r="R5" i="7"/>
  <c r="O3" i="4"/>
  <c r="W9" i="7"/>
  <c r="D53" i="4"/>
  <c r="B10" i="1"/>
  <c r="B10" i="14" s="1"/>
  <c r="G22" i="4"/>
  <c r="B12" i="14" s="1"/>
  <c r="D51" i="4"/>
  <c r="B33" i="4"/>
  <c r="D33" i="4"/>
  <c r="B29" i="4"/>
  <c r="D39" i="4"/>
  <c r="B32" i="4"/>
  <c r="B31" i="4"/>
  <c r="B30" i="4"/>
  <c r="B28" i="4"/>
  <c r="H30" i="1"/>
  <c r="W32" i="7"/>
  <c r="W31" i="7"/>
  <c r="W29" i="7"/>
  <c r="W28" i="7"/>
  <c r="W27" i="7"/>
  <c r="W25" i="7"/>
  <c r="W24" i="7"/>
  <c r="W22" i="7"/>
  <c r="W18" i="7"/>
  <c r="W20" i="7"/>
  <c r="W21" i="7"/>
  <c r="W15" i="7"/>
  <c r="W13" i="7"/>
  <c r="W14" i="7"/>
  <c r="W12" i="7"/>
  <c r="W4" i="7"/>
  <c r="W5" i="7"/>
  <c r="W6" i="7"/>
  <c r="W10" i="7"/>
  <c r="W3" i="7"/>
  <c r="R8" i="7"/>
  <c r="R6" i="7"/>
  <c r="R4" i="7"/>
  <c r="R3" i="7"/>
  <c r="R2" i="7"/>
  <c r="AA11" i="7" s="1"/>
  <c r="B14" i="14" s="1"/>
  <c r="C13" i="7"/>
  <c r="F21" i="14" s="1"/>
  <c r="G16" i="4"/>
  <c r="I3" i="10"/>
  <c r="H4" i="10"/>
  <c r="I4" i="10"/>
  <c r="I5" i="10"/>
  <c r="H6" i="10"/>
  <c r="I6" i="10"/>
  <c r="S19" i="10"/>
  <c r="D22" i="10"/>
  <c r="D23" i="10"/>
  <c r="D24" i="10"/>
  <c r="E2" i="4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4" i="6"/>
  <c r="D4" i="6"/>
  <c r="C4" i="6"/>
  <c r="B4" i="6"/>
  <c r="E3" i="6"/>
  <c r="D3" i="6"/>
  <c r="C3" i="6"/>
  <c r="B3" i="6"/>
  <c r="B28" i="14" l="1"/>
  <c r="R10" i="7"/>
  <c r="R12" i="7"/>
  <c r="B16" i="14" s="1"/>
  <c r="E25" i="7"/>
  <c r="B26" i="14"/>
  <c r="E19" i="7"/>
  <c r="B24" i="14"/>
  <c r="E18" i="7"/>
  <c r="B23" i="14"/>
  <c r="E21" i="7"/>
  <c r="G19" i="4"/>
  <c r="D20" i="7"/>
  <c r="B2" i="4"/>
  <c r="B3" i="4" s="1"/>
  <c r="AA9" i="7"/>
  <c r="AA13" i="7" s="1"/>
  <c r="B15" i="14" s="1"/>
  <c r="H22" i="4"/>
  <c r="B11" i="1" s="1"/>
  <c r="B11" i="14" s="1"/>
  <c r="E24" i="7" l="1"/>
  <c r="B25" i="14"/>
  <c r="AA10" i="7"/>
  <c r="AA12" i="7" s="1"/>
  <c r="B13" i="14"/>
  <c r="E20" i="7"/>
  <c r="R11" i="7"/>
</calcChain>
</file>

<file path=xl/sharedStrings.xml><?xml version="1.0" encoding="utf-8"?>
<sst xmlns="http://schemas.openxmlformats.org/spreadsheetml/2006/main" count="771" uniqueCount="522">
  <si>
    <t>Ausgerüstet:</t>
  </si>
  <si>
    <t>Schaden</t>
  </si>
  <si>
    <t>Zustand</t>
  </si>
  <si>
    <t>Anzahl</t>
  </si>
  <si>
    <t>Attribut</t>
  </si>
  <si>
    <t>Modifyer</t>
  </si>
  <si>
    <t>Skills</t>
  </si>
  <si>
    <t>mit</t>
  </si>
  <si>
    <t>Skill</t>
  </si>
  <si>
    <t>Modifier Skill</t>
  </si>
  <si>
    <t>Sprachen</t>
  </si>
  <si>
    <t>Wissen</t>
  </si>
  <si>
    <t xml:space="preserve">Main </t>
  </si>
  <si>
    <t>Strength</t>
  </si>
  <si>
    <t>Kampf</t>
  </si>
  <si>
    <t>Secondary</t>
  </si>
  <si>
    <t>Dolch</t>
  </si>
  <si>
    <t>Agility</t>
  </si>
  <si>
    <t>Reiten</t>
  </si>
  <si>
    <t>Str</t>
  </si>
  <si>
    <t>Phy</t>
  </si>
  <si>
    <t>Rücken</t>
  </si>
  <si>
    <t>Bogen</t>
  </si>
  <si>
    <t>Charisma</t>
  </si>
  <si>
    <t>Armed</t>
  </si>
  <si>
    <t>Köcher</t>
  </si>
  <si>
    <t>Physical(Ausdauer/Körperzustand)</t>
  </si>
  <si>
    <t>Unarmed</t>
  </si>
  <si>
    <t>Intelligence</t>
  </si>
  <si>
    <t>Blocken</t>
  </si>
  <si>
    <t>Artillerie</t>
  </si>
  <si>
    <t>Int</t>
  </si>
  <si>
    <t>Teil</t>
  </si>
  <si>
    <t>Rüstung aktiv:</t>
  </si>
  <si>
    <t>Rüstung</t>
  </si>
  <si>
    <t>Luck</t>
  </si>
  <si>
    <t>Ranged</t>
  </si>
  <si>
    <t>Agi</t>
  </si>
  <si>
    <t>Gewicht</t>
  </si>
  <si>
    <t>Helm</t>
  </si>
  <si>
    <t>Leicht</t>
  </si>
  <si>
    <t>Würfel Toxi-Save</t>
  </si>
  <si>
    <t>throwing</t>
  </si>
  <si>
    <t>Aktiv</t>
  </si>
  <si>
    <t>Brust</t>
  </si>
  <si>
    <t>Würfel Ausdauersafe</t>
  </si>
  <si>
    <t>Dodge</t>
  </si>
  <si>
    <t>Gesamt</t>
  </si>
  <si>
    <t>Arme</t>
  </si>
  <si>
    <t>Rouge Skills</t>
  </si>
  <si>
    <t>Limit</t>
  </si>
  <si>
    <t>Gürtel</t>
  </si>
  <si>
    <t>Initiative</t>
  </si>
  <si>
    <t>Acrobatics</t>
  </si>
  <si>
    <t>Frei</t>
  </si>
  <si>
    <t>Beine</t>
  </si>
  <si>
    <t>Schleichen</t>
  </si>
  <si>
    <t>Taschendiebstahl</t>
  </si>
  <si>
    <t>Schlossknacken</t>
  </si>
  <si>
    <t>Social Skills</t>
  </si>
  <si>
    <t>Kontakte</t>
  </si>
  <si>
    <t>Summe Stufe konsumierter Tränke:</t>
  </si>
  <si>
    <t>Lying</t>
  </si>
  <si>
    <t>Cha</t>
  </si>
  <si>
    <t>Name</t>
  </si>
  <si>
    <t>Loyal</t>
  </si>
  <si>
    <t>Connected</t>
  </si>
  <si>
    <t>Trivia</t>
  </si>
  <si>
    <t>Main</t>
  </si>
  <si>
    <t>Persuation</t>
  </si>
  <si>
    <t>Performance</t>
  </si>
  <si>
    <t>Change</t>
  </si>
  <si>
    <t>Rest</t>
  </si>
  <si>
    <t>Feilschen</t>
  </si>
  <si>
    <t>Cha)/3</t>
  </si>
  <si>
    <t>Health</t>
  </si>
  <si>
    <t>Insight</t>
  </si>
  <si>
    <t>Ausdauer</t>
  </si>
  <si>
    <t>Köcher 2</t>
  </si>
  <si>
    <t>Intimidation</t>
  </si>
  <si>
    <t>Kopf</t>
  </si>
  <si>
    <t xml:space="preserve"> </t>
  </si>
  <si>
    <t>Fortbewegung</t>
  </si>
  <si>
    <t>Torso</t>
  </si>
  <si>
    <t xml:space="preserve">Swimming </t>
  </si>
  <si>
    <t>Running</t>
  </si>
  <si>
    <t>Intelligence Skills</t>
  </si>
  <si>
    <t>Handwerk</t>
  </si>
  <si>
    <t>Alchemie</t>
  </si>
  <si>
    <t>Vehicles</t>
  </si>
  <si>
    <t>Utilities</t>
  </si>
  <si>
    <t>Animal Handling</t>
  </si>
  <si>
    <t>cooking</t>
  </si>
  <si>
    <t>Perception</t>
  </si>
  <si>
    <t>Attributes</t>
  </si>
  <si>
    <t>Atributpunkte</t>
  </si>
  <si>
    <t>Standard</t>
  </si>
  <si>
    <t>Skillpunkte</t>
  </si>
  <si>
    <t>Contacts:</t>
  </si>
  <si>
    <t>Points: cha+exp+luck</t>
  </si>
  <si>
    <t>Int*2</t>
  </si>
  <si>
    <t>Cha/3</t>
  </si>
  <si>
    <t>+25</t>
  </si>
  <si>
    <t>Anfangsgeld</t>
  </si>
  <si>
    <t>Kontostand</t>
  </si>
  <si>
    <t>Geldupdate</t>
  </si>
  <si>
    <t>Wert inventar</t>
  </si>
  <si>
    <t>Kosten</t>
  </si>
  <si>
    <t>Startgeld</t>
  </si>
  <si>
    <t>Verdienst</t>
  </si>
  <si>
    <t>Endgeld:</t>
  </si>
  <si>
    <t>Mit Schulden</t>
  </si>
  <si>
    <t>Einnahmen</t>
  </si>
  <si>
    <t>Waffen</t>
  </si>
  <si>
    <t>Wert</t>
  </si>
  <si>
    <t>Zusatz</t>
  </si>
  <si>
    <t>40% schaden, 100% AP when immobilized enemy, Price*0.45,attentat</t>
  </si>
  <si>
    <t>80% Schaden 20% AP</t>
  </si>
  <si>
    <t>Rüstung aktiv</t>
  </si>
  <si>
    <t>Rüstungswert</t>
  </si>
  <si>
    <t>Gewicht insgesamt:</t>
  </si>
  <si>
    <t>Gewicht aktiv:</t>
  </si>
  <si>
    <t>Tränke</t>
  </si>
  <si>
    <t>Wirkung</t>
  </si>
  <si>
    <t>Ausdauertrank S1</t>
  </si>
  <si>
    <t>"+2 Ausdauer"</t>
  </si>
  <si>
    <t>Ausdauertrank S2</t>
  </si>
  <si>
    <t>"+6 Ausdauern"</t>
  </si>
  <si>
    <t>Heiltrank S1</t>
  </si>
  <si>
    <t>"+50 Leben"</t>
  </si>
  <si>
    <t>Heiltrank S2</t>
  </si>
  <si>
    <t>"+100 Leben"</t>
  </si>
  <si>
    <t>Heiltrank S3</t>
  </si>
  <si>
    <t>"+200 Leben"</t>
  </si>
  <si>
    <t>Gifttrank S2</t>
  </si>
  <si>
    <t>"+60 Vergiftung"</t>
  </si>
  <si>
    <t>Zeug</t>
  </si>
  <si>
    <t>Eigenschaft 1</t>
  </si>
  <si>
    <t>Water Skin</t>
  </si>
  <si>
    <t>Bedroll</t>
  </si>
  <si>
    <t>Whetstone</t>
  </si>
  <si>
    <t>Torch</t>
  </si>
  <si>
    <t>Tent</t>
  </si>
  <si>
    <t xml:space="preserve">Soap </t>
  </si>
  <si>
    <t>Arrows</t>
  </si>
  <si>
    <t xml:space="preserve">Bread loaf </t>
  </si>
  <si>
    <t>Ink Pen</t>
  </si>
  <si>
    <t>Paper</t>
  </si>
  <si>
    <t>Pouch</t>
  </si>
  <si>
    <t>Waterskin</t>
  </si>
  <si>
    <t>Gefüllt</t>
  </si>
  <si>
    <t>Wein</t>
  </si>
  <si>
    <t>Seil</t>
  </si>
  <si>
    <t>Öl</t>
  </si>
  <si>
    <t>Kleidung</t>
  </si>
  <si>
    <t xml:space="preserve">Schicke Kleidung </t>
  </si>
  <si>
    <t>Sturmhaube</t>
  </si>
  <si>
    <t>Kleidung, Common</t>
  </si>
  <si>
    <t>Verschleierungsmaske</t>
  </si>
  <si>
    <t>Attributpunkte</t>
  </si>
  <si>
    <t>Kosten/einheit</t>
  </si>
  <si>
    <t xml:space="preserve">Skills </t>
  </si>
  <si>
    <t>Session</t>
  </si>
  <si>
    <t>Level</t>
  </si>
  <si>
    <t xml:space="preserve">Skill Rest </t>
  </si>
  <si>
    <t>Attri Rest</t>
  </si>
  <si>
    <t>Ausgegeben für:</t>
  </si>
  <si>
    <t>0-10</t>
  </si>
  <si>
    <t>0 -20</t>
  </si>
  <si>
    <t>2. Session</t>
  </si>
  <si>
    <t>Level 2</t>
  </si>
  <si>
    <t>Sneak+4, Agi +1</t>
  </si>
  <si>
    <t>10-12</t>
  </si>
  <si>
    <t>20-40</t>
  </si>
  <si>
    <t>4. Session</t>
  </si>
  <si>
    <t>Level 3</t>
  </si>
  <si>
    <t>gespart</t>
  </si>
  <si>
    <t>12-14</t>
  </si>
  <si>
    <t>40-60</t>
  </si>
  <si>
    <t>5. Session</t>
  </si>
  <si>
    <t>Level 4</t>
  </si>
  <si>
    <r>
      <t xml:space="preserve">2 Perception, Kosten </t>
    </r>
    <r>
      <rPr>
        <i/>
        <sz val="11"/>
        <color theme="1"/>
        <rFont val="Calibri"/>
        <family val="2"/>
        <scheme val="minor"/>
      </rPr>
      <t>4 Skillpunkte</t>
    </r>
    <r>
      <rPr>
        <sz val="11"/>
        <color theme="1"/>
        <rFont val="Calibri"/>
        <family val="2"/>
        <scheme val="minor"/>
      </rPr>
      <t>; Gesundheitserhöhung, Kosten</t>
    </r>
    <r>
      <rPr>
        <i/>
        <sz val="11"/>
        <color theme="1"/>
        <rFont val="Calibri"/>
        <family val="2"/>
        <scheme val="minor"/>
      </rPr>
      <t xml:space="preserve"> 1 Attribut</t>
    </r>
    <r>
      <rPr>
        <sz val="11"/>
        <color theme="1"/>
        <rFont val="Calibri"/>
        <family val="2"/>
        <scheme val="minor"/>
      </rPr>
      <t xml:space="preserve">; Stärkenerhöhung, Kosten </t>
    </r>
    <r>
      <rPr>
        <i/>
        <sz val="11"/>
        <color theme="1"/>
        <rFont val="Calibri"/>
        <family val="2"/>
        <scheme val="minor"/>
      </rPr>
      <t>1 Attribut</t>
    </r>
  </si>
  <si>
    <t>14-16</t>
  </si>
  <si>
    <t>60-80</t>
  </si>
  <si>
    <t>7. Session</t>
  </si>
  <si>
    <t>Level 5</t>
  </si>
  <si>
    <r>
      <t xml:space="preserve">2 Lying Kosten 4 </t>
    </r>
    <r>
      <rPr>
        <i/>
        <sz val="11"/>
        <color theme="1"/>
        <rFont val="Calibri"/>
        <family val="2"/>
        <scheme val="minor"/>
      </rPr>
      <t>Skillpunkte</t>
    </r>
    <r>
      <rPr>
        <sz val="11"/>
        <color theme="1"/>
        <rFont val="Calibri"/>
        <family val="2"/>
        <scheme val="minor"/>
      </rPr>
      <t xml:space="preserve">; 2 Ranged Kosten 4 </t>
    </r>
    <r>
      <rPr>
        <i/>
        <sz val="11"/>
        <color theme="1"/>
        <rFont val="Calibri"/>
        <family val="2"/>
        <scheme val="minor"/>
      </rPr>
      <t>Skillpunkte</t>
    </r>
    <r>
      <rPr>
        <sz val="11"/>
        <color theme="1"/>
        <rFont val="Calibri"/>
        <family val="2"/>
        <scheme val="minor"/>
      </rPr>
      <t xml:space="preserve">; 2 Performance Kosten 4 </t>
    </r>
    <r>
      <rPr>
        <i/>
        <sz val="11"/>
        <color theme="1"/>
        <rFont val="Calibri"/>
        <family val="2"/>
        <scheme val="minor"/>
      </rPr>
      <t>Skillpunkte</t>
    </r>
    <r>
      <rPr>
        <sz val="11"/>
        <color theme="1"/>
        <rFont val="Calibri"/>
        <family val="2"/>
        <scheme val="minor"/>
      </rPr>
      <t xml:space="preserve">, 2 Perception Kosten 4 </t>
    </r>
    <r>
      <rPr>
        <i/>
        <sz val="11"/>
        <color theme="1"/>
        <rFont val="Calibri"/>
        <family val="2"/>
        <scheme val="minor"/>
      </rPr>
      <t>Skillpunkte</t>
    </r>
    <r>
      <rPr>
        <sz val="11"/>
        <color theme="1"/>
        <rFont val="Calibri"/>
        <family val="2"/>
        <scheme val="minor"/>
      </rPr>
      <t xml:space="preserve">, Gesundheitserhöhung auf 250 Kosten 1 </t>
    </r>
    <r>
      <rPr>
        <i/>
        <sz val="11"/>
        <color theme="1"/>
        <rFont val="Calibri"/>
        <family val="2"/>
        <scheme val="minor"/>
      </rPr>
      <t>Attributpunkt</t>
    </r>
    <r>
      <rPr>
        <sz val="11"/>
        <color theme="1"/>
        <rFont val="Calibri"/>
        <family val="2"/>
        <scheme val="minor"/>
      </rPr>
      <t xml:space="preserve">; Stärkenerhöhung um 1 Kosten 1 </t>
    </r>
    <r>
      <rPr>
        <i/>
        <sz val="11"/>
        <color theme="1"/>
        <rFont val="Calibri"/>
        <family val="2"/>
        <scheme val="minor"/>
      </rPr>
      <t>Attributpunkt</t>
    </r>
  </si>
  <si>
    <t>16-18</t>
  </si>
  <si>
    <t>80-100</t>
  </si>
  <si>
    <t>18-20</t>
  </si>
  <si>
    <t>Kosten/25 einheiten</t>
  </si>
  <si>
    <t>Level-up:</t>
  </si>
  <si>
    <t>Attributpunkte:</t>
  </si>
  <si>
    <t>150-200</t>
  </si>
  <si>
    <t>200-300</t>
  </si>
  <si>
    <t>Intelligenz</t>
  </si>
  <si>
    <t>300-400</t>
  </si>
  <si>
    <t>400-500</t>
  </si>
  <si>
    <t>500-600</t>
  </si>
  <si>
    <t>600-700</t>
  </si>
  <si>
    <t>Tiers:</t>
  </si>
  <si>
    <t>Fernwaffen:</t>
  </si>
  <si>
    <t>Nahkampf</t>
  </si>
  <si>
    <t>Fernkampf</t>
  </si>
  <si>
    <t>Light armor</t>
  </si>
  <si>
    <t>medium armor</t>
  </si>
  <si>
    <t>Heavy armor</t>
  </si>
  <si>
    <t>Schild</t>
  </si>
  <si>
    <t>Schaden schwert</t>
  </si>
  <si>
    <t>DnD silver/schwert</t>
  </si>
  <si>
    <t>75% Schwert damage</t>
  </si>
  <si>
    <t>Stufe1</t>
  </si>
  <si>
    <t>eisen</t>
  </si>
  <si>
    <t>Buche</t>
  </si>
  <si>
    <t>gambeson</t>
  </si>
  <si>
    <t>Armbrust</t>
  </si>
  <si>
    <t>Bogen*1,3, 50% Wsl single action Nachladen, Sneak Attack advantage= 4, light shield</t>
  </si>
  <si>
    <t>stufe2</t>
  </si>
  <si>
    <t>stahl</t>
  </si>
  <si>
    <t>Lärche</t>
  </si>
  <si>
    <t>lederbeschlag</t>
  </si>
  <si>
    <t>Muskete</t>
  </si>
  <si>
    <t>60% trefferchance, 1 Runde nachladen, 90% Ap,  Schaden: Bogen*3,Sneak Attack advantage= 4, Price*2.5</t>
  </si>
  <si>
    <t>stufe3</t>
  </si>
  <si>
    <t>gehärteter stahl</t>
  </si>
  <si>
    <t>Esche</t>
  </si>
  <si>
    <t>kettenbeschlag</t>
  </si>
  <si>
    <t>stufe4</t>
  </si>
  <si>
    <t>Zwergenstahl</t>
  </si>
  <si>
    <t>Zwergen</t>
  </si>
  <si>
    <t>zwergenbeschlag</t>
  </si>
  <si>
    <t>Nahwaffen:</t>
  </si>
  <si>
    <t>Great variants= Damage*1.6, but no secondary hand, Price*1.3</t>
  </si>
  <si>
    <t xml:space="preserve">stufe 5 </t>
  </si>
  <si>
    <t>Pre runner</t>
  </si>
  <si>
    <t>prerunner</t>
  </si>
  <si>
    <t>pre runner</t>
  </si>
  <si>
    <t>unbez</t>
  </si>
  <si>
    <t>Greatsword</t>
  </si>
  <si>
    <t>Sword</t>
  </si>
  <si>
    <t>Normal</t>
  </si>
  <si>
    <t>Greataxe</t>
  </si>
  <si>
    <t>Axe</t>
  </si>
  <si>
    <t>Eigenschaften:</t>
  </si>
  <si>
    <t>Warhammer</t>
  </si>
  <si>
    <t>Mace</t>
  </si>
  <si>
    <t>70% Schaden, 40% AP,30% Betäubungschance</t>
  </si>
  <si>
    <t>Kategorie</t>
  </si>
  <si>
    <t>Anziehen</t>
  </si>
  <si>
    <t>Ausziehen</t>
  </si>
  <si>
    <t>Armor rating</t>
  </si>
  <si>
    <t>AR/Teil</t>
  </si>
  <si>
    <t>kein groß</t>
  </si>
  <si>
    <t>light</t>
  </si>
  <si>
    <t>1 min</t>
  </si>
  <si>
    <t>6kg/5</t>
  </si>
  <si>
    <t>base</t>
  </si>
  <si>
    <t>Base*0.2</t>
  </si>
  <si>
    <t>0.4*Waffe/teil</t>
  </si>
  <si>
    <t>Club</t>
  </si>
  <si>
    <t>60% schaden, 50% betäubungsschance, price/2</t>
  </si>
  <si>
    <t>medium</t>
  </si>
  <si>
    <t>5 min</t>
  </si>
  <si>
    <t>1min</t>
  </si>
  <si>
    <t>15kg/5</t>
  </si>
  <si>
    <t>Base*1.75</t>
  </si>
  <si>
    <t>Base*0.35</t>
  </si>
  <si>
    <t>0.6*Waffe</t>
  </si>
  <si>
    <t>über 13 kg stealth disatvantage 2</t>
  </si>
  <si>
    <t>Schlagring</t>
  </si>
  <si>
    <t>40% Schaden, unarmed, 20% Betäubungschance</t>
  </si>
  <si>
    <t>heavy</t>
  </si>
  <si>
    <t>10 min</t>
  </si>
  <si>
    <t>30kg/5</t>
  </si>
  <si>
    <t>Base*2.5</t>
  </si>
  <si>
    <t>Base*0.5</t>
  </si>
  <si>
    <t>0.8*Waffe</t>
  </si>
  <si>
    <t>über 20 kg: Stealth disatvantage</t>
  </si>
  <si>
    <t>Großwaffen:</t>
  </si>
  <si>
    <t>gegner immer at advantage beim angriff, außer in formation oder vom mount, light shield</t>
  </si>
  <si>
    <t>Schilde:</t>
  </si>
  <si>
    <t>Speer</t>
  </si>
  <si>
    <t>leichter, 80% schaden, schaden*2 wenn in formation oder gegen groß, preis*0.8</t>
  </si>
  <si>
    <t>Entwaffnungschance</t>
  </si>
  <si>
    <t>Schildwert</t>
  </si>
  <si>
    <t>Hellebarde</t>
  </si>
  <si>
    <t>speer*1.4kg,  schaden*2 wenn in formation oder gegen groß, price*1.4</t>
  </si>
  <si>
    <t>Schwert*0.25</t>
  </si>
  <si>
    <t>1 kg</t>
  </si>
  <si>
    <t>rüstung light</t>
  </si>
  <si>
    <t>middle</t>
  </si>
  <si>
    <t>Schwert*0.5</t>
  </si>
  <si>
    <t>2 kg</t>
  </si>
  <si>
    <t>rüstung mittel</t>
  </si>
  <si>
    <t>tower</t>
  </si>
  <si>
    <t>Schwert*0.75</t>
  </si>
  <si>
    <t>4 kg</t>
  </si>
  <si>
    <t>rüstung schwer</t>
  </si>
  <si>
    <t>Alltagszeug:</t>
  </si>
  <si>
    <t>Holster:</t>
  </si>
  <si>
    <t>Pfeil/Bolzen:</t>
  </si>
  <si>
    <t>Tranktaschen</t>
  </si>
  <si>
    <t>Slots</t>
  </si>
  <si>
    <t>Preis</t>
  </si>
  <si>
    <t>Mit TT - trank/bombe als simple action.</t>
  </si>
  <si>
    <t>PDF Seite</t>
  </si>
  <si>
    <t>DnD seite</t>
  </si>
  <si>
    <t>Kugeln:</t>
  </si>
  <si>
    <t>normale Tasche</t>
  </si>
  <si>
    <t>Adventurer stuff</t>
  </si>
  <si>
    <t>Tranktasche norm</t>
  </si>
  <si>
    <t>Handwerk/instrumente</t>
  </si>
  <si>
    <t>Große Tasche</t>
  </si>
  <si>
    <t>Mounts/Vehicles/trade goods</t>
  </si>
  <si>
    <t>Lifestyle</t>
  </si>
  <si>
    <t>Services</t>
  </si>
  <si>
    <t>Reichweite</t>
  </si>
  <si>
    <t>threshold</t>
  </si>
  <si>
    <t>Preis/Kugel</t>
  </si>
  <si>
    <t>Max Besatzung</t>
  </si>
  <si>
    <t>Negates Cover</t>
  </si>
  <si>
    <t>Skorpion</t>
  </si>
  <si>
    <t>100m</t>
  </si>
  <si>
    <t>30 kg</t>
  </si>
  <si>
    <t>--</t>
  </si>
  <si>
    <t>wenn nur 1 Mann besatzung - nachladen als main action, 3 runden aufbau im kampf</t>
  </si>
  <si>
    <t>Balliste</t>
  </si>
  <si>
    <t>250m</t>
  </si>
  <si>
    <t>250 kg</t>
  </si>
  <si>
    <t>verboten</t>
  </si>
  <si>
    <t>Holz</t>
  </si>
  <si>
    <t>Nachladen 1 Runde minimum, 2 Runden wenn besatzung &lt;3</t>
  </si>
  <si>
    <t>Großkanone</t>
  </si>
  <si>
    <t>400m</t>
  </si>
  <si>
    <t>900 kg</t>
  </si>
  <si>
    <t>Stein</t>
  </si>
  <si>
    <t>Wurfwaffen</t>
  </si>
  <si>
    <t>Größe</t>
  </si>
  <si>
    <t>Zerstörungschance</t>
  </si>
  <si>
    <t>Anzahl in Holster</t>
  </si>
  <si>
    <t>Interrupt %</t>
  </si>
  <si>
    <t>Bola</t>
  </si>
  <si>
    <t>Groß</t>
  </si>
  <si>
    <t>Wurfmesser</t>
  </si>
  <si>
    <t>Klein</t>
  </si>
  <si>
    <t>Wurfaxt</t>
  </si>
  <si>
    <t>Javelin</t>
  </si>
  <si>
    <t>klein</t>
  </si>
  <si>
    <t>Imperiale Reiks</t>
  </si>
  <si>
    <t>Zwergenkronen</t>
  </si>
  <si>
    <t>Rah Kari</t>
  </si>
  <si>
    <t>Thaler(Skaen)</t>
  </si>
  <si>
    <t>DnD silber</t>
  </si>
  <si>
    <t>Lebensstil Täglich</t>
  </si>
  <si>
    <t>Währung</t>
  </si>
  <si>
    <t>Kurs Reiks</t>
  </si>
  <si>
    <t>DnD Silver (10s=1g)</t>
  </si>
  <si>
    <t>Thaler</t>
  </si>
  <si>
    <t>Squalid</t>
  </si>
  <si>
    <t>Reiks</t>
  </si>
  <si>
    <t>Poor</t>
  </si>
  <si>
    <t>DnD Silver</t>
  </si>
  <si>
    <t>Modest</t>
  </si>
  <si>
    <t>comfortable</t>
  </si>
  <si>
    <t>wealthy</t>
  </si>
  <si>
    <t>x</t>
  </si>
  <si>
    <t>aristocrat</t>
  </si>
  <si>
    <t>Achtung: im DND rulebook wird oft in cp oder gp gerechnet nicht nur in sp(Silver)</t>
  </si>
  <si>
    <t>der umrechnungskurs: 10 cp= 1 sp, 10sp= 1 gp</t>
  </si>
  <si>
    <t>Glaube</t>
  </si>
  <si>
    <t>11. Session</t>
  </si>
  <si>
    <t xml:space="preserve">Level 5 </t>
  </si>
  <si>
    <r>
      <t xml:space="preserve">3 Ranged Kosten 6 </t>
    </r>
    <r>
      <rPr>
        <i/>
        <sz val="11"/>
        <color theme="1"/>
        <rFont val="Calibri"/>
        <family val="2"/>
        <scheme val="minor"/>
      </rPr>
      <t xml:space="preserve">Skillpunkte; </t>
    </r>
  </si>
  <si>
    <t>Phy*2</t>
  </si>
  <si>
    <t>(Phy*2+</t>
  </si>
  <si>
    <t>14. Session</t>
  </si>
  <si>
    <t>Level 6</t>
  </si>
  <si>
    <t>2 Perception, Kosten 4 Skillpunkte; 2 Lying, Kosten 4 Skillpunkte; 2 Persuation, Kosten 4 Skillpunkte</t>
  </si>
  <si>
    <t>Level 7</t>
  </si>
  <si>
    <t>1 Charisma, Kosten 4 Attributpunkte; 1 Intelligenz, Kosten 2 Attributpunkt</t>
  </si>
  <si>
    <t>3 Schleichen, Kosten 6 Skillpunkte; 2 Ranged, Kosten 4 Skillpunkte; 1 Perception, Kosten 2 Skillpunkte</t>
  </si>
  <si>
    <t>(Int+Int+Char)/3</t>
  </si>
  <si>
    <t>Feuerresistenz</t>
  </si>
  <si>
    <t>Adrenalinika S3</t>
  </si>
  <si>
    <t>Belastung</t>
  </si>
  <si>
    <t>Giftring</t>
  </si>
  <si>
    <t>AttributName</t>
  </si>
  <si>
    <t>Skillname</t>
  </si>
  <si>
    <t>Toxisave</t>
  </si>
  <si>
    <t>Ausdauersafe</t>
  </si>
  <si>
    <t>Armor</t>
  </si>
  <si>
    <t>aktivgew</t>
  </si>
  <si>
    <t>gesamtgew</t>
  </si>
  <si>
    <t>Waffe1</t>
  </si>
  <si>
    <t>Waffe2</t>
  </si>
  <si>
    <t>Waffe3</t>
  </si>
  <si>
    <t>survival</t>
  </si>
  <si>
    <t>Rasse</t>
  </si>
  <si>
    <t>Feilschenattr</t>
  </si>
  <si>
    <t>intimidationattr</t>
  </si>
  <si>
    <t>Lucksave</t>
  </si>
  <si>
    <t>15. Session</t>
  </si>
  <si>
    <t>Level 8</t>
  </si>
  <si>
    <t>Level 9</t>
  </si>
  <si>
    <t>19. Session</t>
  </si>
  <si>
    <t>CritMargPos</t>
  </si>
  <si>
    <t>CritMargNeg</t>
  </si>
  <si>
    <t>Inst</t>
  </si>
  <si>
    <t>Instinct</t>
  </si>
  <si>
    <t>Arm Rechts</t>
  </si>
  <si>
    <t>Arm Links</t>
  </si>
  <si>
    <t>Bein Rechts</t>
  </si>
  <si>
    <t>Bein Links</t>
  </si>
  <si>
    <t>Waffe</t>
  </si>
  <si>
    <t>Schwert</t>
  </si>
  <si>
    <t>Holster</t>
  </si>
  <si>
    <t>Inhalt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</si>
  <si>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</si>
  <si>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</si>
  <si>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</si>
  <si>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</si>
  <si>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</si>
  <si>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</si>
  <si>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</si>
  <si>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23. Session</t>
  </si>
  <si>
    <t>Level 10</t>
  </si>
  <si>
    <t>1 Health Levelup, Kosten 1 Attributpunkt; Perception + 2, Kosten 4 Skillpunkte; Persuation + 4, Kosten 8 Skillpunkte; Running + 4, Kosten 8 Skillpunkte; Acrobatics +3, Kosten 6 Skillpunkte, Stärke +1, Kosten 2 Attributpunkte</t>
  </si>
  <si>
    <t>Gifttrank S3</t>
  </si>
  <si>
    <t>"-100Leben/Runde"</t>
  </si>
  <si>
    <t>26. Session</t>
  </si>
  <si>
    <t>Level 11</t>
  </si>
  <si>
    <t>Hauptwaffe</t>
  </si>
  <si>
    <t>Tier</t>
  </si>
  <si>
    <t>Fernwaffe/Drittwaffe</t>
  </si>
  <si>
    <t>Menge</t>
  </si>
  <si>
    <t>Reittier</t>
  </si>
  <si>
    <t>Status</t>
  </si>
  <si>
    <t>Ausrüstung</t>
  </si>
  <si>
    <t>Werte</t>
  </si>
  <si>
    <t>MaxHealth</t>
  </si>
  <si>
    <t>ZustandWaffe1</t>
  </si>
  <si>
    <t>MaxAusdauer</t>
  </si>
  <si>
    <t>ZustandWaffe2</t>
  </si>
  <si>
    <t>Max Health Head</t>
  </si>
  <si>
    <t>ZustandWaffe3</t>
  </si>
  <si>
    <t>Max Health Torso</t>
  </si>
  <si>
    <t>ZustandSchild</t>
  </si>
  <si>
    <t>Max Health ArmR</t>
  </si>
  <si>
    <t>TierWaffe1</t>
  </si>
  <si>
    <t>Max Health ArmL</t>
  </si>
  <si>
    <t>TierWaffe2</t>
  </si>
  <si>
    <t>Max Health LegR</t>
  </si>
  <si>
    <t>TierWaffe3</t>
  </si>
  <si>
    <t>Max Health LegL</t>
  </si>
  <si>
    <t>TierSchild</t>
  </si>
  <si>
    <t>ZustandHelm</t>
  </si>
  <si>
    <t>ZustandBrust</t>
  </si>
  <si>
    <t>ZustandArme</t>
  </si>
  <si>
    <t>ZustandGürtel</t>
  </si>
  <si>
    <t>maxgewicht</t>
  </si>
  <si>
    <t>ZustandBeine</t>
  </si>
  <si>
    <t>TierHelm</t>
  </si>
  <si>
    <t>TierBrust</t>
  </si>
  <si>
    <t>SchadenWaffe1</t>
  </si>
  <si>
    <t>TierArme</t>
  </si>
  <si>
    <t>SchadenWaffe2</t>
  </si>
  <si>
    <t>TierGürtel</t>
  </si>
  <si>
    <t>SchadenWaffe3</t>
  </si>
  <si>
    <t>TierBeine</t>
  </si>
  <si>
    <t>ArtHelm</t>
  </si>
  <si>
    <t>ArtBrust</t>
  </si>
  <si>
    <t>ArtArme</t>
  </si>
  <si>
    <t>ArtGürtel</t>
  </si>
  <si>
    <t>ArtBeine</t>
  </si>
  <si>
    <t>Vergiftung</t>
  </si>
  <si>
    <t xml:space="preserve">1 Strength, Kosten 2 Attributpunkte; </t>
  </si>
  <si>
    <t>Resistenzen</t>
  </si>
  <si>
    <t>29. Session</t>
  </si>
  <si>
    <t>Level 12</t>
  </si>
  <si>
    <t>Rauchgranate Stufe 4</t>
  </si>
  <si>
    <t>Sanity</t>
  </si>
  <si>
    <t>31. Session</t>
  </si>
  <si>
    <t>Level 13</t>
  </si>
  <si>
    <t>1 Intelligenz, Kosten 4 Attributpunkte; 1 Agility, Kosten 6 Attributpunkte; 3 Animal Handling, Kosten 6 Skillpunkte; 3 Dogde, Kosten 6 Skillpunkte; 2 Ranged, Kosten 4 Skillpunkte; 6 Reiten, Kosten 12 Skillpunkte; 3 Schlossknacken, Kosten 6 Skillpunkte; 6 Insight, Kosten 12 Skillpunkte</t>
  </si>
  <si>
    <t>Brandkapselpfeil</t>
  </si>
  <si>
    <t>Giftpfeil Tier 3</t>
  </si>
  <si>
    <t xml:space="preserve">Stumper Pfeil </t>
  </si>
  <si>
    <t>Scharfer Pfeil</t>
  </si>
  <si>
    <t>33. Session</t>
  </si>
  <si>
    <t>Level 14</t>
  </si>
  <si>
    <t>1 Instinct, Kosten 4 Attributpunkte</t>
  </si>
  <si>
    <t>35. Run (26.07.2021)</t>
  </si>
  <si>
    <t>Kutschengeld</t>
  </si>
  <si>
    <t>Angst vor einem Loyalitätskonflikt wegen der Familie</t>
  </si>
  <si>
    <r>
      <rPr>
        <b/>
        <sz val="12"/>
        <color theme="1"/>
        <rFont val="Cambria"/>
        <family val="1"/>
      </rPr>
      <t>Was habe ich zurückgelassen?</t>
    </r>
    <r>
      <rPr>
        <sz val="12"/>
        <color theme="1"/>
        <rFont val="Cambria"/>
        <family val="1"/>
      </rPr>
      <t xml:space="preserve">
</t>
    </r>
  </si>
  <si>
    <r>
      <rPr>
        <b/>
        <sz val="12"/>
        <color theme="1"/>
        <rFont val="Cambria"/>
        <family val="1"/>
      </rPr>
      <t>Was treibt meinen Charakter an</t>
    </r>
    <r>
      <rPr>
        <sz val="12"/>
        <color theme="1"/>
        <rFont val="Cambria"/>
        <family val="1"/>
      </rPr>
      <t xml:space="preserve">?
</t>
    </r>
  </si>
  <si>
    <r>
      <rPr>
        <b/>
        <sz val="12"/>
        <color theme="1"/>
        <rFont val="Cambria"/>
        <family val="1"/>
      </rPr>
      <t>Was mag mein Charakter gerne?</t>
    </r>
    <r>
      <rPr>
        <sz val="12"/>
        <color theme="1"/>
        <rFont val="Cambria"/>
        <family val="1"/>
      </rPr>
      <t xml:space="preserve">
</t>
    </r>
  </si>
  <si>
    <r>
      <t xml:space="preserve">Stärken:
</t>
    </r>
    <r>
      <rPr>
        <sz val="12"/>
        <color theme="1"/>
        <rFont val="Cambria"/>
        <family val="1"/>
      </rPr>
      <t xml:space="preserve">Körperlich stark
</t>
    </r>
  </si>
  <si>
    <r>
      <rPr>
        <b/>
        <sz val="12"/>
        <color theme="1"/>
        <rFont val="Cambria"/>
        <family val="1"/>
      </rPr>
      <t>Wichtigste Charaktereigenschaften:</t>
    </r>
    <r>
      <rPr>
        <sz val="12"/>
        <color theme="1"/>
        <rFont val="Cambria"/>
        <family val="1"/>
      </rPr>
      <t xml:space="preserve">
Friedliebend
Offenes Ohr für jedes Problem, wenn er auch eigentlich nie gute Hilfestellungen geben kann
</t>
    </r>
  </si>
  <si>
    <t>Level 1</t>
  </si>
  <si>
    <t>Animali</t>
  </si>
  <si>
    <t>Beastmen 8</t>
  </si>
  <si>
    <t>1. Run (09.08.2021)</t>
  </si>
  <si>
    <r>
      <t xml:space="preserve">Schwächen:
</t>
    </r>
    <r>
      <rPr>
        <sz val="12"/>
        <color theme="1"/>
        <rFont val="Cambria"/>
        <family val="1"/>
      </rPr>
      <t>Gutgläubig - geht davon aus, dass ihm niemand was Böses will</t>
    </r>
  </si>
  <si>
    <t xml:space="preserve">Rasse: Animali
Name: Nanouk Asbjorn (Spitzname Urs)
Alter: 19 Jahre
Nanouk wurde im Eisland im Stamm der </t>
  </si>
  <si>
    <t>Tranktasche klein</t>
  </si>
  <si>
    <t>Einkauf CharCreation</t>
  </si>
  <si>
    <t xml:space="preserve">Tränke (Gesundheit; Ausdauer; </t>
  </si>
  <si>
    <t>Tiere</t>
  </si>
  <si>
    <t>Survival medizinische Grundkenntnisse</t>
  </si>
  <si>
    <t>Kaiserlich 6</t>
  </si>
  <si>
    <t>Tranktasche Klein:</t>
  </si>
  <si>
    <t>Rüstung Helm; Brust</t>
  </si>
  <si>
    <t>medium helm</t>
  </si>
  <si>
    <t>medium brust</t>
  </si>
  <si>
    <t>Mittel</t>
  </si>
  <si>
    <t>Kleines Schild</t>
  </si>
  <si>
    <t>Seile und Öl</t>
  </si>
  <si>
    <t>Urs</t>
  </si>
  <si>
    <t>1. Session</t>
  </si>
  <si>
    <t>13000 Loot von der Schatzkiste</t>
  </si>
  <si>
    <t>2. Run (26.08.2021)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</si>
</sst>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21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6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4" borderId="5" xfId="0" applyFont="1" applyFill="1" applyBorder="1"/>
    <xf numFmtId="0" fontId="0" fillId="0" borderId="7" xfId="0" applyBorder="1"/>
    <xf numFmtId="0" fontId="2" fillId="0" borderId="0" xfId="0" applyFont="1"/>
    <xf numFmtId="1" fontId="0" fillId="0" borderId="7" xfId="0" applyNumberFormat="1" applyBorder="1"/>
    <xf numFmtId="2" fontId="0" fillId="0" borderId="0" xfId="0" applyNumberFormat="1"/>
    <xf numFmtId="16" fontId="0" fillId="0" borderId="7" xfId="0" applyNumberFormat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0" borderId="7" xfId="0" quotePrefix="1" applyBorder="1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2" fontId="0" fillId="0" borderId="0" xfId="0" applyNumberFormat="1" applyBorder="1"/>
    <xf numFmtId="0" fontId="2" fillId="0" borderId="0" xfId="0" applyFont="1" applyBorder="1"/>
    <xf numFmtId="9" fontId="0" fillId="0" borderId="7" xfId="0" applyNumberFormat="1" applyBorder="1"/>
    <xf numFmtId="0" fontId="2" fillId="0" borderId="16" xfId="0" applyFont="1" applyBorder="1"/>
    <xf numFmtId="9" fontId="0" fillId="0" borderId="0" xfId="0" applyNumberFormat="1" applyFill="1" applyBorder="1"/>
    <xf numFmtId="0" fontId="0" fillId="0" borderId="0" xfId="0" applyNumberFormat="1" applyFill="1" applyBorder="1"/>
    <xf numFmtId="0" fontId="0" fillId="0" borderId="22" xfId="0" applyBorder="1"/>
    <xf numFmtId="0" fontId="0" fillId="0" borderId="0" xfId="0" quotePrefix="1" applyBorder="1"/>
    <xf numFmtId="0" fontId="2" fillId="0" borderId="0" xfId="0" applyFont="1" applyFill="1" applyBorder="1"/>
    <xf numFmtId="0" fontId="0" fillId="6" borderId="7" xfId="0" applyFill="1" applyBorder="1"/>
    <xf numFmtId="0" fontId="0" fillId="6" borderId="23" xfId="0" applyFill="1" applyBorder="1"/>
    <xf numFmtId="0" fontId="0" fillId="6" borderId="22" xfId="0" applyFill="1" applyBorder="1"/>
    <xf numFmtId="0" fontId="0" fillId="2" borderId="10" xfId="0" applyFill="1" applyBorder="1"/>
    <xf numFmtId="0" fontId="0" fillId="2" borderId="12" xfId="0" applyFill="1" applyBorder="1"/>
    <xf numFmtId="0" fontId="0" fillId="8" borderId="24" xfId="0" applyFill="1" applyBorder="1"/>
    <xf numFmtId="0" fontId="2" fillId="0" borderId="16" xfId="0" applyFont="1" applyFill="1" applyBorder="1"/>
    <xf numFmtId="0" fontId="2" fillId="0" borderId="16" xfId="0" quotePrefix="1" applyFont="1" applyBorder="1"/>
    <xf numFmtId="2" fontId="2" fillId="0" borderId="0" xfId="0" applyNumberFormat="1" applyFont="1"/>
    <xf numFmtId="0" fontId="0" fillId="10" borderId="7" xfId="0" applyFill="1" applyBorder="1"/>
    <xf numFmtId="0" fontId="0" fillId="7" borderId="7" xfId="0" applyFill="1" applyBorder="1"/>
    <xf numFmtId="0" fontId="0" fillId="12" borderId="7" xfId="0" applyFill="1" applyBorder="1"/>
    <xf numFmtId="0" fontId="0" fillId="11" borderId="7" xfId="0" applyFill="1" applyBorder="1"/>
    <xf numFmtId="0" fontId="0" fillId="2" borderId="7" xfId="0" applyFill="1" applyBorder="1"/>
    <xf numFmtId="0" fontId="3" fillId="0" borderId="16" xfId="0" applyFont="1" applyBorder="1"/>
    <xf numFmtId="0" fontId="1" fillId="0" borderId="0" xfId="0" applyFont="1"/>
    <xf numFmtId="0" fontId="0" fillId="5" borderId="17" xfId="0" applyFill="1" applyBorder="1"/>
    <xf numFmtId="0" fontId="0" fillId="5" borderId="15" xfId="0" applyFill="1" applyBorder="1"/>
    <xf numFmtId="0" fontId="0" fillId="0" borderId="23" xfId="0" applyBorder="1"/>
    <xf numFmtId="0" fontId="0" fillId="0" borderId="25" xfId="0" applyBorder="1"/>
    <xf numFmtId="0" fontId="0" fillId="10" borderId="25" xfId="0" applyFill="1" applyBorder="1"/>
    <xf numFmtId="0" fontId="0" fillId="0" borderId="24" xfId="0" applyBorder="1"/>
    <xf numFmtId="0" fontId="0" fillId="0" borderId="1" xfId="0" applyBorder="1"/>
    <xf numFmtId="0" fontId="0" fillId="0" borderId="2" xfId="0" applyBorder="1"/>
    <xf numFmtId="0" fontId="0" fillId="0" borderId="26" xfId="0" applyBorder="1"/>
    <xf numFmtId="0" fontId="0" fillId="0" borderId="27" xfId="0" applyBorder="1"/>
    <xf numFmtId="0" fontId="0" fillId="0" borderId="3" xfId="0" applyBorder="1"/>
    <xf numFmtId="0" fontId="0" fillId="0" borderId="4" xfId="0" applyBorder="1"/>
    <xf numFmtId="0" fontId="0" fillId="2" borderId="23" xfId="0" applyFill="1" applyBorder="1"/>
    <xf numFmtId="0" fontId="0" fillId="9" borderId="25" xfId="0" applyFill="1" applyBorder="1"/>
    <xf numFmtId="0" fontId="0" fillId="9" borderId="23" xfId="0" applyFill="1" applyBorder="1"/>
    <xf numFmtId="0" fontId="0" fillId="7" borderId="23" xfId="0" applyFill="1" applyBorder="1"/>
    <xf numFmtId="0" fontId="0" fillId="5" borderId="23" xfId="0" applyFill="1" applyBorder="1"/>
    <xf numFmtId="0" fontId="0" fillId="12" borderId="23" xfId="0" applyFill="1" applyBorder="1"/>
    <xf numFmtId="0" fontId="0" fillId="12" borderId="25" xfId="0" applyFill="1" applyBorder="1"/>
    <xf numFmtId="0" fontId="1" fillId="0" borderId="0" xfId="0" applyFont="1" applyBorder="1"/>
    <xf numFmtId="0" fontId="0" fillId="11" borderId="27" xfId="0" applyFill="1" applyBorder="1"/>
    <xf numFmtId="0" fontId="0" fillId="10" borderId="4" xfId="0" applyFill="1" applyBorder="1"/>
    <xf numFmtId="0" fontId="0" fillId="10" borderId="27" xfId="0" applyFill="1" applyBorder="1"/>
    <xf numFmtId="0" fontId="0" fillId="2" borderId="27" xfId="0" applyFill="1" applyBorder="1"/>
    <xf numFmtId="0" fontId="0" fillId="9" borderId="4" xfId="0" applyFill="1" applyBorder="1"/>
    <xf numFmtId="0" fontId="0" fillId="5" borderId="2" xfId="0" applyFill="1" applyBorder="1"/>
    <xf numFmtId="0" fontId="0" fillId="5" borderId="27" xfId="0" applyFill="1" applyBorder="1"/>
    <xf numFmtId="0" fontId="0" fillId="12" borderId="2" xfId="0" applyFill="1" applyBorder="1"/>
    <xf numFmtId="0" fontId="0" fillId="12" borderId="27" xfId="0" applyFill="1" applyBorder="1"/>
    <xf numFmtId="0" fontId="0" fillId="12" borderId="4" xfId="0" applyFill="1" applyBorder="1"/>
    <xf numFmtId="0" fontId="0" fillId="0" borderId="29" xfId="0" applyBorder="1"/>
    <xf numFmtId="0" fontId="0" fillId="0" borderId="30" xfId="0" applyBorder="1"/>
    <xf numFmtId="0" fontId="0" fillId="11" borderId="2" xfId="0" applyFill="1" applyBorder="1"/>
    <xf numFmtId="0" fontId="1" fillId="0" borderId="31" xfId="0" applyFont="1" applyBorder="1"/>
    <xf numFmtId="0" fontId="5" fillId="14" borderId="27" xfId="0" applyFont="1" applyFill="1" applyBorder="1"/>
    <xf numFmtId="0" fontId="0" fillId="16" borderId="27" xfId="0" applyFill="1" applyBorder="1"/>
    <xf numFmtId="0" fontId="5" fillId="15" borderId="27" xfId="0" applyFont="1" applyFill="1" applyBorder="1"/>
    <xf numFmtId="0" fontId="0" fillId="0" borderId="3" xfId="0" applyFill="1" applyBorder="1"/>
    <xf numFmtId="0" fontId="2" fillId="0" borderId="28" xfId="0" applyFont="1" applyBorder="1" applyAlignment="1">
      <alignment horizontal="left"/>
    </xf>
    <xf numFmtId="49" fontId="2" fillId="0" borderId="0" xfId="0" applyNumberFormat="1" applyFont="1" applyAlignment="1">
      <alignment vertical="top"/>
    </xf>
    <xf numFmtId="0" fontId="5" fillId="15" borderId="4" xfId="0" applyFont="1" applyFill="1" applyBorder="1"/>
    <xf numFmtId="0" fontId="0" fillId="17" borderId="27" xfId="0" applyFill="1" applyBorder="1"/>
    <xf numFmtId="0" fontId="0" fillId="13" borderId="27" xfId="0" applyFill="1" applyBorder="1"/>
    <xf numFmtId="0" fontId="0" fillId="13" borderId="25" xfId="0" applyFill="1" applyBorder="1"/>
    <xf numFmtId="0" fontId="0" fillId="13" borderId="23" xfId="0" applyFill="1" applyBorder="1"/>
    <xf numFmtId="0" fontId="0" fillId="0" borderId="32" xfId="0" applyBorder="1"/>
    <xf numFmtId="0" fontId="0" fillId="12" borderId="33" xfId="0" applyFill="1" applyBorder="1"/>
    <xf numFmtId="0" fontId="5" fillId="14" borderId="2" xfId="0" applyFont="1" applyFill="1" applyBorder="1"/>
    <xf numFmtId="0" fontId="1" fillId="0" borderId="34" xfId="0" applyFont="1" applyBorder="1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5" fontId="2" fillId="0" borderId="0" xfId="0" applyNumberFormat="1" applyFont="1" applyBorder="1"/>
    <xf numFmtId="0" fontId="0" fillId="0" borderId="0" xfId="0" applyNumberFormat="1"/>
    <xf numFmtId="0" fontId="0" fillId="18" borderId="0" xfId="0" applyFill="1"/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0" fillId="20" borderId="7" xfId="0" applyFill="1" applyBorder="1"/>
    <xf numFmtId="0" fontId="0" fillId="21" borderId="7" xfId="0" applyFill="1" applyBorder="1"/>
    <xf numFmtId="0" fontId="0" fillId="22" borderId="10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28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2" fillId="0" borderId="18" xfId="0" applyFont="1" applyBorder="1"/>
    <xf numFmtId="0" fontId="2" fillId="19" borderId="5" xfId="0" applyFont="1" applyFill="1" applyBorder="1"/>
    <xf numFmtId="0" fontId="0" fillId="4" borderId="7" xfId="0" applyFill="1" applyBorder="1"/>
    <xf numFmtId="15" fontId="2" fillId="0" borderId="18" xfId="0" applyNumberFormat="1" applyFont="1" applyBorder="1"/>
    <xf numFmtId="0" fontId="0" fillId="20" borderId="26" xfId="0" applyFill="1" applyBorder="1"/>
    <xf numFmtId="0" fontId="0" fillId="20" borderId="3" xfId="0" applyFill="1" applyBorder="1"/>
    <xf numFmtId="0" fontId="0" fillId="20" borderId="25" xfId="0" applyFill="1" applyBorder="1"/>
    <xf numFmtId="0" fontId="0" fillId="21" borderId="25" xfId="0" applyFill="1" applyBorder="1"/>
    <xf numFmtId="0" fontId="0" fillId="20" borderId="35" xfId="0" applyFill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40" xfId="0" applyBorder="1"/>
    <xf numFmtId="0" fontId="5" fillId="14" borderId="41" xfId="0" applyFont="1" applyFill="1" applyBorder="1"/>
    <xf numFmtId="0" fontId="0" fillId="4" borderId="0" xfId="0" applyFill="1"/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42" xfId="0" applyBorder="1"/>
    <xf numFmtId="0" fontId="0" fillId="21" borderId="43" xfId="0" applyFill="1" applyBorder="1"/>
    <xf numFmtId="0" fontId="0" fillId="23" borderId="4" xfId="0" applyFill="1" applyBorder="1"/>
    <xf numFmtId="0" fontId="0" fillId="13" borderId="2" xfId="0" applyFill="1" applyBorder="1"/>
    <xf numFmtId="0" fontId="0" fillId="13" borderId="4" xfId="0" applyFill="1" applyBorder="1"/>
    <xf numFmtId="0" fontId="2" fillId="0" borderId="6" xfId="0" applyFont="1" applyBorder="1"/>
    <xf numFmtId="0" fontId="3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1" fillId="0" borderId="22" xfId="0" applyFont="1" applyBorder="1"/>
    <xf numFmtId="0" fontId="1" fillId="0" borderId="7" xfId="0" applyFont="1" applyBorder="1"/>
    <xf numFmtId="0" fontId="2" fillId="0" borderId="21" xfId="0" applyFont="1" applyBorder="1"/>
    <xf numFmtId="0" fontId="11" fillId="0" borderId="0" xfId="1" applyFont="1"/>
    <xf numFmtId="0" fontId="3" fillId="0" borderId="47" xfId="0" applyFont="1" applyBorder="1"/>
    <xf numFmtId="0" fontId="1" fillId="0" borderId="23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4" borderId="52" xfId="0" applyFill="1" applyBorder="1"/>
    <xf numFmtId="0" fontId="2" fillId="4" borderId="52" xfId="0" applyFont="1" applyFill="1" applyBorder="1"/>
    <xf numFmtId="0" fontId="0" fillId="4" borderId="52" xfId="0" quotePrefix="1" applyFill="1" applyBorder="1"/>
    <xf numFmtId="0" fontId="2" fillId="4" borderId="52" xfId="0" quotePrefix="1" applyFont="1" applyFill="1" applyBorder="1"/>
    <xf numFmtId="2" fontId="0" fillId="4" borderId="52" xfId="0" applyNumberFormat="1" applyFill="1" applyBorder="1"/>
    <xf numFmtId="2" fontId="2" fillId="4" borderId="52" xfId="0" applyNumberFormat="1" applyFont="1" applyFill="1" applyBorder="1"/>
    <xf numFmtId="0" fontId="0" fillId="0" borderId="52" xfId="0" applyBorder="1"/>
    <xf numFmtId="0" fontId="11" fillId="0" borderId="0" xfId="1" applyFont="1" applyFill="1"/>
    <xf numFmtId="0" fontId="0" fillId="0" borderId="57" xfId="0" applyBorder="1"/>
    <xf numFmtId="0" fontId="0" fillId="0" borderId="57" xfId="0" applyFill="1" applyBorder="1"/>
    <xf numFmtId="0" fontId="0" fillId="0" borderId="56" xfId="0" applyBorder="1"/>
    <xf numFmtId="0" fontId="10" fillId="0" borderId="0" xfId="0" applyFont="1" applyAlignment="1">
      <alignment horizontal="justify" vertical="center" wrapText="1"/>
    </xf>
    <xf numFmtId="0" fontId="0" fillId="14" borderId="0" xfId="0" applyFill="1"/>
    <xf numFmtId="0" fontId="2" fillId="0" borderId="16" xfId="0" applyNumberFormat="1" applyFont="1" applyBorder="1"/>
    <xf numFmtId="0" fontId="0" fillId="0" borderId="0" xfId="0" applyFill="1"/>
    <xf numFmtId="0" fontId="0" fillId="20" borderId="11" xfId="0" applyFill="1" applyBorder="1"/>
    <xf numFmtId="0" fontId="0" fillId="20" borderId="12" xfId="0" applyFill="1" applyBorder="1"/>
    <xf numFmtId="0" fontId="0" fillId="20" borderId="13" xfId="0" applyFill="1" applyBorder="1"/>
    <xf numFmtId="0" fontId="0" fillId="20" borderId="0" xfId="0" applyFill="1" applyBorder="1" applyAlignment="1">
      <alignment horizontal="center"/>
    </xf>
    <xf numFmtId="0" fontId="0" fillId="20" borderId="14" xfId="0" applyFill="1" applyBorder="1"/>
    <xf numFmtId="0" fontId="0" fillId="20" borderId="15" xfId="0" applyFill="1" applyBorder="1"/>
    <xf numFmtId="0" fontId="0" fillId="20" borderId="16" xfId="0" applyFill="1" applyBorder="1" applyAlignment="1">
      <alignment horizontal="center"/>
    </xf>
    <xf numFmtId="0" fontId="0" fillId="20" borderId="17" xfId="0" applyFill="1" applyBorder="1"/>
    <xf numFmtId="0" fontId="0" fillId="20" borderId="18" xfId="0" applyFill="1" applyBorder="1"/>
    <xf numFmtId="0" fontId="0" fillId="20" borderId="20" xfId="0" applyFill="1" applyBorder="1"/>
    <xf numFmtId="0" fontId="0" fillId="20" borderId="19" xfId="0" applyFill="1" applyBorder="1"/>
    <xf numFmtId="0" fontId="0" fillId="20" borderId="5" xfId="0" applyFill="1" applyBorder="1"/>
    <xf numFmtId="0" fontId="0" fillId="0" borderId="0" xfId="0" applyFont="1"/>
    <xf numFmtId="0" fontId="0" fillId="0" borderId="0" xfId="0" applyFont="1" applyFill="1" applyBorder="1"/>
    <xf numFmtId="0" fontId="0" fillId="20" borderId="10" xfId="0" applyFill="1" applyBorder="1"/>
    <xf numFmtId="0" fontId="0" fillId="20" borderId="0" xfId="0" applyFill="1" applyBorder="1"/>
    <xf numFmtId="0" fontId="0" fillId="20" borderId="0" xfId="0" applyFill="1" applyBorder="1" applyAlignment="1">
      <alignment horizontal="center" vertical="center"/>
    </xf>
    <xf numFmtId="0" fontId="0" fillId="20" borderId="16" xfId="0" applyFill="1" applyBorder="1"/>
    <xf numFmtId="0" fontId="0" fillId="20" borderId="21" xfId="0" applyFill="1" applyBorder="1"/>
    <xf numFmtId="0" fontId="0" fillId="20" borderId="6" xfId="0" applyFill="1" applyBorder="1"/>
    <xf numFmtId="0" fontId="4" fillId="20" borderId="13" xfId="0" applyFont="1" applyFill="1" applyBorder="1"/>
    <xf numFmtId="0" fontId="0" fillId="24" borderId="7" xfId="0" applyFill="1" applyBorder="1" applyAlignment="1">
      <alignment horizontal="center"/>
    </xf>
    <xf numFmtId="0" fontId="0" fillId="20" borderId="58" xfId="0" applyFill="1" applyBorder="1" applyAlignment="1">
      <alignment horizontal="center"/>
    </xf>
    <xf numFmtId="0" fontId="0" fillId="20" borderId="59" xfId="0" applyFill="1" applyBorder="1"/>
    <xf numFmtId="0" fontId="13" fillId="0" borderId="0" xfId="0" applyFont="1" applyAlignment="1">
      <alignment horizontal="center"/>
    </xf>
    <xf numFmtId="0" fontId="0" fillId="0" borderId="4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2" fillId="20" borderId="36" xfId="0" applyFont="1" applyFill="1" applyBorder="1" applyAlignment="1">
      <alignment horizontal="center"/>
    </xf>
    <xf numFmtId="0" fontId="2" fillId="21" borderId="38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2" fillId="22" borderId="35" xfId="0" applyFont="1" applyFill="1" applyBorder="1" applyAlignment="1">
      <alignment horizontal="center"/>
    </xf>
    <xf numFmtId="0" fontId="0" fillId="22" borderId="31" xfId="0" applyFill="1" applyBorder="1" applyAlignment="1">
      <alignment horizontal="center"/>
    </xf>
    <xf numFmtId="0" fontId="0" fillId="22" borderId="24" xfId="0" applyFill="1" applyBorder="1" applyAlignment="1">
      <alignment horizontal="center"/>
    </xf>
  </cellXfs>
  <cellStyles count="2">
    <cellStyle name="Standard" xfId="0" builtinId="0"/>
    <cellStyle name="Standard 2" xfId="1" xr:uid="{2AA4A2C1-4B1C-4130-81EC-86D3CF91C307}"/>
  </cellStyles>
  <dxfs count="302"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</dxf>
    <dxf>
      <font>
        <b/>
        <i val="0"/>
        <color rgb="FF92D050"/>
      </font>
    </dxf>
    <dxf>
      <font>
        <b/>
        <i val="0"/>
        <color rgb="FFFFC000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36B-B324-43E9-BA62-F221CE945E93}">
  <dimension ref="A1:AH64"/>
  <sheetViews>
    <sheetView tabSelected="1" topLeftCell="B1" zoomScale="90" zoomScaleNormal="90" workbookViewId="0">
      <selection activeCell="C17" sqref="C17"/>
    </sheetView>
  </sheetViews>
  <sheetFormatPr baseColWidth="10" defaultColWidth="11.42578125" defaultRowHeight="15" x14ac:dyDescent="0.25"/>
  <cols>
    <col min="1" max="1" width="11" customWidth="1"/>
    <col min="2" max="2" width="8.7109375" customWidth="1"/>
    <col min="3" max="3" width="7.85546875" customWidth="1"/>
    <col min="4" max="4" width="6.85546875" style="20" customWidth="1"/>
    <col min="5" max="6" width="4.140625" style="20" customWidth="1"/>
    <col min="7" max="7" width="3.85546875" customWidth="1"/>
    <col min="8" max="8" width="1.7109375" customWidth="1"/>
    <col min="9" max="9" width="4.140625" customWidth="1"/>
    <col min="10" max="10" width="2.42578125" customWidth="1"/>
    <col min="11" max="11" width="4.85546875" customWidth="1"/>
    <col min="12" max="12" width="2.42578125" customWidth="1"/>
    <col min="13" max="13" width="4" customWidth="1"/>
    <col min="14" max="14" width="1.85546875" customWidth="1"/>
    <col min="15" max="15" width="3.7109375" customWidth="1"/>
    <col min="16" max="16" width="4.140625" customWidth="1"/>
    <col min="17" max="17" width="18.42578125" customWidth="1"/>
    <col min="18" max="18" width="4.5703125" customWidth="1"/>
    <col min="19" max="19" width="8.28515625" style="54" customWidth="1"/>
    <col min="20" max="20" width="15.7109375" customWidth="1"/>
    <col min="21" max="21" width="4.85546875" customWidth="1"/>
    <col min="22" max="22" width="6.140625" style="20" customWidth="1"/>
    <col min="23" max="23" width="5.5703125" customWidth="1"/>
    <col min="24" max="24" width="4.85546875" customWidth="1"/>
    <col min="25" max="25" width="7.140625" customWidth="1"/>
    <col min="26" max="26" width="19.85546875" customWidth="1"/>
    <col min="27" max="27" width="10.7109375" customWidth="1"/>
    <col min="28" max="28" width="9.7109375" customWidth="1"/>
  </cols>
  <sheetData>
    <row r="1" spans="1:28" ht="15.75" thickBot="1" x14ac:dyDescent="0.3">
      <c r="A1" s="145" t="s">
        <v>0</v>
      </c>
      <c r="B1" s="131" t="s">
        <v>413</v>
      </c>
      <c r="C1" s="151" t="s">
        <v>1</v>
      </c>
      <c r="D1" s="131" t="s">
        <v>432</v>
      </c>
      <c r="E1" s="31"/>
      <c r="F1" s="31"/>
      <c r="G1" s="31"/>
      <c r="H1" s="7"/>
      <c r="I1" s="20"/>
      <c r="J1" s="197" t="s">
        <v>480</v>
      </c>
      <c r="K1" s="197"/>
      <c r="L1" s="197"/>
      <c r="M1" s="20"/>
      <c r="N1" s="20"/>
      <c r="O1" s="20"/>
      <c r="P1" s="20"/>
      <c r="Q1" s="31" t="s">
        <v>4</v>
      </c>
      <c r="R1" s="31"/>
      <c r="S1" s="53" t="s">
        <v>5</v>
      </c>
      <c r="T1" s="33" t="s">
        <v>6</v>
      </c>
      <c r="U1" s="33" t="s">
        <v>7</v>
      </c>
      <c r="V1" s="33"/>
      <c r="W1" s="33" t="s">
        <v>8</v>
      </c>
      <c r="X1" s="31" t="s">
        <v>9</v>
      </c>
      <c r="Y1" s="20"/>
      <c r="Z1" s="33" t="s">
        <v>476</v>
      </c>
      <c r="AA1" s="33" t="s">
        <v>10</v>
      </c>
      <c r="AB1" s="33" t="s">
        <v>11</v>
      </c>
    </row>
    <row r="2" spans="1:28" ht="15.75" thickBot="1" x14ac:dyDescent="0.3">
      <c r="A2" s="36" t="s">
        <v>431</v>
      </c>
      <c r="B2" s="36"/>
      <c r="C2" s="36"/>
      <c r="D2" s="57"/>
      <c r="E2" s="7"/>
      <c r="F2" s="7"/>
      <c r="G2" s="7"/>
      <c r="H2" s="7"/>
      <c r="I2" s="20"/>
      <c r="J2" s="20"/>
      <c r="K2" s="104">
        <v>100</v>
      </c>
      <c r="L2" s="20"/>
      <c r="M2" s="20"/>
      <c r="N2" s="20"/>
      <c r="O2" s="20"/>
      <c r="P2" s="20"/>
      <c r="Q2" s="61" t="s">
        <v>13</v>
      </c>
      <c r="R2" s="87">
        <f>CharacterSheet!B2</f>
        <v>15</v>
      </c>
      <c r="S2" s="103"/>
      <c r="T2" s="201" t="s">
        <v>14</v>
      </c>
      <c r="U2" s="202"/>
      <c r="V2" s="202"/>
      <c r="W2" s="203"/>
      <c r="X2" s="7"/>
      <c r="Y2" s="20"/>
      <c r="Z2" s="168"/>
      <c r="AA2" s="168" t="s">
        <v>510</v>
      </c>
      <c r="AB2" s="11" t="s">
        <v>508</v>
      </c>
    </row>
    <row r="3" spans="1:28" ht="15.75" thickBot="1" x14ac:dyDescent="0.3">
      <c r="A3" s="11" t="s">
        <v>15</v>
      </c>
      <c r="B3" s="11" t="s">
        <v>269</v>
      </c>
      <c r="C3" s="11">
        <v>9</v>
      </c>
      <c r="D3" s="11">
        <v>1</v>
      </c>
      <c r="E3" s="7"/>
      <c r="F3" s="7"/>
      <c r="G3" s="7"/>
      <c r="H3" s="7"/>
      <c r="I3" s="172"/>
      <c r="J3" s="184"/>
      <c r="K3" s="172"/>
      <c r="L3" s="184"/>
      <c r="M3" s="172"/>
      <c r="N3" s="20"/>
      <c r="O3" s="20"/>
      <c r="P3" s="20"/>
      <c r="Q3" s="63" t="s">
        <v>17</v>
      </c>
      <c r="R3" s="77">
        <f>CharacterSheet!B3</f>
        <v>14</v>
      </c>
      <c r="S3" s="88"/>
      <c r="T3" s="61" t="s">
        <v>18</v>
      </c>
      <c r="U3" s="57" t="s">
        <v>19</v>
      </c>
      <c r="V3" s="57" t="s">
        <v>20</v>
      </c>
      <c r="W3" s="62">
        <f>CharacterSheet!I2</f>
        <v>26</v>
      </c>
      <c r="X3" s="60"/>
      <c r="Y3" s="20"/>
      <c r="Z3" s="18"/>
      <c r="AA3" s="18" t="s">
        <v>501</v>
      </c>
      <c r="AB3" s="11" t="s">
        <v>509</v>
      </c>
    </row>
    <row r="4" spans="1:28" x14ac:dyDescent="0.25">
      <c r="A4" s="11" t="s">
        <v>433</v>
      </c>
      <c r="B4" s="11"/>
      <c r="C4" s="11"/>
      <c r="D4" s="11"/>
      <c r="E4" s="7"/>
      <c r="F4" s="7"/>
      <c r="G4" s="7"/>
      <c r="H4" s="7"/>
      <c r="I4" s="172"/>
      <c r="J4" s="195"/>
      <c r="K4" s="173"/>
      <c r="L4" s="196"/>
      <c r="M4" s="172"/>
      <c r="N4" s="20"/>
      <c r="O4" s="20"/>
      <c r="P4" s="20"/>
      <c r="Q4" s="63" t="s">
        <v>23</v>
      </c>
      <c r="R4" s="78">
        <f>CharacterSheet!B4</f>
        <v>12</v>
      </c>
      <c r="S4" s="88"/>
      <c r="T4" s="63" t="s">
        <v>24</v>
      </c>
      <c r="U4" s="51" t="s">
        <v>19</v>
      </c>
      <c r="V4" s="51"/>
      <c r="W4" s="64">
        <f>CharacterSheet!I3</f>
        <v>36</v>
      </c>
      <c r="X4" s="60"/>
      <c r="Y4" s="20"/>
      <c r="Z4" s="18"/>
      <c r="AA4" s="18"/>
      <c r="AB4" s="167"/>
    </row>
    <row r="5" spans="1:28" x14ac:dyDescent="0.25">
      <c r="A5" s="11" t="s">
        <v>207</v>
      </c>
      <c r="B5" s="11"/>
      <c r="C5" s="11"/>
      <c r="D5" s="11"/>
      <c r="E5" s="7"/>
      <c r="F5" s="7"/>
      <c r="G5" s="7"/>
      <c r="H5" s="7"/>
      <c r="I5" s="172"/>
      <c r="J5" s="175"/>
      <c r="K5" s="194"/>
      <c r="L5" s="177"/>
      <c r="M5" s="172"/>
      <c r="N5" s="20"/>
      <c r="O5" s="20"/>
      <c r="P5" s="20"/>
      <c r="Q5" s="63" t="s">
        <v>26</v>
      </c>
      <c r="R5" s="97">
        <f>CharacterSheet!B5</f>
        <v>13</v>
      </c>
      <c r="S5" s="88"/>
      <c r="T5" s="63" t="s">
        <v>27</v>
      </c>
      <c r="U5" s="51" t="s">
        <v>19</v>
      </c>
      <c r="V5" s="51"/>
      <c r="W5" s="64">
        <f>CharacterSheet!I4</f>
        <v>32</v>
      </c>
      <c r="X5" s="60"/>
      <c r="Y5" s="20"/>
      <c r="Z5" s="18"/>
      <c r="AA5" s="18"/>
      <c r="AB5" s="166"/>
    </row>
    <row r="6" spans="1:28" ht="15.75" thickBot="1" x14ac:dyDescent="0.3">
      <c r="B6" s="37"/>
      <c r="C6" s="7"/>
      <c r="D6" s="7"/>
      <c r="E6" s="7"/>
      <c r="F6" s="7"/>
      <c r="G6" s="7"/>
      <c r="H6" s="7"/>
      <c r="I6" s="172"/>
      <c r="J6" s="178"/>
      <c r="K6" s="179"/>
      <c r="L6" s="180"/>
      <c r="M6" s="172"/>
      <c r="N6" s="20"/>
      <c r="O6" s="20"/>
      <c r="P6" s="20"/>
      <c r="Q6" s="63" t="s">
        <v>28</v>
      </c>
      <c r="R6" s="81">
        <f>CharacterSheet!B6</f>
        <v>9</v>
      </c>
      <c r="S6" s="88"/>
      <c r="T6" s="63" t="s">
        <v>29</v>
      </c>
      <c r="U6" s="11" t="s">
        <v>19</v>
      </c>
      <c r="V6" s="11" t="s">
        <v>20</v>
      </c>
      <c r="W6" s="64">
        <f>CharacterSheet!I5</f>
        <v>27</v>
      </c>
      <c r="X6" s="60"/>
      <c r="Y6" s="20"/>
      <c r="Z6" s="18"/>
      <c r="AA6" s="18"/>
      <c r="AB6" s="166"/>
    </row>
    <row r="7" spans="1:28" ht="15.75" thickBot="1" x14ac:dyDescent="0.3">
      <c r="A7" s="45" t="s">
        <v>32</v>
      </c>
      <c r="B7" s="45" t="s">
        <v>33</v>
      </c>
      <c r="C7" s="46" t="s">
        <v>34</v>
      </c>
      <c r="D7" s="33" t="s">
        <v>2</v>
      </c>
      <c r="E7" s="45" t="s">
        <v>432</v>
      </c>
      <c r="F7" s="7"/>
      <c r="G7" s="7"/>
      <c r="H7" s="20"/>
      <c r="I7" s="172"/>
      <c r="J7" s="20"/>
      <c r="K7" s="181"/>
      <c r="L7" s="20"/>
      <c r="M7" s="172"/>
      <c r="N7" s="20"/>
      <c r="O7" s="20"/>
      <c r="P7" s="20"/>
      <c r="Q7" s="100" t="s">
        <v>408</v>
      </c>
      <c r="R7" s="101">
        <f>CharacterSheet!B7</f>
        <v>12</v>
      </c>
      <c r="S7" s="88"/>
      <c r="T7" s="63" t="s">
        <v>30</v>
      </c>
      <c r="U7" s="16" t="s">
        <v>31</v>
      </c>
      <c r="V7" s="16" t="s">
        <v>31</v>
      </c>
      <c r="W7" s="64">
        <f>CharacterSheet!I6</f>
        <v>20</v>
      </c>
      <c r="X7" s="60"/>
      <c r="Y7" s="20"/>
      <c r="Z7" s="18"/>
      <c r="AA7" s="18"/>
      <c r="AB7" s="166"/>
    </row>
    <row r="8" spans="1:28" ht="15.75" thickBot="1" x14ac:dyDescent="0.3">
      <c r="A8" s="20" t="s">
        <v>39</v>
      </c>
      <c r="B8" s="20" t="s">
        <v>515</v>
      </c>
      <c r="C8" s="14">
        <v>10.5</v>
      </c>
      <c r="D8" s="20">
        <v>7</v>
      </c>
      <c r="E8" s="7">
        <v>1</v>
      </c>
      <c r="F8" s="7"/>
      <c r="G8" s="20"/>
      <c r="H8" s="20"/>
      <c r="I8" s="172"/>
      <c r="J8" s="20"/>
      <c r="K8" s="182"/>
      <c r="L8" s="20"/>
      <c r="M8" s="172"/>
      <c r="N8" s="20"/>
      <c r="O8" s="20"/>
      <c r="P8" s="20"/>
      <c r="Q8" s="61" t="s">
        <v>35</v>
      </c>
      <c r="R8" s="102">
        <f>CharacterSheet!B8</f>
        <v>5</v>
      </c>
      <c r="S8" s="88"/>
      <c r="T8" s="63" t="s">
        <v>36</v>
      </c>
      <c r="U8" s="51" t="s">
        <v>19</v>
      </c>
      <c r="V8" s="11" t="s">
        <v>37</v>
      </c>
      <c r="W8" s="64">
        <f>CharacterSheet!I7</f>
        <v>24</v>
      </c>
      <c r="X8" s="60"/>
      <c r="Y8" s="20">
        <v>13</v>
      </c>
      <c r="Z8" s="12" t="s">
        <v>38</v>
      </c>
      <c r="AA8" s="20"/>
    </row>
    <row r="9" spans="1:28" ht="15.75" thickBot="1" x14ac:dyDescent="0.3">
      <c r="A9" s="20" t="s">
        <v>44</v>
      </c>
      <c r="B9" s="20" t="s">
        <v>515</v>
      </c>
      <c r="C9" s="14">
        <v>10.5</v>
      </c>
      <c r="D9" s="20">
        <v>7</v>
      </c>
      <c r="E9" s="7">
        <v>1</v>
      </c>
      <c r="F9" s="7"/>
      <c r="G9" s="181"/>
      <c r="H9" s="191"/>
      <c r="I9" s="187"/>
      <c r="J9" s="173"/>
      <c r="K9" s="173"/>
      <c r="L9" s="173"/>
      <c r="M9" s="174"/>
      <c r="N9" s="192"/>
      <c r="O9" s="181"/>
      <c r="P9" s="20"/>
      <c r="Q9" s="134" t="s">
        <v>369</v>
      </c>
      <c r="R9" s="135">
        <f>CharacterSheet!B9</f>
        <v>4</v>
      </c>
      <c r="S9" s="88"/>
      <c r="T9" s="63" t="s">
        <v>42</v>
      </c>
      <c r="U9" s="11" t="s">
        <v>19</v>
      </c>
      <c r="V9" s="11" t="s">
        <v>37</v>
      </c>
      <c r="W9" s="64">
        <f>CharacterSheet!I6</f>
        <v>20</v>
      </c>
      <c r="X9" s="60"/>
      <c r="Y9" s="20"/>
      <c r="Z9" s="11" t="s">
        <v>43</v>
      </c>
      <c r="AA9" s="11">
        <f>Inventar!$G$22</f>
        <v>7.5</v>
      </c>
    </row>
    <row r="10" spans="1:28" ht="15.75" thickBot="1" x14ac:dyDescent="0.3">
      <c r="A10" s="20" t="s">
        <v>48</v>
      </c>
      <c r="B10" s="20"/>
      <c r="C10" s="14"/>
      <c r="G10" s="182"/>
      <c r="H10" s="20"/>
      <c r="I10" s="175"/>
      <c r="J10" s="188"/>
      <c r="K10" s="188" t="s">
        <v>21</v>
      </c>
      <c r="L10" s="188"/>
      <c r="M10" s="177"/>
      <c r="N10" s="20"/>
      <c r="O10" s="182"/>
      <c r="P10" s="20"/>
      <c r="Q10" s="63" t="s">
        <v>41</v>
      </c>
      <c r="R10" s="90">
        <f>CharacterSheet!B10</f>
        <v>17</v>
      </c>
      <c r="S10" s="88"/>
      <c r="T10" s="65" t="s">
        <v>46</v>
      </c>
      <c r="U10" s="59" t="s">
        <v>37</v>
      </c>
      <c r="V10" s="59"/>
      <c r="W10" s="66">
        <f>CharacterSheet!I9</f>
        <v>36</v>
      </c>
      <c r="X10" s="60"/>
      <c r="Y10" s="20"/>
      <c r="Z10" s="11" t="s">
        <v>47</v>
      </c>
      <c r="AA10" s="11">
        <f>Inventar!$G$19</f>
        <v>22.3</v>
      </c>
    </row>
    <row r="11" spans="1:28" ht="15.75" thickBot="1" x14ac:dyDescent="0.3">
      <c r="A11" s="20" t="s">
        <v>51</v>
      </c>
      <c r="B11" s="20" t="s">
        <v>40</v>
      </c>
      <c r="C11" s="14">
        <v>6</v>
      </c>
      <c r="D11" s="20">
        <v>7</v>
      </c>
      <c r="E11" s="20">
        <v>1</v>
      </c>
      <c r="G11" s="182"/>
      <c r="H11" s="20"/>
      <c r="I11" s="175"/>
      <c r="J11" s="176"/>
      <c r="K11" s="188"/>
      <c r="L11" s="176"/>
      <c r="M11" s="177"/>
      <c r="N11" s="20"/>
      <c r="O11" s="182"/>
      <c r="P11" s="20"/>
      <c r="Q11" s="63" t="s">
        <v>45</v>
      </c>
      <c r="R11" s="91">
        <f>CharacterSheet!B11</f>
        <v>11</v>
      </c>
      <c r="S11" s="88"/>
      <c r="T11" s="201" t="s">
        <v>49</v>
      </c>
      <c r="U11" s="207"/>
      <c r="V11" s="207"/>
      <c r="W11" s="208"/>
      <c r="X11" s="7"/>
      <c r="Y11" s="20"/>
      <c r="Z11" s="11" t="s">
        <v>50</v>
      </c>
      <c r="AA11" s="11">
        <f>R2*4</f>
        <v>60</v>
      </c>
    </row>
    <row r="12" spans="1:28" ht="15.75" thickBot="1" x14ac:dyDescent="0.3">
      <c r="A12" s="27" t="s">
        <v>55</v>
      </c>
      <c r="B12" s="27"/>
      <c r="C12" s="14"/>
      <c r="D12" s="27"/>
      <c r="E12" s="27"/>
      <c r="G12" s="182"/>
      <c r="H12" s="20"/>
      <c r="I12" s="175"/>
      <c r="J12" s="188"/>
      <c r="K12" s="188"/>
      <c r="L12" s="188"/>
      <c r="M12" s="177"/>
      <c r="N12" s="20"/>
      <c r="O12" s="182"/>
      <c r="P12" s="20"/>
      <c r="Q12" s="92" t="s">
        <v>52</v>
      </c>
      <c r="R12" s="142">
        <f>ROUNDUP((R7+R5)/2,0)</f>
        <v>13</v>
      </c>
      <c r="T12" s="61" t="s">
        <v>53</v>
      </c>
      <c r="U12" s="57" t="s">
        <v>19</v>
      </c>
      <c r="V12" s="57" t="s">
        <v>37</v>
      </c>
      <c r="W12" s="62">
        <f>CharacterSheet!I10</f>
        <v>28</v>
      </c>
      <c r="X12" s="60"/>
      <c r="Y12" s="20"/>
      <c r="Z12" s="11" t="s">
        <v>54</v>
      </c>
      <c r="AA12" s="11">
        <f>AA11-AA10</f>
        <v>37.700000000000003</v>
      </c>
    </row>
    <row r="13" spans="1:28" ht="15.75" thickBot="1" x14ac:dyDescent="0.3">
      <c r="A13" s="12" t="s">
        <v>47</v>
      </c>
      <c r="B13" s="12"/>
      <c r="C13" s="47">
        <f>SUM(C8:C12)</f>
        <v>27</v>
      </c>
      <c r="G13" s="182"/>
      <c r="H13" s="20"/>
      <c r="I13" s="175"/>
      <c r="J13" s="188"/>
      <c r="K13" s="188" t="s">
        <v>25</v>
      </c>
      <c r="L13" s="188"/>
      <c r="M13" s="177"/>
      <c r="N13" s="20"/>
      <c r="O13" s="182"/>
      <c r="P13" s="20"/>
      <c r="Q13" s="8"/>
      <c r="R13" s="8"/>
      <c r="T13" s="63" t="s">
        <v>56</v>
      </c>
      <c r="U13" s="48" t="s">
        <v>37</v>
      </c>
      <c r="V13" s="48"/>
      <c r="W13" s="64">
        <f>CharacterSheet!I11</f>
        <v>33</v>
      </c>
      <c r="X13" s="60"/>
      <c r="Y13" s="20"/>
      <c r="Z13" s="11" t="s">
        <v>384</v>
      </c>
      <c r="AA13" s="11" t="str">
        <f>IF(AA9&gt;30,"Schwer",IF(AA9&gt;18,"Mittel","Leicht"))</f>
        <v>Leicht</v>
      </c>
    </row>
    <row r="14" spans="1:28" ht="14.65" customHeight="1" x14ac:dyDescent="0.25">
      <c r="A14" s="38"/>
      <c r="B14" s="37"/>
      <c r="C14" s="20"/>
      <c r="G14" s="182"/>
      <c r="H14" s="20"/>
      <c r="I14" s="175"/>
      <c r="J14" s="188"/>
      <c r="K14" s="188"/>
      <c r="L14" s="188"/>
      <c r="M14" s="177"/>
      <c r="N14" s="20"/>
      <c r="O14" s="182"/>
      <c r="P14" s="20"/>
      <c r="Q14" s="204" t="s">
        <v>61</v>
      </c>
      <c r="R14" s="7"/>
      <c r="T14" s="63" t="s">
        <v>57</v>
      </c>
      <c r="U14" s="48" t="s">
        <v>37</v>
      </c>
      <c r="V14" s="48"/>
      <c r="W14" s="64">
        <f>CharacterSheet!I12</f>
        <v>20</v>
      </c>
      <c r="X14" s="60"/>
      <c r="Y14" s="20"/>
      <c r="Z14" s="20"/>
      <c r="AA14" s="20"/>
    </row>
    <row r="15" spans="1:28" ht="15.75" thickBot="1" x14ac:dyDescent="0.3">
      <c r="A15" s="20"/>
      <c r="B15" s="20"/>
      <c r="C15" s="12" t="s">
        <v>71</v>
      </c>
      <c r="D15" s="12" t="s">
        <v>72</v>
      </c>
      <c r="G15" s="182"/>
      <c r="H15" s="20"/>
      <c r="I15" s="175"/>
      <c r="J15" s="188"/>
      <c r="K15" s="189"/>
      <c r="L15" s="188"/>
      <c r="M15" s="177"/>
      <c r="N15" s="20"/>
      <c r="O15" s="182"/>
      <c r="P15" s="20"/>
      <c r="Q15" s="205"/>
      <c r="R15" s="20"/>
      <c r="S15" s="74"/>
      <c r="T15" s="65" t="s">
        <v>58</v>
      </c>
      <c r="U15" s="59" t="s">
        <v>37</v>
      </c>
      <c r="V15" s="83" t="s">
        <v>407</v>
      </c>
      <c r="W15" s="66">
        <f>CharacterSheet!I13</f>
        <v>20</v>
      </c>
      <c r="X15" s="60"/>
      <c r="Y15" s="20">
        <v>14</v>
      </c>
      <c r="Z15" s="20"/>
      <c r="AA15" s="20"/>
    </row>
    <row r="16" spans="1:28" ht="15.75" thickBot="1" x14ac:dyDescent="0.3">
      <c r="A16" s="42" t="s">
        <v>75</v>
      </c>
      <c r="B16" s="43">
        <f>CharacterSheet!B15</f>
        <v>300</v>
      </c>
      <c r="C16" s="44">
        <v>108</v>
      </c>
      <c r="D16" s="39">
        <f>B16-C16</f>
        <v>192</v>
      </c>
      <c r="G16" s="182"/>
      <c r="H16" s="20"/>
      <c r="I16" s="175"/>
      <c r="J16" s="188"/>
      <c r="K16" s="188"/>
      <c r="L16" s="188"/>
      <c r="M16" s="177"/>
      <c r="N16" s="20"/>
      <c r="O16" s="182"/>
      <c r="P16" s="20"/>
      <c r="Q16" s="206"/>
      <c r="R16" s="20"/>
      <c r="T16" s="201" t="s">
        <v>59</v>
      </c>
      <c r="U16" s="202"/>
      <c r="V16" s="202"/>
      <c r="W16" s="203"/>
      <c r="X16" s="7"/>
      <c r="Y16" s="20"/>
      <c r="Z16" s="12" t="s">
        <v>60</v>
      </c>
      <c r="AA16" s="20"/>
    </row>
    <row r="17" spans="1:29" ht="15.75" thickBot="1" x14ac:dyDescent="0.3">
      <c r="A17" s="56" t="s">
        <v>77</v>
      </c>
      <c r="B17" s="55">
        <f>CharacterSheet!B16</f>
        <v>13</v>
      </c>
      <c r="C17" s="44">
        <v>0</v>
      </c>
      <c r="D17" s="16">
        <f>B17+C17</f>
        <v>13</v>
      </c>
      <c r="G17" s="183"/>
      <c r="H17" s="20"/>
      <c r="I17" s="175"/>
      <c r="J17" s="188"/>
      <c r="K17" s="188"/>
      <c r="L17" s="188"/>
      <c r="M17" s="177"/>
      <c r="N17" s="20"/>
      <c r="O17" s="183"/>
      <c r="P17" s="20"/>
      <c r="Q17" s="36">
        <v>0</v>
      </c>
      <c r="R17" s="20"/>
      <c r="T17" s="61" t="s">
        <v>62</v>
      </c>
      <c r="U17" s="67" t="s">
        <v>63</v>
      </c>
      <c r="V17" s="67" t="s">
        <v>31</v>
      </c>
      <c r="W17" s="62">
        <f>CharacterSheet!I14</f>
        <v>20</v>
      </c>
      <c r="X17" s="60"/>
      <c r="Y17" s="20">
        <v>13</v>
      </c>
      <c r="Z17" s="6" t="s">
        <v>64</v>
      </c>
      <c r="AA17" s="10" t="s">
        <v>65</v>
      </c>
      <c r="AB17" s="10" t="s">
        <v>66</v>
      </c>
      <c r="AC17" s="10" t="s">
        <v>67</v>
      </c>
    </row>
    <row r="18" spans="1:29" ht="15.75" thickBot="1" x14ac:dyDescent="0.3">
      <c r="A18" s="41" t="s">
        <v>80</v>
      </c>
      <c r="B18" s="41">
        <f>CharacterSheet!B17</f>
        <v>60</v>
      </c>
      <c r="C18" s="44">
        <f>0</f>
        <v>0</v>
      </c>
      <c r="D18" s="39">
        <f>B18+C18</f>
        <v>60</v>
      </c>
      <c r="E18" s="20" t="str">
        <f>IF(D18=0,"Verkrüppelt",IF(D18&lt;=B18*0.2,"Verstümmelt",""))</f>
        <v/>
      </c>
      <c r="G18" s="20"/>
      <c r="H18" s="20"/>
      <c r="I18" s="178" t="s">
        <v>15</v>
      </c>
      <c r="J18" s="190"/>
      <c r="K18" s="190"/>
      <c r="L18" s="190"/>
      <c r="M18" s="180" t="s">
        <v>68</v>
      </c>
      <c r="N18" s="20"/>
      <c r="O18" s="20"/>
      <c r="P18" s="20"/>
      <c r="R18" s="20"/>
      <c r="T18" s="63" t="s">
        <v>69</v>
      </c>
      <c r="U18" s="52" t="s">
        <v>63</v>
      </c>
      <c r="V18" s="52"/>
      <c r="W18" s="64">
        <f>CharacterSheet!I15</f>
        <v>30</v>
      </c>
      <c r="X18" s="60"/>
      <c r="Y18" s="20"/>
      <c r="Z18" s="20"/>
      <c r="AA18" s="104"/>
      <c r="AB18" s="104"/>
      <c r="AC18" s="20"/>
    </row>
    <row r="19" spans="1:29" x14ac:dyDescent="0.25">
      <c r="A19" s="39" t="s">
        <v>83</v>
      </c>
      <c r="B19" s="39">
        <f>CharacterSheet!B18</f>
        <v>210</v>
      </c>
      <c r="C19" s="44">
        <f>0</f>
        <v>0</v>
      </c>
      <c r="D19" s="39">
        <f>B19+C19</f>
        <v>210</v>
      </c>
      <c r="E19" s="20" t="str">
        <f t="shared" ref="E19:E23" si="0">IF(D19=0,"Verkrüppelt",IF(D19&lt;=B19*0.2,"Verstümmelt",""))</f>
        <v/>
      </c>
      <c r="G19" s="20"/>
      <c r="H19" s="20"/>
      <c r="I19" s="187"/>
      <c r="J19" s="174"/>
      <c r="K19" s="20"/>
      <c r="L19" s="187"/>
      <c r="M19" s="174"/>
      <c r="N19" s="20"/>
      <c r="O19" s="20"/>
      <c r="P19" s="20"/>
      <c r="R19" s="20"/>
      <c r="T19" s="63" t="s">
        <v>70</v>
      </c>
      <c r="U19" s="52" t="s">
        <v>63</v>
      </c>
      <c r="V19" s="52"/>
      <c r="W19" s="64">
        <f>CharacterSheet!I16</f>
        <v>20</v>
      </c>
      <c r="X19" s="60"/>
      <c r="Y19" s="20"/>
      <c r="Z19" s="105"/>
      <c r="AA19" s="106"/>
      <c r="AB19" s="106"/>
      <c r="AC19" s="105"/>
    </row>
    <row r="20" spans="1:29" ht="15.75" thickBot="1" x14ac:dyDescent="0.3">
      <c r="A20" s="39" t="s">
        <v>409</v>
      </c>
      <c r="B20" s="39">
        <f>CharacterSheet!B19</f>
        <v>60</v>
      </c>
      <c r="C20" s="44">
        <f>0</f>
        <v>0</v>
      </c>
      <c r="D20" s="39">
        <f t="shared" ref="D20:D23" si="1">B20+C20</f>
        <v>60</v>
      </c>
      <c r="E20" s="20" t="str">
        <f t="shared" si="0"/>
        <v/>
      </c>
      <c r="G20" s="20"/>
      <c r="H20" s="20"/>
      <c r="I20" s="175"/>
      <c r="J20" s="177"/>
      <c r="K20" s="20"/>
      <c r="L20" s="175"/>
      <c r="M20" s="177"/>
      <c r="N20" s="20"/>
      <c r="O20" s="20"/>
      <c r="P20" s="20"/>
      <c r="R20" s="20"/>
      <c r="T20" s="63" t="s">
        <v>73</v>
      </c>
      <c r="U20" s="11" t="s">
        <v>381</v>
      </c>
      <c r="V20" s="52"/>
      <c r="W20" s="64">
        <f>CharacterSheet!I17</f>
        <v>20</v>
      </c>
      <c r="X20" s="60"/>
      <c r="Y20" s="20"/>
      <c r="Z20" s="20"/>
      <c r="AA20" s="104"/>
      <c r="AB20" s="104"/>
      <c r="AC20" s="20"/>
    </row>
    <row r="21" spans="1:29" x14ac:dyDescent="0.25">
      <c r="A21" s="39" t="s">
        <v>410</v>
      </c>
      <c r="B21" s="39">
        <f>CharacterSheet!B20</f>
        <v>60</v>
      </c>
      <c r="C21" s="44">
        <f>0</f>
        <v>0</v>
      </c>
      <c r="D21" s="39">
        <f t="shared" si="1"/>
        <v>60</v>
      </c>
      <c r="E21" s="20" t="str">
        <f t="shared" si="0"/>
        <v/>
      </c>
      <c r="G21" s="20"/>
      <c r="H21" s="20"/>
      <c r="I21" s="175"/>
      <c r="J21" s="177"/>
      <c r="K21" s="20"/>
      <c r="L21" s="175"/>
      <c r="M21" s="177"/>
      <c r="N21" s="20"/>
      <c r="O21" s="20"/>
      <c r="P21" s="20"/>
      <c r="Q21" s="21" t="s">
        <v>511</v>
      </c>
      <c r="R21" s="23"/>
      <c r="T21" s="63" t="s">
        <v>76</v>
      </c>
      <c r="U21" s="11" t="s">
        <v>31</v>
      </c>
      <c r="V21" s="83" t="s">
        <v>407</v>
      </c>
      <c r="W21" s="64">
        <f>CharacterSheet!I18</f>
        <v>20</v>
      </c>
      <c r="X21" s="60"/>
      <c r="Y21" s="20">
        <v>13</v>
      </c>
      <c r="Z21" s="20"/>
      <c r="AA21" s="104"/>
      <c r="AB21" s="104"/>
      <c r="AC21" s="20"/>
    </row>
    <row r="22" spans="1:29" ht="15.75" thickBot="1" x14ac:dyDescent="0.3">
      <c r="A22" s="39" t="s">
        <v>411</v>
      </c>
      <c r="B22" s="39">
        <f>CharacterSheet!B21</f>
        <v>75</v>
      </c>
      <c r="C22" s="44">
        <f>0</f>
        <v>0</v>
      </c>
      <c r="D22" s="39">
        <f t="shared" si="1"/>
        <v>75</v>
      </c>
      <c r="E22" s="20" t="str">
        <f t="shared" si="0"/>
        <v/>
      </c>
      <c r="G22" s="20"/>
      <c r="H22" s="20"/>
      <c r="I22" s="193" t="s">
        <v>78</v>
      </c>
      <c r="J22" s="177"/>
      <c r="K22" s="20"/>
      <c r="L22" s="175"/>
      <c r="M22" s="177"/>
      <c r="N22" s="20"/>
      <c r="O22" s="20"/>
      <c r="P22" s="20"/>
      <c r="Q22" s="24" t="s">
        <v>130</v>
      </c>
      <c r="R22" s="25"/>
      <c r="S22" s="74"/>
      <c r="T22" s="65" t="s">
        <v>79</v>
      </c>
      <c r="U22" s="68" t="s">
        <v>374</v>
      </c>
      <c r="V22" s="98" t="s">
        <v>74</v>
      </c>
      <c r="W22" s="66">
        <f>CharacterSheet!I19</f>
        <v>20</v>
      </c>
      <c r="X22" s="60"/>
      <c r="Y22" s="20"/>
      <c r="Z22" s="20"/>
      <c r="AA22" s="104"/>
      <c r="AB22" s="104"/>
      <c r="AC22" s="20"/>
    </row>
    <row r="23" spans="1:29" ht="15.75" thickBot="1" x14ac:dyDescent="0.3">
      <c r="A23" s="39" t="s">
        <v>412</v>
      </c>
      <c r="B23" s="39">
        <f>CharacterSheet!B22</f>
        <v>75</v>
      </c>
      <c r="C23" s="44">
        <f>0</f>
        <v>0</v>
      </c>
      <c r="D23" s="39">
        <f t="shared" si="1"/>
        <v>75</v>
      </c>
      <c r="E23" s="20" t="str">
        <f t="shared" si="0"/>
        <v/>
      </c>
      <c r="G23" s="20"/>
      <c r="H23" s="20"/>
      <c r="I23" s="175"/>
      <c r="J23" s="177"/>
      <c r="K23" s="20"/>
      <c r="L23" s="175"/>
      <c r="M23" s="177"/>
      <c r="N23" s="20"/>
      <c r="O23" s="20" t="s">
        <v>81</v>
      </c>
      <c r="P23" s="20"/>
      <c r="Q23" s="26" t="s">
        <v>124</v>
      </c>
      <c r="R23" s="28"/>
      <c r="T23" s="201" t="s">
        <v>82</v>
      </c>
      <c r="U23" s="202"/>
      <c r="V23" s="202"/>
      <c r="W23" s="203"/>
      <c r="X23" s="7"/>
      <c r="Y23" s="20"/>
      <c r="Z23" s="20"/>
      <c r="AA23" s="104"/>
      <c r="AB23" s="104"/>
      <c r="AC23" s="20"/>
    </row>
    <row r="24" spans="1:29" ht="15.75" thickBot="1" x14ac:dyDescent="0.3">
      <c r="A24" s="20"/>
      <c r="B24" s="20"/>
      <c r="C24" s="20"/>
      <c r="E24" s="20" t="str">
        <f>IF(D20=0,"Verkrüppelt",IF(D20&lt;=B20*0.2,"Verstümmelt",""))</f>
        <v/>
      </c>
      <c r="G24" s="20"/>
      <c r="H24" s="20"/>
      <c r="I24" s="175"/>
      <c r="J24" s="177"/>
      <c r="K24" s="20"/>
      <c r="L24" s="175"/>
      <c r="M24" s="177"/>
      <c r="N24" s="20"/>
      <c r="O24" s="20"/>
      <c r="P24" s="20"/>
      <c r="T24" s="61" t="s">
        <v>84</v>
      </c>
      <c r="U24" s="69" t="s">
        <v>20</v>
      </c>
      <c r="V24" s="99"/>
      <c r="W24" s="62">
        <f>CharacterSheet!I20</f>
        <v>34</v>
      </c>
      <c r="X24" s="60"/>
      <c r="Y24" s="20"/>
      <c r="Z24" s="20"/>
      <c r="AA24" s="104"/>
      <c r="AB24" s="104"/>
      <c r="AC24" s="20"/>
    </row>
    <row r="25" spans="1:29" ht="15.75" thickBot="1" x14ac:dyDescent="0.3">
      <c r="A25" s="146" t="s">
        <v>415</v>
      </c>
      <c r="B25" s="147" t="s">
        <v>416</v>
      </c>
      <c r="C25" s="153" t="s">
        <v>2</v>
      </c>
      <c r="D25" s="148" t="s">
        <v>434</v>
      </c>
      <c r="E25" s="20" t="str">
        <f>IF(D21=0,"Verkrüppelt",IF(D21&lt;=B21*0.2,"Verstümmelt",""))</f>
        <v/>
      </c>
      <c r="G25" s="20"/>
      <c r="H25" s="20"/>
      <c r="I25" s="175"/>
      <c r="J25" s="177"/>
      <c r="K25" s="20"/>
      <c r="L25" s="175"/>
      <c r="M25" s="177"/>
      <c r="N25" s="20"/>
      <c r="O25" s="20"/>
      <c r="P25" s="20"/>
      <c r="S25" s="74"/>
      <c r="T25" s="65" t="s">
        <v>85</v>
      </c>
      <c r="U25" s="68" t="s">
        <v>20</v>
      </c>
      <c r="V25" s="98"/>
      <c r="W25" s="66">
        <f>CharacterSheet!I21</f>
        <v>20</v>
      </c>
      <c r="X25" s="60"/>
      <c r="Y25" s="20"/>
      <c r="Z25" s="105"/>
      <c r="AA25" s="106"/>
      <c r="AB25" s="106"/>
      <c r="AC25" s="105"/>
    </row>
    <row r="26" spans="1:29" ht="15.75" thickBot="1" x14ac:dyDescent="0.3">
      <c r="A26" s="149" t="s">
        <v>12</v>
      </c>
      <c r="B26" s="149" t="s">
        <v>414</v>
      </c>
      <c r="C26" s="149">
        <v>7</v>
      </c>
      <c r="D26" s="154"/>
      <c r="G26" s="20"/>
      <c r="H26" s="20"/>
      <c r="I26" s="178"/>
      <c r="J26" s="180"/>
      <c r="K26" s="20"/>
      <c r="L26" s="178"/>
      <c r="M26" s="180"/>
      <c r="N26" s="20"/>
      <c r="O26" s="20"/>
      <c r="P26" s="20"/>
      <c r="Q26" s="20"/>
      <c r="R26" s="20"/>
      <c r="T26" s="201" t="s">
        <v>86</v>
      </c>
      <c r="U26" s="202"/>
      <c r="V26" s="202"/>
      <c r="W26" s="203"/>
      <c r="X26" s="7"/>
      <c r="Y26" s="20"/>
      <c r="Z26" s="105"/>
      <c r="AA26" s="106"/>
      <c r="AB26" s="106"/>
      <c r="AC26" s="105"/>
    </row>
    <row r="27" spans="1:29" x14ac:dyDescent="0.25">
      <c r="A27" s="150" t="s">
        <v>15</v>
      </c>
      <c r="B27" s="150" t="s">
        <v>16</v>
      </c>
      <c r="C27" s="150">
        <v>10</v>
      </c>
      <c r="D27" s="150">
        <v>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T27" s="61" t="s">
        <v>87</v>
      </c>
      <c r="U27" s="70" t="s">
        <v>31</v>
      </c>
      <c r="V27" s="71"/>
      <c r="W27" s="62">
        <f>CharacterSheet!I22</f>
        <v>20</v>
      </c>
      <c r="X27" s="60"/>
      <c r="Y27" s="20"/>
      <c r="Z27" s="20"/>
      <c r="AA27" s="104"/>
      <c r="AB27" s="104"/>
      <c r="AC27" s="20"/>
    </row>
    <row r="28" spans="1:29" x14ac:dyDescent="0.25">
      <c r="A28" s="150" t="s">
        <v>433</v>
      </c>
      <c r="B28" s="150" t="s">
        <v>22</v>
      </c>
      <c r="C28" s="150">
        <v>9</v>
      </c>
      <c r="D28" s="150">
        <v>1</v>
      </c>
      <c r="G28" s="20"/>
      <c r="H28" s="20"/>
      <c r="I28" s="209" t="s">
        <v>435</v>
      </c>
      <c r="J28" s="210"/>
      <c r="K28" s="210"/>
      <c r="L28" s="210"/>
      <c r="M28" s="211"/>
      <c r="N28" s="20"/>
      <c r="O28" s="20"/>
      <c r="P28" s="20"/>
      <c r="Q28" s="20"/>
      <c r="R28" s="20"/>
      <c r="T28" s="63" t="s">
        <v>88</v>
      </c>
      <c r="U28" s="49" t="s">
        <v>31</v>
      </c>
      <c r="V28" s="16"/>
      <c r="W28" s="64">
        <f>CharacterSheet!I23</f>
        <v>36</v>
      </c>
      <c r="X28" s="60"/>
      <c r="Y28" s="20"/>
      <c r="Z28" s="20"/>
      <c r="AA28" s="104"/>
      <c r="AB28" s="104"/>
      <c r="AC28" s="20"/>
    </row>
    <row r="29" spans="1:29" ht="15.75" thickBot="1" x14ac:dyDescent="0.3">
      <c r="A29" s="150" t="s">
        <v>25</v>
      </c>
      <c r="B29" s="150"/>
      <c r="C29" s="150"/>
      <c r="D29" s="150"/>
      <c r="G29" s="20"/>
      <c r="H29" s="20"/>
      <c r="I29" s="198"/>
      <c r="J29" s="199"/>
      <c r="K29" s="199"/>
      <c r="L29" s="199"/>
      <c r="M29" s="200"/>
      <c r="N29" s="20"/>
      <c r="O29" s="20"/>
      <c r="P29" s="20"/>
      <c r="Q29" s="20"/>
      <c r="R29" s="20"/>
      <c r="S29" s="74"/>
      <c r="T29" s="65" t="s">
        <v>89</v>
      </c>
      <c r="U29" s="58" t="s">
        <v>31</v>
      </c>
      <c r="V29" s="83" t="s">
        <v>407</v>
      </c>
      <c r="W29" s="66">
        <f>CharacterSheet!I24</f>
        <v>24</v>
      </c>
      <c r="X29" s="60"/>
      <c r="Y29" s="20"/>
      <c r="Z29" s="20"/>
      <c r="AA29" s="104"/>
      <c r="AB29" s="104"/>
      <c r="AC29" s="20"/>
    </row>
    <row r="30" spans="1:29" ht="15.75" thickBot="1" x14ac:dyDescent="0.3">
      <c r="A30" s="150" t="s">
        <v>207</v>
      </c>
      <c r="B30" s="150" t="s">
        <v>207</v>
      </c>
      <c r="C30" s="150"/>
      <c r="D30" s="14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T30" s="201" t="s">
        <v>90</v>
      </c>
      <c r="U30" s="202"/>
      <c r="V30" s="202"/>
      <c r="W30" s="203"/>
      <c r="X30" s="7"/>
      <c r="Y30" s="20"/>
      <c r="Z30" s="20"/>
      <c r="AA30" s="104"/>
      <c r="AB30" s="104"/>
      <c r="AC30" s="20"/>
    </row>
    <row r="31" spans="1:29" x14ac:dyDescent="0.25">
      <c r="A31" s="54"/>
      <c r="B31" s="54" t="s">
        <v>484</v>
      </c>
      <c r="C31" s="54"/>
      <c r="D31" s="54">
        <v>11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T31" s="61" t="s">
        <v>91</v>
      </c>
      <c r="U31" s="83" t="s">
        <v>407</v>
      </c>
      <c r="V31" s="72"/>
      <c r="W31" s="62">
        <f>CharacterSheet!I25</f>
        <v>28</v>
      </c>
      <c r="X31" s="60"/>
      <c r="Y31" s="20"/>
      <c r="Z31" s="20"/>
      <c r="AA31" s="20"/>
      <c r="AB31" s="20"/>
      <c r="AC31" s="20"/>
    </row>
    <row r="32" spans="1:29" x14ac:dyDescent="0.25">
      <c r="B32" s="9" t="s">
        <v>485</v>
      </c>
      <c r="D32" s="9">
        <v>3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T32" s="63" t="s">
        <v>92</v>
      </c>
      <c r="U32" s="83" t="s">
        <v>407</v>
      </c>
      <c r="V32" s="50"/>
      <c r="W32" s="64">
        <f>CharacterSheet!I26</f>
        <v>33</v>
      </c>
      <c r="X32" s="60"/>
      <c r="Y32" s="20"/>
      <c r="Z32" s="20"/>
      <c r="AA32" s="20"/>
      <c r="AB32" s="20"/>
      <c r="AC32" s="20"/>
    </row>
    <row r="33" spans="2:34" ht="15.75" thickBot="1" x14ac:dyDescent="0.3">
      <c r="B33" s="9" t="s">
        <v>486</v>
      </c>
      <c r="D33" s="9">
        <v>3</v>
      </c>
      <c r="Q33" s="20"/>
      <c r="R33" s="20"/>
      <c r="T33" s="65" t="s">
        <v>93</v>
      </c>
      <c r="U33" s="83" t="s">
        <v>407</v>
      </c>
      <c r="V33" s="73"/>
      <c r="W33" s="66">
        <f>CharacterSheet!I27</f>
        <v>31</v>
      </c>
      <c r="X33" s="60"/>
      <c r="AB33" s="158"/>
      <c r="AC33" s="159"/>
      <c r="AD33" s="158"/>
      <c r="AE33" s="159"/>
      <c r="AF33" s="159"/>
      <c r="AG33" s="159"/>
      <c r="AH33" s="158"/>
    </row>
    <row r="34" spans="2:34" x14ac:dyDescent="0.25">
      <c r="B34" s="9" t="s">
        <v>487</v>
      </c>
      <c r="D34" s="9">
        <v>3</v>
      </c>
      <c r="Q34" s="20"/>
      <c r="R34" s="20"/>
      <c r="AB34" s="158"/>
      <c r="AC34" s="158"/>
      <c r="AD34" s="158"/>
      <c r="AE34" s="158"/>
      <c r="AF34" s="158"/>
      <c r="AG34" s="158"/>
      <c r="AH34" s="158"/>
    </row>
    <row r="35" spans="2:34" x14ac:dyDescent="0.25">
      <c r="Q35" s="20"/>
      <c r="R35" s="20"/>
      <c r="AB35" s="158"/>
      <c r="AC35" s="158"/>
      <c r="AD35" s="158"/>
      <c r="AE35" s="158"/>
      <c r="AF35" s="158"/>
      <c r="AG35" s="158"/>
      <c r="AH35" s="158"/>
    </row>
    <row r="36" spans="2:34" x14ac:dyDescent="0.25">
      <c r="AB36" s="158"/>
      <c r="AC36" s="158"/>
      <c r="AD36" s="158"/>
      <c r="AE36" s="158"/>
      <c r="AF36" s="158"/>
      <c r="AG36" s="158"/>
      <c r="AH36" s="158"/>
    </row>
    <row r="37" spans="2:34" x14ac:dyDescent="0.25">
      <c r="AB37" s="158"/>
      <c r="AC37" s="158"/>
      <c r="AD37" s="158"/>
      <c r="AE37" s="158"/>
      <c r="AF37" s="158"/>
      <c r="AG37" s="158"/>
      <c r="AH37" s="158"/>
    </row>
    <row r="38" spans="2:34" x14ac:dyDescent="0.25">
      <c r="AA38" s="155"/>
      <c r="AB38" s="158"/>
      <c r="AC38" s="158"/>
      <c r="AD38" s="160"/>
      <c r="AE38" s="158"/>
      <c r="AF38" s="158"/>
      <c r="AG38" s="158"/>
      <c r="AH38" s="158"/>
    </row>
    <row r="39" spans="2:34" x14ac:dyDescent="0.25">
      <c r="AA39" s="156"/>
      <c r="AB39" s="158"/>
      <c r="AC39" s="158"/>
      <c r="AD39" s="160"/>
      <c r="AE39" s="158"/>
      <c r="AF39" s="158"/>
      <c r="AG39" s="158"/>
      <c r="AH39" s="158"/>
    </row>
    <row r="40" spans="2:34" x14ac:dyDescent="0.25">
      <c r="AA40" s="156"/>
      <c r="AB40" s="158"/>
      <c r="AC40" s="159"/>
      <c r="AD40" s="159"/>
      <c r="AE40" s="161"/>
      <c r="AF40" s="159"/>
      <c r="AG40" s="158"/>
      <c r="AH40" s="158"/>
    </row>
    <row r="41" spans="2:34" x14ac:dyDescent="0.25">
      <c r="AA41" s="156"/>
      <c r="AB41" s="158"/>
      <c r="AC41" s="158"/>
      <c r="AD41" s="158"/>
      <c r="AE41" s="162"/>
      <c r="AF41" s="158"/>
      <c r="AG41" s="158"/>
      <c r="AH41" s="158"/>
    </row>
    <row r="42" spans="2:34" x14ac:dyDescent="0.25">
      <c r="AA42" s="156"/>
      <c r="AB42" s="158"/>
      <c r="AC42" s="158"/>
      <c r="AD42" s="158"/>
      <c r="AE42" s="162"/>
      <c r="AF42" s="158"/>
      <c r="AG42" s="158"/>
      <c r="AH42" s="158"/>
    </row>
    <row r="43" spans="2:34" x14ac:dyDescent="0.25">
      <c r="AA43" s="156"/>
      <c r="AB43" s="158"/>
      <c r="AC43" s="158"/>
      <c r="AD43" s="158"/>
      <c r="AE43" s="162"/>
      <c r="AF43" s="158"/>
      <c r="AG43" s="158"/>
      <c r="AH43" s="158"/>
    </row>
    <row r="44" spans="2:34" x14ac:dyDescent="0.25">
      <c r="AA44" s="156"/>
      <c r="AB44" s="158"/>
      <c r="AC44" s="158"/>
      <c r="AD44" s="158"/>
      <c r="AE44" s="162"/>
      <c r="AF44" s="158"/>
      <c r="AG44" s="158"/>
      <c r="AH44" s="158"/>
    </row>
    <row r="45" spans="2:34" x14ac:dyDescent="0.25">
      <c r="AA45" s="156"/>
      <c r="AB45" s="158"/>
      <c r="AC45" s="158"/>
      <c r="AD45" s="158"/>
      <c r="AE45" s="162"/>
      <c r="AF45" s="158"/>
      <c r="AG45" s="158"/>
      <c r="AH45" s="158"/>
    </row>
    <row r="46" spans="2:34" x14ac:dyDescent="0.25">
      <c r="AA46" s="156"/>
      <c r="AB46" s="158"/>
      <c r="AC46" s="159"/>
      <c r="AD46" s="159"/>
      <c r="AE46" s="163"/>
      <c r="AF46" s="158"/>
      <c r="AG46" s="158"/>
      <c r="AH46" s="158"/>
    </row>
    <row r="47" spans="2:34" x14ac:dyDescent="0.25">
      <c r="AA47" s="156"/>
      <c r="AB47" s="158"/>
      <c r="AC47" s="159"/>
      <c r="AD47" s="160"/>
      <c r="AE47" s="158"/>
      <c r="AF47" s="158"/>
      <c r="AG47" s="158"/>
      <c r="AH47" s="158"/>
    </row>
    <row r="48" spans="2:34" x14ac:dyDescent="0.25">
      <c r="AA48" s="157"/>
      <c r="AB48" s="158"/>
      <c r="AC48" s="158"/>
      <c r="AD48" s="158"/>
      <c r="AE48" s="159"/>
      <c r="AF48" s="159"/>
      <c r="AG48" s="158"/>
      <c r="AH48" s="158"/>
    </row>
    <row r="49" spans="28:34" x14ac:dyDescent="0.25">
      <c r="AB49" s="158"/>
      <c r="AC49" s="158"/>
      <c r="AD49" s="158"/>
      <c r="AE49" s="158"/>
      <c r="AF49" s="158"/>
      <c r="AG49" s="158"/>
      <c r="AH49" s="158"/>
    </row>
    <row r="50" spans="28:34" x14ac:dyDescent="0.25">
      <c r="AB50" s="158"/>
      <c r="AC50" s="158"/>
      <c r="AD50" s="158"/>
      <c r="AE50" s="158"/>
      <c r="AF50" s="158"/>
      <c r="AG50" s="158"/>
      <c r="AH50" s="158"/>
    </row>
    <row r="51" spans="28:34" x14ac:dyDescent="0.25">
      <c r="AB51" s="158"/>
      <c r="AC51" s="158"/>
      <c r="AD51" s="158"/>
      <c r="AE51" s="158"/>
      <c r="AF51" s="158"/>
      <c r="AG51" s="158"/>
      <c r="AH51" s="158"/>
    </row>
    <row r="52" spans="28:34" x14ac:dyDescent="0.25">
      <c r="AB52" s="158"/>
      <c r="AC52" s="158"/>
      <c r="AD52" s="158"/>
      <c r="AE52" s="158"/>
      <c r="AF52" s="158"/>
      <c r="AG52" s="158"/>
      <c r="AH52" s="158"/>
    </row>
    <row r="53" spans="28:34" x14ac:dyDescent="0.25">
      <c r="AB53" s="158"/>
      <c r="AC53" s="158"/>
      <c r="AD53" s="158"/>
      <c r="AE53" s="158"/>
      <c r="AF53" s="158"/>
      <c r="AG53" s="158"/>
      <c r="AH53" s="158"/>
    </row>
    <row r="54" spans="28:34" x14ac:dyDescent="0.25">
      <c r="AB54" s="158"/>
      <c r="AC54" s="158"/>
      <c r="AD54" s="158"/>
      <c r="AE54" s="158"/>
      <c r="AF54" s="158"/>
      <c r="AG54" s="158"/>
      <c r="AH54" s="158"/>
    </row>
    <row r="55" spans="28:34" x14ac:dyDescent="0.25">
      <c r="AB55" s="158"/>
      <c r="AC55" s="158"/>
      <c r="AD55" s="158"/>
      <c r="AE55" s="158"/>
      <c r="AF55" s="158"/>
      <c r="AG55" s="158"/>
      <c r="AH55" s="158"/>
    </row>
    <row r="56" spans="28:34" x14ac:dyDescent="0.25">
      <c r="AB56" s="164"/>
      <c r="AC56" s="164"/>
      <c r="AD56" s="164"/>
      <c r="AE56" s="164"/>
      <c r="AF56" s="164"/>
      <c r="AG56" s="164"/>
      <c r="AH56" s="164"/>
    </row>
    <row r="57" spans="28:34" x14ac:dyDescent="0.25">
      <c r="AB57" s="164"/>
      <c r="AC57" s="164"/>
      <c r="AD57" s="164"/>
      <c r="AE57" s="164"/>
      <c r="AF57" s="164"/>
      <c r="AG57" s="164"/>
      <c r="AH57" s="164"/>
    </row>
    <row r="58" spans="28:34" x14ac:dyDescent="0.25">
      <c r="AB58" s="164"/>
      <c r="AC58" s="164"/>
      <c r="AD58" s="164"/>
      <c r="AE58" s="164"/>
      <c r="AF58" s="164"/>
      <c r="AG58" s="164"/>
      <c r="AH58" s="164"/>
    </row>
    <row r="59" spans="28:34" x14ac:dyDescent="0.25">
      <c r="AB59" s="164"/>
      <c r="AC59" s="164"/>
      <c r="AD59" s="164"/>
      <c r="AE59" s="164"/>
      <c r="AF59" s="164"/>
      <c r="AG59" s="164"/>
      <c r="AH59" s="164"/>
    </row>
    <row r="60" spans="28:34" x14ac:dyDescent="0.25">
      <c r="AB60" s="164"/>
      <c r="AC60" s="164"/>
      <c r="AD60" s="164"/>
      <c r="AE60" s="164"/>
      <c r="AF60" s="164"/>
      <c r="AG60" s="164"/>
      <c r="AH60" s="164"/>
    </row>
    <row r="61" spans="28:34" x14ac:dyDescent="0.25">
      <c r="AB61" s="164"/>
      <c r="AC61" s="164"/>
      <c r="AD61" s="164"/>
      <c r="AE61" s="164"/>
      <c r="AF61" s="164"/>
      <c r="AG61" s="164"/>
      <c r="AH61" s="164"/>
    </row>
    <row r="62" spans="28:34" x14ac:dyDescent="0.25">
      <c r="AB62" s="164"/>
      <c r="AC62" s="164"/>
      <c r="AD62" s="164"/>
      <c r="AE62" s="164"/>
      <c r="AF62" s="164"/>
      <c r="AG62" s="164"/>
      <c r="AH62" s="164"/>
    </row>
    <row r="63" spans="28:34" x14ac:dyDescent="0.25">
      <c r="AB63" s="164"/>
      <c r="AC63" s="164"/>
      <c r="AD63" s="164"/>
      <c r="AE63" s="164"/>
      <c r="AF63" s="164"/>
      <c r="AG63" s="164"/>
      <c r="AH63" s="164"/>
    </row>
    <row r="64" spans="28:34" x14ac:dyDescent="0.25">
      <c r="AB64" s="164"/>
      <c r="AC64" s="164"/>
      <c r="AD64" s="164"/>
      <c r="AE64" s="164"/>
      <c r="AF64" s="164"/>
      <c r="AG64" s="164"/>
      <c r="AH64" s="164"/>
    </row>
  </sheetData>
  <mergeCells count="10">
    <mergeCell ref="J1:L1"/>
    <mergeCell ref="I29:M29"/>
    <mergeCell ref="T26:W26"/>
    <mergeCell ref="T30:W30"/>
    <mergeCell ref="Q14:Q16"/>
    <mergeCell ref="T2:W2"/>
    <mergeCell ref="T11:W11"/>
    <mergeCell ref="T16:W16"/>
    <mergeCell ref="T23:W23"/>
    <mergeCell ref="I28:M28"/>
  </mergeCells>
  <conditionalFormatting sqref="U4:V5 U1:V1 U27:V28 U34:V1048576 V31:V33">
    <cfRule type="containsText" dxfId="301" priority="158" operator="containsText" text="Phy">
      <formula>NOT(ISERROR(SEARCH("Phy",U1)))</formula>
    </cfRule>
    <cfRule type="containsText" dxfId="300" priority="159" operator="containsText" text="Int">
      <formula>NOT(ISERROR(SEARCH("Int",U1)))</formula>
    </cfRule>
    <cfRule type="containsText" dxfId="299" priority="160" operator="containsText" text="Exp">
      <formula>NOT(ISERROR(SEARCH("Exp",U1)))</formula>
    </cfRule>
    <cfRule type="containsText" dxfId="298" priority="161" operator="containsText" text="Cha">
      <formula>NOT(ISERROR(SEARCH("Cha",U1)))</formula>
    </cfRule>
    <cfRule type="containsText" dxfId="297" priority="162" operator="containsText" text="Agi">
      <formula>NOT(ISERROR(SEARCH("Agi",U1)))</formula>
    </cfRule>
    <cfRule type="containsText" dxfId="296" priority="163" operator="containsText" text="Str">
      <formula>NOT(ISERROR(SEARCH("Str",U1)))</formula>
    </cfRule>
  </conditionalFormatting>
  <conditionalFormatting sqref="S1:S1048576 X1:X1048576">
    <cfRule type="cellIs" dxfId="295" priority="157" operator="lessThan">
      <formula>0</formula>
    </cfRule>
  </conditionalFormatting>
  <conditionalFormatting sqref="U6:V6">
    <cfRule type="containsText" dxfId="294" priority="150" operator="containsText" text="Phy">
      <formula>NOT(ISERROR(SEARCH("Phy",U6)))</formula>
    </cfRule>
    <cfRule type="containsText" dxfId="293" priority="151" operator="containsText" text="Int">
      <formula>NOT(ISERROR(SEARCH("Int",U6)))</formula>
    </cfRule>
    <cfRule type="containsText" dxfId="292" priority="152" operator="containsText" text="Exp">
      <formula>NOT(ISERROR(SEARCH("Exp",U6)))</formula>
    </cfRule>
    <cfRule type="containsText" dxfId="291" priority="153" operator="containsText" text="Cha">
      <formula>NOT(ISERROR(SEARCH("Cha",U6)))</formula>
    </cfRule>
    <cfRule type="containsText" dxfId="290" priority="154" operator="containsText" text="Agi">
      <formula>NOT(ISERROR(SEARCH("Agi",U6)))</formula>
    </cfRule>
    <cfRule type="containsText" dxfId="289" priority="155" operator="containsText" text="Str">
      <formula>NOT(ISERROR(SEARCH("Str",U6)))</formula>
    </cfRule>
  </conditionalFormatting>
  <conditionalFormatting sqref="U8:V8">
    <cfRule type="containsText" dxfId="288" priority="144" operator="containsText" text="Phy">
      <formula>NOT(ISERROR(SEARCH("Phy",U8)))</formula>
    </cfRule>
    <cfRule type="containsText" dxfId="287" priority="145" operator="containsText" text="Int">
      <formula>NOT(ISERROR(SEARCH("Int",U8)))</formula>
    </cfRule>
    <cfRule type="containsText" dxfId="286" priority="146" operator="containsText" text="Exp">
      <formula>NOT(ISERROR(SEARCH("Exp",U8)))</formula>
    </cfRule>
    <cfRule type="containsText" dxfId="285" priority="147" operator="containsText" text="Cha">
      <formula>NOT(ISERROR(SEARCH("Cha",U8)))</formula>
    </cfRule>
    <cfRule type="containsText" dxfId="284" priority="148" operator="containsText" text="Agi">
      <formula>NOT(ISERROR(SEARCH("Agi",U8)))</formula>
    </cfRule>
    <cfRule type="containsText" dxfId="283" priority="149" operator="containsText" text="Str">
      <formula>NOT(ISERROR(SEARCH("Str",U8)))</formula>
    </cfRule>
  </conditionalFormatting>
  <conditionalFormatting sqref="U9:V9">
    <cfRule type="containsText" dxfId="282" priority="138" operator="containsText" text="Phy">
      <formula>NOT(ISERROR(SEARCH("Phy",U9)))</formula>
    </cfRule>
    <cfRule type="containsText" dxfId="281" priority="139" operator="containsText" text="Int">
      <formula>NOT(ISERROR(SEARCH("Int",U9)))</formula>
    </cfRule>
    <cfRule type="containsText" dxfId="280" priority="140" operator="containsText" text="Exp">
      <formula>NOT(ISERROR(SEARCH("Exp",U9)))</formula>
    </cfRule>
    <cfRule type="containsText" dxfId="279" priority="141" operator="containsText" text="Cha">
      <formula>NOT(ISERROR(SEARCH("Cha",U9)))</formula>
    </cfRule>
    <cfRule type="containsText" dxfId="278" priority="142" operator="containsText" text="Agi">
      <formula>NOT(ISERROR(SEARCH("Agi",U9)))</formula>
    </cfRule>
    <cfRule type="containsText" dxfId="277" priority="143" operator="containsText" text="Str">
      <formula>NOT(ISERROR(SEARCH("Str",U9)))</formula>
    </cfRule>
  </conditionalFormatting>
  <conditionalFormatting sqref="U10:V10">
    <cfRule type="containsText" dxfId="276" priority="132" operator="containsText" text="Phy">
      <formula>NOT(ISERROR(SEARCH("Phy",U10)))</formula>
    </cfRule>
    <cfRule type="containsText" dxfId="275" priority="133" operator="containsText" text="Int">
      <formula>NOT(ISERROR(SEARCH("Int",U10)))</formula>
    </cfRule>
    <cfRule type="containsText" dxfId="274" priority="134" operator="containsText" text="Exp">
      <formula>NOT(ISERROR(SEARCH("Exp",U10)))</formula>
    </cfRule>
    <cfRule type="containsText" dxfId="273" priority="135" operator="containsText" text="Cha">
      <formula>NOT(ISERROR(SEARCH("Cha",U10)))</formula>
    </cfRule>
    <cfRule type="containsText" dxfId="272" priority="136" operator="containsText" text="Agi">
      <formula>NOT(ISERROR(SEARCH("Agi",U10)))</formula>
    </cfRule>
    <cfRule type="containsText" dxfId="271" priority="137" operator="containsText" text="Str">
      <formula>NOT(ISERROR(SEARCH("Str",U10)))</formula>
    </cfRule>
  </conditionalFormatting>
  <conditionalFormatting sqref="U12:V12">
    <cfRule type="containsText" dxfId="270" priority="126" operator="containsText" text="Phy">
      <formula>NOT(ISERROR(SEARCH("Phy",U12)))</formula>
    </cfRule>
    <cfRule type="containsText" dxfId="269" priority="127" operator="containsText" text="Int">
      <formula>NOT(ISERROR(SEARCH("Int",U12)))</formula>
    </cfRule>
    <cfRule type="containsText" dxfId="268" priority="128" operator="containsText" text="Exp">
      <formula>NOT(ISERROR(SEARCH("Exp",U12)))</formula>
    </cfRule>
    <cfRule type="containsText" dxfId="267" priority="129" operator="containsText" text="Cha">
      <formula>NOT(ISERROR(SEARCH("Cha",U12)))</formula>
    </cfRule>
    <cfRule type="containsText" dxfId="266" priority="130" operator="containsText" text="Agi">
      <formula>NOT(ISERROR(SEARCH("Agi",U12)))</formula>
    </cfRule>
    <cfRule type="containsText" dxfId="265" priority="131" operator="containsText" text="Str">
      <formula>NOT(ISERROR(SEARCH("Str",U12)))</formula>
    </cfRule>
  </conditionalFormatting>
  <conditionalFormatting sqref="U13:V13">
    <cfRule type="containsText" dxfId="264" priority="114" operator="containsText" text="Phy">
      <formula>NOT(ISERROR(SEARCH("Phy",U13)))</formula>
    </cfRule>
    <cfRule type="containsText" dxfId="263" priority="115" operator="containsText" text="Int">
      <formula>NOT(ISERROR(SEARCH("Int",U13)))</formula>
    </cfRule>
    <cfRule type="containsText" dxfId="262" priority="116" operator="containsText" text="Exp">
      <formula>NOT(ISERROR(SEARCH("Exp",U13)))</formula>
    </cfRule>
    <cfRule type="containsText" dxfId="261" priority="117" operator="containsText" text="Cha">
      <formula>NOT(ISERROR(SEARCH("Cha",U13)))</formula>
    </cfRule>
    <cfRule type="containsText" dxfId="260" priority="118" operator="containsText" text="Agi">
      <formula>NOT(ISERROR(SEARCH("Agi",U13)))</formula>
    </cfRule>
    <cfRule type="containsText" dxfId="259" priority="119" operator="containsText" text="Str">
      <formula>NOT(ISERROR(SEARCH("Str",U13)))</formula>
    </cfRule>
  </conditionalFormatting>
  <conditionalFormatting sqref="U14:V14">
    <cfRule type="containsText" dxfId="258" priority="108" operator="containsText" text="Phy">
      <formula>NOT(ISERROR(SEARCH("Phy",U14)))</formula>
    </cfRule>
    <cfRule type="containsText" dxfId="257" priority="109" operator="containsText" text="Int">
      <formula>NOT(ISERROR(SEARCH("Int",U14)))</formula>
    </cfRule>
    <cfRule type="containsText" dxfId="256" priority="110" operator="containsText" text="Exp">
      <formula>NOT(ISERROR(SEARCH("Exp",U14)))</formula>
    </cfRule>
    <cfRule type="containsText" dxfId="255" priority="111" operator="containsText" text="Cha">
      <formula>NOT(ISERROR(SEARCH("Cha",U14)))</formula>
    </cfRule>
    <cfRule type="containsText" dxfId="254" priority="112" operator="containsText" text="Agi">
      <formula>NOT(ISERROR(SEARCH("Agi",U14)))</formula>
    </cfRule>
    <cfRule type="containsText" dxfId="253" priority="113" operator="containsText" text="Str">
      <formula>NOT(ISERROR(SEARCH("Str",U14)))</formula>
    </cfRule>
  </conditionalFormatting>
  <conditionalFormatting sqref="U17:V17">
    <cfRule type="containsText" dxfId="252" priority="96" operator="containsText" text="Phy">
      <formula>NOT(ISERROR(SEARCH("Phy",U17)))</formula>
    </cfRule>
    <cfRule type="containsText" dxfId="251" priority="97" operator="containsText" text="Int">
      <formula>NOT(ISERROR(SEARCH("Int",U17)))</formula>
    </cfRule>
    <cfRule type="containsText" dxfId="250" priority="98" operator="containsText" text="Exp">
      <formula>NOT(ISERROR(SEARCH("Exp",U17)))</formula>
    </cfRule>
    <cfRule type="containsText" dxfId="249" priority="99" operator="containsText" text="Cha">
      <formula>NOT(ISERROR(SEARCH("Cha",U17)))</formula>
    </cfRule>
    <cfRule type="containsText" dxfId="248" priority="100" operator="containsText" text="Agi">
      <formula>NOT(ISERROR(SEARCH("Agi",U17)))</formula>
    </cfRule>
    <cfRule type="containsText" dxfId="247" priority="101" operator="containsText" text="Str">
      <formula>NOT(ISERROR(SEARCH("Str",U17)))</formula>
    </cfRule>
  </conditionalFormatting>
  <conditionalFormatting sqref="U15">
    <cfRule type="containsText" dxfId="246" priority="102" operator="containsText" text="Phy">
      <formula>NOT(ISERROR(SEARCH("Phy",U15)))</formula>
    </cfRule>
    <cfRule type="containsText" dxfId="245" priority="103" operator="containsText" text="Int">
      <formula>NOT(ISERROR(SEARCH("Int",U15)))</formula>
    </cfRule>
    <cfRule type="containsText" dxfId="244" priority="104" operator="containsText" text="Exp">
      <formula>NOT(ISERROR(SEARCH("Exp",U15)))</formula>
    </cfRule>
    <cfRule type="containsText" dxfId="243" priority="105" operator="containsText" text="Cha">
      <formula>NOT(ISERROR(SEARCH("Cha",U15)))</formula>
    </cfRule>
    <cfRule type="containsText" dxfId="242" priority="106" operator="containsText" text="Agi">
      <formula>NOT(ISERROR(SEARCH("Agi",U15)))</formula>
    </cfRule>
    <cfRule type="containsText" dxfId="241" priority="107" operator="containsText" text="Str">
      <formula>NOT(ISERROR(SEARCH("Str",U15)))</formula>
    </cfRule>
  </conditionalFormatting>
  <conditionalFormatting sqref="U18:V18">
    <cfRule type="containsText" dxfId="240" priority="90" operator="containsText" text="Phy">
      <formula>NOT(ISERROR(SEARCH("Phy",U18)))</formula>
    </cfRule>
    <cfRule type="containsText" dxfId="239" priority="91" operator="containsText" text="Int">
      <formula>NOT(ISERROR(SEARCH("Int",U18)))</formula>
    </cfRule>
    <cfRule type="containsText" dxfId="238" priority="92" operator="containsText" text="Exp">
      <formula>NOT(ISERROR(SEARCH("Exp",U18)))</formula>
    </cfRule>
    <cfRule type="containsText" dxfId="237" priority="93" operator="containsText" text="Cha">
      <formula>NOT(ISERROR(SEARCH("Cha",U18)))</formula>
    </cfRule>
    <cfRule type="containsText" dxfId="236" priority="94" operator="containsText" text="Agi">
      <formula>NOT(ISERROR(SEARCH("Agi",U18)))</formula>
    </cfRule>
    <cfRule type="containsText" dxfId="235" priority="95" operator="containsText" text="Str">
      <formula>NOT(ISERROR(SEARCH("Str",U18)))</formula>
    </cfRule>
  </conditionalFormatting>
  <conditionalFormatting sqref="U19:V19">
    <cfRule type="containsText" dxfId="234" priority="84" operator="containsText" text="Phy">
      <formula>NOT(ISERROR(SEARCH("Phy",U19)))</formula>
    </cfRule>
    <cfRule type="containsText" dxfId="233" priority="85" operator="containsText" text="Int">
      <formula>NOT(ISERROR(SEARCH("Int",U19)))</formula>
    </cfRule>
    <cfRule type="containsText" dxfId="232" priority="86" operator="containsText" text="Exp">
      <formula>NOT(ISERROR(SEARCH("Exp",U19)))</formula>
    </cfRule>
    <cfRule type="containsText" dxfId="231" priority="87" operator="containsText" text="Cha">
      <formula>NOT(ISERROR(SEARCH("Cha",U19)))</formula>
    </cfRule>
    <cfRule type="containsText" dxfId="230" priority="88" operator="containsText" text="Agi">
      <formula>NOT(ISERROR(SEARCH("Agi",U19)))</formula>
    </cfRule>
    <cfRule type="containsText" dxfId="229" priority="89" operator="containsText" text="Str">
      <formula>NOT(ISERROR(SEARCH("Str",U19)))</formula>
    </cfRule>
  </conditionalFormatting>
  <conditionalFormatting sqref="U20:V20 U21">
    <cfRule type="containsText" dxfId="228" priority="78" operator="containsText" text="Phy">
      <formula>NOT(ISERROR(SEARCH("Phy",U20)))</formula>
    </cfRule>
    <cfRule type="containsText" dxfId="227" priority="79" operator="containsText" text="Int">
      <formula>NOT(ISERROR(SEARCH("Int",U20)))</formula>
    </cfRule>
    <cfRule type="containsText" dxfId="226" priority="80" operator="containsText" text="Exp">
      <formula>NOT(ISERROR(SEARCH("Exp",U20)))</formula>
    </cfRule>
    <cfRule type="containsText" dxfId="225" priority="81" operator="containsText" text="Cha">
      <formula>NOT(ISERROR(SEARCH("Cha",U20)))</formula>
    </cfRule>
    <cfRule type="containsText" dxfId="224" priority="82" operator="containsText" text="Agi">
      <formula>NOT(ISERROR(SEARCH("Agi",U20)))</formula>
    </cfRule>
    <cfRule type="containsText" dxfId="223" priority="83" operator="containsText" text="Str">
      <formula>NOT(ISERROR(SEARCH("Str",U20)))</formula>
    </cfRule>
  </conditionalFormatting>
  <conditionalFormatting sqref="U22:V22">
    <cfRule type="containsText" dxfId="222" priority="72" operator="containsText" text="Phy">
      <formula>NOT(ISERROR(SEARCH("Phy",U22)))</formula>
    </cfRule>
    <cfRule type="containsText" dxfId="221" priority="73" operator="containsText" text="Int">
      <formula>NOT(ISERROR(SEARCH("Int",U22)))</formula>
    </cfRule>
    <cfRule type="containsText" dxfId="220" priority="74" operator="containsText" text="Exp">
      <formula>NOT(ISERROR(SEARCH("Exp",U22)))</formula>
    </cfRule>
    <cfRule type="containsText" dxfId="219" priority="75" operator="containsText" text="Cha">
      <formula>NOT(ISERROR(SEARCH("Cha",U22)))</formula>
    </cfRule>
    <cfRule type="containsText" dxfId="218" priority="76" operator="containsText" text="Agi">
      <formula>NOT(ISERROR(SEARCH("Agi",U22)))</formula>
    </cfRule>
    <cfRule type="containsText" dxfId="217" priority="77" operator="containsText" text="Str">
      <formula>NOT(ISERROR(SEARCH("Str",U22)))</formula>
    </cfRule>
  </conditionalFormatting>
  <conditionalFormatting sqref="U24:V25">
    <cfRule type="containsText" dxfId="216" priority="66" operator="containsText" text="Phy">
      <formula>NOT(ISERROR(SEARCH("Phy",U24)))</formula>
    </cfRule>
    <cfRule type="containsText" dxfId="215" priority="67" operator="containsText" text="Int">
      <formula>NOT(ISERROR(SEARCH("Int",U24)))</formula>
    </cfRule>
    <cfRule type="containsText" dxfId="214" priority="68" operator="containsText" text="Exp">
      <formula>NOT(ISERROR(SEARCH("Exp",U24)))</formula>
    </cfRule>
    <cfRule type="containsText" dxfId="213" priority="69" operator="containsText" text="Cha">
      <formula>NOT(ISERROR(SEARCH("Cha",U24)))</formula>
    </cfRule>
    <cfRule type="containsText" dxfId="212" priority="70" operator="containsText" text="Agi">
      <formula>NOT(ISERROR(SEARCH("Agi",U24)))</formula>
    </cfRule>
    <cfRule type="containsText" dxfId="211" priority="71" operator="containsText" text="Str">
      <formula>NOT(ISERROR(SEARCH("Str",U24)))</formula>
    </cfRule>
  </conditionalFormatting>
  <conditionalFormatting sqref="U29">
    <cfRule type="containsText" dxfId="210" priority="60" operator="containsText" text="Phy">
      <formula>NOT(ISERROR(SEARCH("Phy",U29)))</formula>
    </cfRule>
    <cfRule type="containsText" dxfId="209" priority="61" operator="containsText" text="Int">
      <formula>NOT(ISERROR(SEARCH("Int",U29)))</formula>
    </cfRule>
    <cfRule type="containsText" dxfId="208" priority="62" operator="containsText" text="Exp">
      <formula>NOT(ISERROR(SEARCH("Exp",U29)))</formula>
    </cfRule>
    <cfRule type="containsText" dxfId="207" priority="63" operator="containsText" text="Cha">
      <formula>NOT(ISERROR(SEARCH("Cha",U29)))</formula>
    </cfRule>
    <cfRule type="containsText" dxfId="206" priority="64" operator="containsText" text="Agi">
      <formula>NOT(ISERROR(SEARCH("Agi",U29)))</formula>
    </cfRule>
    <cfRule type="containsText" dxfId="205" priority="65" operator="containsText" text="Str">
      <formula>NOT(ISERROR(SEARCH("Str",U29)))</formula>
    </cfRule>
  </conditionalFormatting>
  <conditionalFormatting sqref="U3:V3">
    <cfRule type="containsText" dxfId="204" priority="54" operator="containsText" text="Phy">
      <formula>NOT(ISERROR(SEARCH("Phy",U3)))</formula>
    </cfRule>
    <cfRule type="containsText" dxfId="203" priority="55" operator="containsText" text="Int">
      <formula>NOT(ISERROR(SEARCH("Int",U3)))</formula>
    </cfRule>
    <cfRule type="containsText" dxfId="202" priority="56" operator="containsText" text="Exp">
      <formula>NOT(ISERROR(SEARCH("Exp",U3)))</formula>
    </cfRule>
    <cfRule type="containsText" dxfId="201" priority="57" operator="containsText" text="Cha">
      <formula>NOT(ISERROR(SEARCH("Cha",U3)))</formula>
    </cfRule>
    <cfRule type="containsText" dxfId="200" priority="58" operator="containsText" text="Agi">
      <formula>NOT(ISERROR(SEARCH("Agi",U3)))</formula>
    </cfRule>
    <cfRule type="containsText" dxfId="199" priority="59" operator="containsText" text="Str">
      <formula>NOT(ISERROR(SEARCH("Str",U3)))</formula>
    </cfRule>
  </conditionalFormatting>
  <conditionalFormatting sqref="U7:V7">
    <cfRule type="containsText" dxfId="198" priority="48" operator="containsText" text="Phy">
      <formula>NOT(ISERROR(SEARCH("Phy",U7)))</formula>
    </cfRule>
    <cfRule type="containsText" dxfId="197" priority="49" operator="containsText" text="Int">
      <formula>NOT(ISERROR(SEARCH("Int",U7)))</formula>
    </cfRule>
    <cfRule type="containsText" dxfId="196" priority="50" operator="containsText" text="Exp">
      <formula>NOT(ISERROR(SEARCH("Exp",U7)))</formula>
    </cfRule>
    <cfRule type="containsText" dxfId="195" priority="51" operator="containsText" text="Cha">
      <formula>NOT(ISERROR(SEARCH("Cha",U7)))</formula>
    </cfRule>
    <cfRule type="containsText" dxfId="194" priority="52" operator="containsText" text="Agi">
      <formula>NOT(ISERROR(SEARCH("Agi",U7)))</formula>
    </cfRule>
    <cfRule type="containsText" dxfId="193" priority="53" operator="containsText" text="Str">
      <formula>NOT(ISERROR(SEARCH("Str",U7)))</formula>
    </cfRule>
  </conditionalFormatting>
  <conditionalFormatting sqref="AA13">
    <cfRule type="containsText" dxfId="192" priority="44" operator="containsText" text="Mittel">
      <formula>NOT(ISERROR(SEARCH("Mittel",AA13)))</formula>
    </cfRule>
    <cfRule type="containsText" dxfId="191" priority="45" operator="containsText" text="Leicht">
      <formula>NOT(ISERROR(SEARCH("Leicht",AA13)))</formula>
    </cfRule>
    <cfRule type="containsText" dxfId="190" priority="46" operator="containsText" text="Schwer">
      <formula>NOT(ISERROR(SEARCH("Schwer",AA13)))</formula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5">
    <cfRule type="containsText" dxfId="189" priority="35" operator="containsText" text="Phy">
      <formula>NOT(ISERROR(SEARCH("Phy",V15)))</formula>
    </cfRule>
    <cfRule type="containsText" dxfId="188" priority="36" operator="containsText" text="Int">
      <formula>NOT(ISERROR(SEARCH("Int",V15)))</formula>
    </cfRule>
    <cfRule type="containsText" dxfId="187" priority="37" operator="containsText" text="Exp">
      <formula>NOT(ISERROR(SEARCH("Exp",V15)))</formula>
    </cfRule>
    <cfRule type="containsText" dxfId="186" priority="38" operator="containsText" text="Cha">
      <formula>NOT(ISERROR(SEARCH("Cha",V15)))</formula>
    </cfRule>
    <cfRule type="containsText" dxfId="185" priority="39" operator="containsText" text="Agi">
      <formula>NOT(ISERROR(SEARCH("Agi",V15)))</formula>
    </cfRule>
    <cfRule type="containsText" dxfId="184" priority="40" operator="containsText" text="Str">
      <formula>NOT(ISERROR(SEARCH("Str",V15)))</formula>
    </cfRule>
  </conditionalFormatting>
  <conditionalFormatting sqref="V21">
    <cfRule type="containsText" dxfId="183" priority="29" operator="containsText" text="Phy">
      <formula>NOT(ISERROR(SEARCH("Phy",V21)))</formula>
    </cfRule>
    <cfRule type="containsText" dxfId="182" priority="30" operator="containsText" text="Int">
      <formula>NOT(ISERROR(SEARCH("Int",V21)))</formula>
    </cfRule>
    <cfRule type="containsText" dxfId="181" priority="31" operator="containsText" text="Exp">
      <formula>NOT(ISERROR(SEARCH("Exp",V21)))</formula>
    </cfRule>
    <cfRule type="containsText" dxfId="180" priority="32" operator="containsText" text="Cha">
      <formula>NOT(ISERROR(SEARCH("Cha",V21)))</formula>
    </cfRule>
    <cfRule type="containsText" dxfId="179" priority="33" operator="containsText" text="Agi">
      <formula>NOT(ISERROR(SEARCH("Agi",V21)))</formula>
    </cfRule>
    <cfRule type="containsText" dxfId="178" priority="34" operator="containsText" text="Str">
      <formula>NOT(ISERROR(SEARCH("Str",V21)))</formula>
    </cfRule>
  </conditionalFormatting>
  <conditionalFormatting sqref="V29">
    <cfRule type="containsText" dxfId="177" priority="23" operator="containsText" text="Phy">
      <formula>NOT(ISERROR(SEARCH("Phy",V29)))</formula>
    </cfRule>
    <cfRule type="containsText" dxfId="176" priority="24" operator="containsText" text="Int">
      <formula>NOT(ISERROR(SEARCH("Int",V29)))</formula>
    </cfRule>
    <cfRule type="containsText" dxfId="175" priority="25" operator="containsText" text="Exp">
      <formula>NOT(ISERROR(SEARCH("Exp",V29)))</formula>
    </cfRule>
    <cfRule type="containsText" dxfId="174" priority="26" operator="containsText" text="Cha">
      <formula>NOT(ISERROR(SEARCH("Cha",V29)))</formula>
    </cfRule>
    <cfRule type="containsText" dxfId="173" priority="27" operator="containsText" text="Agi">
      <formula>NOT(ISERROR(SEARCH("Agi",V29)))</formula>
    </cfRule>
    <cfRule type="containsText" dxfId="172" priority="28" operator="containsText" text="Str">
      <formula>NOT(ISERROR(SEARCH("Str",V29)))</formula>
    </cfRule>
  </conditionalFormatting>
  <conditionalFormatting sqref="U31">
    <cfRule type="containsText" dxfId="171" priority="17" operator="containsText" text="Phy">
      <formula>NOT(ISERROR(SEARCH("Phy",U31)))</formula>
    </cfRule>
    <cfRule type="containsText" dxfId="170" priority="18" operator="containsText" text="Int">
      <formula>NOT(ISERROR(SEARCH("Int",U31)))</formula>
    </cfRule>
    <cfRule type="containsText" dxfId="169" priority="19" operator="containsText" text="Exp">
      <formula>NOT(ISERROR(SEARCH("Exp",U31)))</formula>
    </cfRule>
    <cfRule type="containsText" dxfId="168" priority="20" operator="containsText" text="Cha">
      <formula>NOT(ISERROR(SEARCH("Cha",U31)))</formula>
    </cfRule>
    <cfRule type="containsText" dxfId="167" priority="21" operator="containsText" text="Agi">
      <formula>NOT(ISERROR(SEARCH("Agi",U31)))</formula>
    </cfRule>
    <cfRule type="containsText" dxfId="166" priority="22" operator="containsText" text="Str">
      <formula>NOT(ISERROR(SEARCH("Str",U31)))</formula>
    </cfRule>
  </conditionalFormatting>
  <conditionalFormatting sqref="U32">
    <cfRule type="containsText" dxfId="165" priority="11" operator="containsText" text="Phy">
      <formula>NOT(ISERROR(SEARCH("Phy",U32)))</formula>
    </cfRule>
    <cfRule type="containsText" dxfId="164" priority="12" operator="containsText" text="Int">
      <formula>NOT(ISERROR(SEARCH("Int",U32)))</formula>
    </cfRule>
    <cfRule type="containsText" dxfId="163" priority="13" operator="containsText" text="Exp">
      <formula>NOT(ISERROR(SEARCH("Exp",U32)))</formula>
    </cfRule>
    <cfRule type="containsText" dxfId="162" priority="14" operator="containsText" text="Cha">
      <formula>NOT(ISERROR(SEARCH("Cha",U32)))</formula>
    </cfRule>
    <cfRule type="containsText" dxfId="161" priority="15" operator="containsText" text="Agi">
      <formula>NOT(ISERROR(SEARCH("Agi",U32)))</formula>
    </cfRule>
    <cfRule type="containsText" dxfId="160" priority="16" operator="containsText" text="Str">
      <formula>NOT(ISERROR(SEARCH("Str",U32)))</formula>
    </cfRule>
  </conditionalFormatting>
  <conditionalFormatting sqref="U33">
    <cfRule type="containsText" dxfId="159" priority="5" operator="containsText" text="Phy">
      <formula>NOT(ISERROR(SEARCH("Phy",U33)))</formula>
    </cfRule>
    <cfRule type="containsText" dxfId="158" priority="6" operator="containsText" text="Int">
      <formula>NOT(ISERROR(SEARCH("Int",U33)))</formula>
    </cfRule>
    <cfRule type="containsText" dxfId="157" priority="7" operator="containsText" text="Exp">
      <formula>NOT(ISERROR(SEARCH("Exp",U33)))</formula>
    </cfRule>
    <cfRule type="containsText" dxfId="156" priority="8" operator="containsText" text="Cha">
      <formula>NOT(ISERROR(SEARCH("Cha",U33)))</formula>
    </cfRule>
    <cfRule type="containsText" dxfId="155" priority="9" operator="containsText" text="Agi">
      <formula>NOT(ISERROR(SEARCH("Agi",U33)))</formula>
    </cfRule>
    <cfRule type="containsText" dxfId="154" priority="10" operator="containsText" text="Str">
      <formula>NOT(ISERROR(SEARCH("Str",U33)))</formula>
    </cfRule>
  </conditionalFormatting>
  <conditionalFormatting sqref="AG54">
    <cfRule type="containsText" dxfId="153" priority="4" operator="containsText" text="Debuff">
      <formula>NOT(ISERROR(SEARCH("Debuff",AG54)))</formula>
    </cfRule>
  </conditionalFormatting>
  <conditionalFormatting sqref="E18:F25">
    <cfRule type="containsText" dxfId="152" priority="3" operator="containsText" text="Debuff">
      <formula>NOT(ISERROR(SEARCH("Debuff",E18)))</formula>
    </cfRule>
  </conditionalFormatting>
  <conditionalFormatting sqref="E18:F25">
    <cfRule type="containsText" dxfId="151" priority="1" operator="containsText" text="Verstümmelt">
      <formula>NOT(ISERROR(SEARCH("Verstümmelt",E18)))</formula>
    </cfRule>
    <cfRule type="containsText" dxfId="150" priority="2" operator="containsText" text="Verkrüppelt">
      <formula>NOT(ISERROR(SEARCH("Verkrüppelt",E18)))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E68-96A6-4585-A3BB-4985596F1D86}">
  <dimension ref="A1:Q33"/>
  <sheetViews>
    <sheetView workbookViewId="0">
      <selection activeCell="I25" sqref="I25"/>
    </sheetView>
  </sheetViews>
  <sheetFormatPr baseColWidth="10" defaultColWidth="11.42578125" defaultRowHeight="15" x14ac:dyDescent="0.25"/>
  <cols>
    <col min="1" max="1" width="30" customWidth="1"/>
    <col min="2" max="2" width="7.42578125" customWidth="1"/>
    <col min="3" max="3" width="4.42578125" customWidth="1"/>
    <col min="4" max="4" width="4.28515625" customWidth="1"/>
    <col min="5" max="5" width="19.5703125" customWidth="1"/>
    <col min="6" max="6" width="4.7109375" customWidth="1"/>
    <col min="7" max="7" width="5.42578125" style="20" customWidth="1"/>
    <col min="8" max="8" width="5" customWidth="1"/>
    <col min="9" max="9" width="6.7109375" customWidth="1"/>
    <col min="10" max="10" width="3" style="108" customWidth="1"/>
    <col min="11" max="11" width="16.140625" customWidth="1"/>
    <col min="12" max="12" width="16.140625" style="20" customWidth="1"/>
    <col min="13" max="13" width="16.140625" customWidth="1"/>
  </cols>
  <sheetData>
    <row r="1" spans="1:17" ht="15.75" thickBot="1" x14ac:dyDescent="0.3">
      <c r="A1" s="33" t="s">
        <v>94</v>
      </c>
      <c r="B1" s="33" t="s">
        <v>500</v>
      </c>
      <c r="C1" s="33" t="s">
        <v>95</v>
      </c>
      <c r="D1" s="33" t="s">
        <v>96</v>
      </c>
      <c r="E1" s="33" t="s">
        <v>6</v>
      </c>
      <c r="F1" s="33" t="s">
        <v>7</v>
      </c>
      <c r="G1" s="33"/>
      <c r="H1" s="33" t="s">
        <v>97</v>
      </c>
      <c r="I1" s="33" t="s">
        <v>8</v>
      </c>
      <c r="J1" s="171"/>
      <c r="K1" s="33" t="s">
        <v>10</v>
      </c>
      <c r="L1" s="31"/>
      <c r="M1" s="20" t="s">
        <v>98</v>
      </c>
      <c r="N1" s="20" t="s">
        <v>99</v>
      </c>
      <c r="O1" s="20"/>
      <c r="P1" s="20">
        <v>24</v>
      </c>
      <c r="Q1" s="8"/>
    </row>
    <row r="2" spans="1:17" ht="15.75" thickBot="1" x14ac:dyDescent="0.3">
      <c r="A2" s="61" t="s">
        <v>13</v>
      </c>
      <c r="B2" s="87">
        <v>15</v>
      </c>
      <c r="C2" s="20">
        <v>14</v>
      </c>
      <c r="D2" s="20"/>
      <c r="E2" s="61" t="s">
        <v>18</v>
      </c>
      <c r="F2" s="57" t="s">
        <v>19</v>
      </c>
      <c r="G2" s="143" t="s">
        <v>20</v>
      </c>
      <c r="H2" s="22">
        <v>-12</v>
      </c>
      <c r="I2" s="85">
        <v>26</v>
      </c>
      <c r="K2" s="20" t="s">
        <v>501</v>
      </c>
      <c r="L2" s="20">
        <v>19</v>
      </c>
      <c r="M2" s="6" t="s">
        <v>64</v>
      </c>
      <c r="N2" s="10" t="s">
        <v>65</v>
      </c>
      <c r="O2" s="10" t="s">
        <v>66</v>
      </c>
      <c r="P2" s="10" t="s">
        <v>67</v>
      </c>
      <c r="Q2" s="9"/>
    </row>
    <row r="3" spans="1:17" x14ac:dyDescent="0.25">
      <c r="A3" s="63" t="s">
        <v>17</v>
      </c>
      <c r="B3" s="77">
        <v>14</v>
      </c>
      <c r="C3" s="20">
        <v>8</v>
      </c>
      <c r="D3" s="20"/>
      <c r="E3" s="63" t="s">
        <v>24</v>
      </c>
      <c r="F3" s="51" t="s">
        <v>19</v>
      </c>
      <c r="G3" s="97" t="s">
        <v>20</v>
      </c>
      <c r="H3" s="7">
        <v>-32</v>
      </c>
      <c r="I3" s="86">
        <v>36</v>
      </c>
      <c r="K3" s="20" t="s">
        <v>510</v>
      </c>
      <c r="M3" s="20"/>
      <c r="N3" s="104"/>
      <c r="O3" s="104"/>
      <c r="P3" s="20"/>
      <c r="Q3" s="8"/>
    </row>
    <row r="4" spans="1:17" x14ac:dyDescent="0.25">
      <c r="A4" s="63" t="s">
        <v>23</v>
      </c>
      <c r="B4" s="78">
        <v>12</v>
      </c>
      <c r="C4" s="20">
        <v>6</v>
      </c>
      <c r="D4" s="20"/>
      <c r="E4" s="63" t="s">
        <v>27</v>
      </c>
      <c r="F4" s="51" t="s">
        <v>19</v>
      </c>
      <c r="G4" s="75"/>
      <c r="H4" s="7">
        <v>-24</v>
      </c>
      <c r="I4" s="86">
        <v>32</v>
      </c>
      <c r="K4" s="20"/>
      <c r="M4" s="105"/>
      <c r="N4" s="106"/>
      <c r="O4" s="106"/>
      <c r="P4" s="105"/>
      <c r="Q4" s="7"/>
    </row>
    <row r="5" spans="1:17" x14ac:dyDescent="0.25">
      <c r="A5" s="63" t="s">
        <v>26</v>
      </c>
      <c r="B5" s="97">
        <v>13</v>
      </c>
      <c r="C5" s="8">
        <v>6</v>
      </c>
      <c r="D5" s="20"/>
      <c r="E5" s="63" t="s">
        <v>29</v>
      </c>
      <c r="F5" s="11" t="s">
        <v>19</v>
      </c>
      <c r="G5" s="97" t="s">
        <v>20</v>
      </c>
      <c r="H5" s="8">
        <v>-14</v>
      </c>
      <c r="I5" s="86">
        <v>27</v>
      </c>
      <c r="K5" s="20"/>
      <c r="M5" s="20"/>
      <c r="N5" s="104"/>
      <c r="O5" s="104"/>
      <c r="P5" s="20"/>
      <c r="Q5" s="20"/>
    </row>
    <row r="6" spans="1:17" x14ac:dyDescent="0.25">
      <c r="A6" s="63" t="s">
        <v>28</v>
      </c>
      <c r="B6" s="81">
        <v>9</v>
      </c>
      <c r="C6" s="20"/>
      <c r="D6" s="20"/>
      <c r="E6" s="63" t="s">
        <v>30</v>
      </c>
      <c r="F6" s="11" t="s">
        <v>31</v>
      </c>
      <c r="G6" s="83" t="s">
        <v>407</v>
      </c>
      <c r="H6" s="7"/>
      <c r="I6" s="86">
        <v>20</v>
      </c>
      <c r="K6" s="20"/>
      <c r="M6" s="20"/>
      <c r="N6" s="104"/>
      <c r="O6" s="104"/>
      <c r="P6" s="20"/>
      <c r="Q6" s="20"/>
    </row>
    <row r="7" spans="1:17" ht="15.75" thickBot="1" x14ac:dyDescent="0.3">
      <c r="A7" s="63" t="s">
        <v>408</v>
      </c>
      <c r="B7" s="83">
        <v>12</v>
      </c>
      <c r="C7" s="20">
        <v>4</v>
      </c>
      <c r="D7" s="20"/>
      <c r="E7" s="63" t="s">
        <v>36</v>
      </c>
      <c r="F7" s="51" t="s">
        <v>19</v>
      </c>
      <c r="G7" s="64" t="s">
        <v>37</v>
      </c>
      <c r="H7" s="8">
        <v>-8</v>
      </c>
      <c r="I7" s="86">
        <v>24</v>
      </c>
      <c r="K7" s="20"/>
      <c r="M7" s="20"/>
      <c r="N7" s="104"/>
      <c r="O7" s="104"/>
      <c r="P7" s="20"/>
      <c r="Q7" s="20"/>
    </row>
    <row r="8" spans="1:17" x14ac:dyDescent="0.25">
      <c r="A8" s="63" t="s">
        <v>35</v>
      </c>
      <c r="B8" s="89">
        <v>5</v>
      </c>
      <c r="C8" s="20"/>
      <c r="D8" s="20"/>
      <c r="E8" s="63" t="s">
        <v>42</v>
      </c>
      <c r="F8" s="11" t="s">
        <v>19</v>
      </c>
      <c r="G8" s="64" t="s">
        <v>37</v>
      </c>
      <c r="H8" s="7"/>
      <c r="I8" s="86">
        <v>20</v>
      </c>
      <c r="K8" s="125" t="s">
        <v>11</v>
      </c>
      <c r="L8" s="107"/>
      <c r="M8" s="20"/>
      <c r="N8" s="104"/>
      <c r="O8" s="104"/>
      <c r="P8" s="20"/>
      <c r="Q8" s="20"/>
    </row>
    <row r="9" spans="1:17" ht="15.75" thickBot="1" x14ac:dyDescent="0.3">
      <c r="A9" s="63" t="s">
        <v>369</v>
      </c>
      <c r="B9" s="136">
        <v>4</v>
      </c>
      <c r="C9" s="20"/>
      <c r="D9" s="20"/>
      <c r="E9" s="65" t="s">
        <v>46</v>
      </c>
      <c r="F9" s="59" t="s">
        <v>37</v>
      </c>
      <c r="G9" s="76"/>
      <c r="H9" s="7">
        <v>-32</v>
      </c>
      <c r="I9" s="86">
        <v>36</v>
      </c>
      <c r="K9" s="11" t="s">
        <v>508</v>
      </c>
      <c r="M9" s="20"/>
      <c r="N9" s="104"/>
      <c r="O9" s="104"/>
      <c r="P9" s="20"/>
      <c r="Q9" s="20"/>
    </row>
    <row r="10" spans="1:17" x14ac:dyDescent="0.25">
      <c r="A10" s="63" t="s">
        <v>41</v>
      </c>
      <c r="B10" s="96">
        <f>ROUND((B8+B5+B7+B9)/2,0)</f>
        <v>17</v>
      </c>
      <c r="C10" s="20"/>
      <c r="D10" s="20"/>
      <c r="E10" s="61" t="s">
        <v>53</v>
      </c>
      <c r="F10" s="57" t="s">
        <v>19</v>
      </c>
      <c r="G10" s="62" t="s">
        <v>37</v>
      </c>
      <c r="H10" s="7">
        <v>-16</v>
      </c>
      <c r="I10" s="86">
        <v>28</v>
      </c>
      <c r="K10" s="11" t="s">
        <v>509</v>
      </c>
      <c r="M10" s="105"/>
      <c r="N10" s="106"/>
      <c r="O10" s="106"/>
      <c r="P10" s="105"/>
      <c r="Q10" s="20"/>
    </row>
    <row r="11" spans="1:17" ht="15.75" thickBot="1" x14ac:dyDescent="0.3">
      <c r="A11" s="65" t="s">
        <v>45</v>
      </c>
      <c r="B11" s="95">
        <f>B5-Inventar!H22</f>
        <v>11</v>
      </c>
      <c r="C11" s="20"/>
      <c r="D11" s="20"/>
      <c r="E11" s="63" t="s">
        <v>56</v>
      </c>
      <c r="F11" s="48" t="s">
        <v>37</v>
      </c>
      <c r="G11" s="77"/>
      <c r="H11" s="7">
        <v>-26</v>
      </c>
      <c r="I11" s="86">
        <v>33</v>
      </c>
      <c r="K11" s="124"/>
      <c r="M11" s="105"/>
      <c r="N11" s="106"/>
      <c r="O11" s="106"/>
      <c r="P11" s="105"/>
      <c r="Q11" s="20"/>
    </row>
    <row r="12" spans="1:17" x14ac:dyDescent="0.25">
      <c r="A12" s="7"/>
      <c r="B12" s="8"/>
      <c r="C12" s="20">
        <f>SUM(C2:C11)</f>
        <v>38</v>
      </c>
      <c r="D12" s="20">
        <f>40 - C12 - 1</f>
        <v>1</v>
      </c>
      <c r="E12" s="63" t="s">
        <v>57</v>
      </c>
      <c r="F12" s="48" t="s">
        <v>37</v>
      </c>
      <c r="G12" s="77"/>
      <c r="H12" s="7"/>
      <c r="I12" s="86">
        <v>20</v>
      </c>
      <c r="K12" s="20"/>
      <c r="M12" s="20"/>
      <c r="N12" s="104"/>
      <c r="O12" s="104"/>
      <c r="P12" s="20"/>
      <c r="Q12" s="20"/>
    </row>
    <row r="13" spans="1:17" ht="15.75" thickBot="1" x14ac:dyDescent="0.3">
      <c r="A13" s="7"/>
      <c r="B13" s="8"/>
      <c r="C13" s="20"/>
      <c r="D13" s="20"/>
      <c r="E13" s="65" t="s">
        <v>58</v>
      </c>
      <c r="F13" s="59" t="s">
        <v>37</v>
      </c>
      <c r="G13" s="83" t="s">
        <v>407</v>
      </c>
      <c r="H13" s="7"/>
      <c r="I13" s="86">
        <v>20</v>
      </c>
      <c r="K13" s="20"/>
      <c r="M13" s="20"/>
      <c r="N13" s="104"/>
      <c r="O13" s="104"/>
      <c r="P13" s="20"/>
      <c r="Q13" s="20"/>
    </row>
    <row r="14" spans="1:17" ht="15.75" thickBot="1" x14ac:dyDescent="0.3">
      <c r="A14" s="20"/>
      <c r="B14" s="20"/>
      <c r="C14" s="20"/>
      <c r="D14" s="20"/>
      <c r="E14" s="61" t="s">
        <v>62</v>
      </c>
      <c r="F14" s="67" t="s">
        <v>63</v>
      </c>
      <c r="G14" s="3" t="s">
        <v>31</v>
      </c>
      <c r="H14" s="7"/>
      <c r="I14" s="86">
        <v>20</v>
      </c>
      <c r="K14" s="20"/>
      <c r="M14" s="20"/>
      <c r="N14" s="104"/>
      <c r="O14" s="104"/>
      <c r="P14" s="20"/>
      <c r="Q14" s="20"/>
    </row>
    <row r="15" spans="1:17" x14ac:dyDescent="0.25">
      <c r="A15" s="2" t="s">
        <v>75</v>
      </c>
      <c r="B15" s="3">
        <v>300</v>
      </c>
      <c r="C15" s="20">
        <v>1</v>
      </c>
      <c r="D15" s="20"/>
      <c r="E15" s="63" t="s">
        <v>69</v>
      </c>
      <c r="F15" s="52" t="s">
        <v>63</v>
      </c>
      <c r="G15" s="78"/>
      <c r="H15" s="7">
        <v>-22</v>
      </c>
      <c r="I15" s="86">
        <v>30</v>
      </c>
      <c r="K15" s="20"/>
      <c r="M15" s="20"/>
      <c r="N15" s="20"/>
      <c r="O15" s="20"/>
      <c r="P15" s="20"/>
      <c r="Q15" s="20"/>
    </row>
    <row r="16" spans="1:17" ht="15.75" thickBot="1" x14ac:dyDescent="0.3">
      <c r="A16" s="4" t="s">
        <v>77</v>
      </c>
      <c r="B16" s="5">
        <v>13</v>
      </c>
      <c r="C16" s="20"/>
      <c r="D16" s="20"/>
      <c r="E16" s="63" t="s">
        <v>70</v>
      </c>
      <c r="F16" s="52" t="s">
        <v>63</v>
      </c>
      <c r="G16" s="78"/>
      <c r="H16" s="7"/>
      <c r="I16" s="86">
        <v>20</v>
      </c>
      <c r="K16" s="20"/>
      <c r="M16" s="20"/>
      <c r="N16" s="20"/>
      <c r="O16" s="20"/>
      <c r="P16" s="20"/>
      <c r="Q16" s="20"/>
    </row>
    <row r="17" spans="1:9" x14ac:dyDescent="0.25">
      <c r="A17" s="39" t="s">
        <v>80</v>
      </c>
      <c r="B17" s="40">
        <f>ROUNDUP($B$15*0.2,0)</f>
        <v>60</v>
      </c>
      <c r="C17" s="20"/>
      <c r="D17" s="20"/>
      <c r="E17" s="63" t="s">
        <v>73</v>
      </c>
      <c r="F17" s="11" t="s">
        <v>100</v>
      </c>
      <c r="G17" s="64" t="s">
        <v>101</v>
      </c>
      <c r="H17" s="7"/>
      <c r="I17" s="86">
        <v>20</v>
      </c>
    </row>
    <row r="18" spans="1:9" x14ac:dyDescent="0.25">
      <c r="A18" s="39" t="s">
        <v>83</v>
      </c>
      <c r="B18" s="39">
        <f>ROUNDUP($B$15*0.7,0)</f>
        <v>210</v>
      </c>
      <c r="C18" s="20"/>
      <c r="D18" s="20"/>
      <c r="E18" s="63" t="s">
        <v>76</v>
      </c>
      <c r="F18" s="11" t="s">
        <v>31</v>
      </c>
      <c r="G18" s="83" t="s">
        <v>407</v>
      </c>
      <c r="H18" s="7"/>
      <c r="I18" s="86">
        <v>20</v>
      </c>
    </row>
    <row r="19" spans="1:9" ht="15.75" thickBot="1" x14ac:dyDescent="0.3">
      <c r="A19" s="39" t="s">
        <v>409</v>
      </c>
      <c r="B19" s="39">
        <f>ROUNDUP($B$15*0.2,0)</f>
        <v>60</v>
      </c>
      <c r="C19" s="20"/>
      <c r="D19" s="20"/>
      <c r="E19" s="65" t="s">
        <v>79</v>
      </c>
      <c r="F19" s="98" t="s">
        <v>373</v>
      </c>
      <c r="G19" s="79" t="s">
        <v>63</v>
      </c>
      <c r="H19" s="8"/>
      <c r="I19" s="86">
        <v>20</v>
      </c>
    </row>
    <row r="20" spans="1:9" x14ac:dyDescent="0.25">
      <c r="A20" s="39" t="s">
        <v>410</v>
      </c>
      <c r="B20" s="39">
        <f>ROUNDUP($B$15*0.2,0)</f>
        <v>60</v>
      </c>
      <c r="C20" s="20"/>
      <c r="D20" s="20"/>
      <c r="E20" s="61" t="s">
        <v>84</v>
      </c>
      <c r="F20" s="99" t="s">
        <v>20</v>
      </c>
      <c r="G20" s="143"/>
      <c r="H20" s="7">
        <v>-28</v>
      </c>
      <c r="I20" s="86">
        <v>34</v>
      </c>
    </row>
    <row r="21" spans="1:9" ht="15.75" thickBot="1" x14ac:dyDescent="0.3">
      <c r="A21" s="39" t="s">
        <v>411</v>
      </c>
      <c r="B21" s="39">
        <f>ROUNDUP($B$15*0.25,0)</f>
        <v>75</v>
      </c>
      <c r="C21" s="1" t="s">
        <v>102</v>
      </c>
      <c r="D21" s="20"/>
      <c r="E21" s="65" t="s">
        <v>85</v>
      </c>
      <c r="F21" s="98" t="s">
        <v>20</v>
      </c>
      <c r="G21" s="144"/>
      <c r="H21" s="37"/>
      <c r="I21" s="86">
        <v>20</v>
      </c>
    </row>
    <row r="22" spans="1:9" x14ac:dyDescent="0.25">
      <c r="A22" s="39" t="s">
        <v>412</v>
      </c>
      <c r="B22" s="39">
        <f>ROUNDUP($B$15*0.25,0)</f>
        <v>75</v>
      </c>
      <c r="C22" s="20"/>
      <c r="D22" s="20"/>
      <c r="E22" s="61" t="s">
        <v>87</v>
      </c>
      <c r="F22" s="70" t="s">
        <v>31</v>
      </c>
      <c r="G22" s="80"/>
      <c r="H22" s="7"/>
      <c r="I22" s="86">
        <v>20</v>
      </c>
    </row>
    <row r="23" spans="1:9" x14ac:dyDescent="0.25">
      <c r="A23" s="20"/>
      <c r="B23" s="20"/>
      <c r="C23" s="20"/>
      <c r="D23" s="20"/>
      <c r="E23" s="63" t="s">
        <v>88</v>
      </c>
      <c r="F23" s="49" t="s">
        <v>31</v>
      </c>
      <c r="G23" s="81"/>
      <c r="H23" s="7">
        <v>-32</v>
      </c>
      <c r="I23" s="86">
        <v>36</v>
      </c>
    </row>
    <row r="24" spans="1:9" ht="15.75" thickBot="1" x14ac:dyDescent="0.3">
      <c r="A24" s="20"/>
      <c r="B24" s="20"/>
      <c r="C24" s="20"/>
      <c r="D24" s="20"/>
      <c r="E24" s="65" t="s">
        <v>89</v>
      </c>
      <c r="F24" s="58" t="s">
        <v>31</v>
      </c>
      <c r="G24" s="83" t="s">
        <v>407</v>
      </c>
      <c r="H24" s="7">
        <v>-8</v>
      </c>
      <c r="I24" s="86">
        <v>24</v>
      </c>
    </row>
    <row r="25" spans="1:9" x14ac:dyDescent="0.25">
      <c r="A25" s="20"/>
      <c r="B25" s="20"/>
      <c r="C25" s="20"/>
      <c r="D25" s="20"/>
      <c r="E25" s="61" t="s">
        <v>91</v>
      </c>
      <c r="F25" s="83" t="s">
        <v>407</v>
      </c>
      <c r="G25" s="82"/>
      <c r="H25" s="7">
        <v>-16</v>
      </c>
      <c r="I25" s="86">
        <v>28</v>
      </c>
    </row>
    <row r="26" spans="1:9" x14ac:dyDescent="0.25">
      <c r="A26" s="20"/>
      <c r="B26" s="20"/>
      <c r="C26" s="20"/>
      <c r="D26" s="20"/>
      <c r="E26" s="63" t="s">
        <v>396</v>
      </c>
      <c r="F26" s="83" t="s">
        <v>407</v>
      </c>
      <c r="G26" s="83"/>
      <c r="H26" s="7">
        <v>-26</v>
      </c>
      <c r="I26" s="86">
        <v>33</v>
      </c>
    </row>
    <row r="27" spans="1:9" ht="15.75" thickBot="1" x14ac:dyDescent="0.3">
      <c r="A27" s="20"/>
      <c r="B27" s="20"/>
      <c r="C27" s="20"/>
      <c r="D27" s="20"/>
      <c r="E27" s="65" t="s">
        <v>93</v>
      </c>
      <c r="F27" s="83" t="s">
        <v>407</v>
      </c>
      <c r="G27" s="84"/>
      <c r="H27" s="27">
        <v>-22</v>
      </c>
      <c r="I27" s="86">
        <v>31</v>
      </c>
    </row>
    <row r="28" spans="1:9" x14ac:dyDescent="0.25">
      <c r="A28" s="20"/>
      <c r="B28" s="20"/>
      <c r="C28" s="20"/>
      <c r="D28" s="20"/>
      <c r="E28" s="20"/>
      <c r="F28" s="20"/>
      <c r="H28" s="20"/>
      <c r="I28" s="20"/>
    </row>
    <row r="29" spans="1:9" x14ac:dyDescent="0.25">
      <c r="A29" s="20"/>
      <c r="B29" s="20"/>
    </row>
    <row r="30" spans="1:9" x14ac:dyDescent="0.25">
      <c r="A30" s="20"/>
      <c r="B30" s="20"/>
      <c r="C30" s="20"/>
      <c r="D30" s="20"/>
      <c r="E30" s="20"/>
      <c r="F30" s="20"/>
      <c r="H30" s="20">
        <f>SUM(H2:H28)</f>
        <v>-318</v>
      </c>
      <c r="I30" s="20">
        <v>208</v>
      </c>
    </row>
    <row r="31" spans="1:9" x14ac:dyDescent="0.25">
      <c r="A31" s="20"/>
      <c r="B31" s="20"/>
    </row>
    <row r="33" spans="1:2" x14ac:dyDescent="0.25">
      <c r="A33" s="20"/>
      <c r="B33" s="20"/>
    </row>
  </sheetData>
  <conditionalFormatting sqref="F3:G4 F6:G6">
    <cfRule type="containsText" dxfId="149" priority="145" operator="containsText" text="Phy">
      <formula>NOT(ISERROR(SEARCH("Phy",F3)))</formula>
    </cfRule>
    <cfRule type="containsText" dxfId="148" priority="146" operator="containsText" text="Int">
      <formula>NOT(ISERROR(SEARCH("Int",F3)))</formula>
    </cfRule>
    <cfRule type="containsText" dxfId="147" priority="147" operator="containsText" text="Exp">
      <formula>NOT(ISERROR(SEARCH("Exp",F3)))</formula>
    </cfRule>
    <cfRule type="containsText" dxfId="146" priority="148" operator="containsText" text="Cha">
      <formula>NOT(ISERROR(SEARCH("Cha",F3)))</formula>
    </cfRule>
    <cfRule type="containsText" dxfId="145" priority="149" operator="containsText" text="Agi">
      <formula>NOT(ISERROR(SEARCH("Agi",F3)))</formula>
    </cfRule>
    <cfRule type="containsText" dxfId="144" priority="150" operator="containsText" text="Str">
      <formula>NOT(ISERROR(SEARCH("Str",F3)))</formula>
    </cfRule>
  </conditionalFormatting>
  <conditionalFormatting sqref="F5:G5">
    <cfRule type="containsText" dxfId="143" priority="139" operator="containsText" text="Phy">
      <formula>NOT(ISERROR(SEARCH("Phy",F5)))</formula>
    </cfRule>
    <cfRule type="containsText" dxfId="142" priority="140" operator="containsText" text="Int">
      <formula>NOT(ISERROR(SEARCH("Int",F5)))</formula>
    </cfRule>
    <cfRule type="containsText" dxfId="141" priority="141" operator="containsText" text="Exp">
      <formula>NOT(ISERROR(SEARCH("Exp",F5)))</formula>
    </cfRule>
    <cfRule type="containsText" dxfId="140" priority="142" operator="containsText" text="Cha">
      <formula>NOT(ISERROR(SEARCH("Cha",F5)))</formula>
    </cfRule>
    <cfRule type="containsText" dxfId="139" priority="143" operator="containsText" text="Agi">
      <formula>NOT(ISERROR(SEARCH("Agi",F5)))</formula>
    </cfRule>
    <cfRule type="containsText" dxfId="138" priority="144" operator="containsText" text="Str">
      <formula>NOT(ISERROR(SEARCH("Str",F5)))</formula>
    </cfRule>
  </conditionalFormatting>
  <conditionalFormatting sqref="F7:G7">
    <cfRule type="containsText" dxfId="137" priority="133" operator="containsText" text="Phy">
      <formula>NOT(ISERROR(SEARCH("Phy",F7)))</formula>
    </cfRule>
    <cfRule type="containsText" dxfId="136" priority="134" operator="containsText" text="Int">
      <formula>NOT(ISERROR(SEARCH("Int",F7)))</formula>
    </cfRule>
    <cfRule type="containsText" dxfId="135" priority="135" operator="containsText" text="Exp">
      <formula>NOT(ISERROR(SEARCH("Exp",F7)))</formula>
    </cfRule>
    <cfRule type="containsText" dxfId="134" priority="136" operator="containsText" text="Cha">
      <formula>NOT(ISERROR(SEARCH("Cha",F7)))</formula>
    </cfRule>
    <cfRule type="containsText" dxfId="133" priority="137" operator="containsText" text="Agi">
      <formula>NOT(ISERROR(SEARCH("Agi",F7)))</formula>
    </cfRule>
    <cfRule type="containsText" dxfId="132" priority="138" operator="containsText" text="Str">
      <formula>NOT(ISERROR(SEARCH("Str",F7)))</formula>
    </cfRule>
  </conditionalFormatting>
  <conditionalFormatting sqref="F8:G8">
    <cfRule type="containsText" dxfId="131" priority="127" operator="containsText" text="Phy">
      <formula>NOT(ISERROR(SEARCH("Phy",F8)))</formula>
    </cfRule>
    <cfRule type="containsText" dxfId="130" priority="128" operator="containsText" text="Int">
      <formula>NOT(ISERROR(SEARCH("Int",F8)))</formula>
    </cfRule>
    <cfRule type="containsText" dxfId="129" priority="129" operator="containsText" text="Exp">
      <formula>NOT(ISERROR(SEARCH("Exp",F8)))</formula>
    </cfRule>
    <cfRule type="containsText" dxfId="128" priority="130" operator="containsText" text="Cha">
      <formula>NOT(ISERROR(SEARCH("Cha",F8)))</formula>
    </cfRule>
    <cfRule type="containsText" dxfId="127" priority="131" operator="containsText" text="Agi">
      <formula>NOT(ISERROR(SEARCH("Agi",F8)))</formula>
    </cfRule>
    <cfRule type="containsText" dxfId="126" priority="132" operator="containsText" text="Str">
      <formula>NOT(ISERROR(SEARCH("Str",F8)))</formula>
    </cfRule>
  </conditionalFormatting>
  <conditionalFormatting sqref="F9:G9">
    <cfRule type="containsText" dxfId="125" priority="121" operator="containsText" text="Phy">
      <formula>NOT(ISERROR(SEARCH("Phy",F9)))</formula>
    </cfRule>
    <cfRule type="containsText" dxfId="124" priority="122" operator="containsText" text="Int">
      <formula>NOT(ISERROR(SEARCH("Int",F9)))</formula>
    </cfRule>
    <cfRule type="containsText" dxfId="123" priority="123" operator="containsText" text="Exp">
      <formula>NOT(ISERROR(SEARCH("Exp",F9)))</formula>
    </cfRule>
    <cfRule type="containsText" dxfId="122" priority="124" operator="containsText" text="Cha">
      <formula>NOT(ISERROR(SEARCH("Cha",F9)))</formula>
    </cfRule>
    <cfRule type="containsText" dxfId="121" priority="125" operator="containsText" text="Agi">
      <formula>NOT(ISERROR(SEARCH("Agi",F9)))</formula>
    </cfRule>
    <cfRule type="containsText" dxfId="120" priority="126" operator="containsText" text="Str">
      <formula>NOT(ISERROR(SEARCH("Str",F9)))</formula>
    </cfRule>
  </conditionalFormatting>
  <conditionalFormatting sqref="F2:G2">
    <cfRule type="containsText" dxfId="119" priority="115" operator="containsText" text="Phy">
      <formula>NOT(ISERROR(SEARCH("Phy",F2)))</formula>
    </cfRule>
    <cfRule type="containsText" dxfId="118" priority="116" operator="containsText" text="Int">
      <formula>NOT(ISERROR(SEARCH("Int",F2)))</formula>
    </cfRule>
    <cfRule type="containsText" dxfId="117" priority="117" operator="containsText" text="Exp">
      <formula>NOT(ISERROR(SEARCH("Exp",F2)))</formula>
    </cfRule>
    <cfRule type="containsText" dxfId="116" priority="118" operator="containsText" text="Cha">
      <formula>NOT(ISERROR(SEARCH("Cha",F2)))</formula>
    </cfRule>
    <cfRule type="containsText" dxfId="115" priority="119" operator="containsText" text="Agi">
      <formula>NOT(ISERROR(SEARCH("Agi",F2)))</formula>
    </cfRule>
    <cfRule type="containsText" dxfId="114" priority="120" operator="containsText" text="Str">
      <formula>NOT(ISERROR(SEARCH("Str",F2)))</formula>
    </cfRule>
  </conditionalFormatting>
  <conditionalFormatting sqref="F10:G10">
    <cfRule type="containsText" dxfId="113" priority="109" operator="containsText" text="Phy">
      <formula>NOT(ISERROR(SEARCH("Phy",F10)))</formula>
    </cfRule>
    <cfRule type="containsText" dxfId="112" priority="110" operator="containsText" text="Int">
      <formula>NOT(ISERROR(SEARCH("Int",F10)))</formula>
    </cfRule>
    <cfRule type="containsText" dxfId="111" priority="111" operator="containsText" text="Exp">
      <formula>NOT(ISERROR(SEARCH("Exp",F10)))</formula>
    </cfRule>
    <cfRule type="containsText" dxfId="110" priority="112" operator="containsText" text="Cha">
      <formula>NOT(ISERROR(SEARCH("Cha",F10)))</formula>
    </cfRule>
    <cfRule type="containsText" dxfId="109" priority="113" operator="containsText" text="Agi">
      <formula>NOT(ISERROR(SEARCH("Agi",F10)))</formula>
    </cfRule>
    <cfRule type="containsText" dxfId="108" priority="114" operator="containsText" text="Str">
      <formula>NOT(ISERROR(SEARCH("Str",F10)))</formula>
    </cfRule>
  </conditionalFormatting>
  <conditionalFormatting sqref="F11:G11">
    <cfRule type="containsText" dxfId="107" priority="103" operator="containsText" text="Phy">
      <formula>NOT(ISERROR(SEARCH("Phy",F11)))</formula>
    </cfRule>
    <cfRule type="containsText" dxfId="106" priority="104" operator="containsText" text="Int">
      <formula>NOT(ISERROR(SEARCH("Int",F11)))</formula>
    </cfRule>
    <cfRule type="containsText" dxfId="105" priority="105" operator="containsText" text="Exp">
      <formula>NOT(ISERROR(SEARCH("Exp",F11)))</formula>
    </cfRule>
    <cfRule type="containsText" dxfId="104" priority="106" operator="containsText" text="Cha">
      <formula>NOT(ISERROR(SEARCH("Cha",F11)))</formula>
    </cfRule>
    <cfRule type="containsText" dxfId="103" priority="107" operator="containsText" text="Agi">
      <formula>NOT(ISERROR(SEARCH("Agi",F11)))</formula>
    </cfRule>
    <cfRule type="containsText" dxfId="102" priority="108" operator="containsText" text="Str">
      <formula>NOT(ISERROR(SEARCH("Str",F11)))</formula>
    </cfRule>
  </conditionalFormatting>
  <conditionalFormatting sqref="F12:G12">
    <cfRule type="containsText" dxfId="101" priority="97" operator="containsText" text="Phy">
      <formula>NOT(ISERROR(SEARCH("Phy",F12)))</formula>
    </cfRule>
    <cfRule type="containsText" dxfId="100" priority="98" operator="containsText" text="Int">
      <formula>NOT(ISERROR(SEARCH("Int",F12)))</formula>
    </cfRule>
    <cfRule type="containsText" dxfId="99" priority="99" operator="containsText" text="Exp">
      <formula>NOT(ISERROR(SEARCH("Exp",F12)))</formula>
    </cfRule>
    <cfRule type="containsText" dxfId="98" priority="100" operator="containsText" text="Cha">
      <formula>NOT(ISERROR(SEARCH("Cha",F12)))</formula>
    </cfRule>
    <cfRule type="containsText" dxfId="97" priority="101" operator="containsText" text="Agi">
      <formula>NOT(ISERROR(SEARCH("Agi",F12)))</formula>
    </cfRule>
    <cfRule type="containsText" dxfId="96" priority="102" operator="containsText" text="Str">
      <formula>NOT(ISERROR(SEARCH("Str",F12)))</formula>
    </cfRule>
  </conditionalFormatting>
  <conditionalFormatting sqref="F13">
    <cfRule type="containsText" dxfId="95" priority="91" operator="containsText" text="Phy">
      <formula>NOT(ISERROR(SEARCH("Phy",F13)))</formula>
    </cfRule>
    <cfRule type="containsText" dxfId="94" priority="92" operator="containsText" text="Int">
      <formula>NOT(ISERROR(SEARCH("Int",F13)))</formula>
    </cfRule>
    <cfRule type="containsText" dxfId="93" priority="93" operator="containsText" text="Exp">
      <formula>NOT(ISERROR(SEARCH("Exp",F13)))</formula>
    </cfRule>
    <cfRule type="containsText" dxfId="92" priority="94" operator="containsText" text="Cha">
      <formula>NOT(ISERROR(SEARCH("Cha",F13)))</formula>
    </cfRule>
    <cfRule type="containsText" dxfId="91" priority="95" operator="containsText" text="Agi">
      <formula>NOT(ISERROR(SEARCH("Agi",F13)))</formula>
    </cfRule>
    <cfRule type="containsText" dxfId="90" priority="96" operator="containsText" text="Str">
      <formula>NOT(ISERROR(SEARCH("Str",F13)))</formula>
    </cfRule>
  </conditionalFormatting>
  <conditionalFormatting sqref="F14:G14">
    <cfRule type="containsText" dxfId="89" priority="85" operator="containsText" text="Phy">
      <formula>NOT(ISERROR(SEARCH("Phy",F14)))</formula>
    </cfRule>
    <cfRule type="containsText" dxfId="88" priority="86" operator="containsText" text="Int">
      <formula>NOT(ISERROR(SEARCH("Int",F14)))</formula>
    </cfRule>
    <cfRule type="containsText" dxfId="87" priority="87" operator="containsText" text="Exp">
      <formula>NOT(ISERROR(SEARCH("Exp",F14)))</formula>
    </cfRule>
    <cfRule type="containsText" dxfId="86" priority="88" operator="containsText" text="Cha">
      <formula>NOT(ISERROR(SEARCH("Cha",F14)))</formula>
    </cfRule>
    <cfRule type="containsText" dxfId="85" priority="89" operator="containsText" text="Agi">
      <formula>NOT(ISERROR(SEARCH("Agi",F14)))</formula>
    </cfRule>
    <cfRule type="containsText" dxfId="84" priority="90" operator="containsText" text="Str">
      <formula>NOT(ISERROR(SEARCH("Str",F14)))</formula>
    </cfRule>
  </conditionalFormatting>
  <conditionalFormatting sqref="F15:G15">
    <cfRule type="containsText" dxfId="83" priority="79" operator="containsText" text="Phy">
      <formula>NOT(ISERROR(SEARCH("Phy",F15)))</formula>
    </cfRule>
    <cfRule type="containsText" dxfId="82" priority="80" operator="containsText" text="Int">
      <formula>NOT(ISERROR(SEARCH("Int",F15)))</formula>
    </cfRule>
    <cfRule type="containsText" dxfId="81" priority="81" operator="containsText" text="Exp">
      <formula>NOT(ISERROR(SEARCH("Exp",F15)))</formula>
    </cfRule>
    <cfRule type="containsText" dxfId="80" priority="82" operator="containsText" text="Cha">
      <formula>NOT(ISERROR(SEARCH("Cha",F15)))</formula>
    </cfRule>
    <cfRule type="containsText" dxfId="79" priority="83" operator="containsText" text="Agi">
      <formula>NOT(ISERROR(SEARCH("Agi",F15)))</formula>
    </cfRule>
    <cfRule type="containsText" dxfId="78" priority="84" operator="containsText" text="Str">
      <formula>NOT(ISERROR(SEARCH("Str",F15)))</formula>
    </cfRule>
  </conditionalFormatting>
  <conditionalFormatting sqref="F16:G16">
    <cfRule type="containsText" dxfId="77" priority="73" operator="containsText" text="Phy">
      <formula>NOT(ISERROR(SEARCH("Phy",F16)))</formula>
    </cfRule>
    <cfRule type="containsText" dxfId="76" priority="74" operator="containsText" text="Int">
      <formula>NOT(ISERROR(SEARCH("Int",F16)))</formula>
    </cfRule>
    <cfRule type="containsText" dxfId="75" priority="75" operator="containsText" text="Exp">
      <formula>NOT(ISERROR(SEARCH("Exp",F16)))</formula>
    </cfRule>
    <cfRule type="containsText" dxfId="74" priority="76" operator="containsText" text="Cha">
      <formula>NOT(ISERROR(SEARCH("Cha",F16)))</formula>
    </cfRule>
    <cfRule type="containsText" dxfId="73" priority="77" operator="containsText" text="Agi">
      <formula>NOT(ISERROR(SEARCH("Agi",F16)))</formula>
    </cfRule>
    <cfRule type="containsText" dxfId="72" priority="78" operator="containsText" text="Str">
      <formula>NOT(ISERROR(SEARCH("Str",F16)))</formula>
    </cfRule>
  </conditionalFormatting>
  <conditionalFormatting sqref="F17:G17 F18">
    <cfRule type="containsText" dxfId="71" priority="67" operator="containsText" text="Phy">
      <formula>NOT(ISERROR(SEARCH("Phy",F17)))</formula>
    </cfRule>
    <cfRule type="containsText" dxfId="70" priority="68" operator="containsText" text="Int">
      <formula>NOT(ISERROR(SEARCH("Int",F17)))</formula>
    </cfRule>
    <cfRule type="containsText" dxfId="69" priority="69" operator="containsText" text="Exp">
      <formula>NOT(ISERROR(SEARCH("Exp",F17)))</formula>
    </cfRule>
    <cfRule type="containsText" dxfId="68" priority="70" operator="containsText" text="Cha">
      <formula>NOT(ISERROR(SEARCH("Cha",F17)))</formula>
    </cfRule>
    <cfRule type="containsText" dxfId="67" priority="71" operator="containsText" text="Agi">
      <formula>NOT(ISERROR(SEARCH("Agi",F17)))</formula>
    </cfRule>
    <cfRule type="containsText" dxfId="66" priority="72" operator="containsText" text="Str">
      <formula>NOT(ISERROR(SEARCH("Str",F17)))</formula>
    </cfRule>
  </conditionalFormatting>
  <conditionalFormatting sqref="F19:G19">
    <cfRule type="containsText" dxfId="65" priority="61" operator="containsText" text="Phy">
      <formula>NOT(ISERROR(SEARCH("Phy",F19)))</formula>
    </cfRule>
    <cfRule type="containsText" dxfId="64" priority="62" operator="containsText" text="Int">
      <formula>NOT(ISERROR(SEARCH("Int",F19)))</formula>
    </cfRule>
    <cfRule type="containsText" dxfId="63" priority="63" operator="containsText" text="Exp">
      <formula>NOT(ISERROR(SEARCH("Exp",F19)))</formula>
    </cfRule>
    <cfRule type="containsText" dxfId="62" priority="64" operator="containsText" text="Cha">
      <formula>NOT(ISERROR(SEARCH("Cha",F19)))</formula>
    </cfRule>
    <cfRule type="containsText" dxfId="61" priority="65" operator="containsText" text="Agi">
      <formula>NOT(ISERROR(SEARCH("Agi",F19)))</formula>
    </cfRule>
    <cfRule type="containsText" dxfId="60" priority="66" operator="containsText" text="Str">
      <formula>NOT(ISERROR(SEARCH("Str",F19)))</formula>
    </cfRule>
  </conditionalFormatting>
  <conditionalFormatting sqref="F20:G21">
    <cfRule type="containsText" dxfId="59" priority="55" operator="containsText" text="Phy">
      <formula>NOT(ISERROR(SEARCH("Phy",F20)))</formula>
    </cfRule>
    <cfRule type="containsText" dxfId="58" priority="56" operator="containsText" text="Int">
      <formula>NOT(ISERROR(SEARCH("Int",F20)))</formula>
    </cfRule>
    <cfRule type="containsText" dxfId="57" priority="57" operator="containsText" text="Exp">
      <formula>NOT(ISERROR(SEARCH("Exp",F20)))</formula>
    </cfRule>
    <cfRule type="containsText" dxfId="56" priority="58" operator="containsText" text="Cha">
      <formula>NOT(ISERROR(SEARCH("Cha",F20)))</formula>
    </cfRule>
    <cfRule type="containsText" dxfId="55" priority="59" operator="containsText" text="Agi">
      <formula>NOT(ISERROR(SEARCH("Agi",F20)))</formula>
    </cfRule>
    <cfRule type="containsText" dxfId="54" priority="60" operator="containsText" text="Str">
      <formula>NOT(ISERROR(SEARCH("Str",F20)))</formula>
    </cfRule>
  </conditionalFormatting>
  <conditionalFormatting sqref="F22:G23">
    <cfRule type="containsText" dxfId="53" priority="49" operator="containsText" text="Phy">
      <formula>NOT(ISERROR(SEARCH("Phy",F22)))</formula>
    </cfRule>
    <cfRule type="containsText" dxfId="52" priority="50" operator="containsText" text="Int">
      <formula>NOT(ISERROR(SEARCH("Int",F22)))</formula>
    </cfRule>
    <cfRule type="containsText" dxfId="51" priority="51" operator="containsText" text="Exp">
      <formula>NOT(ISERROR(SEARCH("Exp",F22)))</formula>
    </cfRule>
    <cfRule type="containsText" dxfId="50" priority="52" operator="containsText" text="Cha">
      <formula>NOT(ISERROR(SEARCH("Cha",F22)))</formula>
    </cfRule>
    <cfRule type="containsText" dxfId="49" priority="53" operator="containsText" text="Agi">
      <formula>NOT(ISERROR(SEARCH("Agi",F22)))</formula>
    </cfRule>
    <cfRule type="containsText" dxfId="48" priority="54" operator="containsText" text="Str">
      <formula>NOT(ISERROR(SEARCH("Str",F22)))</formula>
    </cfRule>
  </conditionalFormatting>
  <conditionalFormatting sqref="F24">
    <cfRule type="containsText" dxfId="47" priority="43" operator="containsText" text="Phy">
      <formula>NOT(ISERROR(SEARCH("Phy",F24)))</formula>
    </cfRule>
    <cfRule type="containsText" dxfId="46" priority="44" operator="containsText" text="Int">
      <formula>NOT(ISERROR(SEARCH("Int",F24)))</formula>
    </cfRule>
    <cfRule type="containsText" dxfId="45" priority="45" operator="containsText" text="Exp">
      <formula>NOT(ISERROR(SEARCH("Exp",F24)))</formula>
    </cfRule>
    <cfRule type="containsText" dxfId="44" priority="46" operator="containsText" text="Cha">
      <formula>NOT(ISERROR(SEARCH("Cha",F24)))</formula>
    </cfRule>
    <cfRule type="containsText" dxfId="43" priority="47" operator="containsText" text="Agi">
      <formula>NOT(ISERROR(SEARCH("Agi",F24)))</formula>
    </cfRule>
    <cfRule type="containsText" dxfId="42" priority="48" operator="containsText" text="Str">
      <formula>NOT(ISERROR(SEARCH("Str",F24)))</formula>
    </cfRule>
  </conditionalFormatting>
  <conditionalFormatting sqref="G25:G27">
    <cfRule type="containsText" dxfId="41" priority="37" operator="containsText" text="Phy">
      <formula>NOT(ISERROR(SEARCH("Phy",G25)))</formula>
    </cfRule>
    <cfRule type="containsText" dxfId="40" priority="38" operator="containsText" text="Int">
      <formula>NOT(ISERROR(SEARCH("Int",G25)))</formula>
    </cfRule>
    <cfRule type="containsText" dxfId="39" priority="39" operator="containsText" text="Exp">
      <formula>NOT(ISERROR(SEARCH("Exp",G25)))</formula>
    </cfRule>
    <cfRule type="containsText" dxfId="38" priority="40" operator="containsText" text="Cha">
      <formula>NOT(ISERROR(SEARCH("Cha",G25)))</formula>
    </cfRule>
    <cfRule type="containsText" dxfId="37" priority="41" operator="containsText" text="Agi">
      <formula>NOT(ISERROR(SEARCH("Agi",G25)))</formula>
    </cfRule>
    <cfRule type="containsText" dxfId="36" priority="42" operator="containsText" text="Str">
      <formula>NOT(ISERROR(SEARCH("Str",G25)))</formula>
    </cfRule>
  </conditionalFormatting>
  <conditionalFormatting sqref="G13">
    <cfRule type="containsText" dxfId="35" priority="31" operator="containsText" text="Phy">
      <formula>NOT(ISERROR(SEARCH("Phy",G13)))</formula>
    </cfRule>
    <cfRule type="containsText" dxfId="34" priority="32" operator="containsText" text="Int">
      <formula>NOT(ISERROR(SEARCH("Int",G13)))</formula>
    </cfRule>
    <cfRule type="containsText" dxfId="33" priority="33" operator="containsText" text="Exp">
      <formula>NOT(ISERROR(SEARCH("Exp",G13)))</formula>
    </cfRule>
    <cfRule type="containsText" dxfId="32" priority="34" operator="containsText" text="Cha">
      <formula>NOT(ISERROR(SEARCH("Cha",G13)))</formula>
    </cfRule>
    <cfRule type="containsText" dxfId="31" priority="35" operator="containsText" text="Agi">
      <formula>NOT(ISERROR(SEARCH("Agi",G13)))</formula>
    </cfRule>
    <cfRule type="containsText" dxfId="30" priority="36" operator="containsText" text="Str">
      <formula>NOT(ISERROR(SEARCH("Str",G13)))</formula>
    </cfRule>
  </conditionalFormatting>
  <conditionalFormatting sqref="G18">
    <cfRule type="containsText" dxfId="29" priority="25" operator="containsText" text="Phy">
      <formula>NOT(ISERROR(SEARCH("Phy",G18)))</formula>
    </cfRule>
    <cfRule type="containsText" dxfId="28" priority="26" operator="containsText" text="Int">
      <formula>NOT(ISERROR(SEARCH("Int",G18)))</formula>
    </cfRule>
    <cfRule type="containsText" dxfId="27" priority="27" operator="containsText" text="Exp">
      <formula>NOT(ISERROR(SEARCH("Exp",G18)))</formula>
    </cfRule>
    <cfRule type="containsText" dxfId="26" priority="28" operator="containsText" text="Cha">
      <formula>NOT(ISERROR(SEARCH("Cha",G18)))</formula>
    </cfRule>
    <cfRule type="containsText" dxfId="25" priority="29" operator="containsText" text="Agi">
      <formula>NOT(ISERROR(SEARCH("Agi",G18)))</formula>
    </cfRule>
    <cfRule type="containsText" dxfId="24" priority="30" operator="containsText" text="Str">
      <formula>NOT(ISERROR(SEARCH("Str",G18)))</formula>
    </cfRule>
  </conditionalFormatting>
  <conditionalFormatting sqref="G24">
    <cfRule type="containsText" dxfId="23" priority="19" operator="containsText" text="Phy">
      <formula>NOT(ISERROR(SEARCH("Phy",G24)))</formula>
    </cfRule>
    <cfRule type="containsText" dxfId="22" priority="20" operator="containsText" text="Int">
      <formula>NOT(ISERROR(SEARCH("Int",G24)))</formula>
    </cfRule>
    <cfRule type="containsText" dxfId="21" priority="21" operator="containsText" text="Exp">
      <formula>NOT(ISERROR(SEARCH("Exp",G24)))</formula>
    </cfRule>
    <cfRule type="containsText" dxfId="20" priority="22" operator="containsText" text="Cha">
      <formula>NOT(ISERROR(SEARCH("Cha",G24)))</formula>
    </cfRule>
    <cfRule type="containsText" dxfId="19" priority="23" operator="containsText" text="Agi">
      <formula>NOT(ISERROR(SEARCH("Agi",G24)))</formula>
    </cfRule>
    <cfRule type="containsText" dxfId="18" priority="24" operator="containsText" text="Str">
      <formula>NOT(ISERROR(SEARCH("Str",G24)))</formula>
    </cfRule>
  </conditionalFormatting>
  <conditionalFormatting sqref="F25">
    <cfRule type="containsText" dxfId="17" priority="13" operator="containsText" text="Phy">
      <formula>NOT(ISERROR(SEARCH("Phy",F25)))</formula>
    </cfRule>
    <cfRule type="containsText" dxfId="16" priority="14" operator="containsText" text="Int">
      <formula>NOT(ISERROR(SEARCH("Int",F25)))</formula>
    </cfRule>
    <cfRule type="containsText" dxfId="15" priority="15" operator="containsText" text="Exp">
      <formula>NOT(ISERROR(SEARCH("Exp",F25)))</formula>
    </cfRule>
    <cfRule type="containsText" dxfId="14" priority="16" operator="containsText" text="Cha">
      <formula>NOT(ISERROR(SEARCH("Cha",F25)))</formula>
    </cfRule>
    <cfRule type="containsText" dxfId="13" priority="17" operator="containsText" text="Agi">
      <formula>NOT(ISERROR(SEARCH("Agi",F25)))</formula>
    </cfRule>
    <cfRule type="containsText" dxfId="12" priority="18" operator="containsText" text="Str">
      <formula>NOT(ISERROR(SEARCH("Str",F25)))</formula>
    </cfRule>
  </conditionalFormatting>
  <conditionalFormatting sqref="F26">
    <cfRule type="containsText" dxfId="11" priority="7" operator="containsText" text="Phy">
      <formula>NOT(ISERROR(SEARCH("Phy",F26)))</formula>
    </cfRule>
    <cfRule type="containsText" dxfId="10" priority="8" operator="containsText" text="Int">
      <formula>NOT(ISERROR(SEARCH("Int",F26)))</formula>
    </cfRule>
    <cfRule type="containsText" dxfId="9" priority="9" operator="containsText" text="Exp">
      <formula>NOT(ISERROR(SEARCH("Exp",F26)))</formula>
    </cfRule>
    <cfRule type="containsText" dxfId="8" priority="10" operator="containsText" text="Cha">
      <formula>NOT(ISERROR(SEARCH("Cha",F26)))</formula>
    </cfRule>
    <cfRule type="containsText" dxfId="7" priority="11" operator="containsText" text="Agi">
      <formula>NOT(ISERROR(SEARCH("Agi",F26)))</formula>
    </cfRule>
    <cfRule type="containsText" dxfId="6" priority="12" operator="containsText" text="Str">
      <formula>NOT(ISERROR(SEARCH("Str",F26)))</formula>
    </cfRule>
  </conditionalFormatting>
  <conditionalFormatting sqref="F27">
    <cfRule type="containsText" dxfId="5" priority="1" operator="containsText" text="Phy">
      <formula>NOT(ISERROR(SEARCH("Phy",F27)))</formula>
    </cfRule>
    <cfRule type="containsText" dxfId="4" priority="2" operator="containsText" text="Int">
      <formula>NOT(ISERROR(SEARCH("Int",F27)))</formula>
    </cfRule>
    <cfRule type="containsText" dxfId="3" priority="3" operator="containsText" text="Exp">
      <formula>NOT(ISERROR(SEARCH("Exp",F27)))</formula>
    </cfRule>
    <cfRule type="containsText" dxfId="2" priority="4" operator="containsText" text="Cha">
      <formula>NOT(ISERROR(SEARCH("Cha",F27)))</formula>
    </cfRule>
    <cfRule type="containsText" dxfId="1" priority="5" operator="containsText" text="Agi">
      <formula>NOT(ISERROR(SEARCH("Agi",F27)))</formula>
    </cfRule>
    <cfRule type="containsText" dxfId="0" priority="6" operator="containsText" text="Str">
      <formula>NOT(ISERROR(SEARCH("Str",F27)))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B7C-30AB-4500-9500-D99D9D1729B3}">
  <dimension ref="A1:R126"/>
  <sheetViews>
    <sheetView workbookViewId="0">
      <selection activeCell="A7" sqref="A7"/>
    </sheetView>
  </sheetViews>
  <sheetFormatPr baseColWidth="10" defaultColWidth="11.42578125" defaultRowHeight="15" x14ac:dyDescent="0.25"/>
  <cols>
    <col min="1" max="1" width="16.7109375" customWidth="1"/>
    <col min="3" max="3" width="11.85546875" customWidth="1"/>
    <col min="5" max="5" width="6.5703125" customWidth="1"/>
    <col min="6" max="6" width="6.7109375" customWidth="1"/>
    <col min="19" max="19" width="12.7109375" customWidth="1"/>
  </cols>
  <sheetData>
    <row r="1" spans="1:16" ht="15.75" thickBot="1" x14ac:dyDescent="0.3">
      <c r="A1" s="12" t="s">
        <v>103</v>
      </c>
      <c r="B1" s="20">
        <v>24000</v>
      </c>
      <c r="C1" s="20"/>
      <c r="D1" s="12" t="s">
        <v>104</v>
      </c>
      <c r="E1" s="20">
        <v>24000</v>
      </c>
      <c r="F1" s="20"/>
      <c r="G1" s="20"/>
      <c r="H1" s="20"/>
      <c r="I1" s="20"/>
      <c r="J1" s="137" t="s">
        <v>105</v>
      </c>
      <c r="K1" s="138"/>
      <c r="L1" s="138"/>
      <c r="M1" s="138"/>
      <c r="N1" s="138"/>
      <c r="O1" s="138"/>
      <c r="P1" s="139"/>
    </row>
    <row r="2" spans="1:16" s="20" customFormat="1" ht="15.75" thickBot="1" x14ac:dyDescent="0.3">
      <c r="A2" s="12" t="s">
        <v>106</v>
      </c>
      <c r="B2" s="20">
        <f>SUM(B7:B714)</f>
        <v>31190</v>
      </c>
      <c r="D2" s="12" t="s">
        <v>107</v>
      </c>
      <c r="E2" s="20">
        <f>200</f>
        <v>200</v>
      </c>
      <c r="J2" s="122" t="s">
        <v>108</v>
      </c>
      <c r="K2" s="116">
        <v>24000</v>
      </c>
      <c r="L2" s="117"/>
      <c r="M2" s="117"/>
      <c r="N2" s="117"/>
      <c r="O2" s="117"/>
      <c r="P2" s="118"/>
    </row>
    <row r="3" spans="1:16" s="20" customFormat="1" ht="15.75" thickBot="1" x14ac:dyDescent="0.3">
      <c r="A3" s="12" t="s">
        <v>72</v>
      </c>
      <c r="B3" s="20">
        <f>B1-B2</f>
        <v>-7190</v>
      </c>
      <c r="D3" s="12" t="s">
        <v>109</v>
      </c>
      <c r="J3" s="131" t="s">
        <v>110</v>
      </c>
      <c r="K3" s="119">
        <f>K2-(SUM(K7:K108))+(SUM(M7:M108))</f>
        <v>11050</v>
      </c>
      <c r="L3" s="120"/>
      <c r="M3" s="121"/>
      <c r="N3" s="123" t="s">
        <v>111</v>
      </c>
      <c r="O3" s="119">
        <f>K3+(SUM(O5:O29))</f>
        <v>11050</v>
      </c>
      <c r="P3" s="121"/>
    </row>
    <row r="4" spans="1:16" s="20" customFormat="1" x14ac:dyDescent="0.25">
      <c r="J4" s="212" t="s">
        <v>107</v>
      </c>
      <c r="K4" s="200"/>
      <c r="L4" s="213" t="s">
        <v>112</v>
      </c>
      <c r="M4" s="214"/>
      <c r="N4" s="7"/>
      <c r="O4" s="7"/>
      <c r="P4" s="25"/>
    </row>
    <row r="5" spans="1:16" s="20" customFormat="1" ht="15.75" thickBot="1" x14ac:dyDescent="0.3">
      <c r="A5" s="33" t="s">
        <v>113</v>
      </c>
      <c r="B5" s="33" t="s">
        <v>114</v>
      </c>
      <c r="C5" s="33" t="s">
        <v>1</v>
      </c>
      <c r="D5" s="33" t="s">
        <v>38</v>
      </c>
      <c r="E5" s="33" t="s">
        <v>3</v>
      </c>
      <c r="F5" s="33" t="s">
        <v>115</v>
      </c>
      <c r="J5" s="215" t="s">
        <v>491</v>
      </c>
      <c r="K5" s="216"/>
      <c r="L5" s="216"/>
      <c r="M5" s="217"/>
      <c r="N5" s="7"/>
      <c r="O5" s="7"/>
      <c r="P5" s="25"/>
    </row>
    <row r="6" spans="1:16" s="20" customFormat="1" x14ac:dyDescent="0.25">
      <c r="A6" s="38" t="s">
        <v>414</v>
      </c>
      <c r="J6" s="126" t="s">
        <v>492</v>
      </c>
      <c r="K6" s="114">
        <v>1000</v>
      </c>
      <c r="L6" s="115"/>
      <c r="M6" s="115"/>
      <c r="N6" s="7"/>
      <c r="O6" s="7"/>
      <c r="P6" s="25"/>
    </row>
    <row r="7" spans="1:16" x14ac:dyDescent="0.25">
      <c r="A7" s="186" t="s">
        <v>269</v>
      </c>
      <c r="B7" s="20">
        <v>2000</v>
      </c>
      <c r="C7" s="20">
        <v>9</v>
      </c>
      <c r="D7" s="20">
        <v>0.5</v>
      </c>
      <c r="E7" s="20">
        <v>1</v>
      </c>
      <c r="F7" s="20"/>
      <c r="G7" s="20"/>
      <c r="H7" s="20"/>
      <c r="I7" s="20"/>
      <c r="J7" s="215" t="s">
        <v>506</v>
      </c>
      <c r="K7" s="216"/>
      <c r="L7" s="216"/>
      <c r="M7" s="217"/>
      <c r="N7" s="7"/>
      <c r="O7" s="7"/>
      <c r="P7" s="25"/>
    </row>
    <row r="8" spans="1:16" x14ac:dyDescent="0.25">
      <c r="A8" s="185"/>
      <c r="B8" s="20"/>
      <c r="C8" s="20"/>
      <c r="D8" s="20"/>
      <c r="E8" s="20"/>
      <c r="F8" s="20"/>
      <c r="G8" s="20"/>
      <c r="H8" s="20"/>
      <c r="I8" s="20"/>
      <c r="J8" s="130" t="s">
        <v>505</v>
      </c>
      <c r="K8" s="114">
        <v>2500</v>
      </c>
      <c r="L8" s="115"/>
      <c r="M8" s="115"/>
      <c r="N8" s="7"/>
      <c r="O8" s="7"/>
      <c r="P8" s="25"/>
    </row>
    <row r="9" spans="1:16" x14ac:dyDescent="0.25">
      <c r="A9" s="185" t="s">
        <v>207</v>
      </c>
      <c r="B9" s="20">
        <v>2000</v>
      </c>
      <c r="C9" s="20">
        <v>11</v>
      </c>
      <c r="D9" s="20">
        <v>1</v>
      </c>
      <c r="E9" s="20">
        <v>1</v>
      </c>
      <c r="F9" s="20"/>
      <c r="G9" s="20"/>
      <c r="H9" s="7"/>
      <c r="I9" s="7"/>
      <c r="J9" s="130" t="s">
        <v>507</v>
      </c>
      <c r="K9" s="114"/>
      <c r="L9" s="115"/>
      <c r="M9" s="115"/>
      <c r="N9" s="7"/>
      <c r="O9" s="7"/>
      <c r="P9" s="25"/>
    </row>
    <row r="10" spans="1:16" s="20" customFormat="1" x14ac:dyDescent="0.25">
      <c r="A10" s="185"/>
      <c r="E10" s="35"/>
      <c r="F10" s="34"/>
      <c r="G10" s="8"/>
      <c r="H10" s="8"/>
      <c r="I10" s="7"/>
      <c r="J10" s="130" t="s">
        <v>512</v>
      </c>
      <c r="K10" s="114">
        <v>6000</v>
      </c>
      <c r="L10" s="115"/>
      <c r="M10" s="115"/>
      <c r="N10" s="7"/>
      <c r="O10" s="7"/>
      <c r="P10" s="25"/>
    </row>
    <row r="11" spans="1:16" s="20" customFormat="1" x14ac:dyDescent="0.25">
      <c r="A11" s="185"/>
      <c r="H11" s="7"/>
      <c r="I11" s="7"/>
      <c r="J11" s="130" t="s">
        <v>516</v>
      </c>
      <c r="K11" s="114">
        <v>2000</v>
      </c>
      <c r="L11" s="115"/>
      <c r="M11" s="115"/>
      <c r="N11" s="7"/>
      <c r="O11" s="7"/>
      <c r="P11" s="25"/>
    </row>
    <row r="12" spans="1:16" s="20" customFormat="1" x14ac:dyDescent="0.25">
      <c r="A12" s="185"/>
      <c r="H12" s="7"/>
      <c r="I12" s="7"/>
      <c r="J12" s="130" t="s">
        <v>517</v>
      </c>
      <c r="K12" s="114">
        <v>450</v>
      </c>
      <c r="L12" s="115"/>
      <c r="M12" s="115"/>
      <c r="N12" s="7"/>
      <c r="O12" s="7"/>
      <c r="P12" s="25"/>
    </row>
    <row r="13" spans="1:16" s="20" customFormat="1" x14ac:dyDescent="0.25">
      <c r="A13" s="185"/>
      <c r="H13" s="7"/>
      <c r="I13" s="7"/>
      <c r="J13" s="130" t="s">
        <v>269</v>
      </c>
      <c r="K13" s="114">
        <v>2000</v>
      </c>
      <c r="L13" s="115"/>
      <c r="M13" s="115"/>
      <c r="N13" s="7"/>
      <c r="O13" s="7"/>
      <c r="P13" s="25"/>
    </row>
    <row r="14" spans="1:16" s="20" customFormat="1" ht="15.75" thickBot="1" x14ac:dyDescent="0.3">
      <c r="A14" s="33" t="s">
        <v>118</v>
      </c>
      <c r="B14" s="33" t="s">
        <v>114</v>
      </c>
      <c r="C14" s="33" t="s">
        <v>119</v>
      </c>
      <c r="D14" s="33" t="s">
        <v>38</v>
      </c>
      <c r="E14" s="33" t="s">
        <v>3</v>
      </c>
      <c r="F14" s="33" t="s">
        <v>115</v>
      </c>
      <c r="H14" s="7"/>
      <c r="I14" s="7"/>
      <c r="J14" s="130"/>
      <c r="K14" s="114"/>
      <c r="L14" s="115"/>
      <c r="M14" s="115"/>
      <c r="N14" s="7"/>
      <c r="O14" s="7"/>
      <c r="P14" s="25"/>
    </row>
    <row r="15" spans="1:16" x14ac:dyDescent="0.25">
      <c r="A15" s="20" t="s">
        <v>513</v>
      </c>
      <c r="B15" s="20"/>
      <c r="C15" s="20">
        <v>3000</v>
      </c>
      <c r="D15" s="14">
        <v>3</v>
      </c>
      <c r="E15" s="20">
        <v>1</v>
      </c>
      <c r="F15" s="12"/>
      <c r="G15" s="94" t="s">
        <v>119</v>
      </c>
      <c r="H15" s="7"/>
      <c r="I15" s="7"/>
      <c r="J15" s="130"/>
      <c r="K15" s="114"/>
      <c r="L15" s="115"/>
      <c r="M15" s="115"/>
      <c r="N15" s="7"/>
      <c r="O15" s="7"/>
      <c r="P15" s="25"/>
    </row>
    <row r="16" spans="1:16" x14ac:dyDescent="0.25">
      <c r="A16" s="20" t="s">
        <v>514</v>
      </c>
      <c r="B16" s="20"/>
      <c r="C16" s="20">
        <v>3000</v>
      </c>
      <c r="D16" s="14">
        <v>3</v>
      </c>
      <c r="E16" s="20">
        <v>1</v>
      </c>
      <c r="F16" s="30"/>
      <c r="G16" s="7">
        <f>SUM(C15:C19)</f>
        <v>6000</v>
      </c>
      <c r="H16" s="7"/>
      <c r="I16" s="8"/>
      <c r="J16" s="215" t="s">
        <v>502</v>
      </c>
      <c r="K16" s="216"/>
      <c r="L16" s="216"/>
      <c r="M16" s="217"/>
      <c r="N16" s="7"/>
      <c r="O16" s="7"/>
      <c r="P16" s="25"/>
    </row>
    <row r="17" spans="1:16" x14ac:dyDescent="0.25">
      <c r="A17" s="20"/>
      <c r="B17" s="20"/>
      <c r="C17" s="108"/>
      <c r="D17" s="14"/>
      <c r="E17" s="20"/>
      <c r="F17" s="7"/>
      <c r="G17" s="7"/>
      <c r="H17" s="7"/>
      <c r="I17" s="8" t="s">
        <v>81</v>
      </c>
      <c r="J17" s="130"/>
      <c r="K17" s="114"/>
      <c r="L17" s="115"/>
      <c r="M17" s="115"/>
      <c r="N17" s="7" t="s">
        <v>520</v>
      </c>
      <c r="O17" s="7"/>
      <c r="P17" s="25"/>
    </row>
    <row r="18" spans="1:16" x14ac:dyDescent="0.25">
      <c r="A18" s="20"/>
      <c r="B18" s="20"/>
      <c r="C18" s="108"/>
      <c r="D18" s="14"/>
      <c r="E18" s="20"/>
      <c r="F18" s="31"/>
      <c r="G18" s="31" t="s">
        <v>120</v>
      </c>
      <c r="H18" s="7"/>
      <c r="I18" s="8"/>
      <c r="J18" s="215" t="s">
        <v>521</v>
      </c>
      <c r="K18" s="216"/>
      <c r="L18" s="216"/>
      <c r="M18" s="217"/>
      <c r="N18" s="7"/>
      <c r="O18" s="7"/>
      <c r="P18" s="25"/>
    </row>
    <row r="19" spans="1:16" x14ac:dyDescent="0.25">
      <c r="A19" s="20"/>
      <c r="B19" s="20"/>
      <c r="C19" s="108"/>
      <c r="D19" s="14"/>
      <c r="E19" s="20"/>
      <c r="F19" s="7"/>
      <c r="G19" s="7">
        <f>SUM(D8:D126)</f>
        <v>22.3</v>
      </c>
      <c r="H19" s="7"/>
      <c r="I19" s="8"/>
      <c r="J19" s="130"/>
      <c r="K19" s="114"/>
      <c r="L19" s="115"/>
      <c r="M19" s="115"/>
      <c r="N19" s="7"/>
      <c r="O19" s="7"/>
      <c r="P19" s="25"/>
    </row>
    <row r="20" spans="1:16" x14ac:dyDescent="0.25">
      <c r="A20" s="20"/>
      <c r="B20" s="20"/>
      <c r="C20" s="20"/>
      <c r="D20" s="20"/>
      <c r="E20" s="20"/>
      <c r="F20" s="7"/>
      <c r="G20" s="7"/>
      <c r="H20" s="7"/>
      <c r="I20" s="8"/>
      <c r="J20" s="130"/>
      <c r="K20" s="114"/>
      <c r="L20" s="115"/>
      <c r="M20" s="115"/>
      <c r="N20" s="7"/>
      <c r="O20" s="7"/>
      <c r="P20" s="25"/>
    </row>
    <row r="21" spans="1:16" x14ac:dyDescent="0.25">
      <c r="A21" s="20"/>
      <c r="B21" s="20"/>
      <c r="C21" s="20"/>
      <c r="D21" s="20"/>
      <c r="E21" s="20"/>
      <c r="F21" s="31"/>
      <c r="G21" s="31" t="s">
        <v>121</v>
      </c>
      <c r="H21" s="7"/>
      <c r="I21" s="8"/>
      <c r="J21" s="130"/>
      <c r="K21" s="114"/>
      <c r="L21" s="115"/>
      <c r="M21" s="115"/>
      <c r="N21" s="7"/>
      <c r="O21" s="7"/>
      <c r="P21" s="25"/>
    </row>
    <row r="22" spans="1:16" x14ac:dyDescent="0.25">
      <c r="A22" s="12"/>
      <c r="B22" s="20"/>
      <c r="C22" s="20"/>
      <c r="D22" s="20" t="s">
        <v>81</v>
      </c>
      <c r="E22" s="7"/>
      <c r="F22" s="7"/>
      <c r="G22" s="7">
        <f>SUM(D6:D25)</f>
        <v>7.5</v>
      </c>
      <c r="H22" s="7">
        <f>ROUND(G22/5,0)</f>
        <v>2</v>
      </c>
      <c r="I22" s="8"/>
      <c r="J22" s="130"/>
      <c r="K22" s="114"/>
      <c r="L22" s="115"/>
      <c r="M22" s="115"/>
      <c r="N22" s="7"/>
      <c r="O22" s="7"/>
      <c r="P22" s="25"/>
    </row>
    <row r="23" spans="1:16" x14ac:dyDescent="0.25">
      <c r="A23" s="20"/>
      <c r="B23" s="20"/>
      <c r="C23" s="20"/>
      <c r="D23" s="20"/>
      <c r="E23" s="7"/>
      <c r="F23" s="7"/>
      <c r="G23" s="7"/>
      <c r="H23" s="7"/>
      <c r="I23" s="8"/>
      <c r="J23" s="130"/>
      <c r="K23" s="114"/>
      <c r="L23" s="115"/>
      <c r="M23" s="115"/>
      <c r="N23" s="7"/>
      <c r="O23" s="7"/>
      <c r="P23" s="25"/>
    </row>
    <row r="24" spans="1:16" x14ac:dyDescent="0.25">
      <c r="A24" s="20"/>
      <c r="B24" s="20"/>
      <c r="C24" s="20"/>
      <c r="D24" s="20"/>
      <c r="E24" s="7"/>
      <c r="F24" s="7"/>
      <c r="G24" s="7"/>
      <c r="H24" s="7"/>
      <c r="I24" s="8"/>
      <c r="J24" s="130"/>
      <c r="K24" s="114"/>
      <c r="L24" s="115"/>
      <c r="M24" s="115"/>
      <c r="N24" s="7"/>
      <c r="O24" s="7"/>
      <c r="P24" s="25"/>
    </row>
    <row r="25" spans="1:16" x14ac:dyDescent="0.25">
      <c r="A25" s="20"/>
      <c r="B25" s="20"/>
      <c r="C25" s="20"/>
      <c r="D25" s="20"/>
      <c r="E25" s="7"/>
      <c r="F25" s="7"/>
      <c r="G25" s="7"/>
      <c r="H25" s="7"/>
      <c r="I25" s="8"/>
      <c r="J25" s="130"/>
      <c r="K25" s="114"/>
      <c r="L25" s="115"/>
      <c r="M25" s="115"/>
      <c r="N25" s="7"/>
      <c r="O25" s="7"/>
      <c r="P25" s="25"/>
    </row>
    <row r="26" spans="1:16" ht="15.75" thickBot="1" x14ac:dyDescent="0.3">
      <c r="A26" s="33" t="s">
        <v>122</v>
      </c>
      <c r="B26" s="33" t="s">
        <v>114</v>
      </c>
      <c r="C26" s="33" t="s">
        <v>123</v>
      </c>
      <c r="D26" s="33" t="s">
        <v>38</v>
      </c>
      <c r="E26" s="33" t="s">
        <v>3</v>
      </c>
      <c r="F26" s="33" t="s">
        <v>115</v>
      </c>
      <c r="G26" s="7"/>
      <c r="H26" s="7"/>
      <c r="I26" s="8"/>
      <c r="J26" s="130"/>
      <c r="K26" s="114"/>
      <c r="L26" s="115"/>
      <c r="M26" s="115"/>
      <c r="N26" s="140"/>
      <c r="O26" s="7"/>
      <c r="P26" s="25"/>
    </row>
    <row r="27" spans="1:16" s="20" customFormat="1" x14ac:dyDescent="0.25">
      <c r="A27" s="12"/>
      <c r="E27" s="7"/>
      <c r="F27" s="7"/>
      <c r="G27" s="7"/>
      <c r="H27" s="7"/>
      <c r="I27" s="8"/>
      <c r="J27" s="130"/>
      <c r="K27" s="114"/>
      <c r="L27" s="115"/>
      <c r="M27" s="115"/>
      <c r="N27" s="7"/>
      <c r="O27" s="7"/>
      <c r="P27" s="25"/>
    </row>
    <row r="28" spans="1:16" x14ac:dyDescent="0.25">
      <c r="A28" s="20" t="s">
        <v>124</v>
      </c>
      <c r="B28" s="20">
        <f>200*E28</f>
        <v>200</v>
      </c>
      <c r="C28" s="20" t="s">
        <v>125</v>
      </c>
      <c r="D28" s="20">
        <f t="shared" ref="D28:D32" si="0">0.5*E28</f>
        <v>0.5</v>
      </c>
      <c r="E28" s="20">
        <v>1</v>
      </c>
      <c r="F28" s="7"/>
      <c r="G28" s="7"/>
      <c r="H28" s="7"/>
      <c r="I28" s="8"/>
      <c r="J28" s="130"/>
      <c r="K28" s="114"/>
      <c r="L28" s="115"/>
      <c r="M28" s="115"/>
      <c r="N28" s="7"/>
      <c r="O28" s="7"/>
      <c r="P28" s="25"/>
    </row>
    <row r="29" spans="1:16" s="20" customFormat="1" x14ac:dyDescent="0.25">
      <c r="A29" s="20" t="s">
        <v>126</v>
      </c>
      <c r="B29" s="20">
        <f>900*E29</f>
        <v>0</v>
      </c>
      <c r="C29" s="20" t="s">
        <v>127</v>
      </c>
      <c r="D29" s="20">
        <f t="shared" si="0"/>
        <v>0</v>
      </c>
      <c r="F29" s="7"/>
      <c r="G29" s="7"/>
      <c r="H29" s="7"/>
      <c r="I29" s="8"/>
      <c r="J29" s="130"/>
      <c r="K29" s="114"/>
      <c r="L29" s="115"/>
      <c r="M29" s="115"/>
      <c r="N29" s="7"/>
      <c r="O29" s="7"/>
      <c r="P29" s="25"/>
    </row>
    <row r="30" spans="1:16" x14ac:dyDescent="0.25">
      <c r="A30" s="20" t="s">
        <v>128</v>
      </c>
      <c r="B30" s="20">
        <f>E30*200</f>
        <v>0</v>
      </c>
      <c r="C30" s="20" t="s">
        <v>129</v>
      </c>
      <c r="D30" s="20">
        <f t="shared" si="0"/>
        <v>0</v>
      </c>
      <c r="E30" s="20"/>
      <c r="F30" s="7"/>
      <c r="G30" s="7"/>
      <c r="H30" s="7"/>
      <c r="I30" s="8"/>
      <c r="J30" s="130"/>
      <c r="K30" s="114"/>
      <c r="L30" s="115"/>
      <c r="M30" s="115"/>
      <c r="N30" s="7"/>
      <c r="O30" s="7"/>
      <c r="P30" s="25"/>
    </row>
    <row r="31" spans="1:16" x14ac:dyDescent="0.25">
      <c r="A31" s="20" t="s">
        <v>130</v>
      </c>
      <c r="B31" s="20">
        <f>420*E31</f>
        <v>840</v>
      </c>
      <c r="C31" s="20" t="s">
        <v>131</v>
      </c>
      <c r="D31" s="20">
        <f t="shared" si="0"/>
        <v>1</v>
      </c>
      <c r="E31" s="20">
        <v>2</v>
      </c>
      <c r="F31" s="20"/>
      <c r="G31" s="20"/>
      <c r="H31" s="20"/>
      <c r="I31" s="20"/>
      <c r="J31" s="130"/>
      <c r="K31" s="114"/>
      <c r="L31" s="115"/>
      <c r="M31" s="115"/>
      <c r="N31" s="7"/>
      <c r="O31" s="7"/>
      <c r="P31" s="25"/>
    </row>
    <row r="32" spans="1:16" x14ac:dyDescent="0.25">
      <c r="A32" s="20" t="s">
        <v>132</v>
      </c>
      <c r="B32" s="20">
        <f>900*E32</f>
        <v>0</v>
      </c>
      <c r="C32" s="20" t="s">
        <v>133</v>
      </c>
      <c r="D32" s="20">
        <f t="shared" si="0"/>
        <v>0</v>
      </c>
      <c r="E32" s="20"/>
      <c r="F32" s="20"/>
      <c r="G32" s="20"/>
      <c r="H32" s="20"/>
      <c r="I32" s="20"/>
      <c r="J32" s="130"/>
      <c r="K32" s="114"/>
      <c r="L32" s="115"/>
      <c r="M32" s="115"/>
      <c r="N32" s="7"/>
      <c r="O32" s="7"/>
      <c r="P32" s="25"/>
    </row>
    <row r="33" spans="1:16" s="20" customFormat="1" x14ac:dyDescent="0.25">
      <c r="A33" s="20" t="s">
        <v>134</v>
      </c>
      <c r="B33" s="20">
        <f>420*E33</f>
        <v>0</v>
      </c>
      <c r="C33" s="20" t="s">
        <v>135</v>
      </c>
      <c r="D33" s="20">
        <f>0.5*E33</f>
        <v>0</v>
      </c>
      <c r="J33" s="130"/>
      <c r="K33" s="114"/>
      <c r="L33" s="115"/>
      <c r="M33" s="115"/>
      <c r="N33" s="7"/>
      <c r="O33" s="7"/>
      <c r="P33" s="25"/>
    </row>
    <row r="34" spans="1:16" s="20" customFormat="1" x14ac:dyDescent="0.25">
      <c r="A34" s="20" t="s">
        <v>427</v>
      </c>
      <c r="B34" s="20">
        <v>900</v>
      </c>
      <c r="C34" s="20" t="s">
        <v>428</v>
      </c>
      <c r="D34" s="20">
        <f>0.5*E34</f>
        <v>0</v>
      </c>
      <c r="J34" s="130"/>
      <c r="K34" s="114"/>
      <c r="L34" s="115"/>
      <c r="M34" s="115"/>
      <c r="N34" s="7"/>
      <c r="O34" s="7"/>
      <c r="P34" s="25"/>
    </row>
    <row r="35" spans="1:16" s="20" customFormat="1" x14ac:dyDescent="0.25">
      <c r="A35" s="20" t="s">
        <v>479</v>
      </c>
      <c r="B35" s="20">
        <v>5000</v>
      </c>
      <c r="D35" s="20">
        <f>0.5*E35</f>
        <v>0</v>
      </c>
      <c r="J35" s="130"/>
      <c r="K35" s="114"/>
      <c r="L35" s="115"/>
      <c r="M35" s="115"/>
      <c r="N35" s="7"/>
      <c r="O35" s="7"/>
      <c r="P35" s="25"/>
    </row>
    <row r="36" spans="1:16" x14ac:dyDescent="0.25">
      <c r="A36" s="20" t="s">
        <v>383</v>
      </c>
      <c r="B36" s="20">
        <v>2100</v>
      </c>
      <c r="C36" s="20"/>
      <c r="D36" s="20">
        <f>0.5*E36</f>
        <v>0</v>
      </c>
      <c r="E36" s="20"/>
      <c r="F36" s="20"/>
      <c r="G36" s="20"/>
      <c r="H36" s="20"/>
      <c r="I36" s="20"/>
      <c r="J36" s="130"/>
      <c r="K36" s="114"/>
      <c r="L36" s="115"/>
      <c r="M36" s="115"/>
      <c r="N36" s="7"/>
      <c r="O36" s="7"/>
      <c r="P36" s="25"/>
    </row>
    <row r="37" spans="1:16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130"/>
      <c r="K37" s="114"/>
      <c r="L37" s="115"/>
      <c r="M37" s="115"/>
      <c r="N37" s="7"/>
      <c r="O37" s="7"/>
      <c r="P37" s="25"/>
    </row>
    <row r="38" spans="1:16" ht="15.75" thickBot="1" x14ac:dyDescent="0.3">
      <c r="A38" s="33" t="s">
        <v>136</v>
      </c>
      <c r="B38" s="33" t="s">
        <v>114</v>
      </c>
      <c r="C38" s="33" t="s">
        <v>137</v>
      </c>
      <c r="D38" s="33" t="s">
        <v>38</v>
      </c>
      <c r="E38" s="33" t="s">
        <v>3</v>
      </c>
      <c r="F38" s="33" t="s">
        <v>115</v>
      </c>
      <c r="G38" s="20"/>
      <c r="H38" s="20"/>
      <c r="I38" s="20"/>
      <c r="J38" s="130"/>
      <c r="K38" s="114"/>
      <c r="L38" s="115"/>
      <c r="M38" s="115"/>
      <c r="N38" s="7"/>
      <c r="O38" s="7"/>
      <c r="P38" s="25"/>
    </row>
    <row r="39" spans="1:16" x14ac:dyDescent="0.25">
      <c r="A39" s="20" t="s">
        <v>138</v>
      </c>
      <c r="B39" s="20">
        <v>100</v>
      </c>
      <c r="C39" s="20"/>
      <c r="D39" s="20">
        <f>0.5*E39</f>
        <v>0.5</v>
      </c>
      <c r="E39" s="20">
        <v>1</v>
      </c>
      <c r="F39" s="20"/>
      <c r="G39" s="20"/>
      <c r="H39" s="20"/>
      <c r="I39" s="20"/>
      <c r="J39" s="130"/>
      <c r="K39" s="114"/>
      <c r="L39" s="115"/>
      <c r="M39" s="115"/>
      <c r="N39" s="7"/>
      <c r="O39" s="7"/>
      <c r="P39" s="25"/>
    </row>
    <row r="40" spans="1:16" x14ac:dyDescent="0.25">
      <c r="A40" s="20" t="s">
        <v>139</v>
      </c>
      <c r="B40" s="20">
        <v>500</v>
      </c>
      <c r="C40" s="20"/>
      <c r="D40" s="20"/>
      <c r="E40" s="20"/>
      <c r="F40" s="20"/>
      <c r="G40" s="20"/>
      <c r="H40" s="20"/>
      <c r="I40" s="20"/>
      <c r="J40" s="130"/>
      <c r="K40" s="114"/>
      <c r="L40" s="115"/>
      <c r="M40" s="115"/>
      <c r="N40" s="7"/>
      <c r="O40" s="7"/>
      <c r="P40" s="25"/>
    </row>
    <row r="41" spans="1:16" x14ac:dyDescent="0.25">
      <c r="A41" s="20" t="s">
        <v>140</v>
      </c>
      <c r="B41" s="20">
        <v>5</v>
      </c>
      <c r="C41" s="20"/>
      <c r="D41" s="20">
        <v>1</v>
      </c>
      <c r="E41" s="20">
        <v>1</v>
      </c>
      <c r="F41" s="20"/>
      <c r="G41" s="20"/>
      <c r="H41" s="20"/>
      <c r="I41" s="20"/>
      <c r="J41" s="130"/>
      <c r="K41" s="114"/>
      <c r="L41" s="115"/>
      <c r="M41" s="115"/>
      <c r="N41" s="7"/>
      <c r="O41" s="7"/>
      <c r="P41" s="25"/>
    </row>
    <row r="42" spans="1:16" x14ac:dyDescent="0.25">
      <c r="A42" s="20" t="s">
        <v>141</v>
      </c>
      <c r="B42" s="20">
        <v>5</v>
      </c>
      <c r="C42" s="20"/>
      <c r="D42" s="20">
        <f>0.3*E42</f>
        <v>1.7999999999999998</v>
      </c>
      <c r="E42" s="20">
        <v>6</v>
      </c>
      <c r="F42" s="20"/>
      <c r="G42" s="20"/>
      <c r="H42" s="20"/>
      <c r="I42" s="20"/>
      <c r="J42" s="130"/>
      <c r="K42" s="114"/>
      <c r="L42" s="115"/>
      <c r="M42" s="115"/>
      <c r="N42" s="7"/>
      <c r="O42" s="7"/>
      <c r="P42" s="25"/>
    </row>
    <row r="43" spans="1:16" x14ac:dyDescent="0.25">
      <c r="A43" s="20" t="s">
        <v>142</v>
      </c>
      <c r="B43" s="20">
        <v>1000</v>
      </c>
      <c r="C43" s="20"/>
      <c r="D43" s="20">
        <v>6</v>
      </c>
      <c r="E43" s="20"/>
      <c r="F43" s="20"/>
      <c r="G43" s="20"/>
      <c r="H43" s="20"/>
      <c r="I43" s="20"/>
      <c r="J43" s="130"/>
      <c r="K43" s="114"/>
      <c r="L43" s="115"/>
      <c r="M43" s="115"/>
      <c r="N43" s="7"/>
      <c r="O43" s="7"/>
      <c r="P43" s="25"/>
    </row>
    <row r="44" spans="1:16" x14ac:dyDescent="0.25">
      <c r="A44" s="20" t="s">
        <v>143</v>
      </c>
      <c r="B44" s="20">
        <v>20</v>
      </c>
      <c r="C44" s="20"/>
      <c r="D44" s="20"/>
      <c r="E44" s="20"/>
      <c r="F44" s="20"/>
      <c r="G44" s="20"/>
      <c r="H44" s="20"/>
      <c r="I44" s="20"/>
      <c r="J44" s="130"/>
      <c r="K44" s="114"/>
      <c r="L44" s="115"/>
      <c r="M44" s="115"/>
      <c r="N44" s="7"/>
      <c r="O44" s="7"/>
      <c r="P44" s="25"/>
    </row>
    <row r="45" spans="1:16" x14ac:dyDescent="0.25">
      <c r="A45" s="20" t="s">
        <v>144</v>
      </c>
      <c r="B45" s="20">
        <v>1000</v>
      </c>
      <c r="C45" s="20"/>
      <c r="D45" s="20"/>
      <c r="E45" s="20"/>
      <c r="F45" s="20"/>
      <c r="G45" s="20"/>
      <c r="H45" s="20"/>
      <c r="I45" s="20"/>
      <c r="J45" s="130"/>
      <c r="K45" s="114"/>
      <c r="L45" s="115"/>
      <c r="M45" s="115"/>
      <c r="N45" s="7"/>
      <c r="O45" s="7"/>
      <c r="P45" s="25"/>
    </row>
    <row r="46" spans="1:16" x14ac:dyDescent="0.25">
      <c r="A46" s="20" t="s">
        <v>145</v>
      </c>
      <c r="B46" s="20">
        <v>10</v>
      </c>
      <c r="C46" s="20"/>
      <c r="D46" s="20"/>
      <c r="E46" s="20"/>
      <c r="F46" s="20"/>
      <c r="G46" s="20"/>
      <c r="H46" s="20"/>
      <c r="I46" s="20"/>
      <c r="J46" s="130"/>
      <c r="K46" s="114"/>
      <c r="L46" s="115"/>
      <c r="M46" s="115"/>
      <c r="N46" s="7"/>
      <c r="O46" s="7"/>
      <c r="P46" s="25"/>
    </row>
    <row r="47" spans="1:16" x14ac:dyDescent="0.25">
      <c r="A47" s="20" t="s">
        <v>146</v>
      </c>
      <c r="B47" s="20">
        <v>10</v>
      </c>
      <c r="C47" s="20"/>
      <c r="D47" s="20"/>
      <c r="E47" s="20"/>
      <c r="F47" s="20"/>
      <c r="G47" s="20"/>
      <c r="H47" s="20"/>
      <c r="I47" s="20"/>
      <c r="J47" s="130"/>
      <c r="K47" s="114"/>
      <c r="L47" s="115"/>
      <c r="M47" s="115"/>
      <c r="N47" s="7"/>
      <c r="O47" s="7"/>
      <c r="P47" s="25"/>
    </row>
    <row r="48" spans="1:16" x14ac:dyDescent="0.25">
      <c r="A48" s="20" t="s">
        <v>147</v>
      </c>
      <c r="B48" s="20">
        <v>200</v>
      </c>
      <c r="C48" s="20"/>
      <c r="D48" s="20">
        <v>0</v>
      </c>
      <c r="E48" s="20"/>
      <c r="F48" s="20"/>
      <c r="G48" s="20"/>
      <c r="H48" s="20"/>
      <c r="I48" s="20"/>
      <c r="J48" s="130"/>
      <c r="K48" s="114"/>
      <c r="L48" s="115"/>
      <c r="M48" s="115"/>
      <c r="N48" s="7"/>
      <c r="O48" s="7"/>
      <c r="P48" s="25"/>
    </row>
    <row r="49" spans="1:18" x14ac:dyDescent="0.25">
      <c r="A49" s="20" t="s">
        <v>148</v>
      </c>
      <c r="B49" s="20">
        <v>250</v>
      </c>
      <c r="C49" s="20"/>
      <c r="D49" s="20">
        <f>0.4*E49</f>
        <v>0</v>
      </c>
      <c r="E49" s="20"/>
      <c r="F49" s="20"/>
      <c r="G49" s="20"/>
      <c r="J49" s="130"/>
      <c r="K49" s="114"/>
      <c r="L49" s="115"/>
      <c r="M49" s="115"/>
      <c r="N49" s="7"/>
      <c r="O49" s="7"/>
      <c r="P49" s="25"/>
    </row>
    <row r="50" spans="1:18" x14ac:dyDescent="0.25">
      <c r="A50" s="20" t="s">
        <v>149</v>
      </c>
      <c r="B50" s="20">
        <v>100</v>
      </c>
      <c r="C50" s="20"/>
      <c r="D50" s="20"/>
      <c r="E50" s="20">
        <v>1</v>
      </c>
      <c r="F50" s="20" t="s">
        <v>150</v>
      </c>
      <c r="G50" s="20"/>
      <c r="J50" s="130"/>
      <c r="K50" s="114"/>
      <c r="L50" s="115"/>
      <c r="M50" s="115"/>
      <c r="N50" s="7"/>
      <c r="O50" s="7"/>
      <c r="P50" s="25"/>
    </row>
    <row r="51" spans="1:18" x14ac:dyDescent="0.25">
      <c r="A51" s="20" t="s">
        <v>151</v>
      </c>
      <c r="B51" s="20"/>
      <c r="C51" s="20"/>
      <c r="D51" s="20">
        <f>0.5*E51</f>
        <v>0</v>
      </c>
      <c r="E51" s="20"/>
      <c r="F51" s="20"/>
      <c r="J51" s="130"/>
      <c r="K51" s="114"/>
      <c r="L51" s="115"/>
      <c r="M51" s="115"/>
      <c r="N51" s="7"/>
      <c r="O51" s="7"/>
      <c r="P51" s="25"/>
    </row>
    <row r="52" spans="1:18" x14ac:dyDescent="0.25">
      <c r="A52" s="20" t="s">
        <v>152</v>
      </c>
      <c r="B52" s="20"/>
      <c r="C52" s="20"/>
      <c r="D52" s="20">
        <f>0.5*E52</f>
        <v>2.5</v>
      </c>
      <c r="E52" s="20">
        <v>5</v>
      </c>
      <c r="F52" s="20"/>
      <c r="J52" s="130"/>
      <c r="K52" s="114"/>
      <c r="L52" s="115"/>
      <c r="M52" s="115"/>
      <c r="N52" s="7"/>
      <c r="O52" s="7"/>
      <c r="P52" s="25"/>
    </row>
    <row r="53" spans="1:18" x14ac:dyDescent="0.25">
      <c r="A53" s="20" t="s">
        <v>153</v>
      </c>
      <c r="B53" s="20"/>
      <c r="C53" s="20"/>
      <c r="D53" s="20">
        <f>E53*0.5</f>
        <v>2</v>
      </c>
      <c r="E53" s="20">
        <v>4</v>
      </c>
      <c r="F53" s="20"/>
      <c r="J53" s="130"/>
      <c r="K53" s="114"/>
      <c r="L53" s="115"/>
      <c r="M53" s="115"/>
      <c r="N53" s="7"/>
      <c r="O53" s="7"/>
      <c r="P53" s="25"/>
      <c r="R53" t="s">
        <v>81</v>
      </c>
    </row>
    <row r="54" spans="1:18" x14ac:dyDescent="0.25">
      <c r="A54" t="s">
        <v>505</v>
      </c>
      <c r="B54">
        <v>2500</v>
      </c>
      <c r="E54">
        <v>1</v>
      </c>
      <c r="J54" s="130"/>
      <c r="K54" s="114"/>
      <c r="L54" s="115"/>
      <c r="M54" s="115"/>
      <c r="N54" s="7"/>
      <c r="O54" s="7"/>
      <c r="P54" s="25"/>
    </row>
    <row r="55" spans="1:18" x14ac:dyDescent="0.25">
      <c r="J55" s="130"/>
      <c r="K55" s="114"/>
      <c r="L55" s="115"/>
      <c r="M55" s="115"/>
      <c r="N55" s="7"/>
      <c r="O55" s="7"/>
      <c r="P55" s="25"/>
    </row>
    <row r="56" spans="1:18" x14ac:dyDescent="0.25">
      <c r="A56" s="20"/>
      <c r="B56" s="20"/>
      <c r="C56" s="20"/>
      <c r="D56" s="20"/>
      <c r="E56" s="20"/>
      <c r="F56" s="20"/>
      <c r="J56" s="130"/>
      <c r="K56" s="114"/>
      <c r="L56" s="115"/>
      <c r="M56" s="115"/>
      <c r="N56" s="7"/>
      <c r="O56" s="7"/>
      <c r="P56" s="25"/>
    </row>
    <row r="57" spans="1:18" x14ac:dyDescent="0.25">
      <c r="A57" s="20"/>
      <c r="B57" s="20"/>
      <c r="C57" s="20"/>
      <c r="D57" s="20"/>
      <c r="E57" s="20"/>
      <c r="F57" s="20"/>
      <c r="J57" s="130"/>
      <c r="K57" s="114"/>
      <c r="L57" s="115"/>
      <c r="M57" s="115"/>
      <c r="N57" s="7"/>
      <c r="O57" s="7"/>
      <c r="P57" s="25"/>
    </row>
    <row r="58" spans="1:18" x14ac:dyDescent="0.25">
      <c r="J58" s="130"/>
      <c r="K58" s="114"/>
      <c r="L58" s="115"/>
      <c r="M58" s="115"/>
      <c r="N58" s="7"/>
      <c r="O58" s="7"/>
      <c r="P58" s="25"/>
    </row>
    <row r="59" spans="1:18" x14ac:dyDescent="0.25">
      <c r="J59" s="130"/>
      <c r="K59" s="114"/>
      <c r="L59" s="115"/>
      <c r="M59" s="115"/>
      <c r="N59" s="7"/>
      <c r="O59" s="7"/>
      <c r="P59" s="25"/>
    </row>
    <row r="60" spans="1:18" ht="15.75" thickBot="1" x14ac:dyDescent="0.3">
      <c r="A60" s="33" t="s">
        <v>154</v>
      </c>
      <c r="B60" s="33" t="s">
        <v>114</v>
      </c>
      <c r="C60" s="33" t="s">
        <v>137</v>
      </c>
      <c r="D60" s="33" t="s">
        <v>38</v>
      </c>
      <c r="E60" s="33" t="s">
        <v>3</v>
      </c>
      <c r="F60" s="33" t="s">
        <v>115</v>
      </c>
      <c r="J60" s="130"/>
      <c r="K60" s="114"/>
      <c r="L60" s="115"/>
      <c r="M60" s="115"/>
      <c r="N60" s="7"/>
      <c r="O60" s="7"/>
      <c r="P60" s="25"/>
    </row>
    <row r="61" spans="1:18" s="20" customFormat="1" x14ac:dyDescent="0.25">
      <c r="A61" s="20" t="s">
        <v>155</v>
      </c>
      <c r="B61" s="20">
        <v>2000</v>
      </c>
      <c r="D61" s="20">
        <v>0</v>
      </c>
      <c r="G61"/>
      <c r="J61" s="130"/>
      <c r="K61" s="114"/>
      <c r="L61" s="115"/>
      <c r="M61" s="115"/>
      <c r="N61" s="7"/>
      <c r="O61" s="7"/>
      <c r="P61" s="25"/>
    </row>
    <row r="62" spans="1:18" x14ac:dyDescent="0.25">
      <c r="A62" s="20" t="s">
        <v>156</v>
      </c>
      <c r="B62" s="20"/>
      <c r="C62" s="20"/>
      <c r="D62" s="20">
        <v>0</v>
      </c>
      <c r="E62" s="20"/>
      <c r="F62" s="20"/>
      <c r="J62" s="130"/>
      <c r="K62" s="114"/>
      <c r="L62" s="115"/>
      <c r="M62" s="115"/>
      <c r="N62" s="7"/>
      <c r="O62" s="7"/>
      <c r="P62" s="25"/>
    </row>
    <row r="63" spans="1:18" x14ac:dyDescent="0.25">
      <c r="A63" s="20" t="s">
        <v>157</v>
      </c>
      <c r="B63" s="20">
        <v>250</v>
      </c>
      <c r="C63" s="20"/>
      <c r="D63" s="20">
        <v>0</v>
      </c>
      <c r="E63" s="20"/>
      <c r="F63" s="20"/>
      <c r="G63" s="20"/>
      <c r="J63" s="130"/>
      <c r="K63" s="114"/>
      <c r="L63" s="115"/>
      <c r="M63" s="115"/>
      <c r="N63" s="7"/>
      <c r="O63" s="7"/>
      <c r="P63" s="25"/>
    </row>
    <row r="64" spans="1:18" x14ac:dyDescent="0.25">
      <c r="A64" s="20" t="s">
        <v>158</v>
      </c>
      <c r="B64" s="20">
        <v>200</v>
      </c>
      <c r="C64" s="20"/>
      <c r="D64" s="20">
        <v>0</v>
      </c>
      <c r="E64" s="20"/>
      <c r="F64" s="20"/>
      <c r="G64" s="20"/>
      <c r="J64" s="130"/>
      <c r="K64" s="114"/>
      <c r="L64" s="115"/>
      <c r="M64" s="115"/>
      <c r="N64" s="7"/>
      <c r="O64" s="7"/>
      <c r="P64" s="25"/>
    </row>
    <row r="65" spans="1:16" x14ac:dyDescent="0.25">
      <c r="A65" s="20" t="s">
        <v>382</v>
      </c>
      <c r="B65" s="20"/>
      <c r="C65" s="20"/>
      <c r="D65" s="20"/>
      <c r="E65" s="20"/>
      <c r="F65" s="20"/>
      <c r="G65" s="20"/>
      <c r="J65" s="130"/>
      <c r="K65" s="114"/>
      <c r="L65" s="115"/>
      <c r="M65" s="115"/>
      <c r="N65" s="7"/>
      <c r="O65" s="7"/>
      <c r="P65" s="25"/>
    </row>
    <row r="66" spans="1:16" x14ac:dyDescent="0.25">
      <c r="A66" s="20" t="s">
        <v>385</v>
      </c>
      <c r="B66" s="20">
        <v>10000</v>
      </c>
      <c r="C66" s="20"/>
      <c r="D66" s="20"/>
      <c r="E66" s="20"/>
      <c r="F66" s="20"/>
      <c r="G66" s="20"/>
      <c r="J66" s="130"/>
      <c r="K66" s="114"/>
      <c r="L66" s="115"/>
      <c r="M66" s="115"/>
      <c r="N66" s="7"/>
      <c r="O66" s="7"/>
      <c r="P66" s="25"/>
    </row>
    <row r="67" spans="1:16" x14ac:dyDescent="0.25">
      <c r="A67" s="20"/>
      <c r="B67" s="20"/>
      <c r="C67" s="20"/>
      <c r="D67" s="20"/>
      <c r="E67" s="20"/>
      <c r="F67" s="20"/>
      <c r="J67" s="130"/>
      <c r="K67" s="114"/>
      <c r="L67" s="115"/>
      <c r="M67" s="115"/>
      <c r="N67" s="7"/>
      <c r="O67" s="7"/>
      <c r="P67" s="25"/>
    </row>
    <row r="68" spans="1:16" x14ac:dyDescent="0.25">
      <c r="A68" s="20"/>
      <c r="B68" s="20"/>
      <c r="C68" s="20"/>
      <c r="D68" s="20"/>
      <c r="E68" s="20"/>
      <c r="F68" s="20"/>
      <c r="J68" s="130"/>
      <c r="K68" s="114"/>
      <c r="L68" s="115"/>
      <c r="M68" s="115"/>
      <c r="N68" s="7"/>
      <c r="O68" s="7"/>
      <c r="P68" s="25"/>
    </row>
    <row r="69" spans="1:16" x14ac:dyDescent="0.25">
      <c r="J69" s="130"/>
      <c r="K69" s="114"/>
      <c r="L69" s="115"/>
      <c r="M69" s="115"/>
      <c r="N69" s="7"/>
      <c r="O69" s="7"/>
      <c r="P69" s="25"/>
    </row>
    <row r="70" spans="1:16" ht="15.75" thickBot="1" x14ac:dyDescent="0.3">
      <c r="A70" s="33" t="s">
        <v>113</v>
      </c>
      <c r="B70" s="33" t="s">
        <v>114</v>
      </c>
      <c r="C70" s="33" t="s">
        <v>137</v>
      </c>
      <c r="D70" s="33" t="s">
        <v>38</v>
      </c>
      <c r="E70" s="33" t="s">
        <v>3</v>
      </c>
      <c r="F70" s="33" t="s">
        <v>115</v>
      </c>
      <c r="J70" s="130"/>
      <c r="K70" s="114"/>
      <c r="L70" s="115"/>
      <c r="M70" s="115"/>
      <c r="N70" s="7"/>
      <c r="O70" s="7"/>
      <c r="P70" s="25"/>
    </row>
    <row r="71" spans="1:16" x14ac:dyDescent="0.25">
      <c r="A71" s="20"/>
      <c r="B71" s="20"/>
      <c r="C71" s="20"/>
      <c r="D71" s="20"/>
      <c r="E71" s="20"/>
      <c r="J71" s="130"/>
      <c r="K71" s="114"/>
      <c r="L71" s="115"/>
      <c r="M71" s="115"/>
      <c r="N71" s="7"/>
      <c r="O71" s="7"/>
      <c r="P71" s="25"/>
    </row>
    <row r="72" spans="1:16" x14ac:dyDescent="0.25">
      <c r="J72" s="130"/>
      <c r="K72" s="114"/>
      <c r="L72" s="115"/>
      <c r="M72" s="115"/>
      <c r="N72" s="7"/>
      <c r="O72" s="7"/>
      <c r="P72" s="25"/>
    </row>
    <row r="73" spans="1:16" x14ac:dyDescent="0.25">
      <c r="J73" s="130"/>
      <c r="K73" s="114"/>
      <c r="L73" s="115"/>
      <c r="M73" s="115"/>
      <c r="N73" s="7"/>
      <c r="O73" s="7"/>
      <c r="P73" s="25"/>
    </row>
    <row r="74" spans="1:16" x14ac:dyDescent="0.25">
      <c r="J74" s="130"/>
      <c r="K74" s="114"/>
      <c r="L74" s="115"/>
      <c r="M74" s="115"/>
      <c r="N74" s="7"/>
      <c r="O74" s="7"/>
      <c r="P74" s="25"/>
    </row>
    <row r="75" spans="1:16" x14ac:dyDescent="0.25">
      <c r="J75" s="130"/>
      <c r="K75" s="114"/>
      <c r="L75" s="115"/>
      <c r="M75" s="115"/>
      <c r="N75" s="7"/>
      <c r="O75" s="7"/>
      <c r="P75" s="25"/>
    </row>
    <row r="76" spans="1:16" x14ac:dyDescent="0.25">
      <c r="J76" s="130"/>
      <c r="K76" s="114"/>
      <c r="L76" s="115"/>
      <c r="M76" s="115"/>
      <c r="N76" s="7"/>
      <c r="O76" s="7"/>
      <c r="P76" s="25"/>
    </row>
    <row r="77" spans="1:16" x14ac:dyDescent="0.25">
      <c r="J77" s="130"/>
      <c r="K77" s="114"/>
      <c r="L77" s="115"/>
      <c r="M77" s="115"/>
      <c r="N77" s="7"/>
      <c r="O77" s="7"/>
      <c r="P77" s="25"/>
    </row>
    <row r="78" spans="1:16" x14ac:dyDescent="0.25">
      <c r="J78" s="130"/>
      <c r="K78" s="114"/>
      <c r="L78" s="115"/>
      <c r="M78" s="115"/>
      <c r="N78" s="7"/>
      <c r="O78" s="7"/>
      <c r="P78" s="25"/>
    </row>
    <row r="79" spans="1:16" x14ac:dyDescent="0.25">
      <c r="J79" s="130"/>
      <c r="K79" s="114"/>
      <c r="L79" s="115"/>
      <c r="M79" s="115"/>
      <c r="N79" s="7"/>
      <c r="O79" s="7"/>
      <c r="P79" s="25"/>
    </row>
    <row r="80" spans="1:16" x14ac:dyDescent="0.25">
      <c r="J80" s="130"/>
      <c r="K80" s="114"/>
      <c r="L80" s="115"/>
      <c r="M80" s="115"/>
      <c r="N80" s="7"/>
      <c r="O80" s="7"/>
      <c r="P80" s="25"/>
    </row>
    <row r="81" spans="10:16" x14ac:dyDescent="0.25">
      <c r="J81" s="130"/>
      <c r="K81" s="114"/>
      <c r="L81" s="115"/>
      <c r="M81" s="115"/>
      <c r="N81" s="7"/>
      <c r="O81" s="7"/>
      <c r="P81" s="25"/>
    </row>
    <row r="82" spans="10:16" x14ac:dyDescent="0.25">
      <c r="J82" s="130"/>
      <c r="K82" s="114"/>
      <c r="L82" s="115"/>
      <c r="M82" s="115"/>
      <c r="N82" s="7"/>
      <c r="O82" s="7"/>
      <c r="P82" s="25"/>
    </row>
    <row r="83" spans="10:16" x14ac:dyDescent="0.25">
      <c r="J83" s="130"/>
      <c r="K83" s="114"/>
      <c r="L83" s="115"/>
      <c r="M83" s="115"/>
      <c r="N83" s="7"/>
      <c r="O83" s="7"/>
      <c r="P83" s="25"/>
    </row>
    <row r="84" spans="10:16" x14ac:dyDescent="0.25">
      <c r="J84" s="130"/>
      <c r="K84" s="114"/>
      <c r="L84" s="115"/>
      <c r="M84" s="115"/>
      <c r="N84" s="7"/>
      <c r="O84" s="7"/>
      <c r="P84" s="25"/>
    </row>
    <row r="85" spans="10:16" x14ac:dyDescent="0.25">
      <c r="J85" s="130"/>
      <c r="K85" s="114"/>
      <c r="L85" s="115"/>
      <c r="M85" s="115"/>
      <c r="N85" s="7"/>
      <c r="O85" s="7"/>
      <c r="P85" s="25"/>
    </row>
    <row r="86" spans="10:16" x14ac:dyDescent="0.25">
      <c r="J86" s="130"/>
      <c r="K86" s="114"/>
      <c r="L86" s="115"/>
      <c r="M86" s="115"/>
      <c r="N86" s="7"/>
      <c r="O86" s="7"/>
      <c r="P86" s="25"/>
    </row>
    <row r="87" spans="10:16" x14ac:dyDescent="0.25">
      <c r="J87" s="130"/>
      <c r="K87" s="114"/>
      <c r="L87" s="115"/>
      <c r="M87" s="115"/>
      <c r="N87" s="7"/>
      <c r="O87" s="7"/>
      <c r="P87" s="25"/>
    </row>
    <row r="88" spans="10:16" x14ac:dyDescent="0.25">
      <c r="J88" s="130"/>
      <c r="K88" s="114"/>
      <c r="L88" s="115"/>
      <c r="M88" s="115"/>
      <c r="N88" s="7"/>
      <c r="O88" s="7"/>
      <c r="P88" s="25"/>
    </row>
    <row r="89" spans="10:16" x14ac:dyDescent="0.25">
      <c r="J89" s="130"/>
      <c r="K89" s="114"/>
      <c r="L89" s="115"/>
      <c r="M89" s="115"/>
      <c r="N89" s="7"/>
      <c r="O89" s="7"/>
      <c r="P89" s="25"/>
    </row>
    <row r="90" spans="10:16" x14ac:dyDescent="0.25">
      <c r="J90" s="130"/>
      <c r="K90" s="114"/>
      <c r="L90" s="115"/>
      <c r="M90" s="115"/>
      <c r="N90" s="7"/>
      <c r="O90" s="7"/>
      <c r="P90" s="25"/>
    </row>
    <row r="91" spans="10:16" x14ac:dyDescent="0.25">
      <c r="J91" s="130"/>
      <c r="K91" s="114"/>
      <c r="L91" s="115"/>
      <c r="M91" s="115"/>
      <c r="N91" s="7"/>
      <c r="O91" s="7"/>
      <c r="P91" s="25"/>
    </row>
    <row r="92" spans="10:16" x14ac:dyDescent="0.25">
      <c r="J92" s="130"/>
      <c r="K92" s="114"/>
      <c r="L92" s="115"/>
      <c r="M92" s="115"/>
      <c r="N92" s="7"/>
      <c r="O92" s="7"/>
      <c r="P92" s="25"/>
    </row>
    <row r="93" spans="10:16" x14ac:dyDescent="0.25">
      <c r="J93" s="130"/>
      <c r="K93" s="114"/>
      <c r="L93" s="115"/>
      <c r="M93" s="115"/>
      <c r="N93" s="7"/>
      <c r="O93" s="7"/>
      <c r="P93" s="25"/>
    </row>
    <row r="94" spans="10:16" x14ac:dyDescent="0.25">
      <c r="J94" s="130"/>
      <c r="K94" s="114"/>
      <c r="L94" s="115"/>
      <c r="M94" s="115"/>
      <c r="N94" s="7"/>
      <c r="O94" s="7"/>
      <c r="P94" s="25"/>
    </row>
    <row r="95" spans="10:16" x14ac:dyDescent="0.25">
      <c r="J95" s="130"/>
      <c r="K95" s="114"/>
      <c r="L95" s="115"/>
      <c r="M95" s="115"/>
      <c r="N95" s="7"/>
      <c r="O95" s="7"/>
      <c r="P95" s="25"/>
    </row>
    <row r="96" spans="10:16" x14ac:dyDescent="0.25">
      <c r="J96" s="130"/>
      <c r="K96" s="114"/>
      <c r="L96" s="115"/>
      <c r="M96" s="115"/>
      <c r="N96" s="7"/>
      <c r="O96" s="7"/>
      <c r="P96" s="25"/>
    </row>
    <row r="97" spans="10:16" x14ac:dyDescent="0.25">
      <c r="J97" s="130"/>
      <c r="K97" s="114"/>
      <c r="L97" s="115"/>
      <c r="M97" s="115"/>
      <c r="N97" s="7"/>
      <c r="O97" s="7"/>
      <c r="P97" s="25"/>
    </row>
    <row r="98" spans="10:16" x14ac:dyDescent="0.25">
      <c r="J98" s="130"/>
      <c r="K98" s="114"/>
      <c r="L98" s="115"/>
      <c r="M98" s="115"/>
      <c r="N98" s="7"/>
      <c r="O98" s="7"/>
      <c r="P98" s="25"/>
    </row>
    <row r="99" spans="10:16" ht="15.75" thickBot="1" x14ac:dyDescent="0.3">
      <c r="J99" s="130"/>
      <c r="K99" s="114"/>
      <c r="L99" s="115"/>
      <c r="M99" s="115"/>
      <c r="N99" s="27"/>
      <c r="O99" s="27"/>
      <c r="P99" s="28"/>
    </row>
    <row r="100" spans="10:16" x14ac:dyDescent="0.25">
      <c r="J100" s="130"/>
      <c r="K100" s="114"/>
      <c r="L100" s="115"/>
      <c r="M100" s="115"/>
      <c r="N100" s="20"/>
      <c r="O100" s="20"/>
      <c r="P100" s="20"/>
    </row>
    <row r="101" spans="10:16" x14ac:dyDescent="0.25">
      <c r="J101" s="130"/>
      <c r="K101" s="114"/>
      <c r="L101" s="115"/>
      <c r="M101" s="115"/>
      <c r="N101" s="20"/>
      <c r="O101" s="20"/>
      <c r="P101" s="20"/>
    </row>
    <row r="102" spans="10:16" x14ac:dyDescent="0.25">
      <c r="J102" s="130"/>
      <c r="K102" s="114"/>
      <c r="L102" s="115"/>
      <c r="M102" s="115"/>
      <c r="N102" s="20"/>
      <c r="O102" s="20"/>
      <c r="P102" s="20"/>
    </row>
    <row r="103" spans="10:16" x14ac:dyDescent="0.25">
      <c r="J103" s="130"/>
      <c r="K103" s="114"/>
      <c r="L103" s="115"/>
      <c r="M103" s="115"/>
      <c r="N103" s="20"/>
      <c r="O103" s="20"/>
      <c r="P103" s="20"/>
    </row>
    <row r="104" spans="10:16" x14ac:dyDescent="0.25">
      <c r="J104" s="130"/>
      <c r="K104" s="114"/>
      <c r="L104" s="115"/>
      <c r="M104" s="115"/>
      <c r="N104" s="20"/>
      <c r="O104" s="20"/>
      <c r="P104" s="20"/>
    </row>
    <row r="105" spans="10:16" x14ac:dyDescent="0.25">
      <c r="J105" s="130"/>
      <c r="K105" s="114"/>
      <c r="L105" s="115"/>
      <c r="M105" s="115"/>
      <c r="N105" s="20"/>
      <c r="O105" s="20"/>
      <c r="P105" s="20"/>
    </row>
    <row r="106" spans="10:16" x14ac:dyDescent="0.25">
      <c r="J106" s="130"/>
      <c r="K106" s="114"/>
      <c r="L106" s="115"/>
      <c r="M106" s="115"/>
    </row>
    <row r="107" spans="10:16" ht="15.75" thickBot="1" x14ac:dyDescent="0.3">
      <c r="J107" s="127"/>
      <c r="K107" s="128"/>
      <c r="L107" s="129"/>
      <c r="M107" s="141"/>
    </row>
    <row r="108" spans="10:16" x14ac:dyDescent="0.25">
      <c r="J108" s="20"/>
      <c r="K108" s="20"/>
      <c r="L108" s="20"/>
      <c r="M108" s="20"/>
    </row>
    <row r="109" spans="10:16" x14ac:dyDescent="0.25">
      <c r="J109" s="20"/>
      <c r="K109" s="20"/>
      <c r="L109" s="20"/>
      <c r="M109" s="20"/>
    </row>
    <row r="110" spans="10:16" x14ac:dyDescent="0.25">
      <c r="J110" s="20"/>
      <c r="K110" s="20"/>
      <c r="L110" s="20"/>
      <c r="M110" s="20"/>
    </row>
    <row r="111" spans="10:16" x14ac:dyDescent="0.25">
      <c r="J111" s="20"/>
      <c r="K111" s="20"/>
      <c r="L111" s="20"/>
      <c r="M111" s="20"/>
    </row>
    <row r="112" spans="10:16" x14ac:dyDescent="0.25">
      <c r="J112" s="20"/>
      <c r="K112" s="20"/>
      <c r="L112" s="20"/>
      <c r="M112" s="20"/>
    </row>
    <row r="113" spans="10:16" x14ac:dyDescent="0.25">
      <c r="J113" s="20"/>
      <c r="K113" s="20"/>
      <c r="L113" s="20"/>
      <c r="M113" s="20"/>
    </row>
    <row r="118" spans="10:16" x14ac:dyDescent="0.25">
      <c r="N118" s="20"/>
      <c r="O118" s="20"/>
      <c r="P118" s="20"/>
    </row>
    <row r="126" spans="10:16" x14ac:dyDescent="0.25">
      <c r="J126" s="20"/>
      <c r="K126" s="20"/>
      <c r="L126" s="20"/>
      <c r="M126" s="20"/>
    </row>
  </sheetData>
  <mergeCells count="6">
    <mergeCell ref="J18:M18"/>
    <mergeCell ref="J4:K4"/>
    <mergeCell ref="L4:M4"/>
    <mergeCell ref="J16:M16"/>
    <mergeCell ref="J7:M7"/>
    <mergeCell ref="J5:M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9-F989-443C-A326-7D0CBD1A3348}">
  <dimension ref="A1:P32"/>
  <sheetViews>
    <sheetView topLeftCell="E1" workbookViewId="0">
      <selection activeCell="L22" sqref="L22"/>
    </sheetView>
  </sheetViews>
  <sheetFormatPr baseColWidth="10" defaultColWidth="11.42578125" defaultRowHeight="15" x14ac:dyDescent="0.25"/>
  <cols>
    <col min="7" max="7" width="5.140625" customWidth="1"/>
    <col min="9" max="9" width="7.42578125" customWidth="1"/>
    <col min="11" max="11" width="12.85546875" customWidth="1"/>
    <col min="12" max="12" width="8.85546875" customWidth="1"/>
    <col min="13" max="13" width="8.42578125" customWidth="1"/>
    <col min="15" max="15" width="3.5703125" customWidth="1"/>
  </cols>
  <sheetData>
    <row r="1" spans="1:16" ht="15.75" thickBot="1" x14ac:dyDescent="0.3">
      <c r="A1" s="20" t="s">
        <v>159</v>
      </c>
      <c r="B1" s="20"/>
      <c r="C1" s="20"/>
      <c r="D1" s="20" t="s">
        <v>97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6" ht="15.75" thickBot="1" x14ac:dyDescent="0.3">
      <c r="A2" s="20" t="s">
        <v>94</v>
      </c>
      <c r="B2" s="20" t="s">
        <v>160</v>
      </c>
      <c r="C2" s="20"/>
      <c r="D2" s="20" t="s">
        <v>161</v>
      </c>
      <c r="E2" s="20" t="s">
        <v>160</v>
      </c>
      <c r="F2" s="20"/>
      <c r="G2" s="20"/>
      <c r="H2" s="132" t="s">
        <v>162</v>
      </c>
      <c r="I2" s="133" t="s">
        <v>163</v>
      </c>
      <c r="J2" s="133" t="s">
        <v>97</v>
      </c>
      <c r="K2" s="133" t="s">
        <v>159</v>
      </c>
      <c r="L2" s="133" t="s">
        <v>164</v>
      </c>
      <c r="M2" s="133" t="s">
        <v>165</v>
      </c>
      <c r="N2" s="93" t="s">
        <v>166</v>
      </c>
      <c r="O2" s="29"/>
    </row>
    <row r="3" spans="1:16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x14ac:dyDescent="0.25">
      <c r="A4" s="1" t="s">
        <v>167</v>
      </c>
      <c r="B4" s="20">
        <v>1</v>
      </c>
      <c r="C4" s="20"/>
      <c r="D4" s="20" t="s">
        <v>168</v>
      </c>
      <c r="E4" s="20">
        <v>1</v>
      </c>
      <c r="F4" s="20"/>
      <c r="G4" s="20"/>
      <c r="H4" s="20" t="s">
        <v>169</v>
      </c>
      <c r="I4" s="20" t="s">
        <v>170</v>
      </c>
      <c r="J4" s="20">
        <v>10</v>
      </c>
      <c r="K4" s="20">
        <v>2</v>
      </c>
      <c r="L4" s="20">
        <v>8</v>
      </c>
      <c r="M4" s="20">
        <v>0</v>
      </c>
      <c r="N4" s="20" t="s">
        <v>171</v>
      </c>
      <c r="O4" s="20"/>
    </row>
    <row r="5" spans="1:16" x14ac:dyDescent="0.25">
      <c r="A5" s="1" t="s">
        <v>172</v>
      </c>
      <c r="B5" s="20">
        <v>2</v>
      </c>
      <c r="C5" s="20"/>
      <c r="D5" s="20" t="s">
        <v>173</v>
      </c>
      <c r="E5" s="20">
        <v>2</v>
      </c>
      <c r="F5" s="20"/>
      <c r="G5" s="20"/>
      <c r="H5" s="20" t="s">
        <v>174</v>
      </c>
      <c r="I5" s="20" t="s">
        <v>175</v>
      </c>
      <c r="J5" s="20">
        <v>10</v>
      </c>
      <c r="K5" s="20">
        <v>2</v>
      </c>
      <c r="L5" s="20">
        <v>12</v>
      </c>
      <c r="M5" s="20">
        <v>2</v>
      </c>
      <c r="N5" s="20" t="s">
        <v>176</v>
      </c>
      <c r="O5" s="20"/>
    </row>
    <row r="6" spans="1:16" x14ac:dyDescent="0.25">
      <c r="A6" s="1" t="s">
        <v>177</v>
      </c>
      <c r="B6" s="20">
        <v>4</v>
      </c>
      <c r="C6" s="20"/>
      <c r="D6" s="20" t="s">
        <v>178</v>
      </c>
      <c r="E6" s="20">
        <v>4</v>
      </c>
      <c r="F6" s="20"/>
      <c r="G6" s="20"/>
      <c r="H6" s="20" t="s">
        <v>179</v>
      </c>
      <c r="I6" s="20" t="s">
        <v>180</v>
      </c>
      <c r="J6" s="20">
        <v>10</v>
      </c>
      <c r="K6" s="20">
        <v>2</v>
      </c>
      <c r="L6" s="109">
        <v>18</v>
      </c>
      <c r="M6" s="109">
        <v>2</v>
      </c>
      <c r="N6" s="20" t="s">
        <v>181</v>
      </c>
      <c r="O6" s="20"/>
    </row>
    <row r="7" spans="1:16" x14ac:dyDescent="0.25">
      <c r="A7" s="1" t="s">
        <v>182</v>
      </c>
      <c r="B7" s="20">
        <v>6</v>
      </c>
      <c r="C7" s="20"/>
      <c r="D7" s="20" t="s">
        <v>183</v>
      </c>
      <c r="E7" s="20">
        <v>6</v>
      </c>
      <c r="F7" s="20"/>
      <c r="G7" s="20"/>
      <c r="H7" s="8" t="s">
        <v>184</v>
      </c>
      <c r="I7" s="20" t="s">
        <v>185</v>
      </c>
      <c r="J7" s="20">
        <v>10</v>
      </c>
      <c r="K7" s="20">
        <v>2</v>
      </c>
      <c r="L7" s="20">
        <v>12</v>
      </c>
      <c r="M7" s="20">
        <v>2</v>
      </c>
      <c r="N7" s="20" t="s">
        <v>186</v>
      </c>
      <c r="O7" s="20"/>
    </row>
    <row r="8" spans="1:16" x14ac:dyDescent="0.25">
      <c r="A8" s="1" t="s">
        <v>187</v>
      </c>
      <c r="B8" s="20">
        <v>8</v>
      </c>
      <c r="C8" s="20"/>
      <c r="D8" s="20" t="s">
        <v>188</v>
      </c>
      <c r="E8" s="20">
        <v>8</v>
      </c>
      <c r="F8" s="20"/>
      <c r="G8" s="20"/>
      <c r="H8" s="8" t="s">
        <v>370</v>
      </c>
      <c r="I8" s="20" t="s">
        <v>371</v>
      </c>
      <c r="J8" s="20">
        <v>0</v>
      </c>
      <c r="K8" s="20">
        <v>0</v>
      </c>
      <c r="L8" s="20">
        <v>6</v>
      </c>
      <c r="M8" s="20">
        <v>2</v>
      </c>
      <c r="N8" s="20" t="s">
        <v>372</v>
      </c>
      <c r="O8" s="20"/>
    </row>
    <row r="9" spans="1:16" x14ac:dyDescent="0.25">
      <c r="A9" s="1" t="s">
        <v>189</v>
      </c>
      <c r="B9" s="20">
        <v>10</v>
      </c>
      <c r="C9" s="20"/>
      <c r="D9" s="20"/>
      <c r="E9" s="20"/>
      <c r="F9" s="20"/>
      <c r="G9" s="20"/>
      <c r="H9" s="8" t="s">
        <v>375</v>
      </c>
      <c r="I9" s="20" t="s">
        <v>376</v>
      </c>
      <c r="J9" s="20">
        <v>10</v>
      </c>
      <c r="K9" s="20">
        <v>2</v>
      </c>
      <c r="L9" s="20">
        <v>2</v>
      </c>
      <c r="M9" s="20">
        <v>4</v>
      </c>
      <c r="N9" s="20" t="s">
        <v>377</v>
      </c>
      <c r="O9" s="20"/>
    </row>
    <row r="10" spans="1:16" ht="15.75" thickBot="1" x14ac:dyDescent="0.3">
      <c r="A10" s="20"/>
      <c r="B10" s="20"/>
      <c r="C10" s="20"/>
      <c r="D10" s="20"/>
      <c r="E10" s="20"/>
      <c r="F10" s="20"/>
      <c r="G10" s="20"/>
      <c r="H10" s="8" t="s">
        <v>401</v>
      </c>
      <c r="I10" s="20" t="s">
        <v>378</v>
      </c>
      <c r="J10" s="20">
        <v>10</v>
      </c>
      <c r="K10" s="20">
        <v>2</v>
      </c>
      <c r="L10" s="20">
        <v>2</v>
      </c>
      <c r="M10" s="20">
        <v>0</v>
      </c>
      <c r="N10" s="20" t="s">
        <v>379</v>
      </c>
      <c r="O10" s="20"/>
      <c r="P10" t="s">
        <v>380</v>
      </c>
    </row>
    <row r="11" spans="1:16" x14ac:dyDescent="0.25">
      <c r="A11" s="1" t="s">
        <v>75</v>
      </c>
      <c r="B11" s="20" t="s">
        <v>190</v>
      </c>
      <c r="C11" s="20"/>
      <c r="D11" s="21" t="s">
        <v>191</v>
      </c>
      <c r="E11" s="23"/>
      <c r="F11" s="20"/>
      <c r="G11" s="20"/>
      <c r="I11" s="20" t="s">
        <v>402</v>
      </c>
      <c r="J11" s="20">
        <v>11</v>
      </c>
      <c r="K11" s="20">
        <v>2</v>
      </c>
      <c r="L11" s="20"/>
      <c r="M11" s="20"/>
      <c r="N11" s="20"/>
      <c r="O11" s="20"/>
    </row>
    <row r="12" spans="1:16" x14ac:dyDescent="0.25">
      <c r="A12" s="1"/>
      <c r="B12" s="20"/>
      <c r="C12" s="20"/>
      <c r="D12" s="24" t="s">
        <v>192</v>
      </c>
      <c r="E12" s="25">
        <v>4</v>
      </c>
      <c r="F12" s="20"/>
      <c r="G12" s="20"/>
      <c r="H12" s="20" t="s">
        <v>404</v>
      </c>
      <c r="I12" s="20" t="s">
        <v>403</v>
      </c>
      <c r="J12" s="20">
        <v>11</v>
      </c>
      <c r="K12" s="20">
        <v>2</v>
      </c>
      <c r="L12" s="20">
        <v>22</v>
      </c>
      <c r="M12" s="20">
        <v>4</v>
      </c>
      <c r="N12" s="20"/>
      <c r="O12" s="20"/>
    </row>
    <row r="13" spans="1:16" x14ac:dyDescent="0.25">
      <c r="A13" s="1" t="s">
        <v>193</v>
      </c>
      <c r="B13" s="20">
        <v>0.5</v>
      </c>
      <c r="C13" s="20"/>
      <c r="D13" s="24"/>
      <c r="E13" s="25"/>
      <c r="F13" s="20"/>
      <c r="G13" s="20"/>
      <c r="H13" s="20" t="s">
        <v>424</v>
      </c>
      <c r="I13" s="20" t="s">
        <v>425</v>
      </c>
      <c r="J13" s="20">
        <v>17</v>
      </c>
      <c r="K13" s="20">
        <v>4</v>
      </c>
      <c r="L13" s="20">
        <v>13</v>
      </c>
      <c r="M13" s="20">
        <v>5</v>
      </c>
      <c r="N13" s="20" t="s">
        <v>426</v>
      </c>
      <c r="O13" s="20"/>
    </row>
    <row r="14" spans="1:16" x14ac:dyDescent="0.25">
      <c r="A14" s="20" t="s">
        <v>194</v>
      </c>
      <c r="B14" s="20">
        <v>1</v>
      </c>
      <c r="C14" s="20"/>
      <c r="D14" s="24" t="s">
        <v>195</v>
      </c>
      <c r="E14" s="25" t="s">
        <v>97</v>
      </c>
      <c r="F14" s="20"/>
      <c r="G14" s="20"/>
      <c r="H14" s="20" t="s">
        <v>429</v>
      </c>
      <c r="I14" s="8" t="s">
        <v>430</v>
      </c>
      <c r="J14" s="20">
        <v>17</v>
      </c>
      <c r="K14" s="20">
        <v>4</v>
      </c>
      <c r="L14" s="20">
        <v>31</v>
      </c>
      <c r="M14" s="20">
        <v>7</v>
      </c>
      <c r="N14" s="20" t="s">
        <v>475</v>
      </c>
      <c r="O14" s="20"/>
    </row>
    <row r="15" spans="1:16" x14ac:dyDescent="0.25">
      <c r="A15" s="1" t="s">
        <v>196</v>
      </c>
      <c r="B15" s="20">
        <v>2</v>
      </c>
      <c r="C15" s="20"/>
      <c r="D15" s="24">
        <v>5</v>
      </c>
      <c r="E15" s="25">
        <v>7</v>
      </c>
      <c r="F15" s="20"/>
      <c r="G15" s="20"/>
      <c r="H15" s="20" t="s">
        <v>477</v>
      </c>
      <c r="I15" s="8" t="s">
        <v>478</v>
      </c>
      <c r="J15" s="20">
        <v>17</v>
      </c>
      <c r="K15" s="20">
        <v>4</v>
      </c>
      <c r="L15" s="20">
        <v>48</v>
      </c>
      <c r="M15" s="20">
        <v>11</v>
      </c>
      <c r="N15" s="20"/>
      <c r="O15" s="20"/>
    </row>
    <row r="16" spans="1:16" x14ac:dyDescent="0.25">
      <c r="A16" s="20" t="s">
        <v>197</v>
      </c>
      <c r="B16" s="20">
        <v>4</v>
      </c>
      <c r="C16" s="20"/>
      <c r="D16" s="24">
        <v>6</v>
      </c>
      <c r="E16" s="25">
        <v>14</v>
      </c>
      <c r="F16" s="20"/>
      <c r="G16" s="20"/>
      <c r="H16" s="20" t="s">
        <v>481</v>
      </c>
      <c r="I16" s="8" t="s">
        <v>482</v>
      </c>
      <c r="J16" s="20">
        <v>17</v>
      </c>
      <c r="K16" s="20">
        <v>4</v>
      </c>
      <c r="L16" s="20">
        <v>19</v>
      </c>
      <c r="M16" s="20">
        <v>5</v>
      </c>
      <c r="N16" s="20" t="s">
        <v>483</v>
      </c>
      <c r="O16" s="20"/>
    </row>
    <row r="17" spans="1:15" x14ac:dyDescent="0.25">
      <c r="A17" s="1" t="s">
        <v>198</v>
      </c>
      <c r="B17" s="20">
        <v>6</v>
      </c>
      <c r="C17" s="20"/>
      <c r="D17" s="24">
        <v>7</v>
      </c>
      <c r="E17" s="25">
        <v>15</v>
      </c>
      <c r="H17" t="s">
        <v>488</v>
      </c>
      <c r="I17" s="8" t="s">
        <v>489</v>
      </c>
      <c r="J17">
        <v>17</v>
      </c>
      <c r="K17">
        <v>4</v>
      </c>
      <c r="L17">
        <v>36</v>
      </c>
      <c r="M17">
        <v>5</v>
      </c>
      <c r="N17" t="s">
        <v>490</v>
      </c>
    </row>
    <row r="18" spans="1:15" x14ac:dyDescent="0.25">
      <c r="A18" s="20" t="s">
        <v>199</v>
      </c>
      <c r="B18" s="20">
        <v>8</v>
      </c>
      <c r="C18" s="20"/>
      <c r="D18" s="24">
        <v>8</v>
      </c>
      <c r="E18" s="25">
        <v>15</v>
      </c>
      <c r="H18" s="170"/>
      <c r="I18" s="170"/>
      <c r="J18" s="170"/>
      <c r="K18" s="170"/>
      <c r="L18" s="170"/>
      <c r="M18" s="170"/>
      <c r="N18" s="170"/>
      <c r="O18" s="170"/>
    </row>
    <row r="19" spans="1:15" x14ac:dyDescent="0.25">
      <c r="A19" s="20"/>
      <c r="B19" s="20"/>
      <c r="C19" s="20"/>
      <c r="D19" s="24">
        <v>9</v>
      </c>
      <c r="E19" s="25">
        <v>16</v>
      </c>
      <c r="I19" s="8" t="s">
        <v>499</v>
      </c>
      <c r="J19">
        <v>150</v>
      </c>
      <c r="K19">
        <v>17</v>
      </c>
    </row>
    <row r="20" spans="1:15" x14ac:dyDescent="0.25">
      <c r="A20" s="20" t="s">
        <v>77</v>
      </c>
      <c r="B20" s="20" t="s">
        <v>160</v>
      </c>
      <c r="C20" s="20"/>
      <c r="D20" s="24">
        <v>10</v>
      </c>
      <c r="E20" s="25">
        <v>16</v>
      </c>
      <c r="I20" s="8" t="s">
        <v>425</v>
      </c>
      <c r="J20">
        <f>16*10</f>
        <v>160</v>
      </c>
      <c r="K20">
        <f>10*4</f>
        <v>40</v>
      </c>
      <c r="M20">
        <v>1</v>
      </c>
    </row>
    <row r="21" spans="1:15" x14ac:dyDescent="0.25">
      <c r="A21" s="20"/>
      <c r="B21" s="20"/>
      <c r="C21" s="20"/>
      <c r="D21" s="24">
        <v>11</v>
      </c>
      <c r="E21" s="25">
        <v>16</v>
      </c>
      <c r="H21" t="s">
        <v>519</v>
      </c>
      <c r="I21" s="8" t="s">
        <v>430</v>
      </c>
      <c r="J21">
        <v>16</v>
      </c>
      <c r="K21">
        <v>5</v>
      </c>
      <c r="L21">
        <v>8</v>
      </c>
      <c r="M21">
        <v>5</v>
      </c>
    </row>
    <row r="22" spans="1:15" x14ac:dyDescent="0.25">
      <c r="A22" s="20" t="s">
        <v>167</v>
      </c>
      <c r="B22" s="20">
        <v>1</v>
      </c>
      <c r="C22" s="20"/>
      <c r="D22" s="24">
        <v>12</v>
      </c>
      <c r="E22" s="25">
        <v>17</v>
      </c>
    </row>
    <row r="23" spans="1:15" x14ac:dyDescent="0.25">
      <c r="A23" s="1" t="s">
        <v>172</v>
      </c>
      <c r="B23" s="20">
        <v>2</v>
      </c>
      <c r="C23" s="20"/>
      <c r="D23" s="24">
        <v>13</v>
      </c>
      <c r="E23" s="25">
        <v>17</v>
      </c>
    </row>
    <row r="24" spans="1:15" x14ac:dyDescent="0.25">
      <c r="A24" s="1" t="s">
        <v>177</v>
      </c>
      <c r="B24" s="20">
        <v>3</v>
      </c>
      <c r="C24" s="20"/>
      <c r="D24" s="24">
        <v>14</v>
      </c>
      <c r="E24" s="25">
        <v>17</v>
      </c>
    </row>
    <row r="25" spans="1:15" x14ac:dyDescent="0.25">
      <c r="A25" s="1" t="s">
        <v>182</v>
      </c>
      <c r="B25" s="20">
        <v>4</v>
      </c>
      <c r="C25" s="20"/>
      <c r="D25" s="24">
        <v>15</v>
      </c>
      <c r="E25" s="25">
        <v>18</v>
      </c>
    </row>
    <row r="26" spans="1:15" x14ac:dyDescent="0.25">
      <c r="A26" s="1" t="s">
        <v>187</v>
      </c>
      <c r="B26" s="20">
        <v>5</v>
      </c>
      <c r="C26" s="20"/>
      <c r="D26" s="24">
        <v>16</v>
      </c>
      <c r="E26" s="25">
        <v>18</v>
      </c>
    </row>
    <row r="27" spans="1:15" x14ac:dyDescent="0.25">
      <c r="A27" s="1" t="s">
        <v>189</v>
      </c>
      <c r="B27" s="20">
        <v>6</v>
      </c>
      <c r="C27" s="20"/>
      <c r="D27" s="24">
        <v>17</v>
      </c>
      <c r="E27" s="25">
        <v>18</v>
      </c>
    </row>
    <row r="28" spans="1:15" x14ac:dyDescent="0.25">
      <c r="A28" s="1"/>
      <c r="B28" s="20"/>
      <c r="C28" s="20"/>
      <c r="D28" s="24">
        <v>18</v>
      </c>
      <c r="E28" s="25">
        <v>19</v>
      </c>
    </row>
    <row r="29" spans="1:15" x14ac:dyDescent="0.25">
      <c r="A29" s="1"/>
      <c r="B29" s="20"/>
      <c r="C29" s="20"/>
      <c r="D29" s="24">
        <v>19</v>
      </c>
      <c r="E29" s="25">
        <v>19</v>
      </c>
    </row>
    <row r="30" spans="1:15" ht="15.75" thickBot="1" x14ac:dyDescent="0.3">
      <c r="A30" s="20"/>
      <c r="B30" s="20"/>
      <c r="C30" s="20"/>
      <c r="D30" s="26">
        <v>20</v>
      </c>
      <c r="E30" s="28">
        <v>20</v>
      </c>
    </row>
    <row r="31" spans="1:15" x14ac:dyDescent="0.25">
      <c r="A31" s="20"/>
      <c r="B31" s="20"/>
      <c r="C31" s="20"/>
      <c r="D31" s="20"/>
      <c r="E31" s="20"/>
    </row>
    <row r="32" spans="1:15" x14ac:dyDescent="0.25">
      <c r="A32" s="20"/>
      <c r="B32" s="20"/>
      <c r="C32" s="20"/>
      <c r="D32" s="20"/>
      <c r="E32" s="20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C922-41D0-4BDD-AD29-7E4410EEAD40}">
  <dimension ref="A1:B36"/>
  <sheetViews>
    <sheetView workbookViewId="0"/>
  </sheetViews>
  <sheetFormatPr baseColWidth="10" defaultColWidth="11.42578125" defaultRowHeight="15" x14ac:dyDescent="0.25"/>
  <cols>
    <col min="1" max="1" width="193" style="20" customWidth="1"/>
    <col min="2" max="16384" width="11.42578125" style="20"/>
  </cols>
  <sheetData>
    <row r="1" spans="1:2" ht="115.15" customHeight="1" x14ac:dyDescent="0.25">
      <c r="A1" s="113" t="s">
        <v>504</v>
      </c>
    </row>
    <row r="2" spans="1:2" ht="31.5" x14ac:dyDescent="0.25">
      <c r="A2" s="113" t="s">
        <v>494</v>
      </c>
    </row>
    <row r="3" spans="1:2" ht="42" customHeight="1" x14ac:dyDescent="0.25">
      <c r="A3" s="113" t="s">
        <v>495</v>
      </c>
    </row>
    <row r="4" spans="1:2" ht="47.25" x14ac:dyDescent="0.25">
      <c r="A4" s="113" t="s">
        <v>496</v>
      </c>
    </row>
    <row r="5" spans="1:2" ht="63" x14ac:dyDescent="0.25">
      <c r="A5" s="113" t="s">
        <v>498</v>
      </c>
    </row>
    <row r="6" spans="1:2" ht="47.25" x14ac:dyDescent="0.25">
      <c r="A6" s="169" t="s">
        <v>497</v>
      </c>
    </row>
    <row r="7" spans="1:2" ht="31.5" x14ac:dyDescent="0.25">
      <c r="A7" s="169" t="s">
        <v>503</v>
      </c>
    </row>
    <row r="9" spans="1:2" ht="15.75" x14ac:dyDescent="0.25">
      <c r="A9" s="111"/>
    </row>
    <row r="11" spans="1:2" ht="15.75" x14ac:dyDescent="0.25">
      <c r="A11" s="111"/>
    </row>
    <row r="12" spans="1:2" ht="15.75" x14ac:dyDescent="0.25">
      <c r="A12" s="111"/>
    </row>
    <row r="14" spans="1:2" ht="25.9" customHeight="1" x14ac:dyDescent="0.25">
      <c r="A14" s="111"/>
    </row>
    <row r="15" spans="1:2" x14ac:dyDescent="0.25">
      <c r="A15" s="110"/>
    </row>
    <row r="16" spans="1:2" ht="34.5" customHeight="1" x14ac:dyDescent="0.25">
      <c r="A16" s="110"/>
      <c r="B16" s="20" t="s">
        <v>493</v>
      </c>
    </row>
    <row r="17" spans="1:1" ht="18.600000000000001" customHeight="1" x14ac:dyDescent="0.25">
      <c r="A17" s="110"/>
    </row>
    <row r="18" spans="1:1" ht="19.899999999999999" customHeight="1" x14ac:dyDescent="0.25">
      <c r="A18" s="111"/>
    </row>
    <row r="19" spans="1:1" ht="15.75" x14ac:dyDescent="0.25">
      <c r="A19" s="111"/>
    </row>
    <row r="20" spans="1:1" ht="15.75" x14ac:dyDescent="0.25">
      <c r="A20" s="112"/>
    </row>
    <row r="21" spans="1:1" ht="15.75" x14ac:dyDescent="0.25">
      <c r="A21" s="111"/>
    </row>
    <row r="22" spans="1:1" ht="15.75" x14ac:dyDescent="0.25">
      <c r="A22" s="111"/>
    </row>
    <row r="23" spans="1:1" ht="15.75" x14ac:dyDescent="0.25">
      <c r="A23" s="111"/>
    </row>
    <row r="24" spans="1:1" ht="15.75" x14ac:dyDescent="0.25">
      <c r="A24" s="112"/>
    </row>
    <row r="25" spans="1:1" ht="15.75" x14ac:dyDescent="0.25">
      <c r="A25" s="111"/>
    </row>
    <row r="26" spans="1:1" ht="15.75" x14ac:dyDescent="0.25">
      <c r="A26" s="111"/>
    </row>
    <row r="27" spans="1:1" ht="15.75" x14ac:dyDescent="0.25">
      <c r="A27" s="111"/>
    </row>
    <row r="28" spans="1:1" ht="15.75" x14ac:dyDescent="0.25">
      <c r="A28" s="111"/>
    </row>
    <row r="29" spans="1:1" ht="15.75" x14ac:dyDescent="0.25">
      <c r="A29" s="112"/>
    </row>
    <row r="30" spans="1:1" ht="15.75" x14ac:dyDescent="0.25">
      <c r="A30" s="111"/>
    </row>
    <row r="31" spans="1:1" ht="15.75" x14ac:dyDescent="0.25">
      <c r="A31" s="111"/>
    </row>
    <row r="32" spans="1:1" ht="15.75" x14ac:dyDescent="0.25">
      <c r="A32" s="111"/>
    </row>
    <row r="33" spans="1:1" ht="15.75" x14ac:dyDescent="0.25">
      <c r="A33" s="112"/>
    </row>
    <row r="34" spans="1:1" ht="15.75" x14ac:dyDescent="0.25">
      <c r="A34" s="111"/>
    </row>
    <row r="35" spans="1:1" ht="15.75" x14ac:dyDescent="0.25">
      <c r="A35" s="111"/>
    </row>
    <row r="36" spans="1:1" x14ac:dyDescent="0.25">
      <c r="A36" s="110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1920-0E69-46E5-958E-4D76B5088407}">
  <dimension ref="A1:S38"/>
  <sheetViews>
    <sheetView zoomScale="93" zoomScaleNormal="93" workbookViewId="0">
      <selection activeCell="K17" sqref="K17"/>
    </sheetView>
  </sheetViews>
  <sheetFormatPr baseColWidth="10" defaultColWidth="11" defaultRowHeight="15" x14ac:dyDescent="0.25"/>
  <cols>
    <col min="1" max="2" width="11" style="20"/>
    <col min="3" max="3" width="12.42578125" style="20" customWidth="1"/>
    <col min="4" max="4" width="11" style="20"/>
    <col min="5" max="5" width="14.28515625" style="20" customWidth="1"/>
    <col min="6" max="16384" width="11" style="20"/>
  </cols>
  <sheetData>
    <row r="1" spans="1:14" x14ac:dyDescent="0.25">
      <c r="A1" s="20" t="s">
        <v>200</v>
      </c>
      <c r="L1" s="12" t="s">
        <v>201</v>
      </c>
    </row>
    <row r="2" spans="1:14" x14ac:dyDescent="0.25">
      <c r="A2" s="11"/>
      <c r="B2" s="11" t="s">
        <v>202</v>
      </c>
      <c r="C2" s="11" t="s">
        <v>203</v>
      </c>
      <c r="D2" s="11" t="s">
        <v>204</v>
      </c>
      <c r="E2" s="11" t="s">
        <v>205</v>
      </c>
      <c r="F2" s="11" t="s">
        <v>206</v>
      </c>
      <c r="G2" s="11" t="s">
        <v>207</v>
      </c>
      <c r="H2" s="17" t="s">
        <v>208</v>
      </c>
      <c r="I2" s="11" t="s">
        <v>209</v>
      </c>
      <c r="J2" s="11" t="s">
        <v>2</v>
      </c>
      <c r="M2" s="20" t="s">
        <v>22</v>
      </c>
      <c r="N2" s="20" t="s">
        <v>210</v>
      </c>
    </row>
    <row r="3" spans="1:14" x14ac:dyDescent="0.25">
      <c r="A3" s="11" t="s">
        <v>211</v>
      </c>
      <c r="B3" s="11" t="s">
        <v>212</v>
      </c>
      <c r="C3" s="11" t="s">
        <v>213</v>
      </c>
      <c r="D3" s="11" t="s">
        <v>214</v>
      </c>
      <c r="E3" s="11" t="s">
        <v>212</v>
      </c>
      <c r="F3" s="11" t="s">
        <v>212</v>
      </c>
      <c r="G3" s="11" t="s">
        <v>212</v>
      </c>
      <c r="H3" s="11">
        <v>30</v>
      </c>
      <c r="I3" s="11">
        <f>100*50</f>
        <v>5000</v>
      </c>
      <c r="J3" s="11">
        <v>7</v>
      </c>
      <c r="M3" s="20" t="s">
        <v>215</v>
      </c>
      <c r="N3" s="20" t="s">
        <v>216</v>
      </c>
    </row>
    <row r="4" spans="1:14" x14ac:dyDescent="0.25">
      <c r="A4" s="11" t="s">
        <v>217</v>
      </c>
      <c r="B4" s="11" t="s">
        <v>218</v>
      </c>
      <c r="C4" s="11" t="s">
        <v>219</v>
      </c>
      <c r="D4" s="11" t="s">
        <v>220</v>
      </c>
      <c r="E4" s="11" t="s">
        <v>218</v>
      </c>
      <c r="F4" s="11" t="s">
        <v>218</v>
      </c>
      <c r="G4" s="11" t="s">
        <v>218</v>
      </c>
      <c r="H4" s="11">
        <f>42</f>
        <v>42</v>
      </c>
      <c r="I4" s="13">
        <f>50*450</f>
        <v>22500</v>
      </c>
      <c r="J4" s="13">
        <v>10</v>
      </c>
      <c r="K4" s="14"/>
      <c r="M4" s="20" t="s">
        <v>221</v>
      </c>
      <c r="N4" s="20" t="s">
        <v>222</v>
      </c>
    </row>
    <row r="5" spans="1:14" x14ac:dyDescent="0.25">
      <c r="A5" s="11" t="s">
        <v>223</v>
      </c>
      <c r="B5" s="11" t="s">
        <v>224</v>
      </c>
      <c r="C5" s="11" t="s">
        <v>225</v>
      </c>
      <c r="D5" s="11" t="s">
        <v>226</v>
      </c>
      <c r="E5" s="11" t="s">
        <v>224</v>
      </c>
      <c r="F5" s="11" t="s">
        <v>224</v>
      </c>
      <c r="G5" s="11" t="s">
        <v>224</v>
      </c>
      <c r="H5" s="11">
        <v>52</v>
      </c>
      <c r="I5" s="11">
        <f>50*1800</f>
        <v>90000</v>
      </c>
      <c r="J5" s="11">
        <v>14</v>
      </c>
    </row>
    <row r="6" spans="1:14" x14ac:dyDescent="0.25">
      <c r="A6" s="11" t="s">
        <v>227</v>
      </c>
      <c r="B6" s="11" t="s">
        <v>228</v>
      </c>
      <c r="C6" s="11" t="s">
        <v>229</v>
      </c>
      <c r="D6" s="11" t="s">
        <v>230</v>
      </c>
      <c r="E6" s="11" t="s">
        <v>228</v>
      </c>
      <c r="F6" s="11" t="s">
        <v>228</v>
      </c>
      <c r="G6" s="11" t="s">
        <v>228</v>
      </c>
      <c r="H6" s="11">
        <f>42+21</f>
        <v>63</v>
      </c>
      <c r="I6" s="11">
        <f>50*6000</f>
        <v>300000</v>
      </c>
      <c r="J6" s="11">
        <v>20</v>
      </c>
      <c r="L6" s="12" t="s">
        <v>231</v>
      </c>
      <c r="M6" s="20" t="s">
        <v>232</v>
      </c>
    </row>
    <row r="7" spans="1:14" x14ac:dyDescent="0.25">
      <c r="A7" s="11" t="s">
        <v>233</v>
      </c>
      <c r="B7" s="11" t="s">
        <v>234</v>
      </c>
      <c r="C7" s="11" t="s">
        <v>235</v>
      </c>
      <c r="D7" s="11" t="s">
        <v>236</v>
      </c>
      <c r="E7" s="11" t="s">
        <v>234</v>
      </c>
      <c r="F7" s="11" t="s">
        <v>234</v>
      </c>
      <c r="G7" s="11" t="s">
        <v>234</v>
      </c>
      <c r="H7" s="11">
        <v>75</v>
      </c>
      <c r="I7" s="11" t="s">
        <v>237</v>
      </c>
      <c r="J7" s="11">
        <v>30</v>
      </c>
      <c r="L7" s="20" t="s">
        <v>238</v>
      </c>
      <c r="M7" s="20" t="s">
        <v>239</v>
      </c>
      <c r="N7" s="20" t="s">
        <v>240</v>
      </c>
    </row>
    <row r="8" spans="1:14" x14ac:dyDescent="0.25">
      <c r="L8" s="20" t="s">
        <v>241</v>
      </c>
      <c r="M8" s="20" t="s">
        <v>242</v>
      </c>
      <c r="N8" s="20" t="s">
        <v>117</v>
      </c>
    </row>
    <row r="9" spans="1:14" x14ac:dyDescent="0.25">
      <c r="A9" s="20" t="s">
        <v>243</v>
      </c>
      <c r="L9" s="20" t="s">
        <v>244</v>
      </c>
      <c r="M9" s="20" t="s">
        <v>245</v>
      </c>
      <c r="N9" s="20" t="s">
        <v>246</v>
      </c>
    </row>
    <row r="10" spans="1:14" x14ac:dyDescent="0.25">
      <c r="A10" s="11" t="s">
        <v>247</v>
      </c>
      <c r="B10" s="11" t="s">
        <v>248</v>
      </c>
      <c r="C10" s="11" t="s">
        <v>249</v>
      </c>
      <c r="D10" s="11" t="s">
        <v>38</v>
      </c>
      <c r="E10" s="11" t="s">
        <v>250</v>
      </c>
      <c r="F10" s="11" t="s">
        <v>251</v>
      </c>
      <c r="G10" s="11" t="s">
        <v>107</v>
      </c>
      <c r="L10" s="20" t="s">
        <v>252</v>
      </c>
      <c r="M10" s="20" t="s">
        <v>16</v>
      </c>
      <c r="N10" s="20" t="s">
        <v>116</v>
      </c>
    </row>
    <row r="11" spans="1:14" x14ac:dyDescent="0.25">
      <c r="A11" s="11" t="s">
        <v>253</v>
      </c>
      <c r="B11" s="11" t="s">
        <v>254</v>
      </c>
      <c r="C11" s="11" t="s">
        <v>254</v>
      </c>
      <c r="D11" s="15" t="s">
        <v>255</v>
      </c>
      <c r="E11" s="11" t="s">
        <v>256</v>
      </c>
      <c r="F11" s="11" t="s">
        <v>257</v>
      </c>
      <c r="G11" s="11" t="s">
        <v>258</v>
      </c>
      <c r="L11" s="20" t="s">
        <v>252</v>
      </c>
      <c r="M11" s="20" t="s">
        <v>259</v>
      </c>
      <c r="N11" s="20" t="s">
        <v>260</v>
      </c>
    </row>
    <row r="12" spans="1:14" x14ac:dyDescent="0.25">
      <c r="A12" s="11" t="s">
        <v>261</v>
      </c>
      <c r="B12" s="11" t="s">
        <v>262</v>
      </c>
      <c r="C12" s="11" t="s">
        <v>263</v>
      </c>
      <c r="D12" s="11" t="s">
        <v>264</v>
      </c>
      <c r="E12" s="11" t="s">
        <v>265</v>
      </c>
      <c r="F12" s="11" t="s">
        <v>266</v>
      </c>
      <c r="G12" s="11" t="s">
        <v>267</v>
      </c>
      <c r="H12" s="11" t="s">
        <v>268</v>
      </c>
      <c r="L12" s="20" t="s">
        <v>252</v>
      </c>
      <c r="M12" s="20" t="s">
        <v>269</v>
      </c>
      <c r="N12" s="20" t="s">
        <v>270</v>
      </c>
    </row>
    <row r="13" spans="1:14" x14ac:dyDescent="0.25">
      <c r="A13" s="11" t="s">
        <v>271</v>
      </c>
      <c r="B13" s="11" t="s">
        <v>272</v>
      </c>
      <c r="C13" s="11" t="s">
        <v>262</v>
      </c>
      <c r="D13" s="11" t="s">
        <v>273</v>
      </c>
      <c r="E13" s="11" t="s">
        <v>274</v>
      </c>
      <c r="F13" s="11" t="s">
        <v>275</v>
      </c>
      <c r="G13" s="11" t="s">
        <v>276</v>
      </c>
      <c r="H13" s="11" t="s">
        <v>277</v>
      </c>
    </row>
    <row r="14" spans="1:14" x14ac:dyDescent="0.25">
      <c r="L14" s="12" t="s">
        <v>278</v>
      </c>
      <c r="M14" s="20" t="s">
        <v>279</v>
      </c>
    </row>
    <row r="15" spans="1:14" x14ac:dyDescent="0.25">
      <c r="A15" s="20" t="s">
        <v>280</v>
      </c>
      <c r="M15" s="20" t="s">
        <v>281</v>
      </c>
      <c r="N15" s="20" t="s">
        <v>282</v>
      </c>
    </row>
    <row r="16" spans="1:14" x14ac:dyDescent="0.25">
      <c r="A16" s="11" t="s">
        <v>207</v>
      </c>
      <c r="B16" s="11" t="s">
        <v>283</v>
      </c>
      <c r="C16" s="11" t="s">
        <v>284</v>
      </c>
      <c r="D16" s="11" t="s">
        <v>38</v>
      </c>
      <c r="E16" s="11" t="s">
        <v>107</v>
      </c>
      <c r="M16" s="20" t="s">
        <v>285</v>
      </c>
      <c r="N16" s="20" t="s">
        <v>286</v>
      </c>
    </row>
    <row r="17" spans="1:19" x14ac:dyDescent="0.25">
      <c r="A17" s="11" t="s">
        <v>253</v>
      </c>
      <c r="B17" s="11">
        <v>8</v>
      </c>
      <c r="C17" s="11" t="s">
        <v>287</v>
      </c>
      <c r="D17" s="11" t="s">
        <v>288</v>
      </c>
      <c r="E17" s="11" t="s">
        <v>289</v>
      </c>
    </row>
    <row r="18" spans="1:19" x14ac:dyDescent="0.25">
      <c r="A18" s="11" t="s">
        <v>290</v>
      </c>
      <c r="B18" s="11">
        <v>5</v>
      </c>
      <c r="C18" s="11" t="s">
        <v>291</v>
      </c>
      <c r="D18" s="11" t="s">
        <v>292</v>
      </c>
      <c r="E18" s="11" t="s">
        <v>293</v>
      </c>
    </row>
    <row r="19" spans="1:19" x14ac:dyDescent="0.25">
      <c r="A19" s="11" t="s">
        <v>294</v>
      </c>
      <c r="B19" s="11">
        <v>1</v>
      </c>
      <c r="C19" s="11" t="s">
        <v>295</v>
      </c>
      <c r="D19" s="11" t="s">
        <v>296</v>
      </c>
      <c r="E19" s="11" t="s">
        <v>297</v>
      </c>
      <c r="L19" s="12" t="s">
        <v>298</v>
      </c>
      <c r="R19" s="12" t="s">
        <v>299</v>
      </c>
      <c r="S19" s="20">
        <f>25*50</f>
        <v>1250</v>
      </c>
    </row>
    <row r="20" spans="1:19" x14ac:dyDescent="0.25">
      <c r="R20" s="12" t="s">
        <v>300</v>
      </c>
      <c r="S20" s="20">
        <v>25</v>
      </c>
    </row>
    <row r="21" spans="1:19" x14ac:dyDescent="0.25">
      <c r="A21" s="11" t="s">
        <v>301</v>
      </c>
      <c r="B21" s="11"/>
      <c r="C21" s="11" t="s">
        <v>302</v>
      </c>
      <c r="D21" s="11" t="s">
        <v>303</v>
      </c>
      <c r="E21" s="18" t="s">
        <v>304</v>
      </c>
      <c r="M21" s="11" t="s">
        <v>305</v>
      </c>
      <c r="N21" s="11" t="s">
        <v>306</v>
      </c>
      <c r="O21" s="11" t="s">
        <v>136</v>
      </c>
      <c r="R21" s="12" t="s">
        <v>307</v>
      </c>
      <c r="S21" s="20">
        <v>75</v>
      </c>
    </row>
    <row r="22" spans="1:19" x14ac:dyDescent="0.25">
      <c r="A22" s="11" t="s">
        <v>308</v>
      </c>
      <c r="B22" s="11"/>
      <c r="C22" s="11">
        <v>2</v>
      </c>
      <c r="D22" s="11">
        <f>50*50</f>
        <v>2500</v>
      </c>
      <c r="M22" s="11">
        <v>141</v>
      </c>
      <c r="N22" s="11">
        <v>150</v>
      </c>
      <c r="O22" s="11" t="s">
        <v>309</v>
      </c>
    </row>
    <row r="23" spans="1:19" x14ac:dyDescent="0.25">
      <c r="A23" s="11" t="s">
        <v>310</v>
      </c>
      <c r="B23" s="11"/>
      <c r="C23" s="11">
        <v>4</v>
      </c>
      <c r="D23" s="11">
        <f>50*300</f>
        <v>15000</v>
      </c>
      <c r="M23" s="11">
        <v>145</v>
      </c>
      <c r="N23" s="11">
        <v>154</v>
      </c>
      <c r="O23" s="11" t="s">
        <v>311</v>
      </c>
    </row>
    <row r="24" spans="1:19" x14ac:dyDescent="0.25">
      <c r="A24" s="11" t="s">
        <v>312</v>
      </c>
      <c r="B24" s="11"/>
      <c r="C24" s="11">
        <v>6</v>
      </c>
      <c r="D24" s="11">
        <f>50*900</f>
        <v>45000</v>
      </c>
      <c r="M24" s="11">
        <v>147</v>
      </c>
      <c r="N24" s="11">
        <v>157</v>
      </c>
      <c r="O24" s="11" t="s">
        <v>313</v>
      </c>
    </row>
    <row r="25" spans="1:19" x14ac:dyDescent="0.25">
      <c r="M25" s="11">
        <v>148</v>
      </c>
      <c r="N25" s="11">
        <v>158</v>
      </c>
      <c r="O25" s="11" t="s">
        <v>314</v>
      </c>
    </row>
    <row r="26" spans="1:19" x14ac:dyDescent="0.25">
      <c r="M26" s="11">
        <v>149</v>
      </c>
      <c r="N26" s="11">
        <v>159</v>
      </c>
      <c r="O26" s="11" t="s">
        <v>315</v>
      </c>
    </row>
    <row r="28" spans="1:19" x14ac:dyDescent="0.25">
      <c r="A28" s="11" t="s">
        <v>30</v>
      </c>
      <c r="B28" s="11" t="s">
        <v>1</v>
      </c>
      <c r="C28" s="11" t="s">
        <v>316</v>
      </c>
      <c r="D28" s="11" t="s">
        <v>38</v>
      </c>
      <c r="E28" s="11" t="s">
        <v>317</v>
      </c>
      <c r="F28" s="11" t="s">
        <v>303</v>
      </c>
      <c r="G28" s="11" t="s">
        <v>318</v>
      </c>
      <c r="H28" s="11" t="s">
        <v>319</v>
      </c>
      <c r="I28" s="11" t="s">
        <v>320</v>
      </c>
      <c r="J28" s="11"/>
      <c r="L28" s="12"/>
    </row>
    <row r="29" spans="1:19" x14ac:dyDescent="0.25">
      <c r="A29" s="11" t="s">
        <v>321</v>
      </c>
      <c r="B29" s="11">
        <v>300</v>
      </c>
      <c r="C29" s="11" t="s">
        <v>322</v>
      </c>
      <c r="D29" s="11" t="s">
        <v>323</v>
      </c>
      <c r="E29" s="11">
        <v>2</v>
      </c>
      <c r="F29" s="11">
        <v>90000</v>
      </c>
      <c r="G29" s="11">
        <v>100</v>
      </c>
      <c r="H29" s="11">
        <v>2</v>
      </c>
      <c r="I29" s="19" t="s">
        <v>324</v>
      </c>
      <c r="J29" s="11" t="s">
        <v>325</v>
      </c>
      <c r="M29" s="12"/>
    </row>
    <row r="30" spans="1:19" x14ac:dyDescent="0.25">
      <c r="A30" s="11" t="s">
        <v>326</v>
      </c>
      <c r="B30" s="11">
        <v>1000</v>
      </c>
      <c r="C30" s="11" t="s">
        <v>327</v>
      </c>
      <c r="D30" s="11" t="s">
        <v>328</v>
      </c>
      <c r="E30" s="11">
        <v>5</v>
      </c>
      <c r="F30" s="11" t="s">
        <v>329</v>
      </c>
      <c r="G30" s="11">
        <v>300</v>
      </c>
      <c r="H30" s="11">
        <v>3</v>
      </c>
      <c r="I30" s="11" t="s">
        <v>330</v>
      </c>
      <c r="J30" s="11" t="s">
        <v>331</v>
      </c>
      <c r="M30" s="12"/>
    </row>
    <row r="31" spans="1:19" x14ac:dyDescent="0.25">
      <c r="A31" s="11" t="s">
        <v>332</v>
      </c>
      <c r="B31" s="11">
        <v>3600</v>
      </c>
      <c r="C31" s="11" t="s">
        <v>333</v>
      </c>
      <c r="D31" s="11" t="s">
        <v>334</v>
      </c>
      <c r="E31" s="11">
        <v>8</v>
      </c>
      <c r="F31" s="11" t="s">
        <v>329</v>
      </c>
      <c r="G31" s="11">
        <v>750</v>
      </c>
      <c r="H31" s="11">
        <v>3</v>
      </c>
      <c r="I31" s="11" t="s">
        <v>335</v>
      </c>
      <c r="J31" s="11" t="s">
        <v>331</v>
      </c>
    </row>
    <row r="33" spans="1:7" x14ac:dyDescent="0.25">
      <c r="A33" s="11" t="s">
        <v>336</v>
      </c>
      <c r="B33" s="11"/>
      <c r="C33" s="11" t="s">
        <v>337</v>
      </c>
      <c r="D33" s="11" t="s">
        <v>338</v>
      </c>
      <c r="E33" s="11" t="s">
        <v>339</v>
      </c>
      <c r="F33" s="11" t="s">
        <v>1</v>
      </c>
      <c r="G33" s="11" t="s">
        <v>340</v>
      </c>
    </row>
    <row r="34" spans="1:7" x14ac:dyDescent="0.25">
      <c r="A34" s="11" t="s">
        <v>341</v>
      </c>
      <c r="B34" s="11">
        <v>2000</v>
      </c>
      <c r="C34" s="11" t="s">
        <v>342</v>
      </c>
      <c r="D34" s="32">
        <v>0.3</v>
      </c>
      <c r="E34" s="11">
        <v>1</v>
      </c>
      <c r="F34" s="11">
        <v>0</v>
      </c>
      <c r="G34" s="11">
        <v>100</v>
      </c>
    </row>
    <row r="35" spans="1:7" x14ac:dyDescent="0.25">
      <c r="A35" s="11" t="s">
        <v>343</v>
      </c>
      <c r="B35" s="11">
        <v>500</v>
      </c>
      <c r="C35" s="11" t="s">
        <v>344</v>
      </c>
      <c r="D35" s="32">
        <v>0.3</v>
      </c>
      <c r="E35" s="11">
        <v>5</v>
      </c>
      <c r="F35" s="11">
        <v>10</v>
      </c>
      <c r="G35" s="11">
        <v>10</v>
      </c>
    </row>
    <row r="36" spans="1:7" x14ac:dyDescent="0.25">
      <c r="A36" s="11" t="s">
        <v>345</v>
      </c>
      <c r="B36" s="11">
        <v>1000</v>
      </c>
      <c r="C36" s="11" t="s">
        <v>342</v>
      </c>
      <c r="D36" s="32">
        <v>0.4</v>
      </c>
      <c r="E36" s="11">
        <v>2</v>
      </c>
      <c r="F36" s="11">
        <v>25</v>
      </c>
      <c r="G36" s="11">
        <v>30</v>
      </c>
    </row>
    <row r="37" spans="1:7" x14ac:dyDescent="0.25">
      <c r="A37" s="11" t="s">
        <v>346</v>
      </c>
      <c r="B37" s="11">
        <v>1500</v>
      </c>
      <c r="C37" s="11" t="s">
        <v>342</v>
      </c>
      <c r="D37" s="32">
        <v>0.5</v>
      </c>
      <c r="E37" s="11">
        <v>1</v>
      </c>
      <c r="F37" s="11">
        <v>35</v>
      </c>
      <c r="G37" s="11">
        <v>30</v>
      </c>
    </row>
    <row r="38" spans="1:7" x14ac:dyDescent="0.25">
      <c r="A38" s="11" t="s">
        <v>335</v>
      </c>
      <c r="B38" s="11">
        <v>0</v>
      </c>
      <c r="C38" s="11" t="s">
        <v>347</v>
      </c>
      <c r="D38" s="32">
        <v>1</v>
      </c>
      <c r="E38" s="11">
        <v>20</v>
      </c>
      <c r="F38" s="11">
        <v>2</v>
      </c>
      <c r="G38" s="11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6DA1-0F0E-4711-BCC6-A5C80FF9B293}">
  <dimension ref="A1:N10"/>
  <sheetViews>
    <sheetView workbookViewId="0">
      <selection activeCell="F17" sqref="F17"/>
    </sheetView>
  </sheetViews>
  <sheetFormatPr baseColWidth="10" defaultColWidth="11.42578125" defaultRowHeight="15" x14ac:dyDescent="0.25"/>
  <sheetData>
    <row r="1" spans="1:14" x14ac:dyDescent="0.25">
      <c r="A1" s="20" t="s">
        <v>348</v>
      </c>
      <c r="B1" s="20" t="s">
        <v>349</v>
      </c>
      <c r="C1" s="20" t="s">
        <v>350</v>
      </c>
      <c r="D1" s="20" t="s">
        <v>351</v>
      </c>
      <c r="E1" s="20" t="s">
        <v>352</v>
      </c>
      <c r="F1" s="20" t="s">
        <v>353</v>
      </c>
      <c r="G1" s="20"/>
      <c r="H1" s="20"/>
      <c r="I1" s="16" t="s">
        <v>354</v>
      </c>
      <c r="J1" s="16" t="s">
        <v>355</v>
      </c>
      <c r="K1" s="16" t="s">
        <v>356</v>
      </c>
      <c r="L1" s="16" t="s">
        <v>349</v>
      </c>
      <c r="M1" s="16" t="s">
        <v>350</v>
      </c>
      <c r="N1" s="16" t="s">
        <v>357</v>
      </c>
    </row>
    <row r="2" spans="1:14" x14ac:dyDescent="0.25">
      <c r="A2" s="20">
        <v>1</v>
      </c>
      <c r="B2" s="20">
        <v>0.5</v>
      </c>
      <c r="C2" s="20">
        <v>2</v>
      </c>
      <c r="D2" s="20">
        <v>4</v>
      </c>
      <c r="E2" s="20">
        <v>0.02</v>
      </c>
      <c r="F2" s="20"/>
      <c r="G2" s="20"/>
      <c r="H2" s="20"/>
      <c r="I2" s="16"/>
      <c r="J2" s="16"/>
      <c r="K2" s="16"/>
      <c r="L2" s="16"/>
      <c r="M2" s="16"/>
      <c r="N2" s="16"/>
    </row>
    <row r="3" spans="1:14" x14ac:dyDescent="0.25">
      <c r="A3" s="20">
        <v>50</v>
      </c>
      <c r="B3" s="20">
        <f>$A3*B$2</f>
        <v>25</v>
      </c>
      <c r="C3" s="20">
        <f>$A3*C$2</f>
        <v>100</v>
      </c>
      <c r="D3" s="20">
        <f>$A3*D$2</f>
        <v>200</v>
      </c>
      <c r="E3" s="20">
        <f>$A3*E$2</f>
        <v>1</v>
      </c>
      <c r="F3" s="20" t="s">
        <v>358</v>
      </c>
      <c r="G3" s="20"/>
      <c r="H3" s="20"/>
      <c r="I3" s="16" t="s">
        <v>359</v>
      </c>
      <c r="J3" s="16">
        <v>1</v>
      </c>
      <c r="K3" s="16">
        <v>0.02</v>
      </c>
      <c r="L3" s="16">
        <v>0.5</v>
      </c>
      <c r="M3" s="16">
        <v>2</v>
      </c>
      <c r="N3" s="16">
        <v>4</v>
      </c>
    </row>
    <row r="4" spans="1:14" x14ac:dyDescent="0.25">
      <c r="A4" s="20">
        <v>100</v>
      </c>
      <c r="B4" s="20">
        <f t="shared" ref="B4:E8" si="0">$A4*B$2</f>
        <v>50</v>
      </c>
      <c r="C4" s="20">
        <f t="shared" si="0"/>
        <v>200</v>
      </c>
      <c r="D4" s="20">
        <f t="shared" si="0"/>
        <v>400</v>
      </c>
      <c r="E4" s="20">
        <f t="shared" si="0"/>
        <v>2</v>
      </c>
      <c r="F4" s="20" t="s">
        <v>360</v>
      </c>
      <c r="G4" s="20"/>
      <c r="H4" s="20"/>
      <c r="I4" s="16" t="s">
        <v>361</v>
      </c>
      <c r="J4" s="16">
        <v>50</v>
      </c>
      <c r="K4" s="16">
        <v>1</v>
      </c>
      <c r="L4" s="16">
        <v>25</v>
      </c>
      <c r="M4" s="16">
        <v>100</v>
      </c>
      <c r="N4" s="16">
        <v>200</v>
      </c>
    </row>
    <row r="5" spans="1:14" x14ac:dyDescent="0.25">
      <c r="A5" s="20">
        <v>500</v>
      </c>
      <c r="B5" s="20">
        <f t="shared" si="0"/>
        <v>250</v>
      </c>
      <c r="C5" s="20">
        <f t="shared" si="0"/>
        <v>1000</v>
      </c>
      <c r="D5" s="20">
        <f t="shared" si="0"/>
        <v>2000</v>
      </c>
      <c r="E5" s="20">
        <f t="shared" si="0"/>
        <v>10</v>
      </c>
      <c r="F5" s="20" t="s">
        <v>362</v>
      </c>
      <c r="G5" s="20"/>
      <c r="H5" s="20"/>
      <c r="I5" s="16" t="s">
        <v>349</v>
      </c>
      <c r="J5" s="16">
        <v>2</v>
      </c>
      <c r="K5" s="16">
        <v>0.04</v>
      </c>
      <c r="L5" s="16">
        <v>1</v>
      </c>
      <c r="M5" s="16">
        <v>4</v>
      </c>
      <c r="N5" s="16">
        <v>8</v>
      </c>
    </row>
    <row r="6" spans="1:14" x14ac:dyDescent="0.25">
      <c r="A6" s="20">
        <v>1000</v>
      </c>
      <c r="B6" s="20">
        <f t="shared" si="0"/>
        <v>500</v>
      </c>
      <c r="C6" s="20">
        <f t="shared" si="0"/>
        <v>2000</v>
      </c>
      <c r="D6" s="20">
        <f t="shared" si="0"/>
        <v>4000</v>
      </c>
      <c r="E6" s="20">
        <f t="shared" si="0"/>
        <v>20</v>
      </c>
      <c r="F6" s="20" t="s">
        <v>363</v>
      </c>
      <c r="G6" s="20"/>
      <c r="H6" s="20"/>
      <c r="I6" s="16" t="s">
        <v>350</v>
      </c>
      <c r="J6" s="16">
        <v>0.5</v>
      </c>
      <c r="K6" s="16">
        <v>0.01</v>
      </c>
      <c r="L6" s="16">
        <v>0.25</v>
      </c>
      <c r="M6" s="16">
        <v>1</v>
      </c>
      <c r="N6" s="16">
        <v>2</v>
      </c>
    </row>
    <row r="7" spans="1:14" x14ac:dyDescent="0.25">
      <c r="A7" s="20">
        <v>2000</v>
      </c>
      <c r="B7" s="20">
        <f t="shared" si="0"/>
        <v>1000</v>
      </c>
      <c r="C7" s="20">
        <f t="shared" si="0"/>
        <v>4000</v>
      </c>
      <c r="D7" s="20">
        <f t="shared" si="0"/>
        <v>8000</v>
      </c>
      <c r="E7" s="20">
        <f>$A7*E$2</f>
        <v>40</v>
      </c>
      <c r="F7" s="20" t="s">
        <v>364</v>
      </c>
      <c r="G7" s="20"/>
      <c r="H7" s="20"/>
      <c r="I7" s="16" t="s">
        <v>357</v>
      </c>
      <c r="J7" s="16">
        <v>0.25</v>
      </c>
      <c r="K7" s="16" t="s">
        <v>365</v>
      </c>
      <c r="L7" s="16">
        <v>0.125</v>
      </c>
      <c r="M7" s="16">
        <v>0.5</v>
      </c>
      <c r="N7" s="16">
        <v>1</v>
      </c>
    </row>
    <row r="8" spans="1:14" x14ac:dyDescent="0.25">
      <c r="A8" s="20">
        <v>5000</v>
      </c>
      <c r="B8" s="20">
        <f t="shared" si="0"/>
        <v>2500</v>
      </c>
      <c r="C8" s="20">
        <f t="shared" si="0"/>
        <v>10000</v>
      </c>
      <c r="D8" s="20">
        <f t="shared" si="0"/>
        <v>20000</v>
      </c>
      <c r="E8" s="20">
        <f>$A8*E$2</f>
        <v>100</v>
      </c>
      <c r="F8" s="20" t="s">
        <v>366</v>
      </c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20"/>
      <c r="B9" s="20"/>
      <c r="C9" s="20"/>
      <c r="D9" s="20"/>
      <c r="E9" s="20"/>
      <c r="F9" s="20"/>
      <c r="G9" s="20"/>
      <c r="H9" s="20"/>
      <c r="I9" s="20" t="s">
        <v>367</v>
      </c>
      <c r="J9" s="20"/>
      <c r="K9" s="20"/>
      <c r="L9" s="20"/>
      <c r="M9" s="20"/>
      <c r="N9" s="20"/>
    </row>
    <row r="10" spans="1:14" x14ac:dyDescent="0.25">
      <c r="A10" s="20"/>
      <c r="B10" s="20"/>
      <c r="C10" s="20"/>
      <c r="D10" s="20"/>
      <c r="E10" s="20"/>
      <c r="F10" s="20"/>
      <c r="G10" s="20"/>
      <c r="H10" s="20"/>
      <c r="I10" s="20" t="s">
        <v>368</v>
      </c>
      <c r="J10" s="20"/>
      <c r="K10" s="20"/>
      <c r="L10" s="20"/>
      <c r="M10" s="20"/>
      <c r="N10" s="20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ED72-F3D5-4DA9-B218-14F92915980E}">
  <dimension ref="A1:I35"/>
  <sheetViews>
    <sheetView topLeftCell="A4" workbookViewId="0">
      <selection activeCell="B21" sqref="B21"/>
    </sheetView>
  </sheetViews>
  <sheetFormatPr baseColWidth="10" defaultRowHeight="15" x14ac:dyDescent="0.25"/>
  <cols>
    <col min="3" max="3" width="17.5703125" customWidth="1"/>
  </cols>
  <sheetData>
    <row r="1" spans="1:9" x14ac:dyDescent="0.25">
      <c r="A1" s="20" t="s">
        <v>386</v>
      </c>
      <c r="B1" s="20" t="s">
        <v>4</v>
      </c>
      <c r="C1" s="20" t="s">
        <v>387</v>
      </c>
      <c r="D1" s="20" t="s">
        <v>8</v>
      </c>
      <c r="E1" s="152" t="s">
        <v>436</v>
      </c>
      <c r="F1" s="152" t="s">
        <v>417</v>
      </c>
      <c r="G1" s="152" t="s">
        <v>437</v>
      </c>
      <c r="H1" s="152" t="s">
        <v>438</v>
      </c>
      <c r="I1" s="165" t="s">
        <v>476</v>
      </c>
    </row>
    <row r="2" spans="1:9" x14ac:dyDescent="0.25">
      <c r="A2" s="20" t="s">
        <v>19</v>
      </c>
      <c r="B2" s="20">
        <f>CharacterSheet!B2</f>
        <v>15</v>
      </c>
      <c r="C2" s="20" t="str">
        <f>CharacterSheet!E2</f>
        <v>Reiten</v>
      </c>
      <c r="D2" s="20">
        <f>CharacterSheet!I2</f>
        <v>26</v>
      </c>
      <c r="E2" s="152" t="s">
        <v>439</v>
      </c>
      <c r="F2" s="20">
        <f>CharacterSheet!B15</f>
        <v>300</v>
      </c>
      <c r="G2" s="152" t="s">
        <v>440</v>
      </c>
      <c r="H2" s="20">
        <f>Status!C26</f>
        <v>7</v>
      </c>
      <c r="I2" s="20">
        <f>Status!Z2</f>
        <v>0</v>
      </c>
    </row>
    <row r="3" spans="1:9" x14ac:dyDescent="0.25">
      <c r="A3" s="20" t="s">
        <v>37</v>
      </c>
      <c r="B3" s="20">
        <f>CharacterSheet!B3</f>
        <v>14</v>
      </c>
      <c r="C3" s="20" t="str">
        <f>CharacterSheet!E3</f>
        <v>Armed</v>
      </c>
      <c r="D3" s="20">
        <f>CharacterSheet!I3</f>
        <v>36</v>
      </c>
      <c r="E3" s="152" t="s">
        <v>441</v>
      </c>
      <c r="F3" s="20">
        <f>CharacterSheet!B16</f>
        <v>13</v>
      </c>
      <c r="G3" s="152" t="s">
        <v>442</v>
      </c>
      <c r="H3" s="20">
        <f>Status!C27</f>
        <v>10</v>
      </c>
      <c r="I3" s="20">
        <f>Status!Z3</f>
        <v>0</v>
      </c>
    </row>
    <row r="4" spans="1:9" x14ac:dyDescent="0.25">
      <c r="A4" s="20" t="s">
        <v>63</v>
      </c>
      <c r="B4" s="20">
        <f>CharacterSheet!B4</f>
        <v>12</v>
      </c>
      <c r="C4" s="20" t="str">
        <f>CharacterSheet!E4</f>
        <v>Unarmed</v>
      </c>
      <c r="D4" s="20">
        <f>CharacterSheet!I4</f>
        <v>32</v>
      </c>
      <c r="E4" s="152" t="s">
        <v>443</v>
      </c>
      <c r="F4" s="20">
        <f>CharacterSheet!B17</f>
        <v>60</v>
      </c>
      <c r="G4" s="152" t="s">
        <v>444</v>
      </c>
      <c r="H4" s="20">
        <f>Status!C28</f>
        <v>9</v>
      </c>
      <c r="I4" s="20">
        <f>Status!Z4</f>
        <v>0</v>
      </c>
    </row>
    <row r="5" spans="1:9" x14ac:dyDescent="0.25">
      <c r="A5" s="20" t="s">
        <v>20</v>
      </c>
      <c r="B5" s="20">
        <f>CharacterSheet!B5</f>
        <v>13</v>
      </c>
      <c r="C5" s="20" t="str">
        <f>CharacterSheet!E5</f>
        <v>Blocken</v>
      </c>
      <c r="D5" s="20">
        <f>CharacterSheet!I5</f>
        <v>27</v>
      </c>
      <c r="E5" s="152" t="s">
        <v>445</v>
      </c>
      <c r="F5" s="20">
        <f>CharacterSheet!B18</f>
        <v>210</v>
      </c>
      <c r="G5" s="152" t="s">
        <v>446</v>
      </c>
      <c r="H5" s="20">
        <f>Status!C30</f>
        <v>0</v>
      </c>
      <c r="I5" s="20">
        <f>Status!Z5</f>
        <v>0</v>
      </c>
    </row>
    <row r="6" spans="1:9" x14ac:dyDescent="0.25">
      <c r="A6" s="20" t="s">
        <v>31</v>
      </c>
      <c r="B6" s="20">
        <f>CharacterSheet!B6</f>
        <v>9</v>
      </c>
      <c r="C6" s="20" t="str">
        <f>CharacterSheet!E6</f>
        <v>Artillerie</v>
      </c>
      <c r="D6" s="20">
        <f>CharacterSheet!I6</f>
        <v>20</v>
      </c>
      <c r="E6" s="152" t="s">
        <v>447</v>
      </c>
      <c r="F6" s="20">
        <f>CharacterSheet!B19</f>
        <v>60</v>
      </c>
      <c r="G6" s="152" t="s">
        <v>448</v>
      </c>
      <c r="H6" s="20">
        <f>Status!D2</f>
        <v>0</v>
      </c>
      <c r="I6" s="20">
        <f>Status!Z6</f>
        <v>0</v>
      </c>
    </row>
    <row r="7" spans="1:9" x14ac:dyDescent="0.25">
      <c r="A7" s="20" t="s">
        <v>407</v>
      </c>
      <c r="B7" s="20">
        <f>CharacterSheet!B7</f>
        <v>12</v>
      </c>
      <c r="C7" s="20" t="str">
        <f>CharacterSheet!E7</f>
        <v>Ranged</v>
      </c>
      <c r="D7" s="20">
        <f>CharacterSheet!I7</f>
        <v>24</v>
      </c>
      <c r="E7" s="152" t="s">
        <v>449</v>
      </c>
      <c r="F7" s="20">
        <f>CharacterSheet!B20</f>
        <v>60</v>
      </c>
      <c r="G7" s="152" t="s">
        <v>450</v>
      </c>
      <c r="H7" s="20">
        <f>Status!D3</f>
        <v>1</v>
      </c>
      <c r="I7" s="20">
        <f>Status!Z7</f>
        <v>0</v>
      </c>
    </row>
    <row r="8" spans="1:9" x14ac:dyDescent="0.25">
      <c r="A8" s="20" t="str">
        <f>CharacterSheet!A8</f>
        <v>Luck</v>
      </c>
      <c r="B8" s="20">
        <f>CharacterSheet!B8</f>
        <v>5</v>
      </c>
      <c r="C8" s="20" t="str">
        <f>CharacterSheet!E8</f>
        <v>throwing</v>
      </c>
      <c r="D8" s="20">
        <f>CharacterSheet!I8</f>
        <v>20</v>
      </c>
      <c r="E8" s="152" t="s">
        <v>451</v>
      </c>
      <c r="F8" s="20">
        <f>CharacterSheet!B21</f>
        <v>75</v>
      </c>
      <c r="G8" s="152" t="s">
        <v>452</v>
      </c>
      <c r="H8" s="20">
        <f>Status!D4</f>
        <v>0</v>
      </c>
    </row>
    <row r="9" spans="1:9" x14ac:dyDescent="0.25">
      <c r="A9" s="20" t="str">
        <f>CharacterSheet!A9</f>
        <v>Glaube</v>
      </c>
      <c r="B9" s="20">
        <f>CharacterSheet!B9</f>
        <v>4</v>
      </c>
      <c r="C9" s="20" t="str">
        <f>CharacterSheet!E9</f>
        <v>Dodge</v>
      </c>
      <c r="D9" s="20">
        <f>CharacterSheet!I9</f>
        <v>36</v>
      </c>
      <c r="E9" s="152" t="s">
        <v>453</v>
      </c>
      <c r="F9" s="20">
        <f>CharacterSheet!B22</f>
        <v>75</v>
      </c>
      <c r="G9" s="152" t="s">
        <v>454</v>
      </c>
      <c r="H9" s="20">
        <f>Status!D5</f>
        <v>0</v>
      </c>
    </row>
    <row r="10" spans="1:9" x14ac:dyDescent="0.25">
      <c r="A10" s="20" t="s">
        <v>388</v>
      </c>
      <c r="B10" s="20">
        <f>CharacterSheet!B10</f>
        <v>17</v>
      </c>
      <c r="C10" s="20" t="str">
        <f>CharacterSheet!E10</f>
        <v>Acrobatics</v>
      </c>
      <c r="D10" s="20">
        <f>CharacterSheet!I10</f>
        <v>28</v>
      </c>
      <c r="E10" s="152" t="s">
        <v>397</v>
      </c>
      <c r="F10" s="20" t="str">
        <f>CharacterSheet!B1</f>
        <v>Animali</v>
      </c>
      <c r="G10" s="152" t="s">
        <v>455</v>
      </c>
      <c r="H10" s="20">
        <f>Status!D8</f>
        <v>7</v>
      </c>
    </row>
    <row r="11" spans="1:9" x14ac:dyDescent="0.25">
      <c r="A11" s="20" t="s">
        <v>389</v>
      </c>
      <c r="B11" s="20">
        <f>CharacterSheet!B11</f>
        <v>11</v>
      </c>
      <c r="C11" s="20" t="str">
        <f>CharacterSheet!E11</f>
        <v>Schleichen</v>
      </c>
      <c r="D11" s="20">
        <f>CharacterSheet!I11</f>
        <v>33</v>
      </c>
      <c r="E11" s="20" t="s">
        <v>405</v>
      </c>
      <c r="F11" s="20">
        <v>2</v>
      </c>
      <c r="G11" s="20" t="s">
        <v>456</v>
      </c>
      <c r="H11" s="20">
        <f>Status!D9</f>
        <v>7</v>
      </c>
    </row>
    <row r="12" spans="1:9" x14ac:dyDescent="0.25">
      <c r="A12" s="20" t="s">
        <v>391</v>
      </c>
      <c r="B12" s="20">
        <f>Inventar!G22</f>
        <v>7.5</v>
      </c>
      <c r="C12" s="20" t="str">
        <f>CharacterSheet!E12</f>
        <v>Taschendiebstahl</v>
      </c>
      <c r="D12" s="20">
        <f>CharacterSheet!I12</f>
        <v>20</v>
      </c>
      <c r="E12" s="20" t="s">
        <v>406</v>
      </c>
      <c r="F12" s="20">
        <v>2</v>
      </c>
      <c r="G12" s="20" t="s">
        <v>457</v>
      </c>
      <c r="H12" s="20">
        <f>Status!D10</f>
        <v>0</v>
      </c>
    </row>
    <row r="13" spans="1:9" x14ac:dyDescent="0.25">
      <c r="A13" s="20" t="s">
        <v>392</v>
      </c>
      <c r="B13" s="20">
        <f>Inventar!G19</f>
        <v>22.3</v>
      </c>
      <c r="C13" s="20" t="str">
        <f>CharacterSheet!E13</f>
        <v>Schlossknacken</v>
      </c>
      <c r="D13" s="20">
        <f>CharacterSheet!I13</f>
        <v>20</v>
      </c>
      <c r="E13" s="20" t="s">
        <v>393</v>
      </c>
      <c r="F13" s="20">
        <f>Status!B2</f>
        <v>0</v>
      </c>
      <c r="G13" s="20" t="s">
        <v>458</v>
      </c>
      <c r="H13" s="20">
        <f>Status!D11</f>
        <v>7</v>
      </c>
    </row>
    <row r="14" spans="1:9" x14ac:dyDescent="0.25">
      <c r="A14" s="20" t="s">
        <v>459</v>
      </c>
      <c r="B14" s="20">
        <f>Status!AA11</f>
        <v>60</v>
      </c>
      <c r="C14" s="20" t="str">
        <f>CharacterSheet!E14</f>
        <v>Lying</v>
      </c>
      <c r="D14" s="20">
        <f>CharacterSheet!I14</f>
        <v>20</v>
      </c>
      <c r="E14" s="20" t="s">
        <v>394</v>
      </c>
      <c r="F14" s="20" t="str">
        <f>Status!B3</f>
        <v>Schlagring</v>
      </c>
      <c r="G14" s="20" t="s">
        <v>460</v>
      </c>
      <c r="H14" s="20">
        <f>Status!D12</f>
        <v>0</v>
      </c>
    </row>
    <row r="15" spans="1:9" x14ac:dyDescent="0.25">
      <c r="A15" s="20" t="s">
        <v>384</v>
      </c>
      <c r="B15" s="20" t="str">
        <f>Status!AA13</f>
        <v>Leicht</v>
      </c>
      <c r="C15" s="20" t="str">
        <f>CharacterSheet!E15</f>
        <v>Persuation</v>
      </c>
      <c r="D15" s="20">
        <f>CharacterSheet!I15</f>
        <v>30</v>
      </c>
      <c r="E15" s="20" t="s">
        <v>395</v>
      </c>
      <c r="F15" s="20">
        <f>Status!B4</f>
        <v>0</v>
      </c>
      <c r="G15" s="20" t="s">
        <v>461</v>
      </c>
      <c r="H15" s="20">
        <f>Status!E8</f>
        <v>1</v>
      </c>
    </row>
    <row r="16" spans="1:9" x14ac:dyDescent="0.25">
      <c r="A16" s="20" t="s">
        <v>52</v>
      </c>
      <c r="B16" s="20">
        <f>Status!R12</f>
        <v>13</v>
      </c>
      <c r="C16" s="20" t="str">
        <f>CharacterSheet!E16</f>
        <v>Performance</v>
      </c>
      <c r="D16" s="20">
        <f>CharacterSheet!I16</f>
        <v>20</v>
      </c>
      <c r="E16" s="20" t="s">
        <v>207</v>
      </c>
      <c r="F16" s="20">
        <f>Status!B5</f>
        <v>0</v>
      </c>
      <c r="G16" s="20" t="s">
        <v>462</v>
      </c>
      <c r="H16" s="20">
        <f>Status!E9</f>
        <v>1</v>
      </c>
    </row>
    <row r="17" spans="1:8" x14ac:dyDescent="0.25">
      <c r="A17" s="20" t="s">
        <v>398</v>
      </c>
      <c r="B17" s="20">
        <f>ROUNDUP((B6+B6+B4)/3,0)</f>
        <v>10</v>
      </c>
      <c r="C17" s="20" t="str">
        <f>CharacterSheet!E17</f>
        <v>Feilschen</v>
      </c>
      <c r="D17" s="20">
        <f>CharacterSheet!I17</f>
        <v>20</v>
      </c>
      <c r="E17" s="20" t="s">
        <v>463</v>
      </c>
      <c r="F17" s="20">
        <f>Status!C2</f>
        <v>0</v>
      </c>
      <c r="G17" s="20" t="s">
        <v>464</v>
      </c>
      <c r="H17" s="20">
        <f>Status!E10</f>
        <v>0</v>
      </c>
    </row>
    <row r="18" spans="1:8" x14ac:dyDescent="0.25">
      <c r="A18" s="20" t="s">
        <v>399</v>
      </c>
      <c r="B18" s="20">
        <f>ROUNDUP((B5+B4+B5)/3,0)</f>
        <v>13</v>
      </c>
      <c r="C18" s="20" t="str">
        <f>CharacterSheet!E18</f>
        <v>Insight</v>
      </c>
      <c r="D18" s="20">
        <f>CharacterSheet!I18</f>
        <v>20</v>
      </c>
      <c r="E18" s="20" t="s">
        <v>465</v>
      </c>
      <c r="F18" s="20">
        <f>Status!C3</f>
        <v>9</v>
      </c>
      <c r="G18" s="20" t="s">
        <v>466</v>
      </c>
      <c r="H18" s="20">
        <f>Status!E11</f>
        <v>1</v>
      </c>
    </row>
    <row r="19" spans="1:8" x14ac:dyDescent="0.25">
      <c r="A19" s="20" t="s">
        <v>400</v>
      </c>
      <c r="B19" s="20">
        <f>CharacterSheet!B8+CharacterSheet!B9</f>
        <v>9</v>
      </c>
      <c r="C19" s="20" t="str">
        <f>CharacterSheet!E19</f>
        <v>Intimidation</v>
      </c>
      <c r="D19" s="20">
        <f>CharacterSheet!I19</f>
        <v>20</v>
      </c>
      <c r="E19" s="20" t="s">
        <v>467</v>
      </c>
      <c r="F19" s="20">
        <f>Status!C4</f>
        <v>0</v>
      </c>
      <c r="G19" s="20" t="s">
        <v>468</v>
      </c>
      <c r="H19" s="20">
        <f>Status!E12</f>
        <v>0</v>
      </c>
    </row>
    <row r="20" spans="1:8" x14ac:dyDescent="0.25">
      <c r="A20" s="152" t="s">
        <v>64</v>
      </c>
      <c r="B20" s="20" t="s">
        <v>518</v>
      </c>
      <c r="C20" s="20" t="str">
        <f>CharacterSheet!E20</f>
        <v xml:space="preserve">Swimming </v>
      </c>
      <c r="D20" s="20">
        <f>CharacterSheet!I20</f>
        <v>34</v>
      </c>
      <c r="E20" s="20" t="s">
        <v>284</v>
      </c>
      <c r="F20" s="20">
        <f>Status!C5</f>
        <v>0</v>
      </c>
      <c r="G20" s="20" t="s">
        <v>469</v>
      </c>
      <c r="H20" s="20" t="str">
        <f>Status!B8</f>
        <v>Mittel</v>
      </c>
    </row>
    <row r="21" spans="1:8" x14ac:dyDescent="0.25">
      <c r="A21" s="152" t="s">
        <v>75</v>
      </c>
      <c r="B21" s="20">
        <f>Status!D16</f>
        <v>192</v>
      </c>
      <c r="C21" s="20" t="str">
        <f>CharacterSheet!E21</f>
        <v>Running</v>
      </c>
      <c r="D21" s="20">
        <f>CharacterSheet!I21</f>
        <v>20</v>
      </c>
      <c r="E21" s="20" t="s">
        <v>390</v>
      </c>
      <c r="F21" s="14">
        <f>Status!C13</f>
        <v>27</v>
      </c>
      <c r="G21" s="20" t="s">
        <v>470</v>
      </c>
      <c r="H21" s="20" t="str">
        <f>Status!B9</f>
        <v>Mittel</v>
      </c>
    </row>
    <row r="22" spans="1:8" x14ac:dyDescent="0.25">
      <c r="A22" s="152" t="s">
        <v>77</v>
      </c>
      <c r="B22" s="20">
        <f>Status!D17</f>
        <v>13</v>
      </c>
      <c r="C22" s="20" t="str">
        <f>CharacterSheet!E22</f>
        <v>Handwerk</v>
      </c>
      <c r="D22" s="20">
        <f>CharacterSheet!I22</f>
        <v>20</v>
      </c>
      <c r="E22" s="20" t="str">
        <f>Status!A8</f>
        <v>Helm</v>
      </c>
      <c r="F22" s="14">
        <f>Status!C8</f>
        <v>10.5</v>
      </c>
      <c r="G22" s="20" t="s">
        <v>471</v>
      </c>
      <c r="H22" s="20">
        <f>Status!B10</f>
        <v>0</v>
      </c>
    </row>
    <row r="23" spans="1:8" x14ac:dyDescent="0.25">
      <c r="A23" s="152" t="s">
        <v>418</v>
      </c>
      <c r="B23" s="20">
        <f>Status!D18</f>
        <v>60</v>
      </c>
      <c r="C23" s="20" t="str">
        <f>CharacterSheet!E23</f>
        <v>Alchemie</v>
      </c>
      <c r="D23" s="20">
        <f>CharacterSheet!I23</f>
        <v>36</v>
      </c>
      <c r="E23" s="20" t="str">
        <f>Status!A9</f>
        <v>Brust</v>
      </c>
      <c r="F23" s="14">
        <f>Status!C9</f>
        <v>10.5</v>
      </c>
      <c r="G23" s="20" t="s">
        <v>472</v>
      </c>
      <c r="H23" s="20" t="str">
        <f>Status!B11</f>
        <v>Leicht</v>
      </c>
    </row>
    <row r="24" spans="1:8" x14ac:dyDescent="0.25">
      <c r="A24" s="152" t="s">
        <v>419</v>
      </c>
      <c r="B24" s="20">
        <f>Status!D19</f>
        <v>210</v>
      </c>
      <c r="C24" s="20" t="str">
        <f>CharacterSheet!E24</f>
        <v>Vehicles</v>
      </c>
      <c r="D24" s="20">
        <f>CharacterSheet!I24</f>
        <v>24</v>
      </c>
      <c r="E24" s="20" t="str">
        <f>Status!A10</f>
        <v>Arme</v>
      </c>
      <c r="F24" s="14">
        <f>Status!C10</f>
        <v>0</v>
      </c>
      <c r="G24" s="20" t="s">
        <v>473</v>
      </c>
      <c r="H24" s="20">
        <f>Status!B12</f>
        <v>0</v>
      </c>
    </row>
    <row r="25" spans="1:8" x14ac:dyDescent="0.25">
      <c r="A25" s="152" t="s">
        <v>422</v>
      </c>
      <c r="B25" s="20">
        <f>Status!D20</f>
        <v>60</v>
      </c>
      <c r="C25" s="20" t="str">
        <f>CharacterSheet!E25</f>
        <v>Animal Handling</v>
      </c>
      <c r="D25" s="20">
        <f>CharacterSheet!I25</f>
        <v>28</v>
      </c>
      <c r="E25" s="20" t="str">
        <f>Status!A11</f>
        <v>Gürtel</v>
      </c>
      <c r="F25" s="14">
        <f>Status!C11</f>
        <v>6</v>
      </c>
      <c r="G25" s="20"/>
      <c r="H25" s="20"/>
    </row>
    <row r="26" spans="1:8" x14ac:dyDescent="0.25">
      <c r="A26" s="152" t="s">
        <v>423</v>
      </c>
      <c r="B26" s="20">
        <f>Status!D21</f>
        <v>60</v>
      </c>
      <c r="C26" s="20" t="s">
        <v>396</v>
      </c>
      <c r="D26" s="20">
        <f>CharacterSheet!I26</f>
        <v>33</v>
      </c>
      <c r="E26" s="20" t="str">
        <f>Status!A12</f>
        <v>Beine</v>
      </c>
      <c r="F26" s="14">
        <f>Status!C12</f>
        <v>0</v>
      </c>
      <c r="G26" s="20"/>
      <c r="H26" s="20"/>
    </row>
    <row r="27" spans="1:8" x14ac:dyDescent="0.25">
      <c r="A27" s="152" t="s">
        <v>420</v>
      </c>
      <c r="B27" s="20">
        <f>Status!D22</f>
        <v>75</v>
      </c>
      <c r="C27" s="20" t="str">
        <f>CharacterSheet!E27</f>
        <v>Perception</v>
      </c>
      <c r="D27" s="20">
        <f>CharacterSheet!I27</f>
        <v>31</v>
      </c>
      <c r="E27" s="20" t="s">
        <v>435</v>
      </c>
      <c r="F27" s="20">
        <f>Status!I29</f>
        <v>0</v>
      </c>
      <c r="G27" s="20"/>
      <c r="H27" s="20"/>
    </row>
    <row r="28" spans="1:8" x14ac:dyDescent="0.25">
      <c r="A28" s="152" t="s">
        <v>421</v>
      </c>
      <c r="B28" s="20">
        <f>Status!D23</f>
        <v>75</v>
      </c>
      <c r="C28" s="20"/>
      <c r="D28" s="20"/>
      <c r="E28" s="20"/>
      <c r="F28" s="20"/>
      <c r="G28" s="20"/>
      <c r="H28" s="20"/>
    </row>
    <row r="29" spans="1:8" x14ac:dyDescent="0.25">
      <c r="A29" s="152" t="s">
        <v>474</v>
      </c>
      <c r="B29" s="20">
        <f>Status!Q17</f>
        <v>0</v>
      </c>
      <c r="C29" s="20"/>
      <c r="D29" s="20"/>
      <c r="E29" s="20"/>
      <c r="F29" s="20"/>
      <c r="G29" s="20"/>
      <c r="H29" s="20"/>
    </row>
    <row r="30" spans="1:8" x14ac:dyDescent="0.25">
      <c r="A30" s="20"/>
      <c r="B30" s="20"/>
      <c r="C30" s="20"/>
      <c r="D30" s="20"/>
    </row>
    <row r="31" spans="1:8" x14ac:dyDescent="0.25">
      <c r="A31" s="20"/>
      <c r="B31" s="20"/>
      <c r="C31" s="20"/>
      <c r="D31" s="20"/>
    </row>
    <row r="32" spans="1:8" x14ac:dyDescent="0.25">
      <c r="A32" s="20"/>
      <c r="B32" s="20"/>
      <c r="C32" s="20"/>
      <c r="D32" s="20"/>
    </row>
    <row r="33" spans="1:4" x14ac:dyDescent="0.25">
      <c r="A33" s="20"/>
      <c r="B33" s="20"/>
      <c r="C33" s="20"/>
      <c r="D33" s="20"/>
    </row>
    <row r="34" spans="1:4" x14ac:dyDescent="0.25">
      <c r="C34" s="20"/>
      <c r="D34" s="20"/>
    </row>
    <row r="35" spans="1:4" x14ac:dyDescent="0.25">
      <c r="C35" s="20"/>
      <c r="D35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Status</vt:lpstr>
      <vt:lpstr>CharacterSheet</vt:lpstr>
      <vt:lpstr>Inventar</vt:lpstr>
      <vt:lpstr>Prices+Changelog</vt:lpstr>
      <vt:lpstr>Backstory</vt:lpstr>
      <vt:lpstr>Items </vt:lpstr>
      <vt:lpstr>Währung</vt:lpstr>
      <vt:lpstr>Abfrage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Lena</cp:lastModifiedBy>
  <cp:revision/>
  <dcterms:created xsi:type="dcterms:W3CDTF">2020-01-04T18:55:59Z</dcterms:created>
  <dcterms:modified xsi:type="dcterms:W3CDTF">2021-08-26T22:04:59Z</dcterms:modified>
  <cp:category/>
  <cp:contentStatus/>
</cp:coreProperties>
</file>