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opbox\Lele\Rpg\###Orbis\Container\"/>
    </mc:Choice>
  </mc:AlternateContent>
  <xr:revisionPtr revIDLastSave="0" documentId="13_ncr:1_{47A11A42-2F8C-45FA-9A32-16D87C32387D}" xr6:coauthVersionLast="45" xr6:coauthVersionMax="45" xr10:uidLastSave="{00000000-0000-0000-0000-000000000000}"/>
  <bookViews>
    <workbookView xWindow="-120" yWindow="-120" windowWidth="19440" windowHeight="10440" firstSheet="2" activeTab="3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Items (2)" sheetId="10" r:id="rId7"/>
    <sheet name="Währung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7" l="1"/>
  <c r="C22" i="7" l="1"/>
  <c r="C25" i="7"/>
  <c r="D25" i="7" s="1"/>
  <c r="E25" i="7" s="1"/>
  <c r="C24" i="7"/>
  <c r="D24" i="7"/>
  <c r="E24" i="7" s="1"/>
  <c r="D22" i="7"/>
  <c r="E23" i="7"/>
  <c r="E26" i="7"/>
  <c r="D26" i="7"/>
  <c r="D23" i="7"/>
  <c r="Z13" i="7"/>
  <c r="O1" i="1" l="1"/>
  <c r="B10" i="1"/>
  <c r="G22" i="4"/>
  <c r="V7" i="7" l="1"/>
  <c r="Q3" i="7" l="1"/>
  <c r="Q4" i="7"/>
  <c r="Q5" i="7"/>
  <c r="Q6" i="7"/>
  <c r="Q7" i="7"/>
  <c r="H30" i="1" l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6" i="7" l="1"/>
  <c r="C21" i="7"/>
  <c r="C14" i="7"/>
  <c r="B22" i="7" l="1"/>
  <c r="E22" i="7" s="1"/>
  <c r="B21" i="7"/>
  <c r="D21" i="7" s="1"/>
  <c r="B20" i="1"/>
  <c r="B26" i="7" s="1"/>
  <c r="B19" i="1"/>
  <c r="B25" i="7" s="1"/>
  <c r="B18" i="1"/>
  <c r="B24" i="7" s="1"/>
  <c r="B17" i="1"/>
  <c r="B23" i="7" s="1"/>
  <c r="B29" i="4" l="1"/>
  <c r="B28" i="4"/>
  <c r="D29" i="4"/>
  <c r="D28" i="4"/>
  <c r="D10" i="4"/>
  <c r="B10" i="4"/>
  <c r="G16" i="4"/>
  <c r="G19" i="4" l="1"/>
  <c r="Z9" i="7"/>
  <c r="Z10" i="7"/>
  <c r="Z12" i="7" s="1"/>
  <c r="I3" i="10"/>
  <c r="H4" i="10"/>
  <c r="I4" i="10"/>
  <c r="I5" i="10"/>
  <c r="H6" i="10"/>
  <c r="I6" i="10"/>
  <c r="S19" i="10"/>
  <c r="D22" i="10"/>
  <c r="D23" i="10"/>
  <c r="D24" i="10"/>
  <c r="E3" i="4"/>
  <c r="E2" i="4"/>
  <c r="E1" i="4" s="1"/>
  <c r="H22" i="4" l="1"/>
  <c r="B11" i="1" s="1"/>
  <c r="Q11" i="7" s="1"/>
  <c r="B2" i="4"/>
  <c r="B3" i="4" s="1"/>
  <c r="E8" i="6" l="1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C20" i="1" l="1"/>
</calcChain>
</file>

<file path=xl/sharedStrings.xml><?xml version="1.0" encoding="utf-8"?>
<sst xmlns="http://schemas.openxmlformats.org/spreadsheetml/2006/main" count="619" uniqueCount="390">
  <si>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</si>
  <si>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</si>
  <si>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</si>
  <si>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</si>
  <si>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</si>
  <si>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</si>
  <si>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</si>
  <si>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</si>
  <si>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</si>
  <si>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</si>
  <si>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</si>
  <si>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</si>
  <si>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</si>
  <si>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</si>
  <si>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</si>
  <si>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</si>
  <si>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</si>
  <si>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</si>
  <si>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</si>
  <si>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</si>
  <si>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</si>
  <si>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</si>
  <si>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</si>
  <si>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</si>
  <si>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</si>
  <si>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</si>
  <si>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</si>
  <si>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</si>
  <si>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</si>
  <si>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</si>
  <si>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</si>
  <si>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</si>
  <si>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</si>
  <si>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</si>
  <si>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</si>
  <si>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 xml:space="preserve">2. Köcher </t>
  </si>
  <si>
    <t>------</t>
  </si>
  <si>
    <t>Intelligence</t>
  </si>
  <si>
    <t>Blocken</t>
  </si>
  <si>
    <t>Experience(Willpower/perception)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</si>
  <si>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</si>
  <si>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</si>
  <si>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</si>
  <si>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</si>
  <si>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</si>
  <si>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</si>
  <si>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</si>
  <si>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</si>
  <si>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</si>
  <si>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</si>
  <si>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</si>
  <si>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</si>
  <si>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</si>
  <si>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</si>
  <si>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</si>
  <si>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</si>
  <si>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</si>
  <si>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</si>
  <si>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</si>
  <si>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Sonst oft genutzt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</si>
  <si>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</si>
  <si>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</si>
  <si>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</si>
  <si>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</si>
  <si>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</si>
  <si>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</si>
  <si>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</si>
  <si>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</si>
  <si>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</si>
  <si>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Exp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</si>
  <si>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</si>
  <si>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</si>
  <si>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</si>
  <si>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</si>
  <si>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</si>
  <si>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</si>
  <si>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</si>
  <si>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</si>
  <si>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</si>
  <si>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</si>
  <si>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</si>
  <si>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</si>
  <si>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</si>
  <si>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</si>
  <si>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</si>
  <si>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</si>
  <si>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</si>
  <si>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</si>
  <si>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</si>
  <si>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</si>
  <si>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</si>
  <si>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</si>
  <si>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</si>
  <si>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</si>
  <si>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</si>
  <si>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</si>
  <si>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</si>
  <si>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</si>
  <si>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</si>
  <si>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</si>
  <si>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</si>
  <si>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</si>
  <si>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</si>
  <si>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</si>
  <si>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</si>
  <si>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</si>
  <si>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</si>
  <si>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</si>
  <si>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</si>
  <si>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</si>
  <si>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</si>
  <si>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cooking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</si>
  <si>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</si>
  <si>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</si>
  <si>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</si>
  <si>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</si>
  <si>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</si>
  <si>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</si>
  <si>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</si>
  <si>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</si>
  <si>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</si>
  <si>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</si>
  <si>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</si>
  <si>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</si>
  <si>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</si>
  <si>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</si>
  <si>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</si>
  <si>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</si>
  <si>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</si>
  <si>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</si>
  <si>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</si>
  <si>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</si>
  <si>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</si>
  <si>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</si>
  <si>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</si>
  <si>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</si>
  <si>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</si>
  <si>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</si>
  <si>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</si>
  <si>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</si>
  <si>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</si>
  <si>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</si>
  <si>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</si>
  <si>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</si>
  <si>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</si>
  <si>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</si>
  <si>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</si>
  <si>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</si>
  <si>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</si>
  <si>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</si>
  <si>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</si>
  <si>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</si>
  <si>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</si>
  <si>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</si>
  <si>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</si>
  <si>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</si>
  <si>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</si>
  <si>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</si>
  <si>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</si>
  <si>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</si>
  <si>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</si>
  <si>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</si>
  <si>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</si>
  <si>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</si>
  <si>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</si>
  <si>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</si>
  <si>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</si>
  <si>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</si>
  <si>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</si>
  <si>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</si>
  <si>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</si>
  <si>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</si>
  <si>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</si>
  <si>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</si>
  <si>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</si>
  <si>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</si>
  <si>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</si>
  <si>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</si>
  <si>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</si>
  <si>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</si>
  <si>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</si>
  <si>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</si>
  <si>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</si>
  <si>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</si>
  <si>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</si>
  <si>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</si>
  <si>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</si>
  <si>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</si>
  <si>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</si>
  <si>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</si>
  <si>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</si>
  <si>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</si>
  <si>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</si>
  <si>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</si>
  <si>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</si>
  <si>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</si>
  <si>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</si>
  <si>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</si>
  <si>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</si>
  <si>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</si>
  <si>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</si>
  <si>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</si>
  <si>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</si>
  <si>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</si>
  <si>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</si>
  <si>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</si>
  <si>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</si>
  <si>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</si>
  <si>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</si>
  <si>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</si>
  <si>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</si>
  <si>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</si>
  <si>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</si>
  <si>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</si>
  <si>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</si>
  <si>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Tiers:</t>
  </si>
  <si>
    <t>Fernwaffen:</t>
  </si>
  <si>
    <t>Nahkampf</t>
  </si>
  <si>
    <t>Fernkampf</t>
  </si>
  <si>
    <t>Light armor</t>
  </si>
  <si>
    <t>medium armor</t>
  </si>
  <si>
    <t>Heavy armor</t>
  </si>
  <si>
    <t>Schaden schwert</t>
  </si>
  <si>
    <t>DnD silver/schwert</t>
  </si>
  <si>
    <t>Bogen</t>
  </si>
  <si>
    <t>75% Schwert damage</t>
  </si>
  <si>
    <t>Stufe1</t>
  </si>
  <si>
    <t>eisen</t>
  </si>
  <si>
    <t>Buche</t>
  </si>
  <si>
    <t>gambeson</t>
  </si>
  <si>
    <t>Armbrust</t>
  </si>
  <si>
    <t>Bogen*1,3, 50% Wsl single action Nachladen, Sneak Attack advantage= 4, light shield</t>
  </si>
  <si>
    <t>stufe2</t>
  </si>
  <si>
    <t>stahl</t>
  </si>
  <si>
    <t>Lärche</t>
  </si>
  <si>
    <t>lederbeschlag</t>
  </si>
  <si>
    <t>Muskete</t>
  </si>
  <si>
    <t>60% trefferchance, 1 Runde nachladen, 90% Ap,  Schaden: Bogen*3,Sneak Attack advantage= 4, Price*2.5</t>
  </si>
  <si>
    <t>stufe3</t>
  </si>
  <si>
    <t>gehärteter stahl</t>
  </si>
  <si>
    <t>Esche</t>
  </si>
  <si>
    <t>kettenbeschlag</t>
  </si>
  <si>
    <t>stufe4</t>
  </si>
  <si>
    <t>Zwergenstahl</t>
  </si>
  <si>
    <t>Zwergen</t>
  </si>
  <si>
    <t>zwergenbeschlag</t>
  </si>
  <si>
    <t>Nahwaffen:</t>
  </si>
  <si>
    <t>Great variants= Damage*1.6, but no secondary hand, Price*1.3</t>
  </si>
  <si>
    <t xml:space="preserve">stufe 5 </t>
  </si>
  <si>
    <t>Pre runner</t>
  </si>
  <si>
    <t>prerunner</t>
  </si>
  <si>
    <t>pre runner</t>
  </si>
  <si>
    <t>unbez</t>
  </si>
  <si>
    <t>Greatsword</t>
  </si>
  <si>
    <t>Sword</t>
  </si>
  <si>
    <t>Normal</t>
  </si>
  <si>
    <t>Greataxe</t>
  </si>
  <si>
    <t>Axe</t>
  </si>
  <si>
    <t>80% Schaden 20% AP</t>
  </si>
  <si>
    <t>Eigenschaften:</t>
  </si>
  <si>
    <t>Warhammer</t>
  </si>
  <si>
    <t>Mace</t>
  </si>
  <si>
    <t>70% Schaden, 40% AP,30% Betäubungschance</t>
  </si>
  <si>
    <t>Kategorie</t>
  </si>
  <si>
    <t>Anziehen</t>
  </si>
  <si>
    <t>Ausziehen</t>
  </si>
  <si>
    <t>Armor rating</t>
  </si>
  <si>
    <t>AR/Teil</t>
  </si>
  <si>
    <t>kein groß</t>
  </si>
  <si>
    <t>light</t>
  </si>
  <si>
    <t>1 min</t>
  </si>
  <si>
    <t>6kg/5</t>
  </si>
  <si>
    <t>base</t>
  </si>
  <si>
    <t>Base*0.2</t>
  </si>
  <si>
    <t>0.4*Waffe/teil</t>
  </si>
  <si>
    <t>Club</t>
  </si>
  <si>
    <t>60% schaden, 50% betäubungsschance, price/2</t>
  </si>
  <si>
    <t>medium</t>
  </si>
  <si>
    <t>5 min</t>
  </si>
  <si>
    <t>1min</t>
  </si>
  <si>
    <t>15kg/5</t>
  </si>
  <si>
    <t>Base*1.75</t>
  </si>
  <si>
    <t>Base*0.35</t>
  </si>
  <si>
    <t>0.6*Waffe</t>
  </si>
  <si>
    <t>über 13 kg stealth disatvantage 2</t>
  </si>
  <si>
    <t>Schlagring</t>
  </si>
  <si>
    <t>40% Schaden, unarmed, 20% Betäubungschance</t>
  </si>
  <si>
    <t>heavy</t>
  </si>
  <si>
    <t>10 min</t>
  </si>
  <si>
    <t>30kg/5</t>
  </si>
  <si>
    <t>Base*2.5</t>
  </si>
  <si>
    <t>Base*0.5</t>
  </si>
  <si>
    <t>0.8*Waffe</t>
  </si>
  <si>
    <t>über 20 kg: Stealth disatvantage</t>
  </si>
  <si>
    <t>Großwaffen:</t>
  </si>
  <si>
    <t>gegner immer at advantage beim angriff, außer in formation oder vom mount, light shield</t>
  </si>
  <si>
    <t>Schilde:</t>
  </si>
  <si>
    <t>Speer</t>
  </si>
  <si>
    <t>leichter, 80% schaden, schaden*2 wenn in formation oder gegen groß, preis*0.8</t>
  </si>
  <si>
    <t>Entwaffnungschance</t>
  </si>
  <si>
    <t>Schildwert</t>
  </si>
  <si>
    <t>Hellebarde</t>
  </si>
  <si>
    <t>speer*1.4kg,  schaden*2 wenn in formation oder gegen groß, price*1.4</t>
  </si>
  <si>
    <t>Schwert*0.25</t>
  </si>
  <si>
    <t>1 kg</t>
  </si>
  <si>
    <t>rüstung light</t>
  </si>
  <si>
    <t>middle</t>
  </si>
  <si>
    <t>Schwert*0.5</t>
  </si>
  <si>
    <t>2 kg</t>
  </si>
  <si>
    <t>rüstung mittel</t>
  </si>
  <si>
    <t>tower</t>
  </si>
  <si>
    <t>Schwert*0.75</t>
  </si>
  <si>
    <t>4 kg</t>
  </si>
  <si>
    <t>rüstung schwer</t>
  </si>
  <si>
    <t>Alltagszeug:</t>
  </si>
  <si>
    <t>Holster:</t>
  </si>
  <si>
    <t>Pfeil/Bolzen:</t>
  </si>
  <si>
    <t>Tranktaschen</t>
  </si>
  <si>
    <t>Slots</t>
  </si>
  <si>
    <t>Preis</t>
  </si>
  <si>
    <t>Mit TT - trank/bombe als simple action.</t>
  </si>
  <si>
    <t>PDF Seite</t>
  </si>
  <si>
    <t>DnD seite</t>
  </si>
  <si>
    <t>Kugeln:</t>
  </si>
  <si>
    <t>normale Tasche</t>
  </si>
  <si>
    <t>Adventurer stuff</t>
  </si>
  <si>
    <t>Tranktasche norm</t>
  </si>
  <si>
    <t>Handwerk/instrumente</t>
  </si>
  <si>
    <t>Große Tasche</t>
  </si>
  <si>
    <t>Mounts/Vehicles/trade goods</t>
  </si>
  <si>
    <t>Lifestyle</t>
  </si>
  <si>
    <t>Services</t>
  </si>
  <si>
    <t>Artillerie</t>
  </si>
  <si>
    <t>Reichweite</t>
  </si>
  <si>
    <t>threshold</t>
  </si>
  <si>
    <t>Preis/Kugel</t>
  </si>
  <si>
    <t>Max Besatzung</t>
  </si>
  <si>
    <t>Negates Cover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</si>
  <si>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</si>
  <si>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</si>
  <si>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</si>
  <si>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</si>
  <si>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</si>
  <si>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</si>
  <si>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</si>
  <si>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</si>
  <si>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</si>
  <si>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Holz</t>
  </si>
  <si>
    <t>Nachladen 1 Runde minimum, 2 Runden wenn besatzung &lt;3</t>
  </si>
  <si>
    <t>Großkanone</t>
  </si>
  <si>
    <t>400m</t>
  </si>
  <si>
    <t>900 kg</t>
  </si>
  <si>
    <t>Stein</t>
  </si>
  <si>
    <t>Wurfwaffen</t>
  </si>
  <si>
    <t>Größe</t>
  </si>
  <si>
    <t>Zerstörungschance</t>
  </si>
  <si>
    <t>Anzahl in Holster</t>
  </si>
  <si>
    <t>Interrupt %</t>
  </si>
  <si>
    <t>Bola</t>
  </si>
  <si>
    <t>Groß</t>
  </si>
  <si>
    <t>Wurfmesser</t>
  </si>
  <si>
    <t>Klein</t>
  </si>
  <si>
    <t>Wurfaxt</t>
  </si>
  <si>
    <t>Javelin</t>
  </si>
  <si>
    <t>klein</t>
  </si>
  <si>
    <t>Imperiale Reiks</t>
  </si>
  <si>
    <t>Zwergenkronen</t>
  </si>
  <si>
    <t>Rah Kari</t>
  </si>
  <si>
    <t>Thaler(Skaen)</t>
  </si>
  <si>
    <t>DnD silber</t>
  </si>
  <si>
    <t>Lebensstil Täglich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</si>
  <si>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</si>
  <si>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</si>
  <si>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</si>
  <si>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</si>
  <si>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</si>
  <si>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</si>
  <si>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</si>
  <si>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</si>
  <si>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</si>
  <si>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</si>
  <si>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</si>
  <si>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</si>
  <si>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</si>
  <si>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Achtung: im DND rulebook wird oft in cp oder gp gerechnet nicht nur in sp(Silver)</t>
  </si>
  <si>
    <t>der umrechnungskurs: 10 cp= 1 sp, 10sp= 1 gp</t>
  </si>
  <si>
    <t>Glaube</t>
  </si>
  <si>
    <t>Belastung</t>
  </si>
  <si>
    <t>(Phy*2</t>
  </si>
  <si>
    <t>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</si>
</sst>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1" fontId="0" fillId="0" borderId="7" xfId="0" applyNumberFormat="1" applyBorder="1"/>
    <xf numFmtId="2" fontId="0" fillId="0" borderId="0" xfId="0" applyNumberFormat="1"/>
    <xf numFmtId="16" fontId="0" fillId="0" borderId="7" xfId="0" applyNumberFormat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7" xfId="0" quotePrefix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9" fontId="0" fillId="0" borderId="7" xfId="0" applyNumberFormat="1" applyBorder="1"/>
    <xf numFmtId="0" fontId="2" fillId="0" borderId="16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2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2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24" xfId="0" applyFill="1" applyBorder="1"/>
    <xf numFmtId="0" fontId="2" fillId="0" borderId="16" xfId="0" applyFont="1" applyFill="1" applyBorder="1"/>
    <xf numFmtId="0" fontId="2" fillId="0" borderId="16" xfId="0" quotePrefix="1" applyFont="1" applyBorder="1"/>
    <xf numFmtId="2" fontId="0" fillId="0" borderId="16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6" xfId="0" applyFont="1" applyBorder="1"/>
    <xf numFmtId="0" fontId="1" fillId="0" borderId="0" xfId="0" applyFont="1"/>
    <xf numFmtId="0" fontId="4" fillId="0" borderId="13" xfId="0" applyFont="1" applyBorder="1"/>
    <xf numFmtId="0" fontId="0" fillId="5" borderId="17" xfId="0" applyFill="1" applyBorder="1"/>
    <xf numFmtId="0" fontId="0" fillId="5" borderId="15" xfId="0" applyFill="1" applyBorder="1"/>
    <xf numFmtId="0" fontId="0" fillId="0" borderId="23" xfId="0" applyBorder="1"/>
    <xf numFmtId="0" fontId="0" fillId="0" borderId="25" xfId="0" applyBorder="1"/>
    <xf numFmtId="0" fontId="0" fillId="10" borderId="25" xfId="0" applyFill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4" xfId="0" applyBorder="1"/>
    <xf numFmtId="0" fontId="0" fillId="2" borderId="23" xfId="0" applyFill="1" applyBorder="1"/>
    <xf numFmtId="0" fontId="0" fillId="9" borderId="25" xfId="0" applyFill="1" applyBorder="1"/>
    <xf numFmtId="0" fontId="0" fillId="9" borderId="23" xfId="0" applyFill="1" applyBorder="1"/>
    <xf numFmtId="0" fontId="0" fillId="7" borderId="23" xfId="0" applyFill="1" applyBorder="1"/>
    <xf numFmtId="0" fontId="0" fillId="5" borderId="23" xfId="0" applyFill="1" applyBorder="1"/>
    <xf numFmtId="0" fontId="0" fillId="13" borderId="23" xfId="0" applyFill="1" applyBorder="1"/>
    <xf numFmtId="0" fontId="0" fillId="13" borderId="25" xfId="0" applyFill="1" applyBorder="1"/>
    <xf numFmtId="0" fontId="1" fillId="0" borderId="0" xfId="0" applyFont="1" applyBorder="1"/>
    <xf numFmtId="0" fontId="0" fillId="12" borderId="27" xfId="0" applyFill="1" applyBorder="1"/>
    <xf numFmtId="0" fontId="0" fillId="10" borderId="4" xfId="0" applyFill="1" applyBorder="1"/>
    <xf numFmtId="0" fontId="0" fillId="10" borderId="27" xfId="0" applyFill="1" applyBorder="1"/>
    <xf numFmtId="0" fontId="0" fillId="2" borderId="27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7" xfId="0" applyFill="1" applyBorder="1"/>
    <xf numFmtId="0" fontId="0" fillId="13" borderId="2" xfId="0" applyFill="1" applyBorder="1"/>
    <xf numFmtId="0" fontId="0" fillId="13" borderId="27" xfId="0" applyFill="1" applyBorder="1"/>
    <xf numFmtId="0" fontId="0" fillId="13" borderId="4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12" borderId="2" xfId="0" applyFill="1" applyBorder="1"/>
    <xf numFmtId="0" fontId="0" fillId="11" borderId="27" xfId="0" applyFill="1" applyBorder="1"/>
    <xf numFmtId="0" fontId="0" fillId="9" borderId="27" xfId="0" applyFill="1" applyBorder="1"/>
    <xf numFmtId="0" fontId="1" fillId="0" borderId="32" xfId="0" applyFont="1" applyBorder="1"/>
    <xf numFmtId="0" fontId="5" fillId="15" borderId="27" xfId="0" applyFont="1" applyFill="1" applyBorder="1"/>
    <xf numFmtId="0" fontId="0" fillId="17" borderId="27" xfId="0" applyFill="1" applyBorder="1"/>
    <xf numFmtId="0" fontId="5" fillId="16" borderId="27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28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7" xfId="0" applyFill="1" applyBorder="1"/>
    <xf numFmtId="0" fontId="0" fillId="14" borderId="27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0" borderId="33" xfId="0" applyBorder="1"/>
    <xf numFmtId="0" fontId="0" fillId="13" borderId="34" xfId="0" applyFill="1" applyBorder="1"/>
    <xf numFmtId="0" fontId="5" fillId="15" borderId="2" xfId="0" applyFont="1" applyFill="1" applyBorder="1"/>
    <xf numFmtId="0" fontId="1" fillId="0" borderId="35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6" xfId="0" applyBorder="1"/>
    <xf numFmtId="0" fontId="5" fillId="15" borderId="37" xfId="0" applyFont="1" applyFill="1" applyBorder="1"/>
    <xf numFmtId="0" fontId="0" fillId="0" borderId="7" xfId="0" applyFill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rd" xfId="0" builtinId="0"/>
  </cellStyles>
  <dxfs count="224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C000"/>
      </font>
    </dxf>
    <dxf>
      <font>
        <b/>
        <i val="0"/>
        <color rgb="FF92D050"/>
      </font>
    </dxf>
    <dxf>
      <font>
        <b/>
        <i val="0"/>
        <color rgb="FFFF0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3"/>
  <sheetViews>
    <sheetView topLeftCell="I1" zoomScale="90" zoomScaleNormal="90" workbookViewId="0">
      <selection activeCell="U1" sqref="U1"/>
    </sheetView>
  </sheetViews>
  <sheetFormatPr baseColWidth="10" defaultColWidth="11.42578125" defaultRowHeight="15" x14ac:dyDescent="0.25"/>
  <cols>
    <col min="1" max="1" width="11" customWidth="1"/>
    <col min="2" max="2" width="8.7109375" customWidth="1"/>
    <col min="3" max="3" width="7.140625" customWidth="1"/>
    <col min="4" max="4" width="6.85546875" style="20" customWidth="1"/>
    <col min="5" max="5" width="4.140625" style="20" customWidth="1"/>
    <col min="6" max="6" width="3.85546875" customWidth="1"/>
    <col min="7" max="7" width="1.7109375" customWidth="1"/>
    <col min="8" max="8" width="4.140625" customWidth="1"/>
    <col min="9" max="9" width="2.42578125" customWidth="1"/>
    <col min="10" max="10" width="4.85546875" customWidth="1"/>
    <col min="11" max="11" width="2.42578125" customWidth="1"/>
    <col min="12" max="12" width="4.7109375" customWidth="1"/>
    <col min="13" max="13" width="1.85546875" customWidth="1"/>
    <col min="14" max="14" width="3.7109375" customWidth="1"/>
    <col min="15" max="15" width="4.140625" customWidth="1"/>
    <col min="16" max="16" width="17.85546875" customWidth="1"/>
    <col min="17" max="17" width="4.5703125" customWidth="1"/>
    <col min="18" max="18" width="8.28515625" style="61" customWidth="1"/>
    <col min="19" max="19" width="15.7109375" customWidth="1"/>
    <col min="20" max="20" width="4.85546875" customWidth="1"/>
    <col min="21" max="21" width="6.140625" style="20" customWidth="1"/>
    <col min="22" max="22" width="5.5703125" customWidth="1"/>
    <col min="23" max="23" width="4.85546875" customWidth="1"/>
    <col min="24" max="24" width="7.140625" customWidth="1"/>
    <col min="26" max="26" width="6.85546875" customWidth="1"/>
    <col min="27" max="27" width="9.7109375" customWidth="1"/>
  </cols>
  <sheetData>
    <row r="1" spans="1:26" ht="15.75" thickBot="1" x14ac:dyDescent="0.3">
      <c r="A1" s="37" t="s">
        <v>0</v>
      </c>
      <c r="B1" s="27"/>
      <c r="C1" s="37" t="s">
        <v>1</v>
      </c>
      <c r="D1" s="37" t="s">
        <v>2</v>
      </c>
      <c r="E1" s="37" t="s">
        <v>3</v>
      </c>
      <c r="F1" s="35"/>
      <c r="G1" s="7"/>
      <c r="H1" s="20"/>
      <c r="I1" s="20"/>
      <c r="J1" s="20"/>
      <c r="K1" s="20"/>
      <c r="L1" s="20"/>
      <c r="M1" s="20"/>
      <c r="N1" s="20"/>
      <c r="O1" s="20"/>
      <c r="P1" s="35" t="s">
        <v>4</v>
      </c>
      <c r="Q1" s="35"/>
      <c r="R1" s="60" t="s">
        <v>5</v>
      </c>
      <c r="S1" s="37" t="s">
        <v>6</v>
      </c>
      <c r="T1" s="37" t="s">
        <v>7</v>
      </c>
      <c r="U1" s="37"/>
      <c r="V1" s="37" t="s">
        <v>8</v>
      </c>
      <c r="W1" s="35" t="s">
        <v>9</v>
      </c>
      <c r="X1" s="20"/>
      <c r="Y1" s="37" t="s">
        <v>10</v>
      </c>
      <c r="Z1" s="37" t="s">
        <v>11</v>
      </c>
    </row>
    <row r="2" spans="1:26" ht="15.75" thickBot="1" x14ac:dyDescent="0.3">
      <c r="A2" s="42" t="s">
        <v>12</v>
      </c>
      <c r="B2" s="42" t="s">
        <v>13</v>
      </c>
      <c r="C2" s="42">
        <v>30</v>
      </c>
      <c r="D2" s="42">
        <v>7</v>
      </c>
      <c r="E2" s="42"/>
      <c r="F2" s="7"/>
      <c r="G2" s="7"/>
      <c r="H2" s="20"/>
      <c r="I2" s="20"/>
      <c r="J2" s="20"/>
      <c r="K2" s="20"/>
      <c r="L2" s="20"/>
      <c r="M2" s="20"/>
      <c r="N2" s="20"/>
      <c r="O2" s="20"/>
      <c r="P2" s="69" t="s">
        <v>14</v>
      </c>
      <c r="Q2" s="97">
        <f>CharacterSheet!B2</f>
        <v>12</v>
      </c>
      <c r="R2" s="116"/>
      <c r="S2" s="123" t="s">
        <v>15</v>
      </c>
      <c r="T2" s="124"/>
      <c r="U2" s="124"/>
      <c r="V2" s="125"/>
      <c r="W2" s="7"/>
      <c r="X2" s="20"/>
      <c r="Y2" s="20" t="s">
        <v>16</v>
      </c>
      <c r="Z2" s="20" t="s">
        <v>17</v>
      </c>
    </row>
    <row r="3" spans="1:26" ht="15.75" thickBot="1" x14ac:dyDescent="0.3">
      <c r="A3" s="11" t="s">
        <v>18</v>
      </c>
      <c r="B3" s="11" t="s">
        <v>19</v>
      </c>
      <c r="C3" s="11">
        <v>12</v>
      </c>
      <c r="D3" s="11">
        <v>7</v>
      </c>
      <c r="E3" s="11"/>
      <c r="F3" s="7"/>
      <c r="G3" s="7"/>
      <c r="H3" s="20"/>
      <c r="I3" s="20"/>
      <c r="J3" s="20"/>
      <c r="K3" s="20"/>
      <c r="L3" s="20"/>
      <c r="M3" s="20"/>
      <c r="N3" s="20"/>
      <c r="O3" s="20"/>
      <c r="P3" s="71" t="s">
        <v>20</v>
      </c>
      <c r="Q3" s="85">
        <f>CharacterSheet!B3</f>
        <v>12</v>
      </c>
      <c r="R3" s="100"/>
      <c r="S3" s="69" t="s">
        <v>21</v>
      </c>
      <c r="T3" s="65" t="s">
        <v>22</v>
      </c>
      <c r="U3" s="65" t="s">
        <v>23</v>
      </c>
      <c r="V3" s="70">
        <f>CharacterSheet!I2</f>
        <v>29</v>
      </c>
      <c r="W3" s="68"/>
      <c r="X3" s="20"/>
      <c r="Y3" s="20" t="s">
        <v>24</v>
      </c>
      <c r="Z3" s="20" t="s">
        <v>25</v>
      </c>
    </row>
    <row r="4" spans="1:26" x14ac:dyDescent="0.25">
      <c r="A4" s="11" t="s">
        <v>26</v>
      </c>
      <c r="B4" s="11" t="s">
        <v>27</v>
      </c>
      <c r="C4" s="11">
        <v>15</v>
      </c>
      <c r="D4" s="11">
        <v>7</v>
      </c>
      <c r="E4" s="11"/>
      <c r="F4" s="7"/>
      <c r="G4" s="7"/>
      <c r="H4" s="20"/>
      <c r="I4" s="21"/>
      <c r="J4" s="22"/>
      <c r="K4" s="23"/>
      <c r="L4" s="20"/>
      <c r="M4" s="20"/>
      <c r="N4" s="20"/>
      <c r="O4" s="20"/>
      <c r="P4" s="71" t="s">
        <v>28</v>
      </c>
      <c r="Q4" s="98">
        <f>CharacterSheet!B4</f>
        <v>12</v>
      </c>
      <c r="R4" s="100"/>
      <c r="S4" s="71" t="s">
        <v>29</v>
      </c>
      <c r="T4" s="58" t="s">
        <v>22</v>
      </c>
      <c r="U4" s="58" t="s">
        <v>23</v>
      </c>
      <c r="V4" s="72">
        <f>CharacterSheet!I3</f>
        <v>30</v>
      </c>
      <c r="W4" s="68"/>
      <c r="X4" s="20"/>
      <c r="Y4" s="20"/>
      <c r="Z4" s="20" t="s">
        <v>30</v>
      </c>
    </row>
    <row r="5" spans="1:26" x14ac:dyDescent="0.25">
      <c r="A5" s="11" t="s">
        <v>31</v>
      </c>
      <c r="B5" s="11" t="s">
        <v>32</v>
      </c>
      <c r="C5" s="11">
        <v>25</v>
      </c>
      <c r="D5" s="11">
        <v>7</v>
      </c>
      <c r="E5" s="11">
        <v>2</v>
      </c>
      <c r="F5" s="7"/>
      <c r="G5" s="7"/>
      <c r="H5" s="20"/>
      <c r="I5" s="24"/>
      <c r="J5" s="7"/>
      <c r="K5" s="25"/>
      <c r="L5" s="20"/>
      <c r="M5" s="20"/>
      <c r="N5" s="20"/>
      <c r="O5" s="20"/>
      <c r="P5" s="71" t="s">
        <v>33</v>
      </c>
      <c r="Q5" s="110">
        <f>CharacterSheet!B5</f>
        <v>13</v>
      </c>
      <c r="R5" s="100"/>
      <c r="S5" s="71" t="s">
        <v>34</v>
      </c>
      <c r="T5" s="58" t="s">
        <v>22</v>
      </c>
      <c r="U5" s="58"/>
      <c r="V5" s="72">
        <f>CharacterSheet!I4</f>
        <v>20</v>
      </c>
      <c r="W5" s="68"/>
      <c r="X5" s="20"/>
      <c r="Y5" s="20"/>
      <c r="Z5" s="20"/>
    </row>
    <row r="6" spans="1:26" ht="15.75" thickBot="1" x14ac:dyDescent="0.3">
      <c r="A6" s="11" t="s">
        <v>35</v>
      </c>
      <c r="B6" s="19" t="s">
        <v>36</v>
      </c>
      <c r="C6" s="11"/>
      <c r="D6" s="11"/>
      <c r="E6" s="11"/>
      <c r="F6" s="7"/>
      <c r="G6" s="7"/>
      <c r="H6" s="20"/>
      <c r="I6" s="26"/>
      <c r="J6" s="27"/>
      <c r="K6" s="28"/>
      <c r="L6" s="20"/>
      <c r="M6" s="20"/>
      <c r="N6" s="20"/>
      <c r="O6" s="20"/>
      <c r="P6" s="71" t="s">
        <v>37</v>
      </c>
      <c r="Q6" s="90">
        <f>CharacterSheet!B6</f>
        <v>10</v>
      </c>
      <c r="R6" s="100"/>
      <c r="S6" s="71" t="s">
        <v>38</v>
      </c>
      <c r="T6" s="11" t="s">
        <v>22</v>
      </c>
      <c r="U6" s="11" t="s">
        <v>23</v>
      </c>
      <c r="V6" s="72">
        <f>CharacterSheet!I5</f>
        <v>30</v>
      </c>
      <c r="W6" s="68"/>
      <c r="X6" s="20"/>
      <c r="Y6" s="20"/>
      <c r="Z6" s="20"/>
    </row>
    <row r="7" spans="1:26" ht="15.75" thickBot="1" x14ac:dyDescent="0.3">
      <c r="A7" s="7"/>
      <c r="B7" s="43"/>
      <c r="C7" s="7"/>
      <c r="D7" s="7"/>
      <c r="E7" s="7"/>
      <c r="F7" s="7"/>
      <c r="G7" s="20"/>
      <c r="H7" s="20"/>
      <c r="I7" s="20"/>
      <c r="J7" s="29"/>
      <c r="K7" s="20"/>
      <c r="L7" s="20"/>
      <c r="M7" s="20"/>
      <c r="N7" s="20"/>
      <c r="O7" s="20"/>
      <c r="P7" s="113" t="s">
        <v>39</v>
      </c>
      <c r="Q7" s="114">
        <f>CharacterSheet!B7</f>
        <v>12</v>
      </c>
      <c r="R7" s="100"/>
      <c r="S7" s="71" t="s">
        <v>332</v>
      </c>
      <c r="T7" s="11" t="s">
        <v>94</v>
      </c>
      <c r="U7" s="16" t="s">
        <v>69</v>
      </c>
      <c r="V7" s="72">
        <f>CharacterSheet!I6</f>
        <v>20</v>
      </c>
      <c r="W7" s="68"/>
      <c r="X7" s="20"/>
      <c r="Y7" s="20"/>
      <c r="Z7" s="20"/>
    </row>
    <row r="8" spans="1:26" ht="15.75" thickBot="1" x14ac:dyDescent="0.3">
      <c r="A8" s="51" t="s">
        <v>42</v>
      </c>
      <c r="B8" s="51" t="s">
        <v>43</v>
      </c>
      <c r="C8" s="52" t="s">
        <v>44</v>
      </c>
      <c r="D8" s="37" t="s">
        <v>2</v>
      </c>
      <c r="E8" s="7"/>
      <c r="F8" s="20"/>
      <c r="G8" s="20"/>
      <c r="H8" s="20"/>
      <c r="I8" s="20"/>
      <c r="J8" s="31"/>
      <c r="K8" s="20"/>
      <c r="L8" s="20"/>
      <c r="M8" s="20"/>
      <c r="N8" s="20"/>
      <c r="O8" s="20"/>
      <c r="P8" s="69" t="s">
        <v>45</v>
      </c>
      <c r="Q8" s="115">
        <f>CharacterSheet!B8</f>
        <v>5</v>
      </c>
      <c r="R8" s="100"/>
      <c r="S8" s="71" t="s">
        <v>40</v>
      </c>
      <c r="T8" s="58" t="s">
        <v>22</v>
      </c>
      <c r="U8" s="11" t="s">
        <v>41</v>
      </c>
      <c r="V8" s="72">
        <f>CharacterSheet!I7</f>
        <v>20</v>
      </c>
      <c r="W8" s="68"/>
      <c r="X8" s="20"/>
      <c r="Y8" s="12" t="s">
        <v>47</v>
      </c>
      <c r="Z8" s="20"/>
    </row>
    <row r="9" spans="1:26" ht="15.75" thickBot="1" x14ac:dyDescent="0.3">
      <c r="A9" s="20" t="s">
        <v>48</v>
      </c>
      <c r="B9" s="20" t="s">
        <v>49</v>
      </c>
      <c r="C9" s="14">
        <v>10.5</v>
      </c>
      <c r="D9" s="20">
        <v>7</v>
      </c>
      <c r="E9" s="7"/>
      <c r="F9" s="29"/>
      <c r="G9" s="32"/>
      <c r="H9" s="21"/>
      <c r="I9" s="22"/>
      <c r="J9" s="22"/>
      <c r="K9" s="22"/>
      <c r="L9" s="23"/>
      <c r="M9" s="33"/>
      <c r="N9" s="29"/>
      <c r="O9" s="20"/>
      <c r="P9" s="120" t="s">
        <v>386</v>
      </c>
      <c r="Q9" s="121">
        <v>5</v>
      </c>
      <c r="R9" s="100"/>
      <c r="S9" s="71" t="s">
        <v>46</v>
      </c>
      <c r="T9" s="11" t="s">
        <v>22</v>
      </c>
      <c r="U9" s="11" t="s">
        <v>41</v>
      </c>
      <c r="V9" s="72">
        <f>CharacterSheet!I8</f>
        <v>20</v>
      </c>
      <c r="W9" s="68"/>
      <c r="X9" s="20"/>
      <c r="Y9" s="11" t="s">
        <v>52</v>
      </c>
      <c r="Z9" s="11">
        <f>Inventar!$G$22</f>
        <v>15.5</v>
      </c>
    </row>
    <row r="10" spans="1:26" ht="15.75" thickBot="1" x14ac:dyDescent="0.3">
      <c r="A10" s="20" t="s">
        <v>53</v>
      </c>
      <c r="B10" s="20" t="s">
        <v>54</v>
      </c>
      <c r="C10" s="14">
        <v>6</v>
      </c>
      <c r="D10" s="20">
        <v>7</v>
      </c>
      <c r="F10" s="31"/>
      <c r="G10" s="20"/>
      <c r="H10" s="24"/>
      <c r="I10" s="7"/>
      <c r="J10" s="7" t="s">
        <v>26</v>
      </c>
      <c r="K10" s="7"/>
      <c r="L10" s="25"/>
      <c r="M10" s="20"/>
      <c r="N10" s="31"/>
      <c r="O10" s="20"/>
      <c r="P10" s="71" t="s">
        <v>50</v>
      </c>
      <c r="Q10" s="102">
        <f>CharacterSheet!B10</f>
        <v>18</v>
      </c>
      <c r="R10" s="100">
        <f>$P$17*(-1)</f>
        <v>0</v>
      </c>
      <c r="S10" s="73" t="s">
        <v>51</v>
      </c>
      <c r="T10" s="67" t="s">
        <v>41</v>
      </c>
      <c r="U10" s="67"/>
      <c r="V10" s="74">
        <f>CharacterSheet!I9</f>
        <v>20</v>
      </c>
      <c r="W10" s="68"/>
      <c r="X10" s="20"/>
      <c r="Y10" s="11" t="s">
        <v>57</v>
      </c>
      <c r="Z10" s="11">
        <f>Inventar!$G$19</f>
        <v>19.5</v>
      </c>
    </row>
    <row r="11" spans="1:26" ht="15.75" thickBot="1" x14ac:dyDescent="0.3">
      <c r="A11" s="20" t="s">
        <v>58</v>
      </c>
      <c r="B11" s="20" t="s">
        <v>54</v>
      </c>
      <c r="C11" s="14">
        <v>6</v>
      </c>
      <c r="D11" s="20">
        <v>7</v>
      </c>
      <c r="F11" s="31"/>
      <c r="G11" s="20"/>
      <c r="H11" s="24"/>
      <c r="I11" s="7"/>
      <c r="J11" s="7"/>
      <c r="K11" s="7"/>
      <c r="L11" s="25"/>
      <c r="M11" s="20"/>
      <c r="N11" s="31"/>
      <c r="O11" s="20"/>
      <c r="P11" s="71" t="s">
        <v>55</v>
      </c>
      <c r="Q11" s="103">
        <f>CharacterSheet!B11</f>
        <v>10</v>
      </c>
      <c r="R11" s="100"/>
      <c r="S11" s="123" t="s">
        <v>56</v>
      </c>
      <c r="T11" s="129"/>
      <c r="U11" s="129"/>
      <c r="V11" s="130"/>
      <c r="W11" s="7"/>
      <c r="X11" s="20"/>
      <c r="Y11" s="11" t="s">
        <v>61</v>
      </c>
      <c r="Z11" s="11">
        <f>Q2*4</f>
        <v>48</v>
      </c>
    </row>
    <row r="12" spans="1:26" ht="15.75" thickBot="1" x14ac:dyDescent="0.3">
      <c r="A12" s="20" t="s">
        <v>62</v>
      </c>
      <c r="B12" s="20" t="s">
        <v>49</v>
      </c>
      <c r="C12" s="14">
        <v>10.5</v>
      </c>
      <c r="D12" s="20">
        <v>7</v>
      </c>
      <c r="F12" s="31"/>
      <c r="G12" s="20"/>
      <c r="H12" s="24"/>
      <c r="I12" s="7"/>
      <c r="J12" s="7"/>
      <c r="K12" s="7"/>
      <c r="L12" s="25"/>
      <c r="M12" s="20"/>
      <c r="N12" s="31"/>
      <c r="O12" s="20"/>
      <c r="P12" s="104" t="s">
        <v>59</v>
      </c>
      <c r="Q12" s="105">
        <v>11</v>
      </c>
      <c r="R12" s="100"/>
      <c r="S12" s="69" t="s">
        <v>60</v>
      </c>
      <c r="T12" s="65" t="s">
        <v>22</v>
      </c>
      <c r="U12" s="65" t="s">
        <v>41</v>
      </c>
      <c r="V12" s="70">
        <f>CharacterSheet!I10</f>
        <v>20</v>
      </c>
      <c r="W12" s="71"/>
      <c r="X12" s="20"/>
      <c r="Y12" s="11" t="s">
        <v>64</v>
      </c>
      <c r="Z12" s="11">
        <f>Z11-Z10</f>
        <v>28.5</v>
      </c>
    </row>
    <row r="13" spans="1:26" ht="15.75" thickBot="1" x14ac:dyDescent="0.3">
      <c r="A13" s="27" t="s">
        <v>65</v>
      </c>
      <c r="B13" s="27" t="s">
        <v>49</v>
      </c>
      <c r="C13" s="53">
        <v>10.5</v>
      </c>
      <c r="D13" s="27">
        <v>7</v>
      </c>
      <c r="F13" s="31"/>
      <c r="G13" s="20"/>
      <c r="H13" s="24"/>
      <c r="I13" s="7"/>
      <c r="J13" s="7" t="s">
        <v>31</v>
      </c>
      <c r="K13" s="7"/>
      <c r="L13" s="25"/>
      <c r="M13" s="20"/>
      <c r="N13" s="31"/>
      <c r="O13" s="20"/>
      <c r="P13" s="20"/>
      <c r="Q13" s="20"/>
      <c r="S13" s="71" t="s">
        <v>63</v>
      </c>
      <c r="T13" s="55" t="s">
        <v>41</v>
      </c>
      <c r="U13" s="55"/>
      <c r="V13" s="72">
        <f>CharacterSheet!I11</f>
        <v>24</v>
      </c>
      <c r="W13" s="68"/>
      <c r="X13" s="20"/>
      <c r="Y13" s="122" t="s">
        <v>387</v>
      </c>
      <c r="Z13" s="11" t="str">
        <f>IF(Z9&gt;30,"Schwer",IF(Z9&gt;18,"Mittel","Leicht"))</f>
        <v>Leicht</v>
      </c>
    </row>
    <row r="14" spans="1:26" ht="14.65" customHeight="1" x14ac:dyDescent="0.25">
      <c r="A14" s="12" t="s">
        <v>57</v>
      </c>
      <c r="B14" s="12"/>
      <c r="C14" s="54">
        <f>SUM(C9:C13)</f>
        <v>43.5</v>
      </c>
      <c r="F14" s="31"/>
      <c r="G14" s="20"/>
      <c r="H14" s="24"/>
      <c r="I14" s="7"/>
      <c r="J14" s="7"/>
      <c r="K14" s="7"/>
      <c r="L14" s="25"/>
      <c r="M14" s="20"/>
      <c r="N14" s="31"/>
      <c r="O14" s="20"/>
      <c r="P14" s="126" t="s">
        <v>66</v>
      </c>
      <c r="Q14" s="20"/>
      <c r="S14" s="71" t="s">
        <v>67</v>
      </c>
      <c r="T14" s="55" t="s">
        <v>41</v>
      </c>
      <c r="U14" s="55"/>
      <c r="V14" s="72">
        <f>CharacterSheet!I12</f>
        <v>20</v>
      </c>
      <c r="W14" s="68"/>
      <c r="X14" s="20"/>
      <c r="Y14" s="20"/>
      <c r="Z14" s="20"/>
    </row>
    <row r="15" spans="1:26" ht="15.75" thickBot="1" x14ac:dyDescent="0.3">
      <c r="A15" s="44"/>
      <c r="B15" s="43"/>
      <c r="C15" s="20"/>
      <c r="F15" s="31"/>
      <c r="G15" s="20"/>
      <c r="H15" s="24"/>
      <c r="I15" s="7"/>
      <c r="J15" s="7"/>
      <c r="K15" s="7"/>
      <c r="L15" s="25"/>
      <c r="M15" s="20"/>
      <c r="N15" s="31"/>
      <c r="O15" s="20"/>
      <c r="P15" s="127"/>
      <c r="Q15" s="20"/>
      <c r="S15" s="73" t="s">
        <v>68</v>
      </c>
      <c r="T15" s="67" t="s">
        <v>41</v>
      </c>
      <c r="U15" s="66" t="s">
        <v>69</v>
      </c>
      <c r="V15" s="74">
        <f>CharacterSheet!I13</f>
        <v>20</v>
      </c>
      <c r="W15" s="71"/>
      <c r="X15" s="20"/>
      <c r="Y15" s="20"/>
      <c r="Z15" s="20"/>
    </row>
    <row r="16" spans="1:26" ht="15.75" thickBot="1" x14ac:dyDescent="0.3">
      <c r="A16" s="21" t="s">
        <v>71</v>
      </c>
      <c r="B16" s="23"/>
      <c r="C16" s="20"/>
      <c r="F16" s="31"/>
      <c r="G16" s="20"/>
      <c r="H16" s="24"/>
      <c r="I16" s="7"/>
      <c r="J16" s="7"/>
      <c r="K16" s="7"/>
      <c r="L16" s="25"/>
      <c r="M16" s="20"/>
      <c r="N16" s="31"/>
      <c r="O16" s="20"/>
      <c r="P16" s="128"/>
      <c r="Q16" s="20"/>
      <c r="R16" s="82"/>
      <c r="S16" s="123" t="s">
        <v>70</v>
      </c>
      <c r="T16" s="124"/>
      <c r="U16" s="124"/>
      <c r="V16" s="125"/>
      <c r="W16" s="7"/>
      <c r="X16" s="20"/>
      <c r="Y16" s="12" t="s">
        <v>74</v>
      </c>
      <c r="Z16" s="20"/>
    </row>
    <row r="17" spans="1:28" ht="15.75" thickBot="1" x14ac:dyDescent="0.3">
      <c r="A17" s="24" t="s">
        <v>75</v>
      </c>
      <c r="B17" s="25"/>
      <c r="C17" s="20"/>
      <c r="F17" s="30"/>
      <c r="G17" s="20"/>
      <c r="H17" s="24"/>
      <c r="I17" s="7"/>
      <c r="J17" s="7"/>
      <c r="K17" s="7"/>
      <c r="L17" s="25"/>
      <c r="M17" s="20"/>
      <c r="N17" s="30"/>
      <c r="O17" s="20"/>
      <c r="P17" s="42">
        <v>0</v>
      </c>
      <c r="Q17" s="20"/>
      <c r="S17" s="69" t="s">
        <v>72</v>
      </c>
      <c r="T17" s="75" t="s">
        <v>73</v>
      </c>
      <c r="U17" s="75" t="s">
        <v>94</v>
      </c>
      <c r="V17" s="70">
        <f>CharacterSheet!I14</f>
        <v>20</v>
      </c>
      <c r="W17" s="71"/>
      <c r="X17" s="20"/>
      <c r="Y17" s="6" t="s">
        <v>77</v>
      </c>
      <c r="Z17" s="10" t="s">
        <v>78</v>
      </c>
      <c r="AA17" s="10" t="s">
        <v>79</v>
      </c>
      <c r="AB17" s="10" t="s">
        <v>80</v>
      </c>
    </row>
    <row r="18" spans="1:28" ht="15.75" thickBot="1" x14ac:dyDescent="0.3">
      <c r="A18" s="26" t="s">
        <v>81</v>
      </c>
      <c r="B18" s="28"/>
      <c r="C18" s="20"/>
      <c r="F18" s="20"/>
      <c r="G18" s="20"/>
      <c r="H18" s="26" t="s">
        <v>18</v>
      </c>
      <c r="I18" s="27"/>
      <c r="J18" s="27"/>
      <c r="K18" s="27"/>
      <c r="L18" s="28" t="s">
        <v>82</v>
      </c>
      <c r="M18" s="20"/>
      <c r="N18" s="20"/>
      <c r="O18" s="20"/>
      <c r="P18" s="20"/>
      <c r="Q18" s="20"/>
      <c r="S18" s="71" t="s">
        <v>76</v>
      </c>
      <c r="T18" s="59" t="s">
        <v>73</v>
      </c>
      <c r="U18" s="59"/>
      <c r="V18" s="72">
        <f>CharacterSheet!I15</f>
        <v>35</v>
      </c>
      <c r="W18" s="68"/>
      <c r="X18" s="20"/>
      <c r="Y18" s="20" t="s">
        <v>84</v>
      </c>
      <c r="Z18" s="20">
        <v>3</v>
      </c>
      <c r="AA18" s="20">
        <v>5</v>
      </c>
      <c r="AB18" s="20" t="s">
        <v>85</v>
      </c>
    </row>
    <row r="19" spans="1:28" x14ac:dyDescent="0.25">
      <c r="A19" s="20"/>
      <c r="B19" s="20"/>
      <c r="C19" s="20"/>
      <c r="F19" s="20"/>
      <c r="G19" s="20"/>
      <c r="H19" s="21"/>
      <c r="I19" s="23"/>
      <c r="J19" s="20"/>
      <c r="K19" s="21"/>
      <c r="L19" s="23"/>
      <c r="M19" s="20"/>
      <c r="N19" s="20"/>
      <c r="O19" s="20"/>
      <c r="P19" s="20"/>
      <c r="Q19" s="20"/>
      <c r="S19" s="71" t="s">
        <v>83</v>
      </c>
      <c r="T19" s="59" t="s">
        <v>73</v>
      </c>
      <c r="U19" s="59"/>
      <c r="V19" s="72">
        <f>CharacterSheet!I16</f>
        <v>20</v>
      </c>
      <c r="W19" s="68"/>
      <c r="X19" s="20"/>
      <c r="Y19" s="20" t="s">
        <v>89</v>
      </c>
      <c r="Z19" s="20">
        <v>4</v>
      </c>
      <c r="AA19" s="20">
        <v>2</v>
      </c>
      <c r="AB19" s="20" t="s">
        <v>90</v>
      </c>
    </row>
    <row r="20" spans="1:28" ht="15.75" thickBot="1" x14ac:dyDescent="0.3">
      <c r="A20" s="20"/>
      <c r="B20" s="20"/>
      <c r="C20" s="12" t="s">
        <v>91</v>
      </c>
      <c r="D20" s="12" t="s">
        <v>92</v>
      </c>
      <c r="F20" s="20"/>
      <c r="G20" s="20"/>
      <c r="H20" s="24"/>
      <c r="I20" s="25"/>
      <c r="J20" s="20"/>
      <c r="K20" s="24"/>
      <c r="L20" s="25"/>
      <c r="M20" s="20"/>
      <c r="N20" s="20"/>
      <c r="O20" s="20"/>
      <c r="P20" s="20"/>
      <c r="Q20" s="20"/>
      <c r="S20" s="71" t="s">
        <v>86</v>
      </c>
      <c r="T20" s="11" t="s">
        <v>87</v>
      </c>
      <c r="U20" s="11" t="s">
        <v>88</v>
      </c>
      <c r="V20" s="72">
        <f>CharacterSheet!I17</f>
        <v>20</v>
      </c>
      <c r="W20" s="68"/>
      <c r="X20" s="20"/>
      <c r="Y20" s="8" t="s">
        <v>95</v>
      </c>
      <c r="Z20" s="20"/>
      <c r="AA20" s="20"/>
      <c r="AB20" s="20"/>
    </row>
    <row r="21" spans="1:28" x14ac:dyDescent="0.25">
      <c r="A21" s="48" t="s">
        <v>96</v>
      </c>
      <c r="B21" s="49">
        <f>CharacterSheet!B15</f>
        <v>275</v>
      </c>
      <c r="C21" s="50">
        <f>0</f>
        <v>0</v>
      </c>
      <c r="D21" s="45">
        <f>B21-C21</f>
        <v>275</v>
      </c>
      <c r="F21" s="20"/>
      <c r="G21" s="20"/>
      <c r="H21" s="24"/>
      <c r="I21" s="25"/>
      <c r="J21" s="20"/>
      <c r="K21" s="24"/>
      <c r="L21" s="25"/>
      <c r="M21" s="20"/>
      <c r="N21" s="20"/>
      <c r="O21" s="20"/>
      <c r="P21" s="20"/>
      <c r="Q21" s="20"/>
      <c r="S21" s="71" t="s">
        <v>93</v>
      </c>
      <c r="T21" s="11" t="s">
        <v>94</v>
      </c>
      <c r="U21" s="11" t="s">
        <v>69</v>
      </c>
      <c r="V21" s="72">
        <f>CharacterSheet!I18</f>
        <v>28</v>
      </c>
      <c r="W21" s="68"/>
      <c r="X21" s="20"/>
      <c r="Y21" s="20"/>
      <c r="Z21" s="20"/>
      <c r="AA21" s="20"/>
      <c r="AB21" s="20"/>
    </row>
    <row r="22" spans="1:28" ht="15.75" thickBot="1" x14ac:dyDescent="0.3">
      <c r="A22" s="64" t="s">
        <v>98</v>
      </c>
      <c r="B22" s="63">
        <f>CharacterSheet!B16</f>
        <v>12</v>
      </c>
      <c r="C22" s="50">
        <f>0</f>
        <v>0</v>
      </c>
      <c r="D22" s="16">
        <f>B22+C22</f>
        <v>12</v>
      </c>
      <c r="E22" s="20" t="str">
        <f>IF(D22&lt;4,"Debuff","")</f>
        <v/>
      </c>
      <c r="F22" s="20"/>
      <c r="G22" s="20"/>
      <c r="H22" s="62" t="s">
        <v>99</v>
      </c>
      <c r="I22" s="25"/>
      <c r="J22" s="20"/>
      <c r="K22" s="24"/>
      <c r="L22" s="25"/>
      <c r="M22" s="20"/>
      <c r="N22" s="20"/>
      <c r="O22" s="20"/>
      <c r="P22" s="20"/>
      <c r="Q22" s="20"/>
      <c r="S22" s="73" t="s">
        <v>97</v>
      </c>
      <c r="T22" s="76" t="s">
        <v>388</v>
      </c>
      <c r="U22" s="111" t="s">
        <v>88</v>
      </c>
      <c r="V22" s="74">
        <f>CharacterSheet!I19</f>
        <v>20</v>
      </c>
      <c r="W22" s="71"/>
      <c r="X22" s="20"/>
      <c r="Y22" s="20"/>
      <c r="Z22" s="20"/>
      <c r="AA22" s="20"/>
      <c r="AB22" s="20"/>
    </row>
    <row r="23" spans="1:28" ht="15.75" thickBot="1" x14ac:dyDescent="0.3">
      <c r="A23" s="47" t="s">
        <v>101</v>
      </c>
      <c r="B23" s="47">
        <f>CharacterSheet!B17</f>
        <v>55</v>
      </c>
      <c r="C23" s="50">
        <f>0</f>
        <v>0</v>
      </c>
      <c r="D23" s="45">
        <f>B23+C23</f>
        <v>55</v>
      </c>
      <c r="E23" s="20" t="str">
        <f>IF(D23=0,"Verkrüppelt",IF(D23&lt;=B23*0.2,"Verstümmelt",""))</f>
        <v/>
      </c>
      <c r="F23" s="20"/>
      <c r="G23" s="20"/>
      <c r="H23" s="24"/>
      <c r="I23" s="25"/>
      <c r="J23" s="20"/>
      <c r="K23" s="24"/>
      <c r="L23" s="25"/>
      <c r="M23" s="20"/>
      <c r="N23" s="20"/>
      <c r="O23" s="20"/>
      <c r="P23" s="20"/>
      <c r="Q23" s="20"/>
      <c r="R23" s="82"/>
      <c r="S23" s="123" t="s">
        <v>100</v>
      </c>
      <c r="T23" s="124"/>
      <c r="U23" s="124"/>
      <c r="V23" s="125"/>
      <c r="W23" s="7"/>
      <c r="X23" s="20"/>
      <c r="Y23" s="20"/>
      <c r="Z23" s="20"/>
      <c r="AA23" s="20"/>
      <c r="AB23" s="20"/>
    </row>
    <row r="24" spans="1:28" x14ac:dyDescent="0.25">
      <c r="A24" s="45" t="s">
        <v>103</v>
      </c>
      <c r="B24" s="45">
        <f>CharacterSheet!B18</f>
        <v>192.5</v>
      </c>
      <c r="C24" s="50">
        <f>0</f>
        <v>0</v>
      </c>
      <c r="D24" s="45">
        <f>B24+C24</f>
        <v>192.5</v>
      </c>
      <c r="E24" s="20" t="str">
        <f>IF(D24=0,"Verkrüppelt",IF(D24&lt;=B24*0.2,"Verstümmelt",""))</f>
        <v/>
      </c>
      <c r="F24" s="20"/>
      <c r="G24" s="20"/>
      <c r="H24" s="24"/>
      <c r="I24" s="25"/>
      <c r="J24" s="20"/>
      <c r="K24" s="24"/>
      <c r="L24" s="25"/>
      <c r="M24" s="20"/>
      <c r="N24" s="20"/>
      <c r="O24" s="20"/>
      <c r="P24" s="20"/>
      <c r="Q24" s="20"/>
      <c r="S24" s="69" t="s">
        <v>102</v>
      </c>
      <c r="T24" s="77" t="s">
        <v>23</v>
      </c>
      <c r="U24" s="112"/>
      <c r="V24" s="70">
        <f>CharacterSheet!I20</f>
        <v>20</v>
      </c>
      <c r="W24" s="71"/>
      <c r="X24" s="20"/>
      <c r="Y24" s="20"/>
      <c r="Z24" s="20"/>
      <c r="AA24" s="20"/>
      <c r="AB24" s="20"/>
    </row>
    <row r="25" spans="1:28" ht="15.75" thickBot="1" x14ac:dyDescent="0.3">
      <c r="A25" s="45" t="s">
        <v>58</v>
      </c>
      <c r="B25" s="45">
        <f>CharacterSheet!B19</f>
        <v>110</v>
      </c>
      <c r="C25" s="50">
        <f>0</f>
        <v>0</v>
      </c>
      <c r="D25" s="45">
        <f t="shared" ref="D25:D26" si="0">B25+C25</f>
        <v>110</v>
      </c>
      <c r="E25" s="20" t="str">
        <f>IF(D25=0,"Verkrüppelt",IF(D25&lt;=B25*0.2,"Verstümmelt",""))</f>
        <v/>
      </c>
      <c r="F25" s="20"/>
      <c r="G25" s="20"/>
      <c r="H25" s="24"/>
      <c r="I25" s="25"/>
      <c r="J25" s="20"/>
      <c r="K25" s="24"/>
      <c r="L25" s="25"/>
      <c r="M25" s="20"/>
      <c r="N25" s="20"/>
      <c r="O25" s="20"/>
      <c r="P25" s="20"/>
      <c r="Q25" s="20"/>
      <c r="S25" s="73" t="s">
        <v>104</v>
      </c>
      <c r="T25" s="76" t="s">
        <v>23</v>
      </c>
      <c r="U25" s="111"/>
      <c r="V25" s="74">
        <f>CharacterSheet!I21</f>
        <v>28</v>
      </c>
      <c r="W25" s="71"/>
      <c r="X25" s="20"/>
      <c r="Y25" s="20"/>
      <c r="Z25" s="20"/>
      <c r="AA25" s="20"/>
      <c r="AB25" s="20"/>
    </row>
    <row r="26" spans="1:28" ht="15.75" thickBot="1" x14ac:dyDescent="0.3">
      <c r="A26" s="45" t="s">
        <v>65</v>
      </c>
      <c r="B26" s="45">
        <f>CharacterSheet!B20</f>
        <v>137.5</v>
      </c>
      <c r="C26" s="50">
        <f>0</f>
        <v>0</v>
      </c>
      <c r="D26" s="45">
        <f t="shared" si="0"/>
        <v>137.5</v>
      </c>
      <c r="E26" s="20" t="str">
        <f>IF(D26=0,"Verkrüppelt",IF(D26&lt;=B26*0.2,"Verstümmelt",""))</f>
        <v/>
      </c>
      <c r="F26" s="20"/>
      <c r="G26" s="20"/>
      <c r="H26" s="26"/>
      <c r="I26" s="28"/>
      <c r="J26" s="20"/>
      <c r="K26" s="26"/>
      <c r="L26" s="28"/>
      <c r="M26" s="20"/>
      <c r="N26" s="20"/>
      <c r="O26" s="20"/>
      <c r="P26" s="20"/>
      <c r="Q26" s="20"/>
      <c r="R26" s="82"/>
      <c r="S26" s="123" t="s">
        <v>105</v>
      </c>
      <c r="T26" s="124"/>
      <c r="U26" s="124"/>
      <c r="V26" s="125"/>
      <c r="W26" s="7"/>
      <c r="X26" s="20"/>
      <c r="Y26" s="20"/>
      <c r="Z26" s="20"/>
      <c r="AA26" s="20"/>
      <c r="AB26" s="20"/>
    </row>
    <row r="27" spans="1:28" x14ac:dyDescent="0.25">
      <c r="A27" s="20"/>
      <c r="B27" s="20"/>
      <c r="C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S27" s="69" t="s">
        <v>106</v>
      </c>
      <c r="T27" s="78" t="s">
        <v>94</v>
      </c>
      <c r="U27" s="79"/>
      <c r="V27" s="70">
        <f>CharacterSheet!I22</f>
        <v>20</v>
      </c>
      <c r="W27" s="71"/>
      <c r="X27" s="20"/>
      <c r="Y27" s="20"/>
      <c r="Z27" s="20"/>
      <c r="AA27" s="20"/>
      <c r="AB27" s="20"/>
    </row>
    <row r="28" spans="1:28" x14ac:dyDescent="0.25">
      <c r="A28" s="20"/>
      <c r="B28" s="20"/>
      <c r="C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S28" s="71" t="s">
        <v>107</v>
      </c>
      <c r="T28" s="56" t="s">
        <v>94</v>
      </c>
      <c r="U28" s="16"/>
      <c r="V28" s="72">
        <f>CharacterSheet!I23</f>
        <v>20</v>
      </c>
      <c r="W28" s="68"/>
      <c r="X28" s="20"/>
      <c r="Y28" s="20"/>
      <c r="Z28" s="20"/>
      <c r="AA28" s="20"/>
      <c r="AB28" s="20"/>
    </row>
    <row r="29" spans="1:28" ht="15.75" thickBot="1" x14ac:dyDescent="0.3">
      <c r="A29" s="20"/>
      <c r="B29" s="20"/>
      <c r="C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S29" s="73" t="s">
        <v>108</v>
      </c>
      <c r="T29" s="66" t="s">
        <v>94</v>
      </c>
      <c r="U29" s="66" t="s">
        <v>69</v>
      </c>
      <c r="V29" s="74">
        <f>CharacterSheet!I24</f>
        <v>20</v>
      </c>
      <c r="W29" s="71"/>
      <c r="X29" s="20"/>
      <c r="Y29" s="20"/>
      <c r="Z29" s="20"/>
      <c r="AA29" s="20"/>
      <c r="AB29" s="20"/>
    </row>
    <row r="30" spans="1:28" ht="15.75" thickBot="1" x14ac:dyDescent="0.3">
      <c r="A30" s="20"/>
      <c r="B30" s="20"/>
      <c r="C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82"/>
      <c r="S30" s="123" t="s">
        <v>109</v>
      </c>
      <c r="T30" s="124"/>
      <c r="U30" s="124"/>
      <c r="V30" s="125"/>
      <c r="W30" s="7"/>
      <c r="X30" s="20"/>
      <c r="Y30" s="20"/>
      <c r="Z30" s="20"/>
      <c r="AA30" s="20"/>
      <c r="AB30" s="20"/>
    </row>
    <row r="31" spans="1:28" x14ac:dyDescent="0.25">
      <c r="A31" s="20"/>
      <c r="B31" s="20"/>
      <c r="C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S31" s="69" t="s">
        <v>110</v>
      </c>
      <c r="T31" s="80" t="s">
        <v>69</v>
      </c>
      <c r="U31" s="80"/>
      <c r="V31" s="70">
        <f>CharacterSheet!I25</f>
        <v>20</v>
      </c>
      <c r="W31" s="68"/>
      <c r="X31" s="20"/>
      <c r="Y31" s="20"/>
      <c r="Z31" s="20"/>
      <c r="AA31" s="20"/>
      <c r="AB31" s="20"/>
    </row>
    <row r="32" spans="1:28" x14ac:dyDescent="0.25">
      <c r="A32" s="20"/>
      <c r="B32" s="20"/>
      <c r="C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S32" s="71" t="s">
        <v>111</v>
      </c>
      <c r="T32" s="57" t="s">
        <v>69</v>
      </c>
      <c r="U32" s="57"/>
      <c r="V32" s="72">
        <f>CharacterSheet!I26</f>
        <v>20</v>
      </c>
      <c r="W32" s="68"/>
      <c r="X32" s="20"/>
      <c r="Y32" s="20"/>
      <c r="Z32" s="20"/>
      <c r="AA32" s="20"/>
      <c r="AB32" s="20"/>
    </row>
    <row r="33" spans="16:23" ht="15.75" thickBot="1" x14ac:dyDescent="0.3">
      <c r="P33" s="20"/>
      <c r="Q33" s="20"/>
      <c r="S33" s="73" t="s">
        <v>112</v>
      </c>
      <c r="T33" s="81" t="s">
        <v>69</v>
      </c>
      <c r="U33" s="81"/>
      <c r="V33" s="74">
        <f>CharacterSheet!I27</f>
        <v>35</v>
      </c>
      <c r="W33" s="68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23" priority="112" operator="containsText" text="Phy">
      <formula>NOT(ISERROR(SEARCH("Phy",T1)))</formula>
    </cfRule>
    <cfRule type="containsText" dxfId="222" priority="113" operator="containsText" text="Int">
      <formula>NOT(ISERROR(SEARCH("Int",T1)))</formula>
    </cfRule>
    <cfRule type="containsText" dxfId="221" priority="114" operator="containsText" text="Exp">
      <formula>NOT(ISERROR(SEARCH("Exp",T1)))</formula>
    </cfRule>
    <cfRule type="containsText" dxfId="220" priority="115" operator="containsText" text="Cha">
      <formula>NOT(ISERROR(SEARCH("Cha",T1)))</formula>
    </cfRule>
    <cfRule type="containsText" dxfId="219" priority="116" operator="containsText" text="Agi">
      <formula>NOT(ISERROR(SEARCH("Agi",T1)))</formula>
    </cfRule>
    <cfRule type="containsText" dxfId="218" priority="117" operator="containsText" text="Str">
      <formula>NOT(ISERROR(SEARCH("Str",T1)))</formula>
    </cfRule>
  </conditionalFormatting>
  <conditionalFormatting sqref="R1:R1048576">
    <cfRule type="cellIs" dxfId="217" priority="111" operator="lessThan">
      <formula>0</formula>
    </cfRule>
  </conditionalFormatting>
  <conditionalFormatting sqref="W1:W1048576">
    <cfRule type="cellIs" dxfId="216" priority="110" operator="lessThan">
      <formula>0</formula>
    </cfRule>
  </conditionalFormatting>
  <conditionalFormatting sqref="T6:U6">
    <cfRule type="containsText" dxfId="215" priority="104" operator="containsText" text="Phy">
      <formula>NOT(ISERROR(SEARCH("Phy",T6)))</formula>
    </cfRule>
    <cfRule type="containsText" dxfId="214" priority="105" operator="containsText" text="Int">
      <formula>NOT(ISERROR(SEARCH("Int",T6)))</formula>
    </cfRule>
    <cfRule type="containsText" dxfId="213" priority="106" operator="containsText" text="Exp">
      <formula>NOT(ISERROR(SEARCH("Exp",T6)))</formula>
    </cfRule>
    <cfRule type="containsText" dxfId="212" priority="107" operator="containsText" text="Cha">
      <formula>NOT(ISERROR(SEARCH("Cha",T6)))</formula>
    </cfRule>
    <cfRule type="containsText" dxfId="211" priority="108" operator="containsText" text="Agi">
      <formula>NOT(ISERROR(SEARCH("Agi",T6)))</formula>
    </cfRule>
    <cfRule type="containsText" dxfId="210" priority="109" operator="containsText" text="Str">
      <formula>NOT(ISERROR(SEARCH("Str",T6)))</formula>
    </cfRule>
  </conditionalFormatting>
  <conditionalFormatting sqref="T8:U8">
    <cfRule type="containsText" dxfId="209" priority="98" operator="containsText" text="Phy">
      <formula>NOT(ISERROR(SEARCH("Phy",T8)))</formula>
    </cfRule>
    <cfRule type="containsText" dxfId="208" priority="99" operator="containsText" text="Int">
      <formula>NOT(ISERROR(SEARCH("Int",T8)))</formula>
    </cfRule>
    <cfRule type="containsText" dxfId="207" priority="100" operator="containsText" text="Exp">
      <formula>NOT(ISERROR(SEARCH("Exp",T8)))</formula>
    </cfRule>
    <cfRule type="containsText" dxfId="206" priority="101" operator="containsText" text="Cha">
      <formula>NOT(ISERROR(SEARCH("Cha",T8)))</formula>
    </cfRule>
    <cfRule type="containsText" dxfId="205" priority="102" operator="containsText" text="Agi">
      <formula>NOT(ISERROR(SEARCH("Agi",T8)))</formula>
    </cfRule>
    <cfRule type="containsText" dxfId="204" priority="103" operator="containsText" text="Str">
      <formula>NOT(ISERROR(SEARCH("Str",T8)))</formula>
    </cfRule>
  </conditionalFormatting>
  <conditionalFormatting sqref="T9:U9">
    <cfRule type="containsText" dxfId="203" priority="92" operator="containsText" text="Phy">
      <formula>NOT(ISERROR(SEARCH("Phy",T9)))</formula>
    </cfRule>
    <cfRule type="containsText" dxfId="202" priority="93" operator="containsText" text="Int">
      <formula>NOT(ISERROR(SEARCH("Int",T9)))</formula>
    </cfRule>
    <cfRule type="containsText" dxfId="201" priority="94" operator="containsText" text="Exp">
      <formula>NOT(ISERROR(SEARCH("Exp",T9)))</formula>
    </cfRule>
    <cfRule type="containsText" dxfId="200" priority="95" operator="containsText" text="Cha">
      <formula>NOT(ISERROR(SEARCH("Cha",T9)))</formula>
    </cfRule>
    <cfRule type="containsText" dxfId="199" priority="96" operator="containsText" text="Agi">
      <formula>NOT(ISERROR(SEARCH("Agi",T9)))</formula>
    </cfRule>
    <cfRule type="containsText" dxfId="198" priority="97" operator="containsText" text="Str">
      <formula>NOT(ISERROR(SEARCH("Str",T9)))</formula>
    </cfRule>
  </conditionalFormatting>
  <conditionalFormatting sqref="T10:U10">
    <cfRule type="containsText" dxfId="197" priority="86" operator="containsText" text="Phy">
      <formula>NOT(ISERROR(SEARCH("Phy",T10)))</formula>
    </cfRule>
    <cfRule type="containsText" dxfId="196" priority="87" operator="containsText" text="Int">
      <formula>NOT(ISERROR(SEARCH("Int",T10)))</formula>
    </cfRule>
    <cfRule type="containsText" dxfId="195" priority="88" operator="containsText" text="Exp">
      <formula>NOT(ISERROR(SEARCH("Exp",T10)))</formula>
    </cfRule>
    <cfRule type="containsText" dxfId="194" priority="89" operator="containsText" text="Cha">
      <formula>NOT(ISERROR(SEARCH("Cha",T10)))</formula>
    </cfRule>
    <cfRule type="containsText" dxfId="193" priority="90" operator="containsText" text="Agi">
      <formula>NOT(ISERROR(SEARCH("Agi",T10)))</formula>
    </cfRule>
    <cfRule type="containsText" dxfId="192" priority="91" operator="containsText" text="Str">
      <formula>NOT(ISERROR(SEARCH("Str",T10)))</formula>
    </cfRule>
  </conditionalFormatting>
  <conditionalFormatting sqref="T12:U12">
    <cfRule type="containsText" dxfId="191" priority="80" operator="containsText" text="Phy">
      <formula>NOT(ISERROR(SEARCH("Phy",T12)))</formula>
    </cfRule>
    <cfRule type="containsText" dxfId="190" priority="81" operator="containsText" text="Int">
      <formula>NOT(ISERROR(SEARCH("Int",T12)))</formula>
    </cfRule>
    <cfRule type="containsText" dxfId="189" priority="82" operator="containsText" text="Exp">
      <formula>NOT(ISERROR(SEARCH("Exp",T12)))</formula>
    </cfRule>
    <cfRule type="containsText" dxfId="188" priority="83" operator="containsText" text="Cha">
      <formula>NOT(ISERROR(SEARCH("Cha",T12)))</formula>
    </cfRule>
    <cfRule type="containsText" dxfId="187" priority="84" operator="containsText" text="Agi">
      <formula>NOT(ISERROR(SEARCH("Agi",T12)))</formula>
    </cfRule>
    <cfRule type="containsText" dxfId="186" priority="85" operator="containsText" text="Str">
      <formula>NOT(ISERROR(SEARCH("Str",T12)))</formula>
    </cfRule>
  </conditionalFormatting>
  <conditionalFormatting sqref="T13:U13">
    <cfRule type="containsText" dxfId="185" priority="68" operator="containsText" text="Phy">
      <formula>NOT(ISERROR(SEARCH("Phy",T13)))</formula>
    </cfRule>
    <cfRule type="containsText" dxfId="184" priority="69" operator="containsText" text="Int">
      <formula>NOT(ISERROR(SEARCH("Int",T13)))</formula>
    </cfRule>
    <cfRule type="containsText" dxfId="183" priority="70" operator="containsText" text="Exp">
      <formula>NOT(ISERROR(SEARCH("Exp",T13)))</formula>
    </cfRule>
    <cfRule type="containsText" dxfId="182" priority="71" operator="containsText" text="Cha">
      <formula>NOT(ISERROR(SEARCH("Cha",T13)))</formula>
    </cfRule>
    <cfRule type="containsText" dxfId="181" priority="72" operator="containsText" text="Agi">
      <formula>NOT(ISERROR(SEARCH("Agi",T13)))</formula>
    </cfRule>
    <cfRule type="containsText" dxfId="180" priority="73" operator="containsText" text="Str">
      <formula>NOT(ISERROR(SEARCH("Str",T13)))</formula>
    </cfRule>
  </conditionalFormatting>
  <conditionalFormatting sqref="T14:U14">
    <cfRule type="containsText" dxfId="179" priority="62" operator="containsText" text="Phy">
      <formula>NOT(ISERROR(SEARCH("Phy",T14)))</formula>
    </cfRule>
    <cfRule type="containsText" dxfId="178" priority="63" operator="containsText" text="Int">
      <formula>NOT(ISERROR(SEARCH("Int",T14)))</formula>
    </cfRule>
    <cfRule type="containsText" dxfId="177" priority="64" operator="containsText" text="Exp">
      <formula>NOT(ISERROR(SEARCH("Exp",T14)))</formula>
    </cfRule>
    <cfRule type="containsText" dxfId="176" priority="65" operator="containsText" text="Cha">
      <formula>NOT(ISERROR(SEARCH("Cha",T14)))</formula>
    </cfRule>
    <cfRule type="containsText" dxfId="175" priority="66" operator="containsText" text="Agi">
      <formula>NOT(ISERROR(SEARCH("Agi",T14)))</formula>
    </cfRule>
    <cfRule type="containsText" dxfId="174" priority="67" operator="containsText" text="Str">
      <formula>NOT(ISERROR(SEARCH("Str",T14)))</formula>
    </cfRule>
  </conditionalFormatting>
  <conditionalFormatting sqref="T17:U17">
    <cfRule type="containsText" dxfId="173" priority="50" operator="containsText" text="Phy">
      <formula>NOT(ISERROR(SEARCH("Phy",T17)))</formula>
    </cfRule>
    <cfRule type="containsText" dxfId="172" priority="51" operator="containsText" text="Int">
      <formula>NOT(ISERROR(SEARCH("Int",T17)))</formula>
    </cfRule>
    <cfRule type="containsText" dxfId="171" priority="52" operator="containsText" text="Exp">
      <formula>NOT(ISERROR(SEARCH("Exp",T17)))</formula>
    </cfRule>
    <cfRule type="containsText" dxfId="170" priority="53" operator="containsText" text="Cha">
      <formula>NOT(ISERROR(SEARCH("Cha",T17)))</formula>
    </cfRule>
    <cfRule type="containsText" dxfId="169" priority="54" operator="containsText" text="Agi">
      <formula>NOT(ISERROR(SEARCH("Agi",T17)))</formula>
    </cfRule>
    <cfRule type="containsText" dxfId="168" priority="55" operator="containsText" text="Str">
      <formula>NOT(ISERROR(SEARCH("Str",T17)))</formula>
    </cfRule>
  </conditionalFormatting>
  <conditionalFormatting sqref="T15:U15">
    <cfRule type="containsText" dxfId="167" priority="56" operator="containsText" text="Phy">
      <formula>NOT(ISERROR(SEARCH("Phy",T15)))</formula>
    </cfRule>
    <cfRule type="containsText" dxfId="166" priority="57" operator="containsText" text="Int">
      <formula>NOT(ISERROR(SEARCH("Int",T15)))</formula>
    </cfRule>
    <cfRule type="containsText" dxfId="165" priority="58" operator="containsText" text="Exp">
      <formula>NOT(ISERROR(SEARCH("Exp",T15)))</formula>
    </cfRule>
    <cfRule type="containsText" dxfId="164" priority="59" operator="containsText" text="Cha">
      <formula>NOT(ISERROR(SEARCH("Cha",T15)))</formula>
    </cfRule>
    <cfRule type="containsText" dxfId="163" priority="60" operator="containsText" text="Agi">
      <formula>NOT(ISERROR(SEARCH("Agi",T15)))</formula>
    </cfRule>
    <cfRule type="containsText" dxfId="162" priority="61" operator="containsText" text="Str">
      <formula>NOT(ISERROR(SEARCH("Str",T15)))</formula>
    </cfRule>
  </conditionalFormatting>
  <conditionalFormatting sqref="T18:U18">
    <cfRule type="containsText" dxfId="161" priority="44" operator="containsText" text="Phy">
      <formula>NOT(ISERROR(SEARCH("Phy",T18)))</formula>
    </cfRule>
    <cfRule type="containsText" dxfId="160" priority="45" operator="containsText" text="Int">
      <formula>NOT(ISERROR(SEARCH("Int",T18)))</formula>
    </cfRule>
    <cfRule type="containsText" dxfId="159" priority="46" operator="containsText" text="Exp">
      <formula>NOT(ISERROR(SEARCH("Exp",T18)))</formula>
    </cfRule>
    <cfRule type="containsText" dxfId="158" priority="47" operator="containsText" text="Cha">
      <formula>NOT(ISERROR(SEARCH("Cha",T18)))</formula>
    </cfRule>
    <cfRule type="containsText" dxfId="157" priority="48" operator="containsText" text="Agi">
      <formula>NOT(ISERROR(SEARCH("Agi",T18)))</formula>
    </cfRule>
    <cfRule type="containsText" dxfId="156" priority="49" operator="containsText" text="Str">
      <formula>NOT(ISERROR(SEARCH("Str",T18)))</formula>
    </cfRule>
  </conditionalFormatting>
  <conditionalFormatting sqref="T19:U19">
    <cfRule type="containsText" dxfId="155" priority="38" operator="containsText" text="Phy">
      <formula>NOT(ISERROR(SEARCH("Phy",T19)))</formula>
    </cfRule>
    <cfRule type="containsText" dxfId="154" priority="39" operator="containsText" text="Int">
      <formula>NOT(ISERROR(SEARCH("Int",T19)))</formula>
    </cfRule>
    <cfRule type="containsText" dxfId="153" priority="40" operator="containsText" text="Exp">
      <formula>NOT(ISERROR(SEARCH("Exp",T19)))</formula>
    </cfRule>
    <cfRule type="containsText" dxfId="152" priority="41" operator="containsText" text="Cha">
      <formula>NOT(ISERROR(SEARCH("Cha",T19)))</formula>
    </cfRule>
    <cfRule type="containsText" dxfId="151" priority="42" operator="containsText" text="Agi">
      <formula>NOT(ISERROR(SEARCH("Agi",T19)))</formula>
    </cfRule>
    <cfRule type="containsText" dxfId="150" priority="43" operator="containsText" text="Str">
      <formula>NOT(ISERROR(SEARCH("Str",T19)))</formula>
    </cfRule>
  </conditionalFormatting>
  <conditionalFormatting sqref="T20:U21">
    <cfRule type="containsText" dxfId="149" priority="32" operator="containsText" text="Phy">
      <formula>NOT(ISERROR(SEARCH("Phy",T20)))</formula>
    </cfRule>
    <cfRule type="containsText" dxfId="148" priority="33" operator="containsText" text="Int">
      <formula>NOT(ISERROR(SEARCH("Int",T20)))</formula>
    </cfRule>
    <cfRule type="containsText" dxfId="147" priority="34" operator="containsText" text="Exp">
      <formula>NOT(ISERROR(SEARCH("Exp",T20)))</formula>
    </cfRule>
    <cfRule type="containsText" dxfId="146" priority="35" operator="containsText" text="Cha">
      <formula>NOT(ISERROR(SEARCH("Cha",T20)))</formula>
    </cfRule>
    <cfRule type="containsText" dxfId="145" priority="36" operator="containsText" text="Agi">
      <formula>NOT(ISERROR(SEARCH("Agi",T20)))</formula>
    </cfRule>
    <cfRule type="containsText" dxfId="144" priority="37" operator="containsText" text="Str">
      <formula>NOT(ISERROR(SEARCH("Str",T20)))</formula>
    </cfRule>
  </conditionalFormatting>
  <conditionalFormatting sqref="T22:U22">
    <cfRule type="containsText" dxfId="143" priority="26" operator="containsText" text="Phy">
      <formula>NOT(ISERROR(SEARCH("Phy",T22)))</formula>
    </cfRule>
    <cfRule type="containsText" dxfId="142" priority="27" operator="containsText" text="Int">
      <formula>NOT(ISERROR(SEARCH("Int",T22)))</formula>
    </cfRule>
    <cfRule type="containsText" dxfId="141" priority="28" operator="containsText" text="Exp">
      <formula>NOT(ISERROR(SEARCH("Exp",T22)))</formula>
    </cfRule>
    <cfRule type="containsText" dxfId="140" priority="29" operator="containsText" text="Cha">
      <formula>NOT(ISERROR(SEARCH("Cha",T22)))</formula>
    </cfRule>
    <cfRule type="containsText" dxfId="139" priority="30" operator="containsText" text="Agi">
      <formula>NOT(ISERROR(SEARCH("Agi",T22)))</formula>
    </cfRule>
    <cfRule type="containsText" dxfId="138" priority="31" operator="containsText" text="Str">
      <formula>NOT(ISERROR(SEARCH("Str",T22)))</formula>
    </cfRule>
  </conditionalFormatting>
  <conditionalFormatting sqref="T24:U25">
    <cfRule type="containsText" dxfId="137" priority="20" operator="containsText" text="Phy">
      <formula>NOT(ISERROR(SEARCH("Phy",T24)))</formula>
    </cfRule>
    <cfRule type="containsText" dxfId="136" priority="21" operator="containsText" text="Int">
      <formula>NOT(ISERROR(SEARCH("Int",T24)))</formula>
    </cfRule>
    <cfRule type="containsText" dxfId="135" priority="22" operator="containsText" text="Exp">
      <formula>NOT(ISERROR(SEARCH("Exp",T24)))</formula>
    </cfRule>
    <cfRule type="containsText" dxfId="134" priority="23" operator="containsText" text="Cha">
      <formula>NOT(ISERROR(SEARCH("Cha",T24)))</formula>
    </cfRule>
    <cfRule type="containsText" dxfId="133" priority="24" operator="containsText" text="Agi">
      <formula>NOT(ISERROR(SEARCH("Agi",T24)))</formula>
    </cfRule>
    <cfRule type="containsText" dxfId="132" priority="25" operator="containsText" text="Str">
      <formula>NOT(ISERROR(SEARCH("Str",T24)))</formula>
    </cfRule>
  </conditionalFormatting>
  <conditionalFormatting sqref="T29:U29">
    <cfRule type="containsText" dxfId="131" priority="14" operator="containsText" text="Phy">
      <formula>NOT(ISERROR(SEARCH("Phy",T29)))</formula>
    </cfRule>
    <cfRule type="containsText" dxfId="130" priority="15" operator="containsText" text="Int">
      <formula>NOT(ISERROR(SEARCH("Int",T29)))</formula>
    </cfRule>
    <cfRule type="containsText" dxfId="129" priority="16" operator="containsText" text="Exp">
      <formula>NOT(ISERROR(SEARCH("Exp",T29)))</formula>
    </cfRule>
    <cfRule type="containsText" dxfId="128" priority="17" operator="containsText" text="Cha">
      <formula>NOT(ISERROR(SEARCH("Cha",T29)))</formula>
    </cfRule>
    <cfRule type="containsText" dxfId="127" priority="18" operator="containsText" text="Agi">
      <formula>NOT(ISERROR(SEARCH("Agi",T29)))</formula>
    </cfRule>
    <cfRule type="containsText" dxfId="126" priority="19" operator="containsText" text="Str">
      <formula>NOT(ISERROR(SEARCH("Str",T29)))</formula>
    </cfRule>
  </conditionalFormatting>
  <conditionalFormatting sqref="T3:U3">
    <cfRule type="containsText" dxfId="125" priority="8" operator="containsText" text="Phy">
      <formula>NOT(ISERROR(SEARCH("Phy",T3)))</formula>
    </cfRule>
    <cfRule type="containsText" dxfId="124" priority="9" operator="containsText" text="Int">
      <formula>NOT(ISERROR(SEARCH("Int",T3)))</formula>
    </cfRule>
    <cfRule type="containsText" dxfId="123" priority="10" operator="containsText" text="Exp">
      <formula>NOT(ISERROR(SEARCH("Exp",T3)))</formula>
    </cfRule>
    <cfRule type="containsText" dxfId="122" priority="11" operator="containsText" text="Cha">
      <formula>NOT(ISERROR(SEARCH("Cha",T3)))</formula>
    </cfRule>
    <cfRule type="containsText" dxfId="121" priority="12" operator="containsText" text="Agi">
      <formula>NOT(ISERROR(SEARCH("Agi",T3)))</formula>
    </cfRule>
    <cfRule type="containsText" dxfId="120" priority="13" operator="containsText" text="Str">
      <formula>NOT(ISERROR(SEARCH("Str",T3)))</formula>
    </cfRule>
  </conditionalFormatting>
  <conditionalFormatting sqref="Z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19" priority="6" operator="containsText" text="Schwer">
      <formula>NOT(ISERROR(SEARCH("Schwer",Z13)))</formula>
    </cfRule>
    <cfRule type="containsText" dxfId="118" priority="5" operator="containsText" text="Leicht">
      <formula>NOT(ISERROR(SEARCH("Leicht",Z13)))</formula>
    </cfRule>
    <cfRule type="containsText" dxfId="117" priority="4" operator="containsText" text="Mittel">
      <formula>NOT(ISERROR(SEARCH("Mittel",Z13)))</formula>
    </cfRule>
  </conditionalFormatting>
  <conditionalFormatting sqref="E22:E26">
    <cfRule type="containsText" dxfId="116" priority="3" operator="containsText" text="Debuff">
      <formula>NOT(ISERROR(SEARCH("Debuff",E22)))</formula>
    </cfRule>
  </conditionalFormatting>
  <conditionalFormatting sqref="E23:E26">
    <cfRule type="containsText" dxfId="115" priority="2" operator="containsText" text="Verkrüppelt">
      <formula>NOT(ISERROR(SEARCH("Verkrüppelt",E23)))</formula>
    </cfRule>
    <cfRule type="containsText" dxfId="114" priority="1" operator="containsText" text="Verstümmelt">
      <formula>NOT(ISERROR(SEARCH("Verstümmelt",E23)))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topLeftCell="A12" workbookViewId="0">
      <selection activeCell="G22" sqref="G22"/>
    </sheetView>
  </sheetViews>
  <sheetFormatPr baseColWidth="10" defaultColWidth="11.42578125" defaultRowHeight="15" x14ac:dyDescent="0.25"/>
  <cols>
    <col min="1" max="1" width="16.7109375" customWidth="1"/>
    <col min="3" max="3" width="11.85546875" customWidth="1"/>
    <col min="5" max="5" width="6.5703125" customWidth="1"/>
    <col min="6" max="6" width="6.7109375" customWidth="1"/>
  </cols>
  <sheetData>
    <row r="1" spans="1:9" x14ac:dyDescent="0.25">
      <c r="A1" s="12" t="s">
        <v>113</v>
      </c>
      <c r="B1" s="20">
        <v>30000</v>
      </c>
      <c r="C1" s="20"/>
      <c r="D1" s="12" t="s">
        <v>114</v>
      </c>
      <c r="E1" s="20">
        <f>13490-E2+E3</f>
        <v>28290</v>
      </c>
      <c r="F1" s="20"/>
      <c r="G1" s="20"/>
      <c r="H1" s="20"/>
      <c r="I1" s="20"/>
    </row>
    <row r="2" spans="1:9" s="20" customFormat="1" x14ac:dyDescent="0.25">
      <c r="A2" s="12" t="s">
        <v>115</v>
      </c>
      <c r="B2" s="20">
        <f>SUM(B7:B703)</f>
        <v>27510</v>
      </c>
      <c r="D2" s="12" t="s">
        <v>116</v>
      </c>
      <c r="E2" s="20">
        <f>200</f>
        <v>200</v>
      </c>
    </row>
    <row r="3" spans="1:9" s="20" customFormat="1" x14ac:dyDescent="0.25">
      <c r="A3" s="12" t="s">
        <v>92</v>
      </c>
      <c r="B3" s="20">
        <f>B1-B2</f>
        <v>2490</v>
      </c>
      <c r="D3" s="12" t="s">
        <v>117</v>
      </c>
      <c r="E3" s="20">
        <f>15000</f>
        <v>15000</v>
      </c>
    </row>
    <row r="4" spans="1:9" s="20" customFormat="1" x14ac:dyDescent="0.25"/>
    <row r="5" spans="1:9" s="20" customFormat="1" ht="15.75" thickBot="1" x14ac:dyDescent="0.3">
      <c r="A5" s="37" t="s">
        <v>118</v>
      </c>
      <c r="B5" s="37" t="s">
        <v>119</v>
      </c>
      <c r="C5" s="37" t="s">
        <v>1</v>
      </c>
      <c r="D5" s="37" t="s">
        <v>47</v>
      </c>
      <c r="E5" s="37" t="s">
        <v>3</v>
      </c>
      <c r="F5" s="37" t="s">
        <v>120</v>
      </c>
    </row>
    <row r="6" spans="1:9" s="20" customFormat="1" x14ac:dyDescent="0.25">
      <c r="A6" s="12"/>
    </row>
    <row r="7" spans="1:9" x14ac:dyDescent="0.25">
      <c r="A7" s="20" t="s">
        <v>121</v>
      </c>
      <c r="B7" s="20">
        <v>5000</v>
      </c>
      <c r="C7" s="20">
        <v>30</v>
      </c>
      <c r="D7" s="20"/>
      <c r="E7" s="20"/>
      <c r="F7" s="20"/>
      <c r="G7" s="20"/>
      <c r="H7" s="20"/>
      <c r="I7" s="20"/>
    </row>
    <row r="8" spans="1:9" x14ac:dyDescent="0.25">
      <c r="A8" s="20" t="s">
        <v>122</v>
      </c>
      <c r="B8" s="20">
        <v>2250</v>
      </c>
      <c r="C8" s="20">
        <v>12</v>
      </c>
      <c r="D8" s="20"/>
      <c r="E8" s="20"/>
      <c r="F8" s="20" t="s">
        <v>123</v>
      </c>
      <c r="G8" s="20"/>
      <c r="H8" s="20"/>
      <c r="I8" s="20"/>
    </row>
    <row r="9" spans="1:9" x14ac:dyDescent="0.25">
      <c r="A9" s="20" t="s">
        <v>124</v>
      </c>
      <c r="B9" s="20">
        <v>3000</v>
      </c>
      <c r="C9" s="20">
        <v>15</v>
      </c>
      <c r="D9" s="20">
        <v>3</v>
      </c>
      <c r="E9" s="20"/>
      <c r="F9" s="20"/>
      <c r="G9" s="20"/>
      <c r="H9" s="7"/>
      <c r="I9" s="7"/>
    </row>
    <row r="10" spans="1:9" s="20" customFormat="1" x14ac:dyDescent="0.25">
      <c r="A10" s="20" t="s">
        <v>32</v>
      </c>
      <c r="B10" s="20">
        <f>E10*1000</f>
        <v>2000</v>
      </c>
      <c r="C10" s="20">
        <v>25</v>
      </c>
      <c r="D10" s="20">
        <f>0.5*E10</f>
        <v>1</v>
      </c>
      <c r="E10" s="40">
        <v>2</v>
      </c>
      <c r="F10" s="39" t="s">
        <v>125</v>
      </c>
      <c r="G10" s="8"/>
      <c r="H10" s="8"/>
      <c r="I10" s="7"/>
    </row>
    <row r="11" spans="1:9" s="20" customFormat="1" x14ac:dyDescent="0.25">
      <c r="H11" s="7"/>
      <c r="I11" s="7"/>
    </row>
    <row r="12" spans="1:9" s="20" customFormat="1" x14ac:dyDescent="0.25">
      <c r="H12" s="7"/>
      <c r="I12" s="7"/>
    </row>
    <row r="13" spans="1:9" s="20" customFormat="1" x14ac:dyDescent="0.25">
      <c r="H13" s="7"/>
      <c r="I13" s="7"/>
    </row>
    <row r="14" spans="1:9" s="20" customFormat="1" ht="15.75" thickBot="1" x14ac:dyDescent="0.3">
      <c r="A14" s="37" t="s">
        <v>126</v>
      </c>
      <c r="B14" s="37" t="s">
        <v>119</v>
      </c>
      <c r="C14" s="37" t="s">
        <v>127</v>
      </c>
      <c r="D14" s="37" t="s">
        <v>47</v>
      </c>
      <c r="E14" s="37" t="s">
        <v>3</v>
      </c>
      <c r="F14" s="37" t="s">
        <v>120</v>
      </c>
      <c r="H14" s="7"/>
      <c r="I14" s="7"/>
    </row>
    <row r="15" spans="1:9" x14ac:dyDescent="0.25">
      <c r="A15" s="20" t="s">
        <v>128</v>
      </c>
      <c r="B15" s="20">
        <v>2000</v>
      </c>
      <c r="C15" s="20">
        <v>6</v>
      </c>
      <c r="D15" s="14">
        <v>1.25</v>
      </c>
      <c r="E15" s="20"/>
      <c r="F15" s="12"/>
      <c r="G15" s="107" t="s">
        <v>127</v>
      </c>
      <c r="H15" s="7"/>
      <c r="I15" s="7"/>
    </row>
    <row r="16" spans="1:9" x14ac:dyDescent="0.25">
      <c r="A16" s="20" t="s">
        <v>129</v>
      </c>
      <c r="B16" s="20">
        <v>2000</v>
      </c>
      <c r="C16" s="20">
        <v>6</v>
      </c>
      <c r="D16" s="14">
        <v>1.25</v>
      </c>
      <c r="E16" s="20"/>
      <c r="F16" s="34"/>
      <c r="G16" s="7">
        <f>SUM(C15:C19)</f>
        <v>43.5</v>
      </c>
      <c r="H16" s="7"/>
      <c r="I16" s="8"/>
    </row>
    <row r="17" spans="1:9" x14ac:dyDescent="0.25">
      <c r="A17" s="20" t="s">
        <v>130</v>
      </c>
      <c r="B17" s="20">
        <v>3000</v>
      </c>
      <c r="C17" s="14">
        <v>10.5</v>
      </c>
      <c r="D17" s="20">
        <v>3</v>
      </c>
      <c r="E17" s="20"/>
      <c r="F17" s="7"/>
      <c r="G17" s="7"/>
      <c r="H17" s="7"/>
      <c r="I17" s="8"/>
    </row>
    <row r="18" spans="1:9" x14ac:dyDescent="0.25">
      <c r="A18" s="20" t="s">
        <v>131</v>
      </c>
      <c r="B18" s="20">
        <v>3000</v>
      </c>
      <c r="C18" s="14">
        <v>10.5</v>
      </c>
      <c r="D18" s="20">
        <v>3</v>
      </c>
      <c r="E18" s="20"/>
      <c r="F18" s="35"/>
      <c r="G18" s="35" t="s">
        <v>132</v>
      </c>
      <c r="H18" s="7"/>
      <c r="I18" s="8"/>
    </row>
    <row r="19" spans="1:9" x14ac:dyDescent="0.25">
      <c r="A19" s="20" t="s">
        <v>133</v>
      </c>
      <c r="B19" s="20">
        <v>3000</v>
      </c>
      <c r="C19" s="14">
        <v>10.5</v>
      </c>
      <c r="D19" s="20">
        <v>3</v>
      </c>
      <c r="E19" s="20"/>
      <c r="F19" s="7"/>
      <c r="G19" s="7">
        <f>SUM(D8:D115)</f>
        <v>19.5</v>
      </c>
      <c r="H19" s="7"/>
      <c r="I19" s="8"/>
    </row>
    <row r="20" spans="1:9" x14ac:dyDescent="0.25">
      <c r="A20" s="20"/>
      <c r="B20" s="20"/>
      <c r="C20" s="20"/>
      <c r="D20" s="20"/>
      <c r="E20" s="20"/>
      <c r="F20" s="7"/>
      <c r="G20" s="7"/>
      <c r="H20" s="7"/>
      <c r="I20" s="8"/>
    </row>
    <row r="21" spans="1:9" x14ac:dyDescent="0.25">
      <c r="A21" s="20"/>
      <c r="B21" s="20"/>
      <c r="C21" s="20"/>
      <c r="D21" s="20"/>
      <c r="E21" s="20"/>
      <c r="F21" s="35"/>
      <c r="G21" s="35" t="s">
        <v>134</v>
      </c>
      <c r="H21" s="7"/>
      <c r="I21" s="8"/>
    </row>
    <row r="22" spans="1:9" x14ac:dyDescent="0.25">
      <c r="A22" s="12"/>
      <c r="B22" s="20"/>
      <c r="C22" s="20"/>
      <c r="D22" s="20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25">
      <c r="A23" s="20"/>
      <c r="B23" s="20"/>
      <c r="C23" s="20"/>
      <c r="D23" s="20"/>
      <c r="E23" s="7"/>
      <c r="F23" s="7"/>
      <c r="G23" s="7"/>
      <c r="H23" s="7"/>
      <c r="I23" s="8"/>
    </row>
    <row r="24" spans="1:9" x14ac:dyDescent="0.25">
      <c r="A24" s="20"/>
      <c r="B24" s="20"/>
      <c r="C24" s="20"/>
      <c r="D24" s="20"/>
      <c r="E24" s="7"/>
      <c r="F24" s="7"/>
      <c r="G24" s="7"/>
      <c r="H24" s="7"/>
      <c r="I24" s="8"/>
    </row>
    <row r="25" spans="1:9" x14ac:dyDescent="0.25">
      <c r="A25" s="20"/>
      <c r="B25" s="20"/>
      <c r="C25" s="20"/>
      <c r="D25" s="20"/>
      <c r="E25" s="7"/>
      <c r="F25" s="7"/>
      <c r="G25" s="7"/>
      <c r="H25" s="7"/>
      <c r="I25" s="8"/>
    </row>
    <row r="26" spans="1:9" ht="15.75" thickBot="1" x14ac:dyDescent="0.3">
      <c r="A26" s="37" t="s">
        <v>135</v>
      </c>
      <c r="B26" s="37" t="s">
        <v>119</v>
      </c>
      <c r="C26" s="37" t="s">
        <v>136</v>
      </c>
      <c r="D26" s="37" t="s">
        <v>47</v>
      </c>
      <c r="E26" s="37" t="s">
        <v>3</v>
      </c>
      <c r="F26" s="37" t="s">
        <v>120</v>
      </c>
      <c r="G26" s="7"/>
      <c r="H26" s="7"/>
      <c r="I26" s="8"/>
    </row>
    <row r="27" spans="1:9" s="20" customFormat="1" x14ac:dyDescent="0.25">
      <c r="A27" s="12"/>
      <c r="E27" s="7"/>
      <c r="F27" s="7"/>
      <c r="G27" s="7"/>
      <c r="H27" s="7"/>
      <c r="I27" s="8"/>
    </row>
    <row r="28" spans="1:9" x14ac:dyDescent="0.25">
      <c r="A28" s="20" t="s">
        <v>137</v>
      </c>
      <c r="B28" s="20">
        <f>200*E28</f>
        <v>400</v>
      </c>
      <c r="C28" s="20" t="s">
        <v>138</v>
      </c>
      <c r="D28" s="20">
        <f>0.5*E28</f>
        <v>1</v>
      </c>
      <c r="E28" s="7">
        <v>2</v>
      </c>
      <c r="F28" s="7"/>
      <c r="G28" s="7"/>
      <c r="H28" s="7"/>
      <c r="I28" s="8"/>
    </row>
    <row r="29" spans="1:9" x14ac:dyDescent="0.25">
      <c r="A29" s="20" t="s">
        <v>139</v>
      </c>
      <c r="B29" s="20">
        <f>420*E29</f>
        <v>1260</v>
      </c>
      <c r="C29" s="20" t="s">
        <v>140</v>
      </c>
      <c r="D29" s="20">
        <f>0.5*E29</f>
        <v>1.5</v>
      </c>
      <c r="E29" s="7">
        <v>3</v>
      </c>
      <c r="F29" s="7"/>
      <c r="G29" s="7"/>
      <c r="H29" s="7"/>
      <c r="I29" s="8"/>
    </row>
    <row r="30" spans="1:9" x14ac:dyDescent="0.25">
      <c r="A30" s="20"/>
      <c r="B30" s="20"/>
      <c r="C30" s="20"/>
      <c r="D30" s="20"/>
      <c r="E30" s="20"/>
      <c r="F30" s="20"/>
      <c r="G30" s="20"/>
      <c r="H30" s="20"/>
      <c r="I30" s="20"/>
    </row>
    <row r="32" spans="1:9" ht="15.75" thickBot="1" x14ac:dyDescent="0.3">
      <c r="A32" s="37" t="s">
        <v>141</v>
      </c>
      <c r="B32" s="37" t="s">
        <v>119</v>
      </c>
      <c r="C32" s="37" t="s">
        <v>142</v>
      </c>
      <c r="D32" s="37" t="s">
        <v>47</v>
      </c>
      <c r="E32" s="37" t="s">
        <v>3</v>
      </c>
      <c r="F32" s="37" t="s">
        <v>120</v>
      </c>
      <c r="G32" s="20"/>
      <c r="H32" s="20"/>
      <c r="I32" s="20"/>
    </row>
    <row r="33" spans="1:4" x14ac:dyDescent="0.25">
      <c r="A33" s="20" t="s">
        <v>143</v>
      </c>
      <c r="B33" s="20">
        <v>100</v>
      </c>
      <c r="C33" s="20"/>
      <c r="D33" s="20">
        <v>0.5</v>
      </c>
    </row>
    <row r="34" spans="1:4" x14ac:dyDescent="0.25">
      <c r="A34" s="20" t="s">
        <v>144</v>
      </c>
      <c r="B34" s="20">
        <v>500</v>
      </c>
      <c r="C34" s="20"/>
      <c r="D34" s="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K25" sqref="K25"/>
    </sheetView>
  </sheetViews>
  <sheetFormatPr baseColWidth="10" defaultColWidth="11.42578125" defaultRowHeight="15" x14ac:dyDescent="0.25"/>
  <cols>
    <col min="1" max="1" width="18.140625" customWidth="1"/>
  </cols>
  <sheetData>
    <row r="1" spans="1:11" x14ac:dyDescent="0.25">
      <c r="A1" s="41" t="s">
        <v>77</v>
      </c>
      <c r="B1" s="41" t="s">
        <v>116</v>
      </c>
      <c r="C1" s="41" t="s">
        <v>145</v>
      </c>
      <c r="D1" s="41" t="s">
        <v>146</v>
      </c>
      <c r="E1" s="41" t="s">
        <v>147</v>
      </c>
      <c r="F1" s="41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</row>
    <row r="2" spans="1:11" x14ac:dyDescent="0.25">
      <c r="A2" s="20" t="s">
        <v>154</v>
      </c>
      <c r="B2" s="20">
        <v>300</v>
      </c>
      <c r="C2" s="20">
        <v>5</v>
      </c>
      <c r="D2" s="20" t="s">
        <v>155</v>
      </c>
      <c r="E2" s="20">
        <v>3</v>
      </c>
      <c r="F2" s="20" t="s">
        <v>156</v>
      </c>
      <c r="G2" s="20">
        <v>4</v>
      </c>
      <c r="H2" s="20" t="s">
        <v>157</v>
      </c>
      <c r="I2" s="20">
        <v>1</v>
      </c>
      <c r="J2" s="20" t="s">
        <v>158</v>
      </c>
      <c r="K2" s="20">
        <v>6</v>
      </c>
    </row>
    <row r="3" spans="1:11" x14ac:dyDescent="0.25">
      <c r="A3" s="20" t="s">
        <v>159</v>
      </c>
      <c r="B3" s="20">
        <v>200</v>
      </c>
      <c r="C3" s="20">
        <v>7</v>
      </c>
      <c r="D3" s="20" t="s">
        <v>98</v>
      </c>
      <c r="E3" s="20">
        <v>5</v>
      </c>
      <c r="F3" s="20" t="s">
        <v>160</v>
      </c>
      <c r="G3" s="20">
        <v>3</v>
      </c>
      <c r="H3" s="20">
        <v>0</v>
      </c>
      <c r="I3" s="20">
        <v>0</v>
      </c>
      <c r="J3" s="20">
        <v>0</v>
      </c>
      <c r="K3" s="20">
        <v>0</v>
      </c>
    </row>
    <row r="4" spans="1:11" x14ac:dyDescent="0.25">
      <c r="A4" s="20" t="s">
        <v>161</v>
      </c>
      <c r="B4" s="20">
        <v>50</v>
      </c>
      <c r="C4" s="20">
        <v>10</v>
      </c>
      <c r="D4" s="20" t="s">
        <v>98</v>
      </c>
      <c r="E4" s="20">
        <v>2</v>
      </c>
      <c r="F4" s="20" t="s">
        <v>162</v>
      </c>
      <c r="G4" s="20">
        <v>1</v>
      </c>
      <c r="H4" s="20" t="s">
        <v>158</v>
      </c>
      <c r="I4" s="20">
        <v>3</v>
      </c>
      <c r="J4" s="20">
        <v>0</v>
      </c>
      <c r="K4" s="20">
        <v>0</v>
      </c>
    </row>
    <row r="5" spans="1:11" x14ac:dyDescent="0.25">
      <c r="A5" s="20" t="s">
        <v>163</v>
      </c>
      <c r="B5" s="20">
        <v>50</v>
      </c>
      <c r="C5" s="20">
        <v>10</v>
      </c>
      <c r="D5" s="20" t="s">
        <v>164</v>
      </c>
      <c r="E5" s="20">
        <v>2</v>
      </c>
      <c r="F5" s="20" t="s">
        <v>156</v>
      </c>
      <c r="G5" s="20">
        <v>2</v>
      </c>
      <c r="H5" s="20" t="s">
        <v>165</v>
      </c>
      <c r="I5" s="20">
        <v>1</v>
      </c>
      <c r="J5" s="20">
        <v>0</v>
      </c>
      <c r="K5" s="20">
        <v>0</v>
      </c>
    </row>
    <row r="6" spans="1:11" x14ac:dyDescent="0.25">
      <c r="A6" s="20" t="s">
        <v>166</v>
      </c>
      <c r="B6" s="20">
        <v>50</v>
      </c>
      <c r="C6" s="20">
        <v>10</v>
      </c>
      <c r="D6" s="20" t="s">
        <v>156</v>
      </c>
      <c r="E6" s="20">
        <v>2</v>
      </c>
      <c r="F6" s="20" t="s">
        <v>158</v>
      </c>
      <c r="G6" s="20">
        <v>4</v>
      </c>
      <c r="H6" s="20" t="s">
        <v>167</v>
      </c>
      <c r="I6" s="20">
        <v>4</v>
      </c>
      <c r="J6" s="20" t="s">
        <v>98</v>
      </c>
      <c r="K6" s="20">
        <v>3</v>
      </c>
    </row>
    <row r="7" spans="1:11" x14ac:dyDescent="0.25">
      <c r="A7" s="20" t="s">
        <v>161</v>
      </c>
      <c r="B7" s="20">
        <v>50</v>
      </c>
      <c r="C7" s="20">
        <v>10</v>
      </c>
      <c r="D7" s="20" t="s">
        <v>98</v>
      </c>
      <c r="E7" s="20">
        <v>2</v>
      </c>
      <c r="F7" s="20" t="s">
        <v>162</v>
      </c>
      <c r="G7" s="20">
        <v>1</v>
      </c>
      <c r="H7" s="20" t="s">
        <v>158</v>
      </c>
      <c r="I7" s="20">
        <v>3</v>
      </c>
      <c r="J7" s="20">
        <v>0</v>
      </c>
      <c r="K7" s="20">
        <v>0</v>
      </c>
    </row>
    <row r="8" spans="1:11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tabSelected="1" topLeftCell="A16" workbookViewId="0">
      <selection activeCell="E27" sqref="E27"/>
    </sheetView>
  </sheetViews>
  <sheetFormatPr baseColWidth="10" defaultColWidth="11.42578125" defaultRowHeight="15" x14ac:dyDescent="0.25"/>
  <cols>
    <col min="1" max="1" width="30" customWidth="1"/>
    <col min="2" max="2" width="7.42578125" customWidth="1"/>
    <col min="3" max="3" width="3.28515625" customWidth="1"/>
    <col min="4" max="4" width="2.85546875" customWidth="1"/>
    <col min="5" max="5" width="19.5703125" customWidth="1"/>
    <col min="6" max="6" width="4.7109375" customWidth="1"/>
    <col min="7" max="7" width="5.42578125" style="20" customWidth="1"/>
    <col min="8" max="8" width="4.28515625" customWidth="1"/>
    <col min="9" max="9" width="6.7109375" customWidth="1"/>
    <col min="10" max="10" width="3" customWidth="1"/>
    <col min="11" max="11" width="16.140625" customWidth="1"/>
  </cols>
  <sheetData>
    <row r="1" spans="1:16" ht="15.75" thickBot="1" x14ac:dyDescent="0.3">
      <c r="A1" s="37" t="s">
        <v>168</v>
      </c>
      <c r="B1" s="37" t="s">
        <v>169</v>
      </c>
      <c r="C1" s="37" t="s">
        <v>170</v>
      </c>
      <c r="D1" s="37" t="s">
        <v>171</v>
      </c>
      <c r="E1" s="37" t="s">
        <v>6</v>
      </c>
      <c r="F1" s="37" t="s">
        <v>7</v>
      </c>
      <c r="G1" s="37"/>
      <c r="H1" s="37" t="s">
        <v>172</v>
      </c>
      <c r="I1" s="37" t="s">
        <v>8</v>
      </c>
      <c r="J1" s="37"/>
      <c r="K1" s="37" t="s">
        <v>10</v>
      </c>
      <c r="L1" s="20" t="s">
        <v>173</v>
      </c>
      <c r="M1" s="20" t="s">
        <v>174</v>
      </c>
      <c r="N1" s="20"/>
      <c r="O1" s="20">
        <f>B4+B7+B8+B9</f>
        <v>34</v>
      </c>
      <c r="P1" s="8"/>
    </row>
    <row r="2" spans="1:16" ht="15.75" thickBot="1" x14ac:dyDescent="0.3">
      <c r="A2" s="69" t="s">
        <v>14</v>
      </c>
      <c r="B2" s="97">
        <v>12</v>
      </c>
      <c r="C2" s="20">
        <v>-4</v>
      </c>
      <c r="D2" s="20">
        <v>10</v>
      </c>
      <c r="E2" s="69" t="s">
        <v>21</v>
      </c>
      <c r="F2" s="65" t="s">
        <v>22</v>
      </c>
      <c r="G2" s="70" t="s">
        <v>23</v>
      </c>
      <c r="H2" s="22">
        <v>-9</v>
      </c>
      <c r="I2" s="94">
        <v>29</v>
      </c>
      <c r="J2" s="20"/>
      <c r="K2" s="20" t="s">
        <v>16</v>
      </c>
      <c r="L2" s="6" t="s">
        <v>77</v>
      </c>
      <c r="M2" s="10" t="s">
        <v>78</v>
      </c>
      <c r="N2" s="10" t="s">
        <v>79</v>
      </c>
      <c r="O2" s="10" t="s">
        <v>80</v>
      </c>
      <c r="P2" s="9"/>
    </row>
    <row r="3" spans="1:16" x14ac:dyDescent="0.25">
      <c r="A3" s="71" t="s">
        <v>20</v>
      </c>
      <c r="B3" s="85">
        <v>12</v>
      </c>
      <c r="C3" s="20">
        <v>-2</v>
      </c>
      <c r="D3" s="20">
        <v>10</v>
      </c>
      <c r="E3" s="71" t="s">
        <v>29</v>
      </c>
      <c r="F3" s="58" t="s">
        <v>22</v>
      </c>
      <c r="G3" s="83" t="s">
        <v>23</v>
      </c>
      <c r="H3" s="7">
        <v>-10</v>
      </c>
      <c r="I3" s="95">
        <v>30</v>
      </c>
      <c r="J3" s="20"/>
      <c r="K3" s="20" t="s">
        <v>24</v>
      </c>
      <c r="L3" s="20" t="s">
        <v>84</v>
      </c>
      <c r="M3" s="20">
        <v>3</v>
      </c>
      <c r="N3" s="20">
        <v>5</v>
      </c>
      <c r="O3" s="20" t="s">
        <v>85</v>
      </c>
      <c r="P3" s="8"/>
    </row>
    <row r="4" spans="1:16" x14ac:dyDescent="0.25">
      <c r="A4" s="71" t="s">
        <v>28</v>
      </c>
      <c r="B4" s="98">
        <v>12</v>
      </c>
      <c r="C4" s="20">
        <v>-4</v>
      </c>
      <c r="D4" s="20">
        <v>10</v>
      </c>
      <c r="E4" s="71" t="s">
        <v>34</v>
      </c>
      <c r="F4" s="58" t="s">
        <v>22</v>
      </c>
      <c r="G4" s="83"/>
      <c r="H4" s="7"/>
      <c r="I4" s="95">
        <v>20</v>
      </c>
      <c r="J4" s="20"/>
      <c r="K4" s="20"/>
      <c r="L4" s="20" t="s">
        <v>89</v>
      </c>
      <c r="M4" s="20">
        <v>4</v>
      </c>
      <c r="N4" s="20">
        <v>2</v>
      </c>
      <c r="O4" s="20" t="s">
        <v>90</v>
      </c>
      <c r="P4" s="7"/>
    </row>
    <row r="5" spans="1:16" x14ac:dyDescent="0.25">
      <c r="A5" s="71" t="s">
        <v>33</v>
      </c>
      <c r="B5" s="99">
        <v>13</v>
      </c>
      <c r="C5" s="20"/>
      <c r="D5" s="20">
        <v>10</v>
      </c>
      <c r="E5" s="71" t="s">
        <v>38</v>
      </c>
      <c r="F5" s="11" t="s">
        <v>22</v>
      </c>
      <c r="G5" s="72" t="s">
        <v>23</v>
      </c>
      <c r="H5" s="7">
        <v>-10</v>
      </c>
      <c r="I5" s="95">
        <v>30</v>
      </c>
      <c r="J5" s="20"/>
      <c r="K5" s="20"/>
      <c r="L5" s="8" t="s">
        <v>95</v>
      </c>
      <c r="M5" s="20"/>
      <c r="N5" s="20"/>
      <c r="O5" s="20"/>
      <c r="P5" s="20"/>
    </row>
    <row r="6" spans="1:16" x14ac:dyDescent="0.25">
      <c r="A6" s="71" t="s">
        <v>37</v>
      </c>
      <c r="B6" s="90">
        <v>10</v>
      </c>
      <c r="C6" s="20"/>
      <c r="D6" s="20">
        <v>10</v>
      </c>
      <c r="E6" s="71" t="s">
        <v>332</v>
      </c>
      <c r="F6" s="11" t="s">
        <v>94</v>
      </c>
      <c r="G6" s="90" t="s">
        <v>69</v>
      </c>
      <c r="H6" s="7"/>
      <c r="I6" s="95">
        <v>20</v>
      </c>
      <c r="J6" s="20"/>
      <c r="K6" s="20"/>
      <c r="L6" s="20"/>
      <c r="M6" s="20"/>
      <c r="N6" s="20"/>
      <c r="O6" s="20"/>
      <c r="P6" s="20"/>
    </row>
    <row r="7" spans="1:16" ht="15.75" thickBot="1" x14ac:dyDescent="0.3">
      <c r="A7" s="71" t="s">
        <v>39</v>
      </c>
      <c r="B7" s="92">
        <v>12</v>
      </c>
      <c r="C7" s="20">
        <v>-4</v>
      </c>
      <c r="D7" s="20">
        <v>10</v>
      </c>
      <c r="E7" s="71" t="s">
        <v>40</v>
      </c>
      <c r="F7" s="58" t="s">
        <v>22</v>
      </c>
      <c r="G7" s="72" t="s">
        <v>41</v>
      </c>
      <c r="H7" s="7"/>
      <c r="I7" s="95">
        <v>20</v>
      </c>
      <c r="J7" s="20"/>
      <c r="K7" s="20"/>
      <c r="L7" s="20"/>
      <c r="M7" s="20"/>
      <c r="N7" s="20"/>
      <c r="O7" s="20"/>
      <c r="P7" s="20"/>
    </row>
    <row r="8" spans="1:16" ht="15.75" thickBot="1" x14ac:dyDescent="0.3">
      <c r="A8" s="71" t="s">
        <v>45</v>
      </c>
      <c r="B8" s="101">
        <v>5</v>
      </c>
      <c r="C8" s="20">
        <v>-8</v>
      </c>
      <c r="D8" s="20">
        <v>10</v>
      </c>
      <c r="E8" s="71" t="s">
        <v>46</v>
      </c>
      <c r="F8" s="11" t="s">
        <v>22</v>
      </c>
      <c r="G8" s="72" t="s">
        <v>41</v>
      </c>
      <c r="H8" s="7"/>
      <c r="I8" s="95">
        <v>20</v>
      </c>
      <c r="J8" s="20"/>
      <c r="K8" s="117" t="s">
        <v>11</v>
      </c>
      <c r="L8" s="20"/>
      <c r="M8" s="20"/>
      <c r="N8" s="20"/>
      <c r="O8" s="20"/>
      <c r="P8" s="20"/>
    </row>
    <row r="9" spans="1:16" ht="15.75" thickBot="1" x14ac:dyDescent="0.3">
      <c r="A9" s="71" t="s">
        <v>386</v>
      </c>
      <c r="B9" s="101">
        <v>5</v>
      </c>
      <c r="C9" s="20"/>
      <c r="D9" s="20"/>
      <c r="E9" s="73" t="s">
        <v>51</v>
      </c>
      <c r="F9" s="67" t="s">
        <v>41</v>
      </c>
      <c r="G9" s="84"/>
      <c r="H9" s="7"/>
      <c r="I9" s="96">
        <v>20</v>
      </c>
      <c r="J9" s="20"/>
      <c r="K9" s="20" t="s">
        <v>17</v>
      </c>
      <c r="L9" s="20"/>
      <c r="M9" s="20"/>
      <c r="N9" s="20"/>
      <c r="O9" s="20"/>
      <c r="P9" s="20"/>
    </row>
    <row r="10" spans="1:16" x14ac:dyDescent="0.25">
      <c r="A10" s="71" t="s">
        <v>50</v>
      </c>
      <c r="B10" s="109">
        <f>ROUND((B8+B5+B7+B9)/2,0)</f>
        <v>18</v>
      </c>
      <c r="C10" s="20"/>
      <c r="D10" s="20"/>
      <c r="E10" s="69" t="s">
        <v>60</v>
      </c>
      <c r="F10" s="65" t="s">
        <v>22</v>
      </c>
      <c r="G10" s="70" t="s">
        <v>41</v>
      </c>
      <c r="H10" s="7"/>
      <c r="I10" s="94">
        <v>20</v>
      </c>
      <c r="J10" s="20"/>
      <c r="K10" s="20" t="s">
        <v>25</v>
      </c>
      <c r="L10" s="20"/>
      <c r="M10" s="20"/>
      <c r="N10" s="20"/>
      <c r="O10" s="20"/>
      <c r="P10" s="20"/>
    </row>
    <row r="11" spans="1:16" ht="15.75" thickBot="1" x14ac:dyDescent="0.3">
      <c r="A11" s="73" t="s">
        <v>55</v>
      </c>
      <c r="B11" s="108">
        <f>B5-Inventar!H22</f>
        <v>10</v>
      </c>
      <c r="C11" s="20"/>
      <c r="D11" s="20"/>
      <c r="E11" s="71" t="s">
        <v>63</v>
      </c>
      <c r="F11" s="55" t="s">
        <v>41</v>
      </c>
      <c r="G11" s="85"/>
      <c r="H11" s="7"/>
      <c r="I11" s="95">
        <v>24</v>
      </c>
      <c r="J11" s="20"/>
      <c r="K11" s="20" t="s">
        <v>30</v>
      </c>
      <c r="L11" s="20"/>
      <c r="M11" s="20"/>
      <c r="N11" s="20"/>
      <c r="O11" s="20"/>
      <c r="P11" s="20"/>
    </row>
    <row r="12" spans="1:16" x14ac:dyDescent="0.25">
      <c r="A12" s="7"/>
      <c r="B12" s="8"/>
      <c r="C12" s="20"/>
      <c r="D12" s="20"/>
      <c r="E12" s="71" t="s">
        <v>67</v>
      </c>
      <c r="F12" s="55" t="s">
        <v>41</v>
      </c>
      <c r="G12" s="85"/>
      <c r="H12" s="7"/>
      <c r="I12" s="95">
        <v>20</v>
      </c>
      <c r="J12" s="20"/>
      <c r="K12" s="20"/>
      <c r="L12" s="20"/>
      <c r="M12" s="20"/>
      <c r="N12" s="20"/>
      <c r="O12" s="20"/>
      <c r="P12" s="20"/>
    </row>
    <row r="13" spans="1:16" ht="15.75" thickBot="1" x14ac:dyDescent="0.3">
      <c r="A13" s="7"/>
      <c r="B13" s="8"/>
      <c r="C13" s="20"/>
      <c r="D13" s="20"/>
      <c r="E13" s="73" t="s">
        <v>68</v>
      </c>
      <c r="F13" s="67" t="s">
        <v>41</v>
      </c>
      <c r="G13" s="74" t="s">
        <v>69</v>
      </c>
      <c r="H13" s="7"/>
      <c r="I13" s="96">
        <v>20</v>
      </c>
      <c r="J13" s="20"/>
      <c r="K13" s="20"/>
      <c r="L13" s="20"/>
      <c r="M13" s="20"/>
      <c r="N13" s="20"/>
      <c r="O13" s="20"/>
      <c r="P13" s="20"/>
    </row>
    <row r="14" spans="1:16" ht="15.75" thickBot="1" x14ac:dyDescent="0.3">
      <c r="A14" s="20"/>
      <c r="B14" s="20"/>
      <c r="C14" s="20"/>
      <c r="D14" s="20"/>
      <c r="E14" s="69" t="s">
        <v>72</v>
      </c>
      <c r="F14" s="75" t="s">
        <v>73</v>
      </c>
      <c r="G14" s="3" t="s">
        <v>94</v>
      </c>
      <c r="H14" s="7"/>
      <c r="I14" s="94">
        <v>20</v>
      </c>
      <c r="J14" s="20"/>
      <c r="K14" s="20"/>
      <c r="L14" s="20"/>
      <c r="M14" s="20"/>
      <c r="N14" s="20"/>
      <c r="O14" s="20"/>
      <c r="P14" s="20"/>
    </row>
    <row r="15" spans="1:16" x14ac:dyDescent="0.25">
      <c r="A15" s="2" t="s">
        <v>96</v>
      </c>
      <c r="B15" s="3">
        <v>275</v>
      </c>
      <c r="C15" s="20">
        <v>-3</v>
      </c>
      <c r="D15" s="20"/>
      <c r="E15" s="71" t="s">
        <v>76</v>
      </c>
      <c r="F15" s="59" t="s">
        <v>73</v>
      </c>
      <c r="G15" s="86"/>
      <c r="H15" s="7">
        <v>-15</v>
      </c>
      <c r="I15" s="95">
        <v>35</v>
      </c>
      <c r="J15" s="20"/>
      <c r="K15" s="20"/>
      <c r="L15" s="20"/>
      <c r="M15" s="20"/>
      <c r="N15" s="20"/>
      <c r="O15" s="20"/>
      <c r="P15" s="20"/>
    </row>
    <row r="16" spans="1:16" ht="15.75" thickBot="1" x14ac:dyDescent="0.3">
      <c r="A16" s="4" t="s">
        <v>98</v>
      </c>
      <c r="B16" s="5">
        <v>12</v>
      </c>
      <c r="C16" s="20"/>
      <c r="D16" s="20"/>
      <c r="E16" s="71" t="s">
        <v>83</v>
      </c>
      <c r="F16" s="59" t="s">
        <v>73</v>
      </c>
      <c r="G16" s="86"/>
      <c r="H16" s="7"/>
      <c r="I16" s="95">
        <v>20</v>
      </c>
      <c r="J16" s="20"/>
      <c r="K16" s="20"/>
      <c r="L16" s="20"/>
      <c r="M16" s="20"/>
      <c r="N16" s="20"/>
      <c r="O16" s="20"/>
      <c r="P16" s="20"/>
    </row>
    <row r="17" spans="1:9" x14ac:dyDescent="0.25">
      <c r="A17" s="45" t="s">
        <v>101</v>
      </c>
      <c r="B17" s="46">
        <f>CharacterSheet!$B$15*0.2</f>
        <v>55</v>
      </c>
      <c r="C17" s="20"/>
      <c r="D17" s="20"/>
      <c r="E17" s="71" t="s">
        <v>86</v>
      </c>
      <c r="F17" s="11" t="s">
        <v>175</v>
      </c>
      <c r="G17" s="72" t="s">
        <v>176</v>
      </c>
      <c r="H17" s="7"/>
      <c r="I17" s="95">
        <v>20</v>
      </c>
    </row>
    <row r="18" spans="1:9" x14ac:dyDescent="0.25">
      <c r="A18" s="45" t="s">
        <v>103</v>
      </c>
      <c r="B18" s="45">
        <f>CharacterSheet!$B$15*0.7</f>
        <v>192.5</v>
      </c>
      <c r="C18" s="20"/>
      <c r="D18" s="20"/>
      <c r="E18" s="71" t="s">
        <v>93</v>
      </c>
      <c r="F18" s="11" t="s">
        <v>94</v>
      </c>
      <c r="G18" s="72" t="s">
        <v>69</v>
      </c>
      <c r="H18" s="7">
        <v>-8</v>
      </c>
      <c r="I18" s="95">
        <v>28</v>
      </c>
    </row>
    <row r="19" spans="1:9" ht="15.75" thickBot="1" x14ac:dyDescent="0.3">
      <c r="A19" s="45" t="s">
        <v>58</v>
      </c>
      <c r="B19" s="45">
        <f>CharacterSheet!$B$15*0.4</f>
        <v>110</v>
      </c>
      <c r="C19" s="20">
        <v>25</v>
      </c>
      <c r="D19" s="20" t="s">
        <v>177</v>
      </c>
      <c r="E19" s="73" t="s">
        <v>97</v>
      </c>
      <c r="F19" s="76" t="s">
        <v>388</v>
      </c>
      <c r="G19" s="87" t="s">
        <v>176</v>
      </c>
      <c r="H19" s="7"/>
      <c r="I19" s="96">
        <v>20</v>
      </c>
    </row>
    <row r="20" spans="1:9" x14ac:dyDescent="0.25">
      <c r="A20" s="45" t="s">
        <v>65</v>
      </c>
      <c r="B20" s="45">
        <f>CharacterSheet!$B$15*0.5</f>
        <v>137.5</v>
      </c>
      <c r="C20" s="20">
        <f>C19+(SUM(C2:C8)+C15+C16)</f>
        <v>0</v>
      </c>
      <c r="D20" s="20" t="s">
        <v>92</v>
      </c>
      <c r="E20" s="69" t="s">
        <v>102</v>
      </c>
      <c r="F20" s="77" t="s">
        <v>23</v>
      </c>
      <c r="G20" s="88"/>
      <c r="H20" s="7"/>
      <c r="I20" s="94">
        <v>20</v>
      </c>
    </row>
    <row r="21" spans="1:9" ht="15.75" thickBot="1" x14ac:dyDescent="0.3">
      <c r="A21" s="20"/>
      <c r="B21" s="20"/>
      <c r="C21" s="20"/>
      <c r="D21" s="20"/>
      <c r="E21" s="73" t="s">
        <v>104</v>
      </c>
      <c r="F21" s="76" t="s">
        <v>23</v>
      </c>
      <c r="G21" s="87"/>
      <c r="H21" s="43">
        <v>-8</v>
      </c>
      <c r="I21" s="96">
        <v>28</v>
      </c>
    </row>
    <row r="22" spans="1:9" x14ac:dyDescent="0.25">
      <c r="A22" s="20"/>
      <c r="B22" s="20"/>
      <c r="C22" s="1" t="s">
        <v>178</v>
      </c>
      <c r="D22" s="20"/>
      <c r="E22" s="69" t="s">
        <v>106</v>
      </c>
      <c r="F22" s="78" t="s">
        <v>94</v>
      </c>
      <c r="G22" s="89"/>
      <c r="H22" s="7"/>
      <c r="I22" s="94">
        <v>20</v>
      </c>
    </row>
    <row r="23" spans="1:9" x14ac:dyDescent="0.25">
      <c r="A23" s="20"/>
      <c r="B23" s="20"/>
      <c r="C23" s="20"/>
      <c r="D23" s="20"/>
      <c r="E23" s="71" t="s">
        <v>107</v>
      </c>
      <c r="F23" s="56" t="s">
        <v>94</v>
      </c>
      <c r="G23" s="90"/>
      <c r="H23" s="7"/>
      <c r="I23" s="95">
        <v>20</v>
      </c>
    </row>
    <row r="24" spans="1:9" ht="15.75" thickBot="1" x14ac:dyDescent="0.3">
      <c r="A24" s="20"/>
      <c r="B24" s="20"/>
      <c r="C24" s="20"/>
      <c r="D24" s="20"/>
      <c r="E24" s="73" t="s">
        <v>108</v>
      </c>
      <c r="F24" s="66" t="s">
        <v>94</v>
      </c>
      <c r="G24" s="74" t="s">
        <v>69</v>
      </c>
      <c r="H24" s="7"/>
      <c r="I24" s="96">
        <v>20</v>
      </c>
    </row>
    <row r="25" spans="1:9" x14ac:dyDescent="0.25">
      <c r="A25" s="20"/>
      <c r="B25" s="20"/>
      <c r="C25" s="20"/>
      <c r="D25" s="20"/>
      <c r="E25" s="69" t="s">
        <v>110</v>
      </c>
      <c r="F25" s="80" t="s">
        <v>69</v>
      </c>
      <c r="G25" s="91"/>
      <c r="H25" s="7"/>
      <c r="I25" s="94">
        <v>20</v>
      </c>
    </row>
    <row r="26" spans="1:9" x14ac:dyDescent="0.25">
      <c r="A26" s="20"/>
      <c r="B26" s="20"/>
      <c r="C26" s="20"/>
      <c r="D26" s="20"/>
      <c r="E26" s="71" t="s">
        <v>389</v>
      </c>
      <c r="F26" s="57" t="s">
        <v>69</v>
      </c>
      <c r="G26" s="92"/>
      <c r="H26" s="7"/>
      <c r="I26" s="95">
        <v>20</v>
      </c>
    </row>
    <row r="27" spans="1:9" ht="15.75" thickBot="1" x14ac:dyDescent="0.3">
      <c r="A27" s="20"/>
      <c r="B27" s="20"/>
      <c r="C27" s="20"/>
      <c r="D27" s="20"/>
      <c r="E27" s="73" t="s">
        <v>112</v>
      </c>
      <c r="F27" s="81" t="s">
        <v>69</v>
      </c>
      <c r="G27" s="93"/>
      <c r="H27" s="27">
        <v>-15</v>
      </c>
      <c r="I27" s="96">
        <v>35</v>
      </c>
    </row>
    <row r="28" spans="1:9" x14ac:dyDescent="0.25">
      <c r="A28" s="20"/>
      <c r="B28" s="20"/>
      <c r="C28" s="20"/>
      <c r="D28" s="20"/>
      <c r="E28" s="20"/>
      <c r="F28" s="20"/>
      <c r="H28" s="20"/>
      <c r="I28" s="20"/>
    </row>
    <row r="30" spans="1:9" x14ac:dyDescent="0.25">
      <c r="A30" s="20"/>
      <c r="B30" s="20"/>
      <c r="C30" s="20"/>
      <c r="D30" s="20"/>
      <c r="E30" s="20"/>
      <c r="F30" s="20"/>
      <c r="H30" s="20">
        <f>SUM(H2:H28)</f>
        <v>-75</v>
      </c>
      <c r="I30" s="20"/>
    </row>
  </sheetData>
  <conditionalFormatting sqref="F3:G4 F6:G6">
    <cfRule type="containsText" dxfId="113" priority="109" operator="containsText" text="Phy">
      <formula>NOT(ISERROR(SEARCH("Phy",F3)))</formula>
    </cfRule>
    <cfRule type="containsText" dxfId="112" priority="110" operator="containsText" text="Int">
      <formula>NOT(ISERROR(SEARCH("Int",F3)))</formula>
    </cfRule>
    <cfRule type="containsText" dxfId="111" priority="111" operator="containsText" text="Exp">
      <formula>NOT(ISERROR(SEARCH("Exp",F3)))</formula>
    </cfRule>
    <cfRule type="containsText" dxfId="110" priority="112" operator="containsText" text="Cha">
      <formula>NOT(ISERROR(SEARCH("Cha",F3)))</formula>
    </cfRule>
    <cfRule type="containsText" dxfId="109" priority="113" operator="containsText" text="Agi">
      <formula>NOT(ISERROR(SEARCH("Agi",F3)))</formula>
    </cfRule>
    <cfRule type="containsText" dxfId="108" priority="114" operator="containsText" text="Str">
      <formula>NOT(ISERROR(SEARCH("Str",F3)))</formula>
    </cfRule>
  </conditionalFormatting>
  <conditionalFormatting sqref="F5:G5">
    <cfRule type="containsText" dxfId="107" priority="103" operator="containsText" text="Phy">
      <formula>NOT(ISERROR(SEARCH("Phy",F5)))</formula>
    </cfRule>
    <cfRule type="containsText" dxfId="106" priority="104" operator="containsText" text="Int">
      <formula>NOT(ISERROR(SEARCH("Int",F5)))</formula>
    </cfRule>
    <cfRule type="containsText" dxfId="105" priority="105" operator="containsText" text="Exp">
      <formula>NOT(ISERROR(SEARCH("Exp",F5)))</formula>
    </cfRule>
    <cfRule type="containsText" dxfId="104" priority="106" operator="containsText" text="Cha">
      <formula>NOT(ISERROR(SEARCH("Cha",F5)))</formula>
    </cfRule>
    <cfRule type="containsText" dxfId="103" priority="107" operator="containsText" text="Agi">
      <formula>NOT(ISERROR(SEARCH("Agi",F5)))</formula>
    </cfRule>
    <cfRule type="containsText" dxfId="102" priority="108" operator="containsText" text="Str">
      <formula>NOT(ISERROR(SEARCH("Str",F5)))</formula>
    </cfRule>
  </conditionalFormatting>
  <conditionalFormatting sqref="F7:G7">
    <cfRule type="containsText" dxfId="101" priority="97" operator="containsText" text="Phy">
      <formula>NOT(ISERROR(SEARCH("Phy",F7)))</formula>
    </cfRule>
    <cfRule type="containsText" dxfId="100" priority="98" operator="containsText" text="Int">
      <formula>NOT(ISERROR(SEARCH("Int",F7)))</formula>
    </cfRule>
    <cfRule type="containsText" dxfId="99" priority="99" operator="containsText" text="Exp">
      <formula>NOT(ISERROR(SEARCH("Exp",F7)))</formula>
    </cfRule>
    <cfRule type="containsText" dxfId="98" priority="100" operator="containsText" text="Cha">
      <formula>NOT(ISERROR(SEARCH("Cha",F7)))</formula>
    </cfRule>
    <cfRule type="containsText" dxfId="97" priority="101" operator="containsText" text="Agi">
      <formula>NOT(ISERROR(SEARCH("Agi",F7)))</formula>
    </cfRule>
    <cfRule type="containsText" dxfId="96" priority="102" operator="containsText" text="Str">
      <formula>NOT(ISERROR(SEARCH("Str",F7)))</formula>
    </cfRule>
  </conditionalFormatting>
  <conditionalFormatting sqref="F8:G8">
    <cfRule type="containsText" dxfId="95" priority="91" operator="containsText" text="Phy">
      <formula>NOT(ISERROR(SEARCH("Phy",F8)))</formula>
    </cfRule>
    <cfRule type="containsText" dxfId="94" priority="92" operator="containsText" text="Int">
      <formula>NOT(ISERROR(SEARCH("Int",F8)))</formula>
    </cfRule>
    <cfRule type="containsText" dxfId="93" priority="93" operator="containsText" text="Exp">
      <formula>NOT(ISERROR(SEARCH("Exp",F8)))</formula>
    </cfRule>
    <cfRule type="containsText" dxfId="92" priority="94" operator="containsText" text="Cha">
      <formula>NOT(ISERROR(SEARCH("Cha",F8)))</formula>
    </cfRule>
    <cfRule type="containsText" dxfId="91" priority="95" operator="containsText" text="Agi">
      <formula>NOT(ISERROR(SEARCH("Agi",F8)))</formula>
    </cfRule>
    <cfRule type="containsText" dxfId="90" priority="96" operator="containsText" text="Str">
      <formula>NOT(ISERROR(SEARCH("Str",F8)))</formula>
    </cfRule>
  </conditionalFormatting>
  <conditionalFormatting sqref="F9:G9">
    <cfRule type="containsText" dxfId="89" priority="85" operator="containsText" text="Phy">
      <formula>NOT(ISERROR(SEARCH("Phy",F9)))</formula>
    </cfRule>
    <cfRule type="containsText" dxfId="88" priority="86" operator="containsText" text="Int">
      <formula>NOT(ISERROR(SEARCH("Int",F9)))</formula>
    </cfRule>
    <cfRule type="containsText" dxfId="87" priority="87" operator="containsText" text="Exp">
      <formula>NOT(ISERROR(SEARCH("Exp",F9)))</formula>
    </cfRule>
    <cfRule type="containsText" dxfId="86" priority="88" operator="containsText" text="Cha">
      <formula>NOT(ISERROR(SEARCH("Cha",F9)))</formula>
    </cfRule>
    <cfRule type="containsText" dxfId="85" priority="89" operator="containsText" text="Agi">
      <formula>NOT(ISERROR(SEARCH("Agi",F9)))</formula>
    </cfRule>
    <cfRule type="containsText" dxfId="84" priority="90" operator="containsText" text="Str">
      <formula>NOT(ISERROR(SEARCH("Str",F9)))</formula>
    </cfRule>
  </conditionalFormatting>
  <conditionalFormatting sqref="F2:G2">
    <cfRule type="containsText" dxfId="83" priority="79" operator="containsText" text="Phy">
      <formula>NOT(ISERROR(SEARCH("Phy",F2)))</formula>
    </cfRule>
    <cfRule type="containsText" dxfId="82" priority="80" operator="containsText" text="Int">
      <formula>NOT(ISERROR(SEARCH("Int",F2)))</formula>
    </cfRule>
    <cfRule type="containsText" dxfId="81" priority="81" operator="containsText" text="Exp">
      <formula>NOT(ISERROR(SEARCH("Exp",F2)))</formula>
    </cfRule>
    <cfRule type="containsText" dxfId="80" priority="82" operator="containsText" text="Cha">
      <formula>NOT(ISERROR(SEARCH("Cha",F2)))</formula>
    </cfRule>
    <cfRule type="containsText" dxfId="79" priority="83" operator="containsText" text="Agi">
      <formula>NOT(ISERROR(SEARCH("Agi",F2)))</formula>
    </cfRule>
    <cfRule type="containsText" dxfId="78" priority="84" operator="containsText" text="Str">
      <formula>NOT(ISERROR(SEARCH("Str",F2)))</formula>
    </cfRule>
  </conditionalFormatting>
  <conditionalFormatting sqref="F10:G10">
    <cfRule type="containsText" dxfId="77" priority="73" operator="containsText" text="Phy">
      <formula>NOT(ISERROR(SEARCH("Phy",F10)))</formula>
    </cfRule>
    <cfRule type="containsText" dxfId="76" priority="74" operator="containsText" text="Int">
      <formula>NOT(ISERROR(SEARCH("Int",F10)))</formula>
    </cfRule>
    <cfRule type="containsText" dxfId="75" priority="75" operator="containsText" text="Exp">
      <formula>NOT(ISERROR(SEARCH("Exp",F10)))</formula>
    </cfRule>
    <cfRule type="containsText" dxfId="74" priority="76" operator="containsText" text="Cha">
      <formula>NOT(ISERROR(SEARCH("Cha",F10)))</formula>
    </cfRule>
    <cfRule type="containsText" dxfId="73" priority="77" operator="containsText" text="Agi">
      <formula>NOT(ISERROR(SEARCH("Agi",F10)))</formula>
    </cfRule>
    <cfRule type="containsText" dxfId="72" priority="78" operator="containsText" text="Str">
      <formula>NOT(ISERROR(SEARCH("Str",F10)))</formula>
    </cfRule>
  </conditionalFormatting>
  <conditionalFormatting sqref="F11:G11">
    <cfRule type="containsText" dxfId="71" priority="67" operator="containsText" text="Phy">
      <formula>NOT(ISERROR(SEARCH("Phy",F11)))</formula>
    </cfRule>
    <cfRule type="containsText" dxfId="70" priority="68" operator="containsText" text="Int">
      <formula>NOT(ISERROR(SEARCH("Int",F11)))</formula>
    </cfRule>
    <cfRule type="containsText" dxfId="69" priority="69" operator="containsText" text="Exp">
      <formula>NOT(ISERROR(SEARCH("Exp",F11)))</formula>
    </cfRule>
    <cfRule type="containsText" dxfId="68" priority="70" operator="containsText" text="Cha">
      <formula>NOT(ISERROR(SEARCH("Cha",F11)))</formula>
    </cfRule>
    <cfRule type="containsText" dxfId="67" priority="71" operator="containsText" text="Agi">
      <formula>NOT(ISERROR(SEARCH("Agi",F11)))</formula>
    </cfRule>
    <cfRule type="containsText" dxfId="66" priority="72" operator="containsText" text="Str">
      <formula>NOT(ISERROR(SEARCH("Str",F11)))</formula>
    </cfRule>
  </conditionalFormatting>
  <conditionalFormatting sqref="F12:G12">
    <cfRule type="containsText" dxfId="65" priority="61" operator="containsText" text="Phy">
      <formula>NOT(ISERROR(SEARCH("Phy",F12)))</formula>
    </cfRule>
    <cfRule type="containsText" dxfId="64" priority="62" operator="containsText" text="Int">
      <formula>NOT(ISERROR(SEARCH("Int",F12)))</formula>
    </cfRule>
    <cfRule type="containsText" dxfId="63" priority="63" operator="containsText" text="Exp">
      <formula>NOT(ISERROR(SEARCH("Exp",F12)))</formula>
    </cfRule>
    <cfRule type="containsText" dxfId="62" priority="64" operator="containsText" text="Cha">
      <formula>NOT(ISERROR(SEARCH("Cha",F12)))</formula>
    </cfRule>
    <cfRule type="containsText" dxfId="61" priority="65" operator="containsText" text="Agi">
      <formula>NOT(ISERROR(SEARCH("Agi",F12)))</formula>
    </cfRule>
    <cfRule type="containsText" dxfId="60" priority="66" operator="containsText" text="Str">
      <formula>NOT(ISERROR(SEARCH("Str",F12)))</formula>
    </cfRule>
  </conditionalFormatting>
  <conditionalFormatting sqref="F13:G13">
    <cfRule type="containsText" dxfId="59" priority="55" operator="containsText" text="Phy">
      <formula>NOT(ISERROR(SEARCH("Phy",F13)))</formula>
    </cfRule>
    <cfRule type="containsText" dxfId="58" priority="56" operator="containsText" text="Int">
      <formula>NOT(ISERROR(SEARCH("Int",F13)))</formula>
    </cfRule>
    <cfRule type="containsText" dxfId="57" priority="57" operator="containsText" text="Exp">
      <formula>NOT(ISERROR(SEARCH("Exp",F13)))</formula>
    </cfRule>
    <cfRule type="containsText" dxfId="56" priority="58" operator="containsText" text="Cha">
      <formula>NOT(ISERROR(SEARCH("Cha",F13)))</formula>
    </cfRule>
    <cfRule type="containsText" dxfId="55" priority="59" operator="containsText" text="Agi">
      <formula>NOT(ISERROR(SEARCH("Agi",F13)))</formula>
    </cfRule>
    <cfRule type="containsText" dxfId="54" priority="60" operator="containsText" text="Str">
      <formula>NOT(ISERROR(SEARCH("Str",F13)))</formula>
    </cfRule>
  </conditionalFormatting>
  <conditionalFormatting sqref="F14:G14">
    <cfRule type="containsText" dxfId="53" priority="49" operator="containsText" text="Phy">
      <formula>NOT(ISERROR(SEARCH("Phy",F14)))</formula>
    </cfRule>
    <cfRule type="containsText" dxfId="52" priority="50" operator="containsText" text="Int">
      <formula>NOT(ISERROR(SEARCH("Int",F14)))</formula>
    </cfRule>
    <cfRule type="containsText" dxfId="51" priority="51" operator="containsText" text="Exp">
      <formula>NOT(ISERROR(SEARCH("Exp",F14)))</formula>
    </cfRule>
    <cfRule type="containsText" dxfId="50" priority="52" operator="containsText" text="Cha">
      <formula>NOT(ISERROR(SEARCH("Cha",F14)))</formula>
    </cfRule>
    <cfRule type="containsText" dxfId="49" priority="53" operator="containsText" text="Agi">
      <formula>NOT(ISERROR(SEARCH("Agi",F14)))</formula>
    </cfRule>
    <cfRule type="containsText" dxfId="48" priority="54" operator="containsText" text="Str">
      <formula>NOT(ISERROR(SEARCH("Str",F14)))</formula>
    </cfRule>
  </conditionalFormatting>
  <conditionalFormatting sqref="F15:G15">
    <cfRule type="containsText" dxfId="47" priority="43" operator="containsText" text="Phy">
      <formula>NOT(ISERROR(SEARCH("Phy",F15)))</formula>
    </cfRule>
    <cfRule type="containsText" dxfId="46" priority="44" operator="containsText" text="Int">
      <formula>NOT(ISERROR(SEARCH("Int",F15)))</formula>
    </cfRule>
    <cfRule type="containsText" dxfId="45" priority="45" operator="containsText" text="Exp">
      <formula>NOT(ISERROR(SEARCH("Exp",F15)))</formula>
    </cfRule>
    <cfRule type="containsText" dxfId="44" priority="46" operator="containsText" text="Cha">
      <formula>NOT(ISERROR(SEARCH("Cha",F15)))</formula>
    </cfRule>
    <cfRule type="containsText" dxfId="43" priority="47" operator="containsText" text="Agi">
      <formula>NOT(ISERROR(SEARCH("Agi",F15)))</formula>
    </cfRule>
    <cfRule type="containsText" dxfId="42" priority="48" operator="containsText" text="Str">
      <formula>NOT(ISERROR(SEARCH("Str",F15)))</formula>
    </cfRule>
  </conditionalFormatting>
  <conditionalFormatting sqref="F16:G16">
    <cfRule type="containsText" dxfId="41" priority="37" operator="containsText" text="Phy">
      <formula>NOT(ISERROR(SEARCH("Phy",F16)))</formula>
    </cfRule>
    <cfRule type="containsText" dxfId="40" priority="38" operator="containsText" text="Int">
      <formula>NOT(ISERROR(SEARCH("Int",F16)))</formula>
    </cfRule>
    <cfRule type="containsText" dxfId="39" priority="39" operator="containsText" text="Exp">
      <formula>NOT(ISERROR(SEARCH("Exp",F16)))</formula>
    </cfRule>
    <cfRule type="containsText" dxfId="38" priority="40" operator="containsText" text="Cha">
      <formula>NOT(ISERROR(SEARCH("Cha",F16)))</formula>
    </cfRule>
    <cfRule type="containsText" dxfId="37" priority="41" operator="containsText" text="Agi">
      <formula>NOT(ISERROR(SEARCH("Agi",F16)))</formula>
    </cfRule>
    <cfRule type="containsText" dxfId="36" priority="42" operator="containsText" text="Str">
      <formula>NOT(ISERROR(SEARCH("Str",F16)))</formula>
    </cfRule>
  </conditionalFormatting>
  <conditionalFormatting sqref="F17:G18">
    <cfRule type="containsText" dxfId="35" priority="31" operator="containsText" text="Phy">
      <formula>NOT(ISERROR(SEARCH("Phy",F17)))</formula>
    </cfRule>
    <cfRule type="containsText" dxfId="34" priority="32" operator="containsText" text="Int">
      <formula>NOT(ISERROR(SEARCH("Int",F17)))</formula>
    </cfRule>
    <cfRule type="containsText" dxfId="33" priority="33" operator="containsText" text="Exp">
      <formula>NOT(ISERROR(SEARCH("Exp",F17)))</formula>
    </cfRule>
    <cfRule type="containsText" dxfId="32" priority="34" operator="containsText" text="Cha">
      <formula>NOT(ISERROR(SEARCH("Cha",F17)))</formula>
    </cfRule>
    <cfRule type="containsText" dxfId="31" priority="35" operator="containsText" text="Agi">
      <formula>NOT(ISERROR(SEARCH("Agi",F17)))</formula>
    </cfRule>
    <cfRule type="containsText" dxfId="30" priority="36" operator="containsText" text="Str">
      <formula>NOT(ISERROR(SEARCH("Str",F17)))</formula>
    </cfRule>
  </conditionalFormatting>
  <conditionalFormatting sqref="F19:G19">
    <cfRule type="containsText" dxfId="29" priority="25" operator="containsText" text="Phy">
      <formula>NOT(ISERROR(SEARCH("Phy",F19)))</formula>
    </cfRule>
    <cfRule type="containsText" dxfId="28" priority="26" operator="containsText" text="Int">
      <formula>NOT(ISERROR(SEARCH("Int",F19)))</formula>
    </cfRule>
    <cfRule type="containsText" dxfId="27" priority="27" operator="containsText" text="Exp">
      <formula>NOT(ISERROR(SEARCH("Exp",F19)))</formula>
    </cfRule>
    <cfRule type="containsText" dxfId="26" priority="28" operator="containsText" text="Cha">
      <formula>NOT(ISERROR(SEARCH("Cha",F19)))</formula>
    </cfRule>
    <cfRule type="containsText" dxfId="25" priority="29" operator="containsText" text="Agi">
      <formula>NOT(ISERROR(SEARCH("Agi",F19)))</formula>
    </cfRule>
    <cfRule type="containsText" dxfId="24" priority="30" operator="containsText" text="Str">
      <formula>NOT(ISERROR(SEARCH("Str",F19)))</formula>
    </cfRule>
  </conditionalFormatting>
  <conditionalFormatting sqref="F20:G21">
    <cfRule type="containsText" dxfId="23" priority="19" operator="containsText" text="Phy">
      <formula>NOT(ISERROR(SEARCH("Phy",F20)))</formula>
    </cfRule>
    <cfRule type="containsText" dxfId="22" priority="20" operator="containsText" text="Int">
      <formula>NOT(ISERROR(SEARCH("Int",F20)))</formula>
    </cfRule>
    <cfRule type="containsText" dxfId="21" priority="21" operator="containsText" text="Exp">
      <formula>NOT(ISERROR(SEARCH("Exp",F20)))</formula>
    </cfRule>
    <cfRule type="containsText" dxfId="20" priority="22" operator="containsText" text="Cha">
      <formula>NOT(ISERROR(SEARCH("Cha",F20)))</formula>
    </cfRule>
    <cfRule type="containsText" dxfId="19" priority="23" operator="containsText" text="Agi">
      <formula>NOT(ISERROR(SEARCH("Agi",F20)))</formula>
    </cfRule>
    <cfRule type="containsText" dxfId="18" priority="24" operator="containsText" text="Str">
      <formula>NOT(ISERROR(SEARCH("Str",F20)))</formula>
    </cfRule>
  </conditionalFormatting>
  <conditionalFormatting sqref="F22:G23">
    <cfRule type="containsText" dxfId="17" priority="13" operator="containsText" text="Phy">
      <formula>NOT(ISERROR(SEARCH("Phy",F22)))</formula>
    </cfRule>
    <cfRule type="containsText" dxfId="16" priority="14" operator="containsText" text="Int">
      <formula>NOT(ISERROR(SEARCH("Int",F22)))</formula>
    </cfRule>
    <cfRule type="containsText" dxfId="15" priority="15" operator="containsText" text="Exp">
      <formula>NOT(ISERROR(SEARCH("Exp",F22)))</formula>
    </cfRule>
    <cfRule type="containsText" dxfId="14" priority="16" operator="containsText" text="Cha">
      <formula>NOT(ISERROR(SEARCH("Cha",F22)))</formula>
    </cfRule>
    <cfRule type="containsText" dxfId="13" priority="17" operator="containsText" text="Agi">
      <formula>NOT(ISERROR(SEARCH("Agi",F22)))</formula>
    </cfRule>
    <cfRule type="containsText" dxfId="12" priority="18" operator="containsText" text="Str">
      <formula>NOT(ISERROR(SEARCH("Str",F22)))</formula>
    </cfRule>
  </conditionalFormatting>
  <conditionalFormatting sqref="F24:G24">
    <cfRule type="containsText" dxfId="11" priority="7" operator="containsText" text="Phy">
      <formula>NOT(ISERROR(SEARCH("Phy",F24)))</formula>
    </cfRule>
    <cfRule type="containsText" dxfId="10" priority="8" operator="containsText" text="Int">
      <formula>NOT(ISERROR(SEARCH("Int",F24)))</formula>
    </cfRule>
    <cfRule type="containsText" dxfId="9" priority="9" operator="containsText" text="Exp">
      <formula>NOT(ISERROR(SEARCH("Exp",F24)))</formula>
    </cfRule>
    <cfRule type="containsText" dxfId="8" priority="10" operator="containsText" text="Cha">
      <formula>NOT(ISERROR(SEARCH("Cha",F24)))</formula>
    </cfRule>
    <cfRule type="containsText" dxfId="7" priority="11" operator="containsText" text="Agi">
      <formula>NOT(ISERROR(SEARCH("Agi",F24)))</formula>
    </cfRule>
    <cfRule type="containsText" dxfId="6" priority="12" operator="containsText" text="Str">
      <formula>NOT(ISERROR(SEARCH("Str",F24)))</formula>
    </cfRule>
  </conditionalFormatting>
  <conditionalFormatting sqref="F25:G27">
    <cfRule type="containsText" dxfId="5" priority="1" operator="containsText" text="Phy">
      <formula>NOT(ISERROR(SEARCH("Phy",F25)))</formula>
    </cfRule>
    <cfRule type="containsText" dxfId="4" priority="2" operator="containsText" text="Int">
      <formula>NOT(ISERROR(SEARCH("Int",F25)))</formula>
    </cfRule>
    <cfRule type="containsText" dxfId="3" priority="3" operator="containsText" text="Exp">
      <formula>NOT(ISERROR(SEARCH("Exp",F25)))</formula>
    </cfRule>
    <cfRule type="containsText" dxfId="2" priority="4" operator="containsText" text="Cha">
      <formula>NOT(ISERROR(SEARCH("Cha",F25)))</formula>
    </cfRule>
    <cfRule type="containsText" dxfId="1" priority="5" operator="containsText" text="Agi">
      <formula>NOT(ISERROR(SEARCH("Agi",F25)))</formula>
    </cfRule>
    <cfRule type="containsText" dxfId="0" priority="6" operator="containsText" text="Str">
      <formula>NOT(ISERROR(SEARCH("Str",F25)))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Q6" sqref="Q6"/>
    </sheetView>
  </sheetViews>
  <sheetFormatPr baseColWidth="10" defaultColWidth="11.42578125" defaultRowHeight="15" x14ac:dyDescent="0.25"/>
  <cols>
    <col min="7" max="7" width="5.140625" customWidth="1"/>
    <col min="9" max="9" width="7.42578125" customWidth="1"/>
    <col min="11" max="11" width="12.85546875" customWidth="1"/>
    <col min="12" max="12" width="8.85546875" customWidth="1"/>
    <col min="13" max="13" width="8.42578125" customWidth="1"/>
    <col min="15" max="15" width="3.5703125" customWidth="1"/>
  </cols>
  <sheetData>
    <row r="1" spans="1:15" ht="15.75" thickBot="1" x14ac:dyDescent="0.3">
      <c r="A1" s="20" t="s">
        <v>179</v>
      </c>
      <c r="B1" s="20"/>
      <c r="C1" s="20"/>
      <c r="D1" s="20" t="s">
        <v>172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5.75" thickBot="1" x14ac:dyDescent="0.3">
      <c r="A2" s="20" t="s">
        <v>168</v>
      </c>
      <c r="B2" s="20" t="s">
        <v>180</v>
      </c>
      <c r="C2" s="20"/>
      <c r="D2" s="20" t="s">
        <v>181</v>
      </c>
      <c r="E2" s="20" t="s">
        <v>180</v>
      </c>
      <c r="F2" s="20"/>
      <c r="G2" s="20"/>
      <c r="H2" s="118" t="s">
        <v>182</v>
      </c>
      <c r="I2" s="119" t="s">
        <v>183</v>
      </c>
      <c r="J2" s="119" t="s">
        <v>172</v>
      </c>
      <c r="K2" s="119" t="s">
        <v>179</v>
      </c>
      <c r="L2" s="119" t="s">
        <v>184</v>
      </c>
      <c r="M2" s="119" t="s">
        <v>185</v>
      </c>
      <c r="N2" s="106" t="s">
        <v>186</v>
      </c>
      <c r="O2" s="32"/>
    </row>
    <row r="3" spans="1:15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25">
      <c r="A4" s="1" t="s">
        <v>187</v>
      </c>
      <c r="B4" s="20">
        <v>1</v>
      </c>
      <c r="C4" s="20"/>
      <c r="D4" s="20" t="s">
        <v>188</v>
      </c>
      <c r="E4" s="20">
        <v>1</v>
      </c>
      <c r="F4" s="20"/>
      <c r="G4" s="20"/>
      <c r="H4" s="20" t="s">
        <v>189</v>
      </c>
      <c r="I4" s="20" t="s">
        <v>190</v>
      </c>
      <c r="J4" s="20">
        <v>10</v>
      </c>
      <c r="K4" s="20">
        <v>2</v>
      </c>
      <c r="L4" s="20">
        <v>2</v>
      </c>
      <c r="M4" s="20">
        <v>0</v>
      </c>
      <c r="N4" s="20" t="s">
        <v>191</v>
      </c>
      <c r="O4" s="20"/>
    </row>
    <row r="5" spans="1:15" x14ac:dyDescent="0.25">
      <c r="A5" s="1" t="s">
        <v>192</v>
      </c>
      <c r="B5" s="20">
        <v>2</v>
      </c>
      <c r="C5" s="20"/>
      <c r="D5" s="20" t="s">
        <v>193</v>
      </c>
      <c r="E5" s="20">
        <v>2</v>
      </c>
      <c r="F5" s="20"/>
      <c r="G5" s="20"/>
      <c r="H5" s="20" t="s">
        <v>194</v>
      </c>
      <c r="I5" s="20" t="s">
        <v>195</v>
      </c>
      <c r="J5" s="20">
        <v>10</v>
      </c>
      <c r="K5" s="20">
        <v>2</v>
      </c>
      <c r="L5" s="20">
        <v>12</v>
      </c>
      <c r="M5" s="20">
        <v>2</v>
      </c>
      <c r="N5" s="20" t="s">
        <v>196</v>
      </c>
      <c r="O5" s="20"/>
    </row>
    <row r="6" spans="1:15" x14ac:dyDescent="0.25">
      <c r="A6" s="1" t="s">
        <v>197</v>
      </c>
      <c r="B6" s="20">
        <v>4</v>
      </c>
      <c r="C6" s="20"/>
      <c r="D6" s="20" t="s">
        <v>198</v>
      </c>
      <c r="E6" s="20">
        <v>4</v>
      </c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s="1" t="s">
        <v>199</v>
      </c>
      <c r="B7" s="20">
        <v>6</v>
      </c>
      <c r="C7" s="20"/>
      <c r="D7" s="20" t="s">
        <v>200</v>
      </c>
      <c r="E7" s="20">
        <v>6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s="1" t="s">
        <v>201</v>
      </c>
      <c r="B8" s="20">
        <v>8</v>
      </c>
      <c r="C8" s="20"/>
      <c r="D8" s="20" t="s">
        <v>202</v>
      </c>
      <c r="E8" s="20">
        <v>10</v>
      </c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25">
      <c r="A9" s="1" t="s">
        <v>203</v>
      </c>
      <c r="B9" s="20">
        <v>12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25">
      <c r="A11" s="1" t="s">
        <v>96</v>
      </c>
      <c r="B11" s="20" t="s">
        <v>204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5.75" thickBot="1" x14ac:dyDescent="0.3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A13" s="1" t="s">
        <v>205</v>
      </c>
      <c r="B13" s="20">
        <v>0.5</v>
      </c>
      <c r="C13" s="20"/>
      <c r="D13" s="20"/>
      <c r="E13" s="21" t="s">
        <v>206</v>
      </c>
      <c r="F13" s="23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25">
      <c r="A14" s="20" t="s">
        <v>207</v>
      </c>
      <c r="B14" s="20">
        <v>1</v>
      </c>
      <c r="C14" s="20"/>
      <c r="D14" s="20"/>
      <c r="E14" s="24" t="s">
        <v>208</v>
      </c>
      <c r="F14" s="25">
        <v>2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25">
      <c r="A15" s="1" t="s">
        <v>209</v>
      </c>
      <c r="B15" s="20">
        <v>2</v>
      </c>
      <c r="C15" s="20"/>
      <c r="D15" s="20"/>
      <c r="E15" s="24"/>
      <c r="F15" s="25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25">
      <c r="A16" s="20" t="s">
        <v>210</v>
      </c>
      <c r="B16" s="20">
        <v>4</v>
      </c>
      <c r="C16" s="20"/>
      <c r="D16" s="20"/>
      <c r="E16" s="24" t="s">
        <v>211</v>
      </c>
      <c r="F16" s="25" t="s">
        <v>172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25">
      <c r="A17" s="1" t="s">
        <v>212</v>
      </c>
      <c r="B17" s="20">
        <v>6</v>
      </c>
      <c r="C17" s="20"/>
      <c r="D17" s="20"/>
      <c r="E17" s="24">
        <v>5</v>
      </c>
      <c r="F17" s="25">
        <v>7</v>
      </c>
    </row>
    <row r="18" spans="1:6" x14ac:dyDescent="0.25">
      <c r="A18" s="20" t="s">
        <v>213</v>
      </c>
      <c r="B18" s="20">
        <v>8</v>
      </c>
      <c r="C18" s="20"/>
      <c r="D18" s="20"/>
      <c r="E18" s="24">
        <v>6</v>
      </c>
      <c r="F18" s="25">
        <v>8</v>
      </c>
    </row>
    <row r="19" spans="1:6" x14ac:dyDescent="0.25">
      <c r="A19" s="20"/>
      <c r="B19" s="20"/>
      <c r="C19" s="20"/>
      <c r="D19" s="20"/>
      <c r="E19" s="24">
        <v>7</v>
      </c>
      <c r="F19" s="25">
        <v>9</v>
      </c>
    </row>
    <row r="20" spans="1:6" x14ac:dyDescent="0.25">
      <c r="A20" s="20" t="s">
        <v>98</v>
      </c>
      <c r="B20" s="20" t="s">
        <v>180</v>
      </c>
      <c r="C20" s="20"/>
      <c r="D20" s="20"/>
      <c r="E20" s="24">
        <v>8</v>
      </c>
      <c r="F20" s="25">
        <v>9</v>
      </c>
    </row>
    <row r="21" spans="1:6" x14ac:dyDescent="0.25">
      <c r="A21" s="20"/>
      <c r="B21" s="20"/>
      <c r="C21" s="20"/>
      <c r="D21" s="20"/>
      <c r="E21" s="24">
        <v>9</v>
      </c>
      <c r="F21" s="25">
        <v>10</v>
      </c>
    </row>
    <row r="22" spans="1:6" x14ac:dyDescent="0.25">
      <c r="A22" s="20" t="s">
        <v>187</v>
      </c>
      <c r="B22" s="20">
        <v>1</v>
      </c>
      <c r="C22" s="20"/>
      <c r="D22" s="20"/>
      <c r="E22" s="24">
        <v>10</v>
      </c>
      <c r="F22" s="25">
        <v>10</v>
      </c>
    </row>
    <row r="23" spans="1:6" x14ac:dyDescent="0.25">
      <c r="A23" s="1" t="s">
        <v>192</v>
      </c>
      <c r="B23" s="20">
        <v>2</v>
      </c>
      <c r="C23" s="20"/>
      <c r="D23" s="20"/>
      <c r="E23" s="24">
        <v>11</v>
      </c>
      <c r="F23" s="25">
        <v>10</v>
      </c>
    </row>
    <row r="24" spans="1:6" x14ac:dyDescent="0.25">
      <c r="A24" s="1" t="s">
        <v>197</v>
      </c>
      <c r="B24" s="20">
        <v>3</v>
      </c>
      <c r="C24" s="20"/>
      <c r="D24" s="20"/>
      <c r="E24" s="24">
        <v>12</v>
      </c>
      <c r="F24" s="25">
        <v>11</v>
      </c>
    </row>
    <row r="25" spans="1:6" x14ac:dyDescent="0.25">
      <c r="A25" s="1" t="s">
        <v>199</v>
      </c>
      <c r="B25" s="20">
        <v>4</v>
      </c>
      <c r="C25" s="20"/>
      <c r="D25" s="20"/>
      <c r="E25" s="24">
        <v>13</v>
      </c>
      <c r="F25" s="25">
        <v>11</v>
      </c>
    </row>
    <row r="26" spans="1:6" x14ac:dyDescent="0.25">
      <c r="A26" s="1" t="s">
        <v>201</v>
      </c>
      <c r="B26" s="20">
        <v>5</v>
      </c>
      <c r="C26" s="20"/>
      <c r="D26" s="20"/>
      <c r="E26" s="24">
        <v>14</v>
      </c>
      <c r="F26" s="25">
        <v>11</v>
      </c>
    </row>
    <row r="27" spans="1:6" x14ac:dyDescent="0.25">
      <c r="A27" s="1" t="s">
        <v>203</v>
      </c>
      <c r="B27" s="20">
        <v>6</v>
      </c>
      <c r="C27" s="20"/>
      <c r="D27" s="20"/>
      <c r="E27" s="24">
        <v>15</v>
      </c>
      <c r="F27" s="25">
        <v>12</v>
      </c>
    </row>
    <row r="28" spans="1:6" x14ac:dyDescent="0.25">
      <c r="A28" s="1"/>
      <c r="B28" s="20"/>
      <c r="C28" s="20"/>
      <c r="D28" s="20"/>
      <c r="E28" s="24">
        <v>16</v>
      </c>
      <c r="F28" s="25">
        <v>12</v>
      </c>
    </row>
    <row r="29" spans="1:6" x14ac:dyDescent="0.25">
      <c r="A29" s="1"/>
      <c r="B29" s="20"/>
      <c r="C29" s="20"/>
      <c r="D29" s="20"/>
      <c r="E29" s="24">
        <v>17</v>
      </c>
      <c r="F29" s="25">
        <v>13</v>
      </c>
    </row>
    <row r="30" spans="1:6" x14ac:dyDescent="0.25">
      <c r="A30" s="20"/>
      <c r="B30" s="20"/>
      <c r="C30" s="20"/>
      <c r="D30" s="20"/>
      <c r="E30" s="24">
        <v>18</v>
      </c>
      <c r="F30" s="25">
        <v>13</v>
      </c>
    </row>
    <row r="31" spans="1:6" x14ac:dyDescent="0.25">
      <c r="A31" s="20"/>
      <c r="B31" s="20"/>
      <c r="C31" s="20"/>
      <c r="D31" s="20"/>
      <c r="E31" s="24">
        <v>19</v>
      </c>
      <c r="F31" s="25">
        <v>14</v>
      </c>
    </row>
    <row r="32" spans="1:6" ht="15.75" thickBot="1" x14ac:dyDescent="0.3">
      <c r="A32" s="20"/>
      <c r="B32" s="20"/>
      <c r="C32" s="20"/>
      <c r="D32" s="20"/>
      <c r="E32" s="26">
        <v>20</v>
      </c>
      <c r="F32" s="28">
        <v>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2578125" defaultRowHeight="15" x14ac:dyDescent="0.25"/>
  <cols>
    <col min="1" max="1" width="127.42578125" customWidth="1"/>
  </cols>
  <sheetData>
    <row r="1" spans="1:1" x14ac:dyDescent="0.25">
      <c r="A1" s="38" t="s">
        <v>214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1920-0E69-46E5-958E-4D76B5088407}">
  <dimension ref="A1:S38"/>
  <sheetViews>
    <sheetView zoomScale="93" zoomScaleNormal="93" workbookViewId="0">
      <selection activeCell="J39" sqref="J39"/>
    </sheetView>
  </sheetViews>
  <sheetFormatPr baseColWidth="10" defaultColWidth="11" defaultRowHeight="15" x14ac:dyDescent="0.25"/>
  <cols>
    <col min="1" max="2" width="11" style="20"/>
    <col min="3" max="3" width="12.42578125" style="20" customWidth="1"/>
    <col min="4" max="4" width="11" style="20"/>
    <col min="5" max="5" width="14.28515625" style="20" customWidth="1"/>
    <col min="6" max="16384" width="11" style="20"/>
  </cols>
  <sheetData>
    <row r="1" spans="1:14" x14ac:dyDescent="0.25">
      <c r="A1" s="20" t="s">
        <v>215</v>
      </c>
      <c r="L1" s="12" t="s">
        <v>216</v>
      </c>
    </row>
    <row r="2" spans="1:14" x14ac:dyDescent="0.25">
      <c r="A2" s="11"/>
      <c r="B2" s="11" t="s">
        <v>217</v>
      </c>
      <c r="C2" s="11" t="s">
        <v>218</v>
      </c>
      <c r="D2" s="11" t="s">
        <v>219</v>
      </c>
      <c r="E2" s="11" t="s">
        <v>220</v>
      </c>
      <c r="F2" s="11" t="s">
        <v>221</v>
      </c>
      <c r="G2" s="11" t="s">
        <v>27</v>
      </c>
      <c r="H2" s="17" t="s">
        <v>222</v>
      </c>
      <c r="I2" s="11" t="s">
        <v>223</v>
      </c>
      <c r="J2" s="11" t="s">
        <v>2</v>
      </c>
      <c r="M2" s="20" t="s">
        <v>224</v>
      </c>
      <c r="N2" s="20" t="s">
        <v>225</v>
      </c>
    </row>
    <row r="3" spans="1:14" x14ac:dyDescent="0.25">
      <c r="A3" s="11" t="s">
        <v>226</v>
      </c>
      <c r="B3" s="11" t="s">
        <v>227</v>
      </c>
      <c r="C3" s="11" t="s">
        <v>228</v>
      </c>
      <c r="D3" s="11" t="s">
        <v>229</v>
      </c>
      <c r="E3" s="11" t="s">
        <v>227</v>
      </c>
      <c r="F3" s="11" t="s">
        <v>227</v>
      </c>
      <c r="G3" s="11" t="s">
        <v>227</v>
      </c>
      <c r="H3" s="11">
        <v>30</v>
      </c>
      <c r="I3" s="11">
        <f>100*50</f>
        <v>5000</v>
      </c>
      <c r="J3" s="11">
        <v>7</v>
      </c>
      <c r="M3" s="20" t="s">
        <v>230</v>
      </c>
      <c r="N3" s="20" t="s">
        <v>231</v>
      </c>
    </row>
    <row r="4" spans="1:14" x14ac:dyDescent="0.25">
      <c r="A4" s="11" t="s">
        <v>232</v>
      </c>
      <c r="B4" s="11" t="s">
        <v>233</v>
      </c>
      <c r="C4" s="11" t="s">
        <v>234</v>
      </c>
      <c r="D4" s="11" t="s">
        <v>235</v>
      </c>
      <c r="E4" s="11" t="s">
        <v>233</v>
      </c>
      <c r="F4" s="11" t="s">
        <v>233</v>
      </c>
      <c r="G4" s="11" t="s">
        <v>233</v>
      </c>
      <c r="H4" s="11">
        <f>42</f>
        <v>42</v>
      </c>
      <c r="I4" s="13">
        <f>50*450</f>
        <v>22500</v>
      </c>
      <c r="J4" s="13">
        <v>10</v>
      </c>
      <c r="K4" s="14"/>
      <c r="M4" s="20" t="s">
        <v>236</v>
      </c>
      <c r="N4" s="20" t="s">
        <v>237</v>
      </c>
    </row>
    <row r="5" spans="1:14" x14ac:dyDescent="0.25">
      <c r="A5" s="11" t="s">
        <v>238</v>
      </c>
      <c r="B5" s="11" t="s">
        <v>239</v>
      </c>
      <c r="C5" s="11" t="s">
        <v>240</v>
      </c>
      <c r="D5" s="11" t="s">
        <v>241</v>
      </c>
      <c r="E5" s="11" t="s">
        <v>239</v>
      </c>
      <c r="F5" s="11" t="s">
        <v>239</v>
      </c>
      <c r="G5" s="11" t="s">
        <v>239</v>
      </c>
      <c r="H5" s="11">
        <v>52</v>
      </c>
      <c r="I5" s="11">
        <f>50*1800</f>
        <v>90000</v>
      </c>
      <c r="J5" s="11">
        <v>14</v>
      </c>
    </row>
    <row r="6" spans="1:14" x14ac:dyDescent="0.25">
      <c r="A6" s="11" t="s">
        <v>242</v>
      </c>
      <c r="B6" s="11" t="s">
        <v>243</v>
      </c>
      <c r="C6" s="11" t="s">
        <v>244</v>
      </c>
      <c r="D6" s="11" t="s">
        <v>245</v>
      </c>
      <c r="E6" s="11" t="s">
        <v>243</v>
      </c>
      <c r="F6" s="11" t="s">
        <v>243</v>
      </c>
      <c r="G6" s="11" t="s">
        <v>243</v>
      </c>
      <c r="H6" s="11">
        <f>42+21</f>
        <v>63</v>
      </c>
      <c r="I6" s="11">
        <f>50*6000</f>
        <v>300000</v>
      </c>
      <c r="J6" s="11">
        <v>20</v>
      </c>
      <c r="L6" s="12" t="s">
        <v>246</v>
      </c>
      <c r="M6" s="20" t="s">
        <v>247</v>
      </c>
    </row>
    <row r="7" spans="1:14" x14ac:dyDescent="0.25">
      <c r="A7" s="11" t="s">
        <v>248</v>
      </c>
      <c r="B7" s="11" t="s">
        <v>249</v>
      </c>
      <c r="C7" s="11" t="s">
        <v>250</v>
      </c>
      <c r="D7" s="11" t="s">
        <v>251</v>
      </c>
      <c r="E7" s="11" t="s">
        <v>249</v>
      </c>
      <c r="F7" s="11" t="s">
        <v>249</v>
      </c>
      <c r="G7" s="11" t="s">
        <v>249</v>
      </c>
      <c r="H7" s="11">
        <v>75</v>
      </c>
      <c r="I7" s="11" t="s">
        <v>252</v>
      </c>
      <c r="J7" s="11">
        <v>30</v>
      </c>
      <c r="L7" s="20" t="s">
        <v>253</v>
      </c>
      <c r="M7" s="20" t="s">
        <v>254</v>
      </c>
      <c r="N7" s="20" t="s">
        <v>255</v>
      </c>
    </row>
    <row r="8" spans="1:14" x14ac:dyDescent="0.25">
      <c r="L8" s="20" t="s">
        <v>256</v>
      </c>
      <c r="M8" s="20" t="s">
        <v>257</v>
      </c>
      <c r="N8" s="20" t="s">
        <v>258</v>
      </c>
    </row>
    <row r="9" spans="1:14" x14ac:dyDescent="0.25">
      <c r="A9" s="20" t="s">
        <v>259</v>
      </c>
      <c r="L9" s="20" t="s">
        <v>260</v>
      </c>
      <c r="M9" s="20" t="s">
        <v>261</v>
      </c>
      <c r="N9" s="20" t="s">
        <v>262</v>
      </c>
    </row>
    <row r="10" spans="1:14" x14ac:dyDescent="0.25">
      <c r="A10" s="11" t="s">
        <v>263</v>
      </c>
      <c r="B10" s="11" t="s">
        <v>264</v>
      </c>
      <c r="C10" s="11" t="s">
        <v>265</v>
      </c>
      <c r="D10" s="11" t="s">
        <v>47</v>
      </c>
      <c r="E10" s="11" t="s">
        <v>266</v>
      </c>
      <c r="F10" s="11" t="s">
        <v>267</v>
      </c>
      <c r="G10" s="11" t="s">
        <v>116</v>
      </c>
      <c r="L10" s="20" t="s">
        <v>268</v>
      </c>
      <c r="M10" s="20" t="s">
        <v>19</v>
      </c>
      <c r="N10" s="20" t="s">
        <v>123</v>
      </c>
    </row>
    <row r="11" spans="1:14" x14ac:dyDescent="0.25">
      <c r="A11" s="11" t="s">
        <v>269</v>
      </c>
      <c r="B11" s="11" t="s">
        <v>270</v>
      </c>
      <c r="C11" s="11" t="s">
        <v>270</v>
      </c>
      <c r="D11" s="15" t="s">
        <v>271</v>
      </c>
      <c r="E11" s="11" t="s">
        <v>272</v>
      </c>
      <c r="F11" s="11" t="s">
        <v>273</v>
      </c>
      <c r="G11" s="11" t="s">
        <v>274</v>
      </c>
      <c r="L11" s="20" t="s">
        <v>268</v>
      </c>
      <c r="M11" s="20" t="s">
        <v>275</v>
      </c>
      <c r="N11" s="20" t="s">
        <v>276</v>
      </c>
    </row>
    <row r="12" spans="1:14" x14ac:dyDescent="0.25">
      <c r="A12" s="11" t="s">
        <v>277</v>
      </c>
      <c r="B12" s="11" t="s">
        <v>278</v>
      </c>
      <c r="C12" s="11" t="s">
        <v>279</v>
      </c>
      <c r="D12" s="11" t="s">
        <v>280</v>
      </c>
      <c r="E12" s="11" t="s">
        <v>281</v>
      </c>
      <c r="F12" s="11" t="s">
        <v>282</v>
      </c>
      <c r="G12" s="11" t="s">
        <v>283</v>
      </c>
      <c r="H12" s="11" t="s">
        <v>284</v>
      </c>
      <c r="L12" s="20" t="s">
        <v>268</v>
      </c>
      <c r="M12" s="20" t="s">
        <v>285</v>
      </c>
      <c r="N12" s="20" t="s">
        <v>286</v>
      </c>
    </row>
    <row r="13" spans="1:14" x14ac:dyDescent="0.25">
      <c r="A13" s="11" t="s">
        <v>287</v>
      </c>
      <c r="B13" s="11" t="s">
        <v>288</v>
      </c>
      <c r="C13" s="11" t="s">
        <v>278</v>
      </c>
      <c r="D13" s="11" t="s">
        <v>289</v>
      </c>
      <c r="E13" s="11" t="s">
        <v>290</v>
      </c>
      <c r="F13" s="11" t="s">
        <v>291</v>
      </c>
      <c r="G13" s="11" t="s">
        <v>292</v>
      </c>
      <c r="H13" s="11" t="s">
        <v>293</v>
      </c>
    </row>
    <row r="14" spans="1:14" x14ac:dyDescent="0.25">
      <c r="L14" s="12" t="s">
        <v>294</v>
      </c>
      <c r="M14" s="20" t="s">
        <v>295</v>
      </c>
    </row>
    <row r="15" spans="1:14" x14ac:dyDescent="0.25">
      <c r="A15" s="20" t="s">
        <v>296</v>
      </c>
      <c r="M15" s="20" t="s">
        <v>297</v>
      </c>
      <c r="N15" s="20" t="s">
        <v>298</v>
      </c>
    </row>
    <row r="16" spans="1:14" x14ac:dyDescent="0.25">
      <c r="A16" s="11" t="s">
        <v>27</v>
      </c>
      <c r="B16" s="11" t="s">
        <v>299</v>
      </c>
      <c r="C16" s="11" t="s">
        <v>300</v>
      </c>
      <c r="D16" s="11" t="s">
        <v>47</v>
      </c>
      <c r="E16" s="11" t="s">
        <v>116</v>
      </c>
      <c r="M16" s="20" t="s">
        <v>301</v>
      </c>
      <c r="N16" s="20" t="s">
        <v>302</v>
      </c>
    </row>
    <row r="17" spans="1:19" x14ac:dyDescent="0.25">
      <c r="A17" s="11" t="s">
        <v>269</v>
      </c>
      <c r="B17" s="11">
        <v>8</v>
      </c>
      <c r="C17" s="11" t="s">
        <v>303</v>
      </c>
      <c r="D17" s="11" t="s">
        <v>304</v>
      </c>
      <c r="E17" s="11" t="s">
        <v>305</v>
      </c>
    </row>
    <row r="18" spans="1:19" x14ac:dyDescent="0.25">
      <c r="A18" s="11" t="s">
        <v>306</v>
      </c>
      <c r="B18" s="11">
        <v>5</v>
      </c>
      <c r="C18" s="11" t="s">
        <v>307</v>
      </c>
      <c r="D18" s="11" t="s">
        <v>308</v>
      </c>
      <c r="E18" s="11" t="s">
        <v>309</v>
      </c>
    </row>
    <row r="19" spans="1:19" x14ac:dyDescent="0.25">
      <c r="A19" s="11" t="s">
        <v>310</v>
      </c>
      <c r="B19" s="11">
        <v>1</v>
      </c>
      <c r="C19" s="11" t="s">
        <v>311</v>
      </c>
      <c r="D19" s="11" t="s">
        <v>312</v>
      </c>
      <c r="E19" s="11" t="s">
        <v>313</v>
      </c>
      <c r="L19" s="12" t="s">
        <v>314</v>
      </c>
      <c r="R19" s="12" t="s">
        <v>315</v>
      </c>
      <c r="S19" s="20">
        <f>25*50</f>
        <v>1250</v>
      </c>
    </row>
    <row r="20" spans="1:19" x14ac:dyDescent="0.25">
      <c r="R20" s="12" t="s">
        <v>316</v>
      </c>
      <c r="S20" s="20">
        <v>25</v>
      </c>
    </row>
    <row r="21" spans="1:19" x14ac:dyDescent="0.25">
      <c r="A21" s="11" t="s">
        <v>317</v>
      </c>
      <c r="B21" s="11"/>
      <c r="C21" s="11" t="s">
        <v>318</v>
      </c>
      <c r="D21" s="11" t="s">
        <v>319</v>
      </c>
      <c r="E21" s="18" t="s">
        <v>320</v>
      </c>
      <c r="M21" s="11" t="s">
        <v>321</v>
      </c>
      <c r="N21" s="11" t="s">
        <v>322</v>
      </c>
      <c r="O21" s="11" t="s">
        <v>141</v>
      </c>
      <c r="R21" s="12" t="s">
        <v>323</v>
      </c>
      <c r="S21" s="20">
        <v>75</v>
      </c>
    </row>
    <row r="22" spans="1:19" x14ac:dyDescent="0.25">
      <c r="A22" s="11" t="s">
        <v>324</v>
      </c>
      <c r="B22" s="11"/>
      <c r="C22" s="11">
        <v>2</v>
      </c>
      <c r="D22" s="11">
        <f>50*50</f>
        <v>2500</v>
      </c>
      <c r="M22" s="11">
        <v>141</v>
      </c>
      <c r="N22" s="11">
        <v>150</v>
      </c>
      <c r="O22" s="11" t="s">
        <v>325</v>
      </c>
    </row>
    <row r="23" spans="1:19" x14ac:dyDescent="0.25">
      <c r="A23" s="11" t="s">
        <v>326</v>
      </c>
      <c r="B23" s="11"/>
      <c r="C23" s="11">
        <v>4</v>
      </c>
      <c r="D23" s="11">
        <f>50*300</f>
        <v>15000</v>
      </c>
      <c r="M23" s="11">
        <v>145</v>
      </c>
      <c r="N23" s="11">
        <v>154</v>
      </c>
      <c r="O23" s="11" t="s">
        <v>327</v>
      </c>
    </row>
    <row r="24" spans="1:19" x14ac:dyDescent="0.25">
      <c r="A24" s="11" t="s">
        <v>328</v>
      </c>
      <c r="B24" s="11"/>
      <c r="C24" s="11">
        <v>6</v>
      </c>
      <c r="D24" s="11">
        <f>50*900</f>
        <v>45000</v>
      </c>
      <c r="M24" s="11">
        <v>147</v>
      </c>
      <c r="N24" s="11">
        <v>157</v>
      </c>
      <c r="O24" s="11" t="s">
        <v>329</v>
      </c>
    </row>
    <row r="25" spans="1:19" x14ac:dyDescent="0.25">
      <c r="M25" s="11">
        <v>148</v>
      </c>
      <c r="N25" s="11">
        <v>158</v>
      </c>
      <c r="O25" s="11" t="s">
        <v>330</v>
      </c>
    </row>
    <row r="26" spans="1:19" x14ac:dyDescent="0.25">
      <c r="M26" s="11">
        <v>149</v>
      </c>
      <c r="N26" s="11">
        <v>159</v>
      </c>
      <c r="O26" s="11" t="s">
        <v>331</v>
      </c>
    </row>
    <row r="28" spans="1:19" x14ac:dyDescent="0.25">
      <c r="A28" s="11" t="s">
        <v>332</v>
      </c>
      <c r="B28" s="11" t="s">
        <v>1</v>
      </c>
      <c r="C28" s="11" t="s">
        <v>333</v>
      </c>
      <c r="D28" s="11" t="s">
        <v>47</v>
      </c>
      <c r="E28" s="11" t="s">
        <v>334</v>
      </c>
      <c r="F28" s="11" t="s">
        <v>319</v>
      </c>
      <c r="G28" s="11" t="s">
        <v>335</v>
      </c>
      <c r="H28" s="11" t="s">
        <v>336</v>
      </c>
      <c r="I28" s="11" t="s">
        <v>337</v>
      </c>
      <c r="J28" s="11"/>
      <c r="L28" s="12"/>
    </row>
    <row r="29" spans="1:19" x14ac:dyDescent="0.25">
      <c r="A29" s="11" t="s">
        <v>338</v>
      </c>
      <c r="B29" s="11">
        <v>300</v>
      </c>
      <c r="C29" s="11" t="s">
        <v>339</v>
      </c>
      <c r="D29" s="11" t="s">
        <v>340</v>
      </c>
      <c r="E29" s="11">
        <v>2</v>
      </c>
      <c r="F29" s="11">
        <v>90000</v>
      </c>
      <c r="G29" s="11">
        <v>100</v>
      </c>
      <c r="H29" s="11">
        <v>2</v>
      </c>
      <c r="I29" s="19" t="s">
        <v>341</v>
      </c>
      <c r="J29" s="11" t="s">
        <v>342</v>
      </c>
      <c r="M29" s="12"/>
    </row>
    <row r="30" spans="1:19" x14ac:dyDescent="0.25">
      <c r="A30" s="11" t="s">
        <v>343</v>
      </c>
      <c r="B30" s="11">
        <v>1000</v>
      </c>
      <c r="C30" s="11" t="s">
        <v>344</v>
      </c>
      <c r="D30" s="11" t="s">
        <v>345</v>
      </c>
      <c r="E30" s="11">
        <v>5</v>
      </c>
      <c r="F30" s="11" t="s">
        <v>346</v>
      </c>
      <c r="G30" s="11">
        <v>300</v>
      </c>
      <c r="H30" s="11">
        <v>3</v>
      </c>
      <c r="I30" s="11" t="s">
        <v>347</v>
      </c>
      <c r="J30" s="11" t="s">
        <v>348</v>
      </c>
      <c r="M30" s="12"/>
    </row>
    <row r="31" spans="1:19" x14ac:dyDescent="0.25">
      <c r="A31" s="11" t="s">
        <v>349</v>
      </c>
      <c r="B31" s="11">
        <v>3600</v>
      </c>
      <c r="C31" s="11" t="s">
        <v>350</v>
      </c>
      <c r="D31" s="11" t="s">
        <v>351</v>
      </c>
      <c r="E31" s="11">
        <v>8</v>
      </c>
      <c r="F31" s="11" t="s">
        <v>346</v>
      </c>
      <c r="G31" s="11">
        <v>750</v>
      </c>
      <c r="H31" s="11">
        <v>3</v>
      </c>
      <c r="I31" s="11" t="s">
        <v>352</v>
      </c>
      <c r="J31" s="11" t="s">
        <v>348</v>
      </c>
    </row>
    <row r="33" spans="1:7" x14ac:dyDescent="0.25">
      <c r="A33" s="11" t="s">
        <v>353</v>
      </c>
      <c r="B33" s="11"/>
      <c r="C33" s="11" t="s">
        <v>354</v>
      </c>
      <c r="D33" s="11" t="s">
        <v>355</v>
      </c>
      <c r="E33" s="11" t="s">
        <v>356</v>
      </c>
      <c r="F33" s="11" t="s">
        <v>1</v>
      </c>
      <c r="G33" s="11" t="s">
        <v>357</v>
      </c>
    </row>
    <row r="34" spans="1:7" x14ac:dyDescent="0.25">
      <c r="A34" s="11" t="s">
        <v>358</v>
      </c>
      <c r="B34" s="11">
        <v>2000</v>
      </c>
      <c r="C34" s="11" t="s">
        <v>359</v>
      </c>
      <c r="D34" s="36">
        <v>0.3</v>
      </c>
      <c r="E34" s="11">
        <v>1</v>
      </c>
      <c r="F34" s="11">
        <v>0</v>
      </c>
      <c r="G34" s="11">
        <v>100</v>
      </c>
    </row>
    <row r="35" spans="1:7" x14ac:dyDescent="0.25">
      <c r="A35" s="11" t="s">
        <v>360</v>
      </c>
      <c r="B35" s="11">
        <v>500</v>
      </c>
      <c r="C35" s="11" t="s">
        <v>361</v>
      </c>
      <c r="D35" s="36">
        <v>0.3</v>
      </c>
      <c r="E35" s="11">
        <v>5</v>
      </c>
      <c r="F35" s="11">
        <v>10</v>
      </c>
      <c r="G35" s="11">
        <v>10</v>
      </c>
    </row>
    <row r="36" spans="1:7" x14ac:dyDescent="0.25">
      <c r="A36" s="11" t="s">
        <v>362</v>
      </c>
      <c r="B36" s="11">
        <v>1000</v>
      </c>
      <c r="C36" s="11" t="s">
        <v>359</v>
      </c>
      <c r="D36" s="36">
        <v>0.4</v>
      </c>
      <c r="E36" s="11">
        <v>2</v>
      </c>
      <c r="F36" s="11">
        <v>25</v>
      </c>
      <c r="G36" s="11">
        <v>30</v>
      </c>
    </row>
    <row r="37" spans="1:7" x14ac:dyDescent="0.25">
      <c r="A37" s="11" t="s">
        <v>363</v>
      </c>
      <c r="B37" s="11">
        <v>1500</v>
      </c>
      <c r="C37" s="11" t="s">
        <v>359</v>
      </c>
      <c r="D37" s="36">
        <v>0.5</v>
      </c>
      <c r="E37" s="11">
        <v>1</v>
      </c>
      <c r="F37" s="11">
        <v>35</v>
      </c>
      <c r="G37" s="11">
        <v>30</v>
      </c>
    </row>
    <row r="38" spans="1:7" x14ac:dyDescent="0.25">
      <c r="A38" s="11" t="s">
        <v>352</v>
      </c>
      <c r="B38" s="11">
        <v>0</v>
      </c>
      <c r="C38" s="11" t="s">
        <v>364</v>
      </c>
      <c r="D38" s="36">
        <v>1</v>
      </c>
      <c r="E38" s="11">
        <v>20</v>
      </c>
      <c r="F38" s="11">
        <v>2</v>
      </c>
      <c r="G38" s="11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DA1-0F0E-4711-BCC6-A5C80FF9B293}">
  <dimension ref="A1:N10"/>
  <sheetViews>
    <sheetView workbookViewId="0">
      <selection activeCell="G23" sqref="G23"/>
    </sheetView>
  </sheetViews>
  <sheetFormatPr baseColWidth="10" defaultColWidth="11.42578125" defaultRowHeight="15" x14ac:dyDescent="0.25"/>
  <sheetData>
    <row r="1" spans="1:14" x14ac:dyDescent="0.25">
      <c r="A1" s="20" t="s">
        <v>365</v>
      </c>
      <c r="B1" s="20" t="s">
        <v>366</v>
      </c>
      <c r="C1" s="20" t="s">
        <v>367</v>
      </c>
      <c r="D1" s="20" t="s">
        <v>368</v>
      </c>
      <c r="E1" s="20" t="s">
        <v>369</v>
      </c>
      <c r="F1" s="20" t="s">
        <v>370</v>
      </c>
      <c r="G1" s="20"/>
      <c r="H1" s="20"/>
      <c r="I1" s="16" t="s">
        <v>371</v>
      </c>
      <c r="J1" s="16" t="s">
        <v>372</v>
      </c>
      <c r="K1" s="16" t="s">
        <v>373</v>
      </c>
      <c r="L1" s="16" t="s">
        <v>366</v>
      </c>
      <c r="M1" s="16" t="s">
        <v>367</v>
      </c>
      <c r="N1" s="16" t="s">
        <v>374</v>
      </c>
    </row>
    <row r="2" spans="1:14" x14ac:dyDescent="0.25">
      <c r="A2" s="20">
        <v>1</v>
      </c>
      <c r="B2" s="20">
        <v>0.5</v>
      </c>
      <c r="C2" s="20">
        <v>2</v>
      </c>
      <c r="D2" s="20">
        <v>4</v>
      </c>
      <c r="E2" s="20">
        <v>0.02</v>
      </c>
      <c r="F2" s="20"/>
      <c r="G2" s="20"/>
      <c r="H2" s="20"/>
      <c r="I2" s="16"/>
      <c r="J2" s="16"/>
      <c r="K2" s="16"/>
      <c r="L2" s="16"/>
      <c r="M2" s="16"/>
      <c r="N2" s="16"/>
    </row>
    <row r="3" spans="1:14" x14ac:dyDescent="0.25">
      <c r="A3" s="20">
        <v>50</v>
      </c>
      <c r="B3" s="20">
        <f>$A3*B$2</f>
        <v>25</v>
      </c>
      <c r="C3" s="20">
        <f>$A3*C$2</f>
        <v>100</v>
      </c>
      <c r="D3" s="20">
        <f>$A3*D$2</f>
        <v>200</v>
      </c>
      <c r="E3" s="20">
        <f>$A3*E$2</f>
        <v>1</v>
      </c>
      <c r="F3" s="20" t="s">
        <v>375</v>
      </c>
      <c r="G3" s="20"/>
      <c r="H3" s="20"/>
      <c r="I3" s="16" t="s">
        <v>376</v>
      </c>
      <c r="J3" s="16">
        <v>1</v>
      </c>
      <c r="K3" s="16">
        <v>0.02</v>
      </c>
      <c r="L3" s="16">
        <v>0.5</v>
      </c>
      <c r="M3" s="16">
        <v>2</v>
      </c>
      <c r="N3" s="16">
        <v>4</v>
      </c>
    </row>
    <row r="4" spans="1:14" x14ac:dyDescent="0.25">
      <c r="A4" s="20">
        <v>100</v>
      </c>
      <c r="B4" s="20">
        <f t="shared" ref="B4:E8" si="0">$A4*B$2</f>
        <v>50</v>
      </c>
      <c r="C4" s="20">
        <f t="shared" si="0"/>
        <v>200</v>
      </c>
      <c r="D4" s="20">
        <f t="shared" si="0"/>
        <v>400</v>
      </c>
      <c r="E4" s="20">
        <f t="shared" si="0"/>
        <v>2</v>
      </c>
      <c r="F4" s="20" t="s">
        <v>377</v>
      </c>
      <c r="G4" s="20"/>
      <c r="H4" s="20"/>
      <c r="I4" s="16" t="s">
        <v>378</v>
      </c>
      <c r="J4" s="16">
        <v>50</v>
      </c>
      <c r="K4" s="16">
        <v>1</v>
      </c>
      <c r="L4" s="16">
        <v>25</v>
      </c>
      <c r="M4" s="16">
        <v>100</v>
      </c>
      <c r="N4" s="16">
        <v>200</v>
      </c>
    </row>
    <row r="5" spans="1:14" x14ac:dyDescent="0.25">
      <c r="A5" s="20">
        <v>500</v>
      </c>
      <c r="B5" s="20">
        <f t="shared" si="0"/>
        <v>250</v>
      </c>
      <c r="C5" s="20">
        <f t="shared" si="0"/>
        <v>1000</v>
      </c>
      <c r="D5" s="20">
        <f t="shared" si="0"/>
        <v>2000</v>
      </c>
      <c r="E5" s="20">
        <f t="shared" si="0"/>
        <v>10</v>
      </c>
      <c r="F5" s="20" t="s">
        <v>379</v>
      </c>
      <c r="G5" s="20"/>
      <c r="H5" s="20"/>
      <c r="I5" s="16" t="s">
        <v>366</v>
      </c>
      <c r="J5" s="16">
        <v>2</v>
      </c>
      <c r="K5" s="16">
        <v>0.04</v>
      </c>
      <c r="L5" s="16">
        <v>1</v>
      </c>
      <c r="M5" s="16">
        <v>4</v>
      </c>
      <c r="N5" s="16">
        <v>8</v>
      </c>
    </row>
    <row r="6" spans="1:14" x14ac:dyDescent="0.25">
      <c r="A6" s="20">
        <v>1000</v>
      </c>
      <c r="B6" s="20">
        <f t="shared" si="0"/>
        <v>500</v>
      </c>
      <c r="C6" s="20">
        <f t="shared" si="0"/>
        <v>2000</v>
      </c>
      <c r="D6" s="20">
        <f t="shared" si="0"/>
        <v>4000</v>
      </c>
      <c r="E6" s="20">
        <f t="shared" si="0"/>
        <v>20</v>
      </c>
      <c r="F6" s="20" t="s">
        <v>380</v>
      </c>
      <c r="G6" s="20"/>
      <c r="H6" s="20"/>
      <c r="I6" s="16" t="s">
        <v>367</v>
      </c>
      <c r="J6" s="16">
        <v>0.5</v>
      </c>
      <c r="K6" s="16">
        <v>0.01</v>
      </c>
      <c r="L6" s="16">
        <v>0.25</v>
      </c>
      <c r="M6" s="16">
        <v>1</v>
      </c>
      <c r="N6" s="16">
        <v>2</v>
      </c>
    </row>
    <row r="7" spans="1:14" x14ac:dyDescent="0.25">
      <c r="A7" s="20">
        <v>2000</v>
      </c>
      <c r="B7" s="20">
        <f t="shared" si="0"/>
        <v>1000</v>
      </c>
      <c r="C7" s="20">
        <f t="shared" si="0"/>
        <v>4000</v>
      </c>
      <c r="D7" s="20">
        <f t="shared" si="0"/>
        <v>8000</v>
      </c>
      <c r="E7" s="20">
        <f>$A7*E$2</f>
        <v>40</v>
      </c>
      <c r="F7" s="20" t="s">
        <v>381</v>
      </c>
      <c r="G7" s="20"/>
      <c r="H7" s="20"/>
      <c r="I7" s="16" t="s">
        <v>374</v>
      </c>
      <c r="J7" s="16">
        <v>0.25</v>
      </c>
      <c r="K7" s="16" t="s">
        <v>382</v>
      </c>
      <c r="L7" s="16">
        <v>0.125</v>
      </c>
      <c r="M7" s="16">
        <v>0.5</v>
      </c>
      <c r="N7" s="16">
        <v>1</v>
      </c>
    </row>
    <row r="8" spans="1:14" x14ac:dyDescent="0.25">
      <c r="A8" s="20">
        <v>5000</v>
      </c>
      <c r="B8" s="20">
        <f t="shared" si="0"/>
        <v>2500</v>
      </c>
      <c r="C8" s="20">
        <f t="shared" si="0"/>
        <v>10000</v>
      </c>
      <c r="D8" s="20">
        <f t="shared" si="0"/>
        <v>20000</v>
      </c>
      <c r="E8" s="20">
        <f>$A8*E$2</f>
        <v>100</v>
      </c>
      <c r="F8" s="20" t="s">
        <v>383</v>
      </c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20"/>
      <c r="B9" s="20"/>
      <c r="C9" s="20"/>
      <c r="D9" s="20"/>
      <c r="E9" s="20"/>
      <c r="F9" s="20"/>
      <c r="G9" s="20"/>
      <c r="H9" s="20"/>
      <c r="I9" s="20" t="s">
        <v>384</v>
      </c>
      <c r="J9" s="20"/>
      <c r="K9" s="20"/>
      <c r="L9" s="20"/>
      <c r="M9" s="20"/>
      <c r="N9" s="20"/>
    </row>
    <row r="10" spans="1:14" x14ac:dyDescent="0.25">
      <c r="A10" s="20"/>
      <c r="B10" s="20"/>
      <c r="C10" s="20"/>
      <c r="D10" s="20"/>
      <c r="E10" s="20"/>
      <c r="F10" s="20"/>
      <c r="G10" s="20"/>
      <c r="H10" s="20"/>
      <c r="I10" s="20" t="s">
        <v>385</v>
      </c>
      <c r="J10" s="20"/>
      <c r="K10" s="20"/>
      <c r="L10" s="20"/>
      <c r="M10" s="20"/>
      <c r="N10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CharacterSheet</vt:lpstr>
      <vt:lpstr>Prices+Changelog</vt:lpstr>
      <vt:lpstr>Backstory</vt:lpstr>
      <vt:lpstr>Items (2)</vt:lpstr>
      <vt:lpstr>Währung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2020-10-25T04:10:14Z</dcterms:modified>
  <cp:category/>
  <cp:contentStatus/>
</cp:coreProperties>
</file>