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5539D773-2C2C-4A4B-9D13-B739EB371DC4}" xr6:coauthVersionLast="47" xr6:coauthVersionMax="47" xr10:uidLastSave="{00000000-0000-0000-0000-000000000000}"/>
  <bookViews>
    <workbookView xWindow="-57720" yWindow="8055" windowWidth="29040" windowHeight="15840" activeTab="3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D6" i="1"/>
  <c r="B6" i="1" s="1"/>
  <c r="D7" i="1"/>
  <c r="B7" i="1" s="1"/>
  <c r="D8" i="1"/>
  <c r="B8" i="1" s="1"/>
  <c r="D9" i="1"/>
  <c r="B9" i="1" s="1"/>
  <c r="P17" i="1"/>
  <c r="P16" i="1"/>
  <c r="P14" i="1"/>
  <c r="C19" i="1" s="1"/>
  <c r="D16" i="1"/>
  <c r="B16" i="1" s="1"/>
  <c r="D15" i="1"/>
  <c r="B15" i="1" s="1"/>
  <c r="B18" i="1" s="1"/>
  <c r="B19" i="7" s="1"/>
  <c r="D3" i="1"/>
  <c r="B3" i="1" s="1"/>
  <c r="D4" i="1"/>
  <c r="B4" i="1" s="1"/>
  <c r="D5" i="1"/>
  <c r="B5" i="1" s="1"/>
  <c r="B11" i="1" s="1"/>
  <c r="D2" i="1"/>
  <c r="B2" i="1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J53" i="4"/>
  <c r="B53" i="4"/>
  <c r="B52" i="4"/>
  <c r="J52" i="4" s="1"/>
  <c r="B51" i="4"/>
  <c r="J51" i="4" s="1"/>
  <c r="B50" i="4"/>
  <c r="J50" i="4" s="1"/>
  <c r="J49" i="4"/>
  <c r="B49" i="4"/>
  <c r="B48" i="4"/>
  <c r="J48" i="4" s="1"/>
  <c r="J47" i="4"/>
  <c r="B47" i="4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J39" i="4"/>
  <c r="B39" i="4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J8" i="4"/>
  <c r="Q4" i="4"/>
  <c r="O4" i="4"/>
  <c r="M4" i="4"/>
  <c r="J4" i="4"/>
  <c r="J3" i="4"/>
  <c r="I5" i="4"/>
  <c r="J2" i="4"/>
  <c r="B17" i="7"/>
  <c r="D17" i="7" s="1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D19" i="7"/>
  <c r="C18" i="7"/>
  <c r="C17" i="7"/>
  <c r="C16" i="7"/>
  <c r="D16" i="7" l="1"/>
  <c r="M2" i="4"/>
  <c r="AA9" i="7"/>
  <c r="I9" i="4"/>
  <c r="AA10" i="7" s="1"/>
  <c r="R12" i="7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<sst xmlns="http://schemas.openxmlformats.org/spreadsheetml/2006/main" count="465" uniqueCount="270">
  <si>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</si>
  <si>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</si>
  <si>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</si>
  <si>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</si>
  <si>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</si>
  <si>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</si>
  <si>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</si>
  <si>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</si>
  <si>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</si>
  <si>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</si>
  <si>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</si>
  <si>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</si>
  <si>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</si>
  <si>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</si>
  <si>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</si>
  <si>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</si>
  <si>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</si>
  <si>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</si>
  <si>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</si>
  <si>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</si>
  <si>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</si>
  <si>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</si>
  <si>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</si>
  <si>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</si>
  <si>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</si>
  <si>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</si>
  <si>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</si>
  <si>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</si>
  <si>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</si>
  <si>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</si>
  <si>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</si>
  <si>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</si>
  <si>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</si>
  <si>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</si>
  <si>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</si>
  <si>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</si>
  <si>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</si>
  <si>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</si>
  <si>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</si>
  <si>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</si>
  <si>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</si>
  <si>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</si>
  <si>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</si>
  <si>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</si>
  <si>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</si>
  <si>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</si>
  <si>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</si>
  <si>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</si>
  <si>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</si>
  <si>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</si>
  <si>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</si>
  <si>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</si>
  <si>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</si>
  <si>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</si>
  <si>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</si>
  <si>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</si>
  <si>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</si>
  <si>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</si>
  <si>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</si>
  <si>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</si>
  <si>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</si>
  <si>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</si>
  <si>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</si>
  <si>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</si>
  <si>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</si>
  <si>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</si>
  <si>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</si>
  <si>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</si>
  <si>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</si>
  <si>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</si>
  <si>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</si>
  <si>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</si>
  <si>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</si>
  <si>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</si>
  <si>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</si>
  <si>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</si>
  <si>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</si>
  <si>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</si>
  <si>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</si>
  <si>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</si>
  <si>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</si>
  <si>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</si>
  <si>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</si>
  <si>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</si>
  <si>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</si>
  <si>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</si>
  <si>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</si>
  <si>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</si>
  <si>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</si>
  <si>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</si>
  <si>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</si>
  <si>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</si>
  <si>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</si>
  <si>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</si>
  <si>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</si>
  <si>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</si>
  <si>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</si>
  <si>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</si>
  <si>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</si>
  <si>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</si>
  <si>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</si>
  <si>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</si>
  <si>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</si>
  <si>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</si>
  <si>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</si>
  <si>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</si>
  <si>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</si>
  <si>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</si>
  <si>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</si>
  <si>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</si>
  <si>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</si>
  <si>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</si>
  <si>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</si>
  <si>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</si>
  <si>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</si>
  <si>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</si>
  <si>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</si>
  <si>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</si>
  <si>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</si>
  <si>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</si>
  <si>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</si>
  <si>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</si>
  <si>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</si>
  <si>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</si>
  <si>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</si>
  <si>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</si>
  <si>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</si>
  <si>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</si>
  <si>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</si>
  <si>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</si>
  <si>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</si>
  <si>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</si>
  <si>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</si>
  <si>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</si>
  <si>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</si>
  <si>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</si>
  <si>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</si>
  <si>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</si>
  <si>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</si>
  <si>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</si>
  <si>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</si>
  <si>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</si>
  <si>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</si>
  <si>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</si>
  <si>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</si>
  <si>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</si>
  <si>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</si>
  <si>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</si>
  <si>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</si>
  <si>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</si>
  <si>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</si>
  <si>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</si>
  <si>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</si>
  <si>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</si>
  <si>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</si>
  <si>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</si>
  <si>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</si>
  <si>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</si>
  <si>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</si>
  <si>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</si>
  <si>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</si>
  <si>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</si>
  <si>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</si>
  <si>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</si>
  <si>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</si>
  <si>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</si>
  <si>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</si>
  <si>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</si>
  <si>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</si>
  <si>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</si>
  <si>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</si>
  <si>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</si>
  <si>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</si>
  <si>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</si>
  <si>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</si>
  <si>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</si>
  <si>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</si>
  <si>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</si>
  <si>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</si>
  <si>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</si>
  <si>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</si>
  <si>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</si>
  <si>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</si>
  <si>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</si>
  <si>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</si>
  <si>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</si>
  <si>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</si>
  <si>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</si>
  <si>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</si>
  <si>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</si>
  <si>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</si>
  <si>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</si>
  <si>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</si>
  <si>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</si>
  <si>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</si>
  <si>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</si>
  <si>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</si>
  <si>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</si>
  <si>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</si>
  <si>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</si>
  <si>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</si>
  <si>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</si>
  <si>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</si>
  <si>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</si>
  <si>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</si>
  <si>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</si>
  <si>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</si>
  <si>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</si>
  <si>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</si>
  <si>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</si>
  <si>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</si>
  <si>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</si>
  <si>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</si>
  <si>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</si>
  <si>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</si>
  <si>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</si>
  <si>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</si>
  <si>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</si>
  <si>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</si>
  <si>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</si>
  <si>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</si>
  <si>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</si>
  <si>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</si>
  <si>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</si>
  <si>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</si>
  <si>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</si>
  <si>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</si>
  <si>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</si>
  <si>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</si>
  <si>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</si>
  <si>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Tier /
Stufe</t>
  </si>
  <si>
    <t>Eigenschaften</t>
  </si>
  <si>
    <t>Verkaufswert</t>
  </si>
  <si>
    <t>Dein Geldbeutel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</si>
  <si>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</si>
  <si>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</si>
  <si>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</si>
  <si>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</si>
  <si>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</si>
  <si>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</si>
  <si>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</si>
  <si>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</si>
  <si>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Sonstige Gegenstände</t>
  </si>
  <si>
    <t xml:space="preserve">Verkaufswert </t>
  </si>
  <si>
    <t>Rüstungswert:</t>
  </si>
  <si>
    <t>Zustand 
(Glas 0; Metall 1; Bombenflasche 2)</t>
  </si>
  <si>
    <t>Startgeld Mensch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</si>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</sst>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6"/>
      <color rgb="FF704214"/>
      <name val="Georgia"/>
      <family val="1"/>
    </font>
    <font>
      <sz val="6"/>
      <color rgb="FF704214"/>
      <name val="Georgia"/>
      <family val="1"/>
    </font>
    <font>
      <sz val="9.35"/>
      <color rgb="FF657B83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</borders>
  <cellStyleXfs count="2">
    <xf numFmtId="0" fontId="0" fillId="0" borderId="0"/>
    <xf numFmtId="0" fontId="4" fillId="0" borderId="0"/>
  </cellStyleXfs>
  <cellXfs count="27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6" fillId="19" borderId="36" xfId="0" applyFont="1" applyFill="1" applyBorder="1"/>
    <xf numFmtId="0" fontId="6" fillId="19" borderId="5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18" fillId="25" borderId="48" xfId="0" applyFont="1" applyFill="1" applyBorder="1" applyAlignment="1">
      <alignment horizontal="center" vertical="center" wrapText="1"/>
    </xf>
    <xf numFmtId="0" fontId="19" fillId="25" borderId="48" xfId="0" applyFont="1" applyFill="1" applyBorder="1" applyAlignment="1">
      <alignment horizontal="center" vertical="center" wrapText="1"/>
    </xf>
    <xf numFmtId="0" fontId="19" fillId="26" borderId="48" xfId="0" applyFont="1" applyFill="1" applyBorder="1" applyAlignment="1">
      <alignment horizontal="center" vertical="center" wrapText="1"/>
    </xf>
    <xf numFmtId="0" fontId="19" fillId="25" borderId="49" xfId="0" applyFont="1" applyFill="1" applyBorder="1" applyAlignment="1">
      <alignment vertical="center" wrapText="1"/>
    </xf>
    <xf numFmtId="0" fontId="20" fillId="25" borderId="49" xfId="0" applyFont="1" applyFill="1" applyBorder="1" applyAlignment="1">
      <alignment vertical="center" readingOrder="1"/>
    </xf>
    <xf numFmtId="0" fontId="6" fillId="19" borderId="14" xfId="0" applyFont="1" applyFill="1" applyBorder="1" applyProtection="1">
      <protection hidden="1"/>
    </xf>
    <xf numFmtId="0" fontId="7" fillId="19" borderId="0" xfId="0" applyFont="1" applyFill="1" applyProtection="1">
      <protection hidden="1"/>
    </xf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F41" sqref="F41"/>
    </sheetView>
  </sheetViews>
  <sheetFormatPr baseColWidth="10" defaultColWidth="11.29296875" defaultRowHeight="14.35" x14ac:dyDescent="0.5"/>
  <cols>
    <col min="1" max="1" width="12.29296875" style="63" customWidth="1"/>
    <col min="2" max="2" width="9.70312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29296875" style="63" customWidth="1"/>
    <col min="9" max="9" width="4.29296875" style="63" customWidth="1"/>
    <col min="10" max="10" width="3" style="63" customWidth="1"/>
    <col min="11" max="11" width="2.29296875" style="63" customWidth="1"/>
    <col min="12" max="12" width="2.87890625" style="63" customWidth="1"/>
    <col min="13" max="13" width="4.29296875" style="63" customWidth="1"/>
    <col min="14" max="14" width="1.29296875" style="63" customWidth="1"/>
    <col min="15" max="15" width="3.2929687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29296875" style="63" customWidth="1"/>
    <col min="21" max="22" width="6.29296875" style="63" customWidth="1"/>
    <col min="23" max="23" width="3.87890625" style="63" customWidth="1"/>
    <col min="24" max="24" width="3.29296875" style="116" customWidth="1"/>
    <col min="25" max="25" width="3.5859375" style="63" customWidth="1"/>
    <col min="26" max="27" width="11.5859375" style="63" customWidth="1"/>
    <col min="28" max="16384" width="11.29296875" style="63"/>
  </cols>
  <sheetData>
    <row r="1" spans="1:31" s="51" customFormat="1" ht="14.7" thickBot="1" x14ac:dyDescent="0.55000000000000004">
      <c r="A1" s="43" t="s">
        <v>0</v>
      </c>
      <c r="B1" s="44" t="s">
        <v>165</v>
      </c>
      <c r="C1" s="45" t="s">
        <v>1</v>
      </c>
      <c r="D1" s="44" t="s">
        <v>178</v>
      </c>
      <c r="E1" s="46"/>
      <c r="F1" s="46"/>
      <c r="G1" s="46"/>
      <c r="H1" s="47"/>
      <c r="I1" s="48"/>
      <c r="J1" s="244" t="s">
        <v>217</v>
      </c>
      <c r="K1" s="244"/>
      <c r="L1" s="244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216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215</v>
      </c>
      <c r="B2" s="53"/>
      <c r="C2" s="53"/>
      <c r="D2" s="53"/>
      <c r="E2" s="54"/>
      <c r="F2" s="54"/>
      <c r="G2" s="54"/>
      <c r="H2" s="54"/>
      <c r="I2" s="55"/>
      <c r="J2" s="245">
        <v>100</v>
      </c>
      <c r="K2" s="245"/>
      <c r="L2" s="245"/>
      <c r="M2" s="55"/>
      <c r="N2" s="55"/>
      <c r="O2" s="55"/>
      <c r="P2" s="56"/>
      <c r="Q2" s="57" t="s">
        <v>12</v>
      </c>
      <c r="R2" s="7">
        <f>CharacterSheet!B2+S2</f>
        <v>10</v>
      </c>
      <c r="S2" s="59"/>
      <c r="T2" s="249" t="s">
        <v>13</v>
      </c>
      <c r="U2" s="250"/>
      <c r="V2" s="250"/>
      <c r="W2" s="251"/>
      <c r="X2" s="60"/>
      <c r="Y2" s="56"/>
      <c r="Z2" s="61"/>
      <c r="AA2" s="61"/>
      <c r="AB2" s="55"/>
      <c r="AC2" s="55"/>
      <c r="AD2" s="55"/>
      <c r="AE2" s="62"/>
    </row>
    <row r="3" spans="1:31" ht="14.7" thickBot="1" x14ac:dyDescent="0.55000000000000004">
      <c r="A3" s="64" t="s">
        <v>14</v>
      </c>
      <c r="B3" s="65"/>
      <c r="C3" s="65"/>
      <c r="D3" s="65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15</v>
      </c>
      <c r="R3" s="5">
        <f>CharacterSheet!B3+S3</f>
        <v>10</v>
      </c>
      <c r="S3" s="68"/>
      <c r="T3" s="69" t="s">
        <v>16</v>
      </c>
      <c r="U3" s="70" t="s">
        <v>17</v>
      </c>
      <c r="V3" s="70" t="s">
        <v>18</v>
      </c>
      <c r="W3" s="71">
        <f>CharacterSheet!I2</f>
        <v>20</v>
      </c>
      <c r="X3" s="60"/>
      <c r="Y3" s="56"/>
      <c r="Z3" s="72"/>
      <c r="AA3" s="72"/>
      <c r="AB3" s="55"/>
      <c r="AC3" s="55"/>
      <c r="AD3" s="55"/>
      <c r="AE3" s="62"/>
    </row>
    <row r="4" spans="1:31" x14ac:dyDescent="0.5">
      <c r="A4" s="64" t="s">
        <v>169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21</v>
      </c>
      <c r="R4" s="8">
        <f>CharacterSheet!B4+S4</f>
        <v>10</v>
      </c>
      <c r="S4" s="68"/>
      <c r="T4" s="66" t="s">
        <v>22</v>
      </c>
      <c r="U4" s="76" t="s">
        <v>17</v>
      </c>
      <c r="V4" s="76" t="s">
        <v>18</v>
      </c>
      <c r="W4" s="67">
        <f>CharacterSheet!I3</f>
        <v>20</v>
      </c>
      <c r="X4" s="60"/>
      <c r="Y4" s="56"/>
      <c r="Z4" s="72"/>
      <c r="AA4" s="72"/>
      <c r="AB4" s="55"/>
      <c r="AC4" s="55"/>
      <c r="AD4" s="55"/>
      <c r="AE4" s="62"/>
    </row>
    <row r="5" spans="1:31" x14ac:dyDescent="0.5">
      <c r="A5" s="64" t="s">
        <v>20</v>
      </c>
      <c r="B5" s="65"/>
      <c r="C5" s="65"/>
      <c r="D5" s="65"/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149</v>
      </c>
      <c r="R5" s="11">
        <f>CharacterSheet!B5+S5</f>
        <v>10</v>
      </c>
      <c r="S5" s="68"/>
      <c r="T5" s="66" t="s">
        <v>24</v>
      </c>
      <c r="U5" s="76" t="s">
        <v>17</v>
      </c>
      <c r="V5" s="120"/>
      <c r="W5" s="67">
        <f>CharacterSheet!I4</f>
        <v>20</v>
      </c>
      <c r="X5" s="60"/>
      <c r="Y5" s="56"/>
      <c r="Z5" s="72"/>
      <c r="AA5" s="72"/>
      <c r="AB5" s="55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25</v>
      </c>
      <c r="R6" s="6">
        <f>CharacterSheet!B6+S6</f>
        <v>10</v>
      </c>
      <c r="S6" s="68"/>
      <c r="T6" s="66" t="s">
        <v>26</v>
      </c>
      <c r="U6" s="76" t="s">
        <v>17</v>
      </c>
      <c r="V6" s="76" t="s">
        <v>18</v>
      </c>
      <c r="W6" s="67">
        <f>CharacterSheet!I5</f>
        <v>20</v>
      </c>
      <c r="X6" s="60"/>
      <c r="Y6" s="56"/>
      <c r="Z6" s="72"/>
      <c r="AA6" s="72"/>
      <c r="AB6" s="55"/>
      <c r="AC6" s="55"/>
      <c r="AD6" s="55"/>
      <c r="AE6" s="62"/>
    </row>
    <row r="7" spans="1:31" ht="14.7" thickBot="1" x14ac:dyDescent="0.55000000000000004">
      <c r="A7" s="50" t="s">
        <v>29</v>
      </c>
      <c r="B7" s="83" t="s">
        <v>30</v>
      </c>
      <c r="C7" s="84" t="s">
        <v>31</v>
      </c>
      <c r="D7" s="83" t="s">
        <v>2</v>
      </c>
      <c r="E7" s="83" t="s">
        <v>178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150</v>
      </c>
      <c r="R7" s="12">
        <f>CharacterSheet!B7+S7</f>
        <v>10</v>
      </c>
      <c r="S7" s="68"/>
      <c r="T7" s="66" t="s">
        <v>128</v>
      </c>
      <c r="U7" s="76" t="s">
        <v>67</v>
      </c>
      <c r="V7" s="76" t="s">
        <v>151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35</v>
      </c>
      <c r="B8" s="55" t="s">
        <v>219</v>
      </c>
      <c r="C8" s="87">
        <v>0</v>
      </c>
      <c r="D8" s="55">
        <v>0</v>
      </c>
      <c r="E8" s="54">
        <v>0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32</v>
      </c>
      <c r="R8" s="13">
        <f>CharacterSheet!B8+S8</f>
        <v>4</v>
      </c>
      <c r="S8" s="68"/>
      <c r="T8" s="66" t="s">
        <v>27</v>
      </c>
      <c r="U8" s="76" t="s">
        <v>18</v>
      </c>
      <c r="V8" s="76" t="s">
        <v>28</v>
      </c>
      <c r="W8" s="67">
        <f>CharacterSheet!I7</f>
        <v>20</v>
      </c>
      <c r="X8" s="60"/>
      <c r="Y8" s="56"/>
      <c r="Z8" s="89" t="s">
        <v>34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39</v>
      </c>
      <c r="B9" s="55" t="s">
        <v>219</v>
      </c>
      <c r="C9" s="87">
        <v>0</v>
      </c>
      <c r="D9" s="55">
        <v>0</v>
      </c>
      <c r="E9" s="55">
        <v>0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129</v>
      </c>
      <c r="R9" s="14">
        <f>CharacterSheet!B9+S9</f>
        <v>4</v>
      </c>
      <c r="S9" s="68"/>
      <c r="T9" s="66" t="s">
        <v>33</v>
      </c>
      <c r="U9" s="76" t="s">
        <v>17</v>
      </c>
      <c r="V9" s="76" t="s">
        <v>28</v>
      </c>
      <c r="W9" s="67">
        <f>CharacterSheet!I8</f>
        <v>20</v>
      </c>
      <c r="X9" s="60"/>
      <c r="Y9" s="56"/>
      <c r="Z9" s="64" t="s">
        <v>38</v>
      </c>
      <c r="AA9" s="64">
        <f>Inventar!I12</f>
        <v>0</v>
      </c>
      <c r="AB9" s="55"/>
      <c r="AC9" s="55"/>
      <c r="AD9" s="55"/>
      <c r="AE9" s="62"/>
    </row>
    <row r="10" spans="1:31" ht="14.7" thickBot="1" x14ac:dyDescent="0.55000000000000004">
      <c r="A10" s="48" t="s">
        <v>44</v>
      </c>
      <c r="B10" s="55" t="s">
        <v>219</v>
      </c>
      <c r="C10" s="87">
        <v>0</v>
      </c>
      <c r="D10" s="55">
        <v>0</v>
      </c>
      <c r="E10" s="55">
        <v>0</v>
      </c>
      <c r="F10" s="55"/>
      <c r="G10" s="88"/>
      <c r="H10" s="55"/>
      <c r="I10" s="77"/>
      <c r="J10" s="54"/>
      <c r="K10" s="54" t="s">
        <v>19</v>
      </c>
      <c r="L10" s="54"/>
      <c r="M10" s="78"/>
      <c r="N10" s="55"/>
      <c r="O10" s="88"/>
      <c r="P10" s="56"/>
      <c r="Q10" s="66" t="s">
        <v>36</v>
      </c>
      <c r="R10" s="9">
        <f>CharacterSheet!B10+S10</f>
        <v>14</v>
      </c>
      <c r="S10" s="68">
        <f>$Q$17*(-1)</f>
        <v>0</v>
      </c>
      <c r="T10" s="92" t="s">
        <v>37</v>
      </c>
      <c r="U10" s="93" t="s">
        <v>28</v>
      </c>
      <c r="V10" s="25"/>
      <c r="W10" s="94">
        <f>CharacterSheet!I9</f>
        <v>20</v>
      </c>
      <c r="X10" s="60"/>
      <c r="Y10" s="56"/>
      <c r="Z10" s="64" t="s">
        <v>43</v>
      </c>
      <c r="AA10" s="64">
        <f>Inventar!I9</f>
        <v>0</v>
      </c>
      <c r="AB10" s="55"/>
      <c r="AC10" s="55"/>
      <c r="AD10" s="55"/>
      <c r="AE10" s="62"/>
    </row>
    <row r="11" spans="1:31" ht="14.7" thickBot="1" x14ac:dyDescent="0.55000000000000004">
      <c r="A11" s="48" t="s">
        <v>47</v>
      </c>
      <c r="B11" s="55" t="s">
        <v>219</v>
      </c>
      <c r="C11" s="87">
        <v>0</v>
      </c>
      <c r="D11" s="55">
        <v>0</v>
      </c>
      <c r="E11" s="55">
        <v>0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41</v>
      </c>
      <c r="R11" s="10">
        <f>CharacterSheet!B11+S11</f>
        <v>10</v>
      </c>
      <c r="S11" s="68"/>
      <c r="T11" s="255" t="s">
        <v>42</v>
      </c>
      <c r="U11" s="256"/>
      <c r="V11" s="256"/>
      <c r="W11" s="257"/>
      <c r="X11" s="60"/>
      <c r="Y11" s="56"/>
      <c r="Z11" s="64" t="s">
        <v>46</v>
      </c>
      <c r="AA11" s="64">
        <f>R2*4</f>
        <v>40</v>
      </c>
      <c r="AB11" s="55"/>
      <c r="AC11" s="55"/>
      <c r="AD11" s="55"/>
      <c r="AE11" s="62"/>
    </row>
    <row r="12" spans="1:31" ht="14.7" thickBot="1" x14ac:dyDescent="0.55000000000000004">
      <c r="A12" s="95" t="s">
        <v>50</v>
      </c>
      <c r="B12" s="81" t="s">
        <v>219</v>
      </c>
      <c r="C12" s="96">
        <v>0</v>
      </c>
      <c r="D12" s="81">
        <v>0</v>
      </c>
      <c r="E12" s="81">
        <v>0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137</v>
      </c>
      <c r="R12" s="15">
        <f>ROUNDUP((R7+R5)/2,0)</f>
        <v>10</v>
      </c>
      <c r="S12" s="68"/>
      <c r="T12" s="57" t="s">
        <v>45</v>
      </c>
      <c r="U12" s="97" t="s">
        <v>17</v>
      </c>
      <c r="V12" s="97" t="s">
        <v>28</v>
      </c>
      <c r="W12" s="58">
        <f>CharacterSheet!I10</f>
        <v>20</v>
      </c>
      <c r="X12" s="60"/>
      <c r="Y12" s="56"/>
      <c r="Z12" s="64" t="s">
        <v>49</v>
      </c>
      <c r="AA12" s="64">
        <f>AA11-AA10</f>
        <v>40</v>
      </c>
      <c r="AB12" s="55"/>
      <c r="AC12" s="55"/>
      <c r="AD12" s="55"/>
      <c r="AE12" s="62"/>
    </row>
    <row r="13" spans="1:31" ht="14.7" thickBot="1" x14ac:dyDescent="0.55000000000000004">
      <c r="A13" s="43" t="s">
        <v>43</v>
      </c>
      <c r="B13" s="233"/>
      <c r="C13" s="234">
        <f>SUM(C8:C12)</f>
        <v>0</v>
      </c>
      <c r="D13" s="55"/>
      <c r="E13" s="55"/>
      <c r="F13" s="55"/>
      <c r="G13" s="88"/>
      <c r="H13" s="55"/>
      <c r="I13" s="77"/>
      <c r="J13" s="54"/>
      <c r="K13" s="54" t="s">
        <v>23</v>
      </c>
      <c r="L13" s="54"/>
      <c r="M13" s="78"/>
      <c r="N13" s="55"/>
      <c r="O13" s="88"/>
      <c r="P13" s="55"/>
      <c r="Q13" s="55"/>
      <c r="R13" s="55"/>
      <c r="S13" s="99"/>
      <c r="T13" s="66" t="s">
        <v>48</v>
      </c>
      <c r="U13" s="76" t="s">
        <v>28</v>
      </c>
      <c r="V13" s="29"/>
      <c r="W13" s="67">
        <f>CharacterSheet!I11</f>
        <v>20</v>
      </c>
      <c r="X13" s="60"/>
      <c r="Y13" s="56"/>
      <c r="Z13" s="64" t="s">
        <v>130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thickBot="1" x14ac:dyDescent="0.55000000000000004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52" t="s">
        <v>51</v>
      </c>
      <c r="R14" s="55"/>
      <c r="S14" s="99"/>
      <c r="T14" s="92" t="s">
        <v>250</v>
      </c>
      <c r="U14" s="93" t="s">
        <v>28</v>
      </c>
      <c r="V14" s="93" t="s">
        <v>151</v>
      </c>
      <c r="W14" s="94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64</v>
      </c>
      <c r="D15" s="98" t="s">
        <v>65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53"/>
      <c r="R15" s="55"/>
      <c r="S15" s="99"/>
      <c r="T15" s="249" t="s">
        <v>52</v>
      </c>
      <c r="U15" s="250"/>
      <c r="V15" s="250"/>
      <c r="W15" s="251"/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35" t="s">
        <v>68</v>
      </c>
      <c r="B16" s="117">
        <f>CharacterSheet!B15</f>
        <v>200</v>
      </c>
      <c r="C16" s="18">
        <f>0</f>
        <v>0</v>
      </c>
      <c r="D16" s="4">
        <f>B16-C16</f>
        <v>200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54"/>
      <c r="R16" s="55"/>
      <c r="S16" s="101"/>
      <c r="T16" s="57" t="s">
        <v>54</v>
      </c>
      <c r="U16" s="97" t="s">
        <v>55</v>
      </c>
      <c r="V16" s="97" t="s">
        <v>151</v>
      </c>
      <c r="W16" s="58">
        <f>CharacterSheet!I13</f>
        <v>20</v>
      </c>
      <c r="X16" s="60"/>
      <c r="Y16" s="56"/>
      <c r="Z16" s="102" t="s">
        <v>56</v>
      </c>
      <c r="AA16" s="55"/>
      <c r="AB16" s="55"/>
      <c r="AC16" s="55"/>
      <c r="AD16" s="55"/>
      <c r="AE16" s="62"/>
    </row>
    <row r="17" spans="1:31" ht="14.7" thickBot="1" x14ac:dyDescent="0.55000000000000004">
      <c r="A17" s="236" t="s">
        <v>70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66" t="s">
        <v>57</v>
      </c>
      <c r="U17" s="76" t="s">
        <v>55</v>
      </c>
      <c r="V17" s="32"/>
      <c r="W17" s="67">
        <f>CharacterSheet!I14</f>
        <v>20</v>
      </c>
      <c r="X17" s="60"/>
      <c r="Y17" s="56"/>
      <c r="Z17" s="104" t="s">
        <v>58</v>
      </c>
      <c r="AA17" s="105" t="s">
        <v>227</v>
      </c>
      <c r="AB17" s="105" t="s">
        <v>228</v>
      </c>
      <c r="AC17" s="105" t="s">
        <v>59</v>
      </c>
      <c r="AD17" s="55"/>
      <c r="AE17" s="62"/>
    </row>
    <row r="18" spans="1:31" ht="14.7" thickBot="1" x14ac:dyDescent="0.55000000000000004">
      <c r="A18" s="119" t="s">
        <v>73</v>
      </c>
      <c r="B18" s="119">
        <f>CharacterSheet!B17</f>
        <v>40</v>
      </c>
      <c r="C18" s="18">
        <f>0</f>
        <v>0</v>
      </c>
      <c r="D18" s="4">
        <f>B18+C18</f>
        <v>40</v>
      </c>
      <c r="E18" s="55" t="str">
        <f>IF(D18=0,"Verkrüppelt",IF(D18&lt;=B18*0.2,"Verstümmelt",""))</f>
        <v/>
      </c>
      <c r="F18" s="55"/>
      <c r="G18" s="55"/>
      <c r="H18" s="55"/>
      <c r="I18" s="80" t="s">
        <v>14</v>
      </c>
      <c r="J18" s="81"/>
      <c r="K18" s="81"/>
      <c r="L18" s="81" t="s">
        <v>229</v>
      </c>
      <c r="M18" s="82"/>
      <c r="N18" s="55"/>
      <c r="O18" s="55"/>
      <c r="P18" s="55"/>
      <c r="Q18" s="55"/>
      <c r="R18" s="55"/>
      <c r="S18" s="99"/>
      <c r="T18" s="66" t="s">
        <v>60</v>
      </c>
      <c r="U18" s="76" t="s">
        <v>55</v>
      </c>
      <c r="V18" s="32"/>
      <c r="W18" s="67">
        <f>CharacterSheet!I15</f>
        <v>20</v>
      </c>
      <c r="X18" s="60"/>
      <c r="Y18" s="56"/>
      <c r="Z18" s="55"/>
      <c r="AA18" s="55"/>
      <c r="AB18" s="55"/>
      <c r="AC18" s="55"/>
      <c r="AD18" s="55"/>
      <c r="AE18" s="62"/>
    </row>
    <row r="19" spans="1:31" x14ac:dyDescent="0.5">
      <c r="A19" s="4" t="s">
        <v>75</v>
      </c>
      <c r="B19" s="4">
        <f>CharacterSheet!B18</f>
        <v>140</v>
      </c>
      <c r="C19" s="18">
        <f>0</f>
        <v>0</v>
      </c>
      <c r="D19" s="4">
        <f>B19+C19</f>
        <v>140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61</v>
      </c>
      <c r="U19" s="76" t="s">
        <v>62</v>
      </c>
      <c r="V19" s="76" t="s">
        <v>63</v>
      </c>
      <c r="W19" s="67">
        <f>CharacterSheet!I16</f>
        <v>20</v>
      </c>
      <c r="X19" s="60"/>
      <c r="Y19" s="56"/>
      <c r="Z19" s="55"/>
      <c r="AA19" s="55"/>
      <c r="AB19" s="55"/>
      <c r="AC19" s="55"/>
      <c r="AD19" s="55"/>
      <c r="AE19" s="62"/>
    </row>
    <row r="20" spans="1:31" ht="14.7" thickBot="1" x14ac:dyDescent="0.55000000000000004">
      <c r="A20" s="4" t="s">
        <v>161</v>
      </c>
      <c r="B20" s="4">
        <f>CharacterSheet!B19</f>
        <v>40</v>
      </c>
      <c r="C20" s="18">
        <f>0</f>
        <v>0</v>
      </c>
      <c r="D20" s="4">
        <f t="shared" ref="D20:D23" si="1">B20+C20</f>
        <v>40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66</v>
      </c>
      <c r="U20" s="76" t="s">
        <v>67</v>
      </c>
      <c r="V20" s="76" t="s">
        <v>151</v>
      </c>
      <c r="W20" s="67">
        <f>CharacterSheet!I17</f>
        <v>20</v>
      </c>
      <c r="X20" s="60"/>
      <c r="Y20" s="56"/>
      <c r="Z20" s="54"/>
      <c r="AA20" s="55"/>
      <c r="AB20" s="55"/>
      <c r="AC20" s="55"/>
      <c r="AD20" s="55"/>
      <c r="AE20" s="62"/>
    </row>
    <row r="21" spans="1:31" ht="14.7" thickBot="1" x14ac:dyDescent="0.55000000000000004">
      <c r="A21" s="4" t="s">
        <v>162</v>
      </c>
      <c r="B21" s="4">
        <f>CharacterSheet!B20</f>
        <v>40</v>
      </c>
      <c r="C21" s="18">
        <f>0</f>
        <v>0</v>
      </c>
      <c r="D21" s="4">
        <f t="shared" si="1"/>
        <v>40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53</v>
      </c>
      <c r="R21" s="75"/>
      <c r="S21" s="99"/>
      <c r="T21" s="92" t="s">
        <v>69</v>
      </c>
      <c r="U21" s="93" t="s">
        <v>131</v>
      </c>
      <c r="V21" s="93" t="s">
        <v>63</v>
      </c>
      <c r="W21" s="94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163</v>
      </c>
      <c r="B22" s="4">
        <f>CharacterSheet!B21</f>
        <v>50</v>
      </c>
      <c r="C22" s="18">
        <f>0</f>
        <v>0</v>
      </c>
      <c r="D22" s="4">
        <f t="shared" si="1"/>
        <v>50</v>
      </c>
      <c r="E22" s="55" t="str">
        <f t="shared" si="0"/>
        <v/>
      </c>
      <c r="F22" s="55"/>
      <c r="G22" s="55"/>
      <c r="H22" s="55"/>
      <c r="I22" s="107" t="s">
        <v>71</v>
      </c>
      <c r="J22" s="78"/>
      <c r="K22" s="55"/>
      <c r="L22" s="77"/>
      <c r="M22" s="78"/>
      <c r="N22" s="55"/>
      <c r="O22" s="55"/>
      <c r="P22" s="55"/>
      <c r="Q22" s="77"/>
      <c r="R22" s="78"/>
      <c r="S22" s="99"/>
      <c r="T22" s="249" t="s">
        <v>72</v>
      </c>
      <c r="U22" s="250"/>
      <c r="V22" s="250"/>
      <c r="W22" s="251"/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164</v>
      </c>
      <c r="B23" s="4">
        <f>CharacterSheet!B22</f>
        <v>50</v>
      </c>
      <c r="C23" s="18">
        <f>0</f>
        <v>0</v>
      </c>
      <c r="D23" s="4">
        <f t="shared" si="1"/>
        <v>50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/>
      <c r="R23" s="82"/>
      <c r="S23" s="101"/>
      <c r="T23" s="57" t="s">
        <v>74</v>
      </c>
      <c r="U23" s="97" t="s">
        <v>18</v>
      </c>
      <c r="V23" s="36"/>
      <c r="W23" s="58">
        <f>CharacterSheet!I19</f>
        <v>20</v>
      </c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92" t="s">
        <v>76</v>
      </c>
      <c r="U24" s="93" t="s">
        <v>18</v>
      </c>
      <c r="V24" s="34"/>
      <c r="W24" s="94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166</v>
      </c>
      <c r="B25" s="109" t="s">
        <v>167</v>
      </c>
      <c r="C25" s="109" t="s">
        <v>2</v>
      </c>
      <c r="D25" s="110" t="s">
        <v>203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249" t="s">
        <v>77</v>
      </c>
      <c r="U25" s="250"/>
      <c r="V25" s="250"/>
      <c r="W25" s="251"/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/>
      <c r="C26" s="104"/>
      <c r="D26" s="104"/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57" t="s">
        <v>78</v>
      </c>
      <c r="U26" s="97" t="s">
        <v>67</v>
      </c>
      <c r="V26" s="38"/>
      <c r="W26" s="58">
        <f>CharacterSheet!I21</f>
        <v>20</v>
      </c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14</v>
      </c>
      <c r="B27" s="105"/>
      <c r="C27" s="105"/>
      <c r="D27" s="10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66" t="s">
        <v>79</v>
      </c>
      <c r="U27" s="76" t="s">
        <v>67</v>
      </c>
      <c r="V27" s="24"/>
      <c r="W27" s="67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ht="14.7" thickBot="1" x14ac:dyDescent="0.55000000000000004">
      <c r="A28" s="112" t="s">
        <v>19</v>
      </c>
      <c r="B28" s="105"/>
      <c r="C28" s="105"/>
      <c r="D28" s="105"/>
      <c r="E28" s="55"/>
      <c r="F28" s="55"/>
      <c r="G28" s="55"/>
      <c r="H28" s="55"/>
      <c r="I28" s="258" t="s">
        <v>197</v>
      </c>
      <c r="J28" s="259"/>
      <c r="K28" s="259"/>
      <c r="L28" s="259"/>
      <c r="M28" s="260"/>
      <c r="N28" s="55"/>
      <c r="O28" s="55"/>
      <c r="P28" s="55"/>
      <c r="Q28" s="55"/>
      <c r="R28" s="55"/>
      <c r="S28" s="99"/>
      <c r="T28" s="92" t="s">
        <v>80</v>
      </c>
      <c r="U28" s="93" t="s">
        <v>67</v>
      </c>
      <c r="V28" s="93" t="s">
        <v>151</v>
      </c>
      <c r="W28" s="94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23</v>
      </c>
      <c r="B29" s="105"/>
      <c r="C29" s="105"/>
      <c r="D29" s="105"/>
      <c r="E29" s="55"/>
      <c r="F29" s="55"/>
      <c r="G29" s="113"/>
      <c r="H29" s="113"/>
      <c r="I29" s="246"/>
      <c r="J29" s="247"/>
      <c r="K29" s="247"/>
      <c r="L29" s="247"/>
      <c r="M29" s="248"/>
      <c r="N29" s="55"/>
      <c r="O29" s="55"/>
      <c r="P29" s="55"/>
      <c r="Q29" s="55"/>
      <c r="R29" s="55"/>
      <c r="S29" s="99"/>
      <c r="T29" s="249" t="s">
        <v>81</v>
      </c>
      <c r="U29" s="250"/>
      <c r="V29" s="250"/>
      <c r="W29" s="251"/>
      <c r="X29" s="60"/>
      <c r="Y29" s="56"/>
      <c r="Z29" s="55"/>
      <c r="AA29" s="55"/>
      <c r="AB29" s="55"/>
      <c r="AC29" s="55"/>
      <c r="AD29" s="55"/>
      <c r="AE29" s="62"/>
    </row>
    <row r="30" spans="1:31" x14ac:dyDescent="0.5">
      <c r="A30" s="112" t="s">
        <v>20</v>
      </c>
      <c r="B30" s="105"/>
      <c r="C30" s="105"/>
      <c r="D30" s="105"/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57" t="s">
        <v>82</v>
      </c>
      <c r="U30" s="97" t="s">
        <v>151</v>
      </c>
      <c r="V30" s="40"/>
      <c r="W30" s="58">
        <f>CharacterSheet!I24</f>
        <v>20</v>
      </c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247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66" t="s">
        <v>139</v>
      </c>
      <c r="U31" s="76" t="s">
        <v>151</v>
      </c>
      <c r="V31" s="41"/>
      <c r="W31" s="67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ht="14.7" thickBot="1" x14ac:dyDescent="0.55000000000000004">
      <c r="A32" s="105" t="s">
        <v>248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92" t="s">
        <v>83</v>
      </c>
      <c r="U32" s="93" t="s">
        <v>151</v>
      </c>
      <c r="V32" s="42"/>
      <c r="W32" s="94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x14ac:dyDescent="0.5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56"/>
      <c r="U33" s="56"/>
      <c r="V33" s="56"/>
      <c r="W33" s="56"/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6:V16">
    <cfRule type="containsText" dxfId="181" priority="57" operator="containsText" text="Phy">
      <formula>NOT(ISERROR(SEARCH("Phy",U16)))</formula>
    </cfRule>
    <cfRule type="containsText" dxfId="180" priority="58" operator="containsText" text="Int">
      <formula>NOT(ISERROR(SEARCH("Int",U16)))</formula>
    </cfRule>
    <cfRule type="containsText" dxfId="179" priority="59" operator="containsText" text="Exp">
      <formula>NOT(ISERROR(SEARCH("Exp",U16)))</formula>
    </cfRule>
    <cfRule type="containsText" dxfId="178" priority="60" operator="containsText" text="Cha">
      <formula>NOT(ISERROR(SEARCH("Cha",U16)))</formula>
    </cfRule>
    <cfRule type="containsText" dxfId="177" priority="61" operator="containsText" text="Agi">
      <formula>NOT(ISERROR(SEARCH("Agi",U16)))</formula>
    </cfRule>
    <cfRule type="containsText" dxfId="176" priority="62" operator="containsText" text="Str">
      <formula>NOT(ISERROR(SEARCH("Str",U16)))</formula>
    </cfRule>
  </conditionalFormatting>
  <conditionalFormatting sqref="U14:V14">
    <cfRule type="containsText" dxfId="175" priority="63" operator="containsText" text="Phy">
      <formula>NOT(ISERROR(SEARCH("Phy",U14)))</formula>
    </cfRule>
    <cfRule type="containsText" dxfId="174" priority="64" operator="containsText" text="Int">
      <formula>NOT(ISERROR(SEARCH("Int",U14)))</formula>
    </cfRule>
    <cfRule type="containsText" dxfId="173" priority="65" operator="containsText" text="Exp">
      <formula>NOT(ISERROR(SEARCH("Exp",U14)))</formula>
    </cfRule>
    <cfRule type="containsText" dxfId="172" priority="66" operator="containsText" text="Cha">
      <formula>NOT(ISERROR(SEARCH("Cha",U14)))</formula>
    </cfRule>
    <cfRule type="containsText" dxfId="171" priority="67" operator="containsText" text="Agi">
      <formula>NOT(ISERROR(SEARCH("Agi",U14)))</formula>
    </cfRule>
    <cfRule type="containsText" dxfId="170" priority="68" operator="containsText" text="Str">
      <formula>NOT(ISERROR(SEARCH("Str",U14)))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M16"/>
  <sheetViews>
    <sheetView workbookViewId="0">
      <selection activeCell="M6" sqref="M6"/>
    </sheetView>
  </sheetViews>
  <sheetFormatPr baseColWidth="10" defaultColWidth="9.1171875" defaultRowHeight="14.35" x14ac:dyDescent="0.5"/>
  <sheetData>
    <row r="1" spans="1:13" s="3" customFormat="1" ht="14.7" thickBot="1" x14ac:dyDescent="0.55000000000000004">
      <c r="A1" s="3" t="s">
        <v>222</v>
      </c>
      <c r="F1" s="237" t="s">
        <v>85</v>
      </c>
      <c r="G1" s="237" t="s">
        <v>251</v>
      </c>
      <c r="H1" s="237" t="s">
        <v>252</v>
      </c>
      <c r="I1" s="237" t="s">
        <v>253</v>
      </c>
      <c r="J1" s="237" t="s">
        <v>254</v>
      </c>
      <c r="K1" s="237" t="s">
        <v>255</v>
      </c>
      <c r="L1" s="237" t="s">
        <v>256</v>
      </c>
      <c r="M1" s="237" t="s">
        <v>257</v>
      </c>
    </row>
    <row r="2" spans="1:13" ht="14.7" thickBot="1" x14ac:dyDescent="0.55000000000000004">
      <c r="A2" t="s">
        <v>219</v>
      </c>
      <c r="F2" s="238" t="s">
        <v>12</v>
      </c>
      <c r="G2" s="238">
        <v>10</v>
      </c>
      <c r="H2" s="238">
        <v>8</v>
      </c>
      <c r="I2" s="238">
        <v>10</v>
      </c>
      <c r="J2" s="238">
        <v>13</v>
      </c>
      <c r="K2" s="238">
        <v>12</v>
      </c>
      <c r="L2" s="238">
        <v>7</v>
      </c>
      <c r="M2" s="238">
        <v>7</v>
      </c>
    </row>
    <row r="3" spans="1:13" ht="14.7" thickBot="1" x14ac:dyDescent="0.55000000000000004">
      <c r="A3" t="s">
        <v>40</v>
      </c>
      <c r="F3" s="239" t="s">
        <v>15</v>
      </c>
      <c r="G3" s="239">
        <v>10</v>
      </c>
      <c r="H3" s="239">
        <v>13</v>
      </c>
      <c r="I3" s="239">
        <v>8</v>
      </c>
      <c r="J3" s="239">
        <v>10</v>
      </c>
      <c r="K3" s="239">
        <v>12</v>
      </c>
      <c r="L3" s="239">
        <v>12</v>
      </c>
      <c r="M3" s="239">
        <v>12</v>
      </c>
    </row>
    <row r="4" spans="1:13" ht="14.7" thickBot="1" x14ac:dyDescent="0.55000000000000004">
      <c r="A4" t="s">
        <v>202</v>
      </c>
      <c r="F4" s="238" t="s">
        <v>21</v>
      </c>
      <c r="G4" s="238">
        <v>10</v>
      </c>
      <c r="H4" s="238">
        <v>11</v>
      </c>
      <c r="I4" s="238">
        <v>8</v>
      </c>
      <c r="J4" s="238">
        <v>6</v>
      </c>
      <c r="K4" s="238">
        <v>8</v>
      </c>
      <c r="L4" s="238">
        <v>9</v>
      </c>
      <c r="M4" s="238">
        <v>13</v>
      </c>
    </row>
    <row r="5" spans="1:13" ht="14.7" thickBot="1" x14ac:dyDescent="0.55000000000000004">
      <c r="A5" t="s">
        <v>220</v>
      </c>
      <c r="F5" s="239" t="s">
        <v>149</v>
      </c>
      <c r="G5" s="239">
        <v>10</v>
      </c>
      <c r="H5" s="239">
        <v>9</v>
      </c>
      <c r="I5" s="239">
        <v>10</v>
      </c>
      <c r="J5" s="239">
        <v>12</v>
      </c>
      <c r="K5" s="239">
        <v>11</v>
      </c>
      <c r="L5" s="239">
        <v>8</v>
      </c>
      <c r="M5" s="239">
        <v>9</v>
      </c>
    </row>
    <row r="6" spans="1:13" ht="14.7" thickBot="1" x14ac:dyDescent="0.55000000000000004">
      <c r="A6" t="s">
        <v>221</v>
      </c>
      <c r="F6" s="240" t="s">
        <v>25</v>
      </c>
      <c r="G6" s="240">
        <v>10</v>
      </c>
      <c r="H6" s="240">
        <v>10</v>
      </c>
      <c r="I6" s="240">
        <v>14</v>
      </c>
      <c r="J6" s="240">
        <v>8</v>
      </c>
      <c r="K6" s="241">
        <v>9</v>
      </c>
      <c r="L6" s="240">
        <v>10</v>
      </c>
      <c r="M6" s="240">
        <v>10</v>
      </c>
    </row>
    <row r="7" spans="1:13" ht="14.7" thickBot="1" x14ac:dyDescent="0.55000000000000004">
      <c r="F7" s="239" t="s">
        <v>168</v>
      </c>
      <c r="G7" s="239">
        <v>10</v>
      </c>
      <c r="H7" s="239">
        <v>11</v>
      </c>
      <c r="I7" s="239">
        <v>10</v>
      </c>
      <c r="J7" s="239">
        <v>10</v>
      </c>
      <c r="K7" s="239">
        <v>10</v>
      </c>
      <c r="L7" s="239">
        <v>10</v>
      </c>
      <c r="M7" s="239">
        <v>10</v>
      </c>
    </row>
    <row r="8" spans="1:13" ht="14.7" thickBot="1" x14ac:dyDescent="0.55000000000000004">
      <c r="F8" s="238" t="s">
        <v>32</v>
      </c>
      <c r="G8" s="238">
        <v>4</v>
      </c>
      <c r="H8" s="238">
        <v>4</v>
      </c>
      <c r="I8" s="238">
        <v>4</v>
      </c>
      <c r="J8" s="238">
        <v>4</v>
      </c>
      <c r="K8" s="238">
        <v>4</v>
      </c>
      <c r="L8" s="238">
        <v>4</v>
      </c>
      <c r="M8" s="238">
        <v>4</v>
      </c>
    </row>
    <row r="9" spans="1:13" ht="14.7" thickBot="1" x14ac:dyDescent="0.55000000000000004">
      <c r="F9" s="239" t="s">
        <v>129</v>
      </c>
      <c r="G9" s="239">
        <v>4</v>
      </c>
      <c r="H9" s="239">
        <v>4</v>
      </c>
      <c r="I9" s="239">
        <v>4</v>
      </c>
      <c r="J9" s="239">
        <v>4</v>
      </c>
      <c r="K9" s="239">
        <v>4</v>
      </c>
      <c r="L9" s="239">
        <v>4</v>
      </c>
      <c r="M9" s="239">
        <v>4</v>
      </c>
    </row>
    <row r="10" spans="1:13" ht="14.7" thickBot="1" x14ac:dyDescent="0.55000000000000004">
      <c r="F10" s="238" t="s">
        <v>68</v>
      </c>
      <c r="G10" s="238">
        <v>200</v>
      </c>
      <c r="H10" s="238">
        <v>150</v>
      </c>
      <c r="I10" s="238">
        <v>200</v>
      </c>
      <c r="J10" s="238">
        <v>250</v>
      </c>
      <c r="K10" s="238">
        <v>250</v>
      </c>
      <c r="L10" s="238">
        <v>150</v>
      </c>
      <c r="M10" s="238">
        <v>150</v>
      </c>
    </row>
    <row r="11" spans="1:13" ht="14.7" thickBot="1" x14ac:dyDescent="0.55000000000000004">
      <c r="F11" s="239" t="s">
        <v>70</v>
      </c>
      <c r="G11" s="239">
        <v>12</v>
      </c>
      <c r="H11" s="239">
        <v>16</v>
      </c>
      <c r="I11" s="239">
        <v>10</v>
      </c>
      <c r="J11" s="239">
        <v>12</v>
      </c>
      <c r="K11" s="239">
        <v>14</v>
      </c>
      <c r="L11" s="239">
        <v>14</v>
      </c>
      <c r="M11" s="239">
        <v>10</v>
      </c>
    </row>
    <row r="12" spans="1:13" ht="14.7" thickBot="1" x14ac:dyDescent="0.55000000000000004">
      <c r="F12" s="238" t="s">
        <v>258</v>
      </c>
      <c r="G12" s="238">
        <v>30000</v>
      </c>
      <c r="H12" s="238">
        <v>27000</v>
      </c>
      <c r="I12" s="238">
        <v>66000</v>
      </c>
      <c r="J12" s="238">
        <v>21000</v>
      </c>
      <c r="K12" s="238">
        <v>24000</v>
      </c>
      <c r="L12" s="238">
        <v>30000</v>
      </c>
      <c r="M12" s="238">
        <v>36000</v>
      </c>
    </row>
    <row r="13" spans="1:13" ht="15.7" thickBot="1" x14ac:dyDescent="0.55000000000000004">
      <c r="F13" s="239" t="s">
        <v>259</v>
      </c>
      <c r="G13" s="239"/>
      <c r="H13" s="239" t="s">
        <v>260</v>
      </c>
      <c r="I13" s="239" t="s">
        <v>261</v>
      </c>
      <c r="J13" s="239" t="s">
        <v>262</v>
      </c>
      <c r="K13" s="239" t="s">
        <v>263</v>
      </c>
      <c r="L13" s="239" t="s">
        <v>264</v>
      </c>
      <c r="M13" s="239" t="s">
        <v>265</v>
      </c>
    </row>
    <row r="14" spans="1:13" ht="15.7" thickBot="1" x14ac:dyDescent="0.55000000000000004">
      <c r="F14" s="238" t="s">
        <v>266</v>
      </c>
      <c r="G14" s="238">
        <v>30</v>
      </c>
      <c r="H14" s="238">
        <v>21</v>
      </c>
      <c r="I14" s="238">
        <v>15</v>
      </c>
      <c r="J14" s="238">
        <v>27</v>
      </c>
      <c r="K14" s="238">
        <v>17</v>
      </c>
      <c r="L14" s="238">
        <v>20</v>
      </c>
      <c r="M14" s="238">
        <v>20</v>
      </c>
    </row>
    <row r="15" spans="1:13" ht="14.7" thickBot="1" x14ac:dyDescent="0.55000000000000004">
      <c r="F15" s="239" t="s">
        <v>267</v>
      </c>
      <c r="G15" s="239">
        <v>150</v>
      </c>
      <c r="H15" s="239">
        <v>150</v>
      </c>
      <c r="I15" s="239">
        <v>150</v>
      </c>
      <c r="J15" s="239">
        <v>150</v>
      </c>
      <c r="K15" s="239">
        <v>150</v>
      </c>
      <c r="L15" s="239">
        <v>150</v>
      </c>
      <c r="M15" s="239">
        <v>150</v>
      </c>
    </row>
    <row r="16" spans="1:13" ht="14.7" thickBot="1" x14ac:dyDescent="0.55000000000000004">
      <c r="F16" s="238" t="s">
        <v>9</v>
      </c>
      <c r="G16" s="238" t="s">
        <v>268</v>
      </c>
      <c r="H16" s="238" t="s">
        <v>268</v>
      </c>
      <c r="I16" s="238" t="s">
        <v>268</v>
      </c>
      <c r="J16" s="238" t="s">
        <v>268</v>
      </c>
      <c r="K16" s="238" t="s">
        <v>268</v>
      </c>
      <c r="L16" s="238" t="s">
        <v>268</v>
      </c>
      <c r="M16" s="238" t="s">
        <v>268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108"/>
  <sheetViews>
    <sheetView topLeftCell="C1" workbookViewId="0">
      <selection activeCell="E31" sqref="E31"/>
    </sheetView>
  </sheetViews>
  <sheetFormatPr baseColWidth="10" defaultColWidth="11.29296875" defaultRowHeight="14.35" x14ac:dyDescent="0.5"/>
  <cols>
    <col min="1" max="1" width="23.5859375" style="56" customWidth="1"/>
    <col min="2" max="2" width="11.29296875" style="56"/>
    <col min="3" max="3" width="22.703125" style="56" customWidth="1"/>
    <col min="4" max="4" width="11.29296875" style="56"/>
    <col min="5" max="5" width="8.29296875" style="56" customWidth="1"/>
    <col min="6" max="6" width="19" style="56" customWidth="1"/>
    <col min="7" max="7" width="8.1171875" style="56" customWidth="1"/>
    <col min="8" max="8" width="33.29296875" style="56" customWidth="1"/>
    <col min="9" max="9" width="18.29296875" style="56" customWidth="1"/>
    <col min="10" max="10" width="14.29296875" style="56" customWidth="1"/>
    <col min="11" max="11" width="11.29296875" style="60"/>
    <col min="12" max="12" width="16.5859375" style="56" customWidth="1"/>
    <col min="13" max="13" width="11.29296875" style="56"/>
    <col min="14" max="14" width="18.1171875" style="56" customWidth="1"/>
    <col min="15" max="15" width="11.29296875" style="56"/>
    <col min="16" max="16" width="16.703125" style="56" customWidth="1"/>
    <col min="17" max="16384" width="11.29296875" style="56"/>
  </cols>
  <sheetData>
    <row r="1" spans="1:18" ht="29" thickBot="1" x14ac:dyDescent="0.55000000000000004">
      <c r="A1" s="124" t="s">
        <v>84</v>
      </c>
      <c r="B1" s="203" t="s">
        <v>85</v>
      </c>
      <c r="C1" s="203" t="s">
        <v>1</v>
      </c>
      <c r="D1" s="203" t="s">
        <v>34</v>
      </c>
      <c r="E1" s="203" t="s">
        <v>3</v>
      </c>
      <c r="F1" s="203" t="s">
        <v>2</v>
      </c>
      <c r="G1" s="205" t="s">
        <v>230</v>
      </c>
      <c r="H1" s="206" t="s">
        <v>231</v>
      </c>
      <c r="I1" s="216"/>
      <c r="J1" s="125" t="s">
        <v>232</v>
      </c>
      <c r="K1" s="123"/>
      <c r="L1" s="261" t="s">
        <v>233</v>
      </c>
      <c r="M1" s="262"/>
      <c r="N1" s="262"/>
      <c r="O1" s="262"/>
      <c r="P1" s="262"/>
      <c r="Q1" s="263"/>
      <c r="R1" s="63"/>
    </row>
    <row r="2" spans="1:18" ht="15.7" thickBot="1" x14ac:dyDescent="0.55000000000000004">
      <c r="A2" s="57"/>
      <c r="B2" s="97"/>
      <c r="C2" s="207"/>
      <c r="D2" s="207"/>
      <c r="E2" s="97"/>
      <c r="F2" s="97"/>
      <c r="G2" s="97"/>
      <c r="H2" s="58"/>
      <c r="J2" s="213">
        <f>B2*0.4</f>
        <v>0</v>
      </c>
      <c r="L2" s="232" t="s">
        <v>234</v>
      </c>
      <c r="M2" s="264">
        <f>O4-M4</f>
        <v>30000</v>
      </c>
      <c r="N2" s="264"/>
      <c r="O2" s="264"/>
      <c r="P2" s="264"/>
      <c r="Q2" s="265"/>
      <c r="R2" s="63"/>
    </row>
    <row r="3" spans="1:18" ht="15.7" thickBot="1" x14ac:dyDescent="0.55000000000000004">
      <c r="A3" s="66"/>
      <c r="B3" s="76"/>
      <c r="C3" s="174"/>
      <c r="D3" s="174"/>
      <c r="E3" s="76"/>
      <c r="F3" s="76"/>
      <c r="G3" s="76"/>
      <c r="H3" s="67"/>
      <c r="J3" s="211">
        <f>B3*0.4</f>
        <v>0</v>
      </c>
      <c r="L3" s="266" t="s">
        <v>235</v>
      </c>
      <c r="M3" s="267"/>
      <c r="N3" s="268" t="s">
        <v>236</v>
      </c>
      <c r="O3" s="269"/>
      <c r="P3" s="270" t="s">
        <v>237</v>
      </c>
      <c r="Q3" s="271"/>
      <c r="R3" s="63"/>
    </row>
    <row r="4" spans="1:18" ht="15.7" thickBot="1" x14ac:dyDescent="0.55000000000000004">
      <c r="A4" s="66"/>
      <c r="B4" s="76"/>
      <c r="C4" s="174"/>
      <c r="D4" s="174"/>
      <c r="E4" s="76"/>
      <c r="F4" s="76"/>
      <c r="G4" s="76"/>
      <c r="H4" s="67"/>
      <c r="I4" s="220" t="s">
        <v>244</v>
      </c>
      <c r="J4" s="211">
        <f>B4*0.4</f>
        <v>0</v>
      </c>
      <c r="L4" s="196" t="s">
        <v>238</v>
      </c>
      <c r="M4" s="197">
        <f>SUM(M5:M27)</f>
        <v>0</v>
      </c>
      <c r="N4" s="195" t="s">
        <v>239</v>
      </c>
      <c r="O4" s="194">
        <f>SUM(O5:O27)</f>
        <v>30000</v>
      </c>
      <c r="P4" s="193" t="s">
        <v>240</v>
      </c>
      <c r="Q4" s="192">
        <f>SUM(Q5:Q27)</f>
        <v>200</v>
      </c>
      <c r="R4" s="63"/>
    </row>
    <row r="5" spans="1:18" ht="14.7" thickBot="1" x14ac:dyDescent="0.55000000000000004">
      <c r="A5" s="92"/>
      <c r="B5" s="93"/>
      <c r="C5" s="93"/>
      <c r="D5" s="93"/>
      <c r="E5" s="93"/>
      <c r="F5" s="93"/>
      <c r="G5" s="93"/>
      <c r="H5" s="219"/>
      <c r="I5" s="221">
        <f>SUM(C8:C12)</f>
        <v>0</v>
      </c>
      <c r="J5" s="212"/>
      <c r="L5" s="169"/>
      <c r="M5" s="180"/>
      <c r="N5" s="183" t="s">
        <v>246</v>
      </c>
      <c r="O5" s="184">
        <v>30000</v>
      </c>
      <c r="P5" s="189"/>
      <c r="Q5" s="177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70"/>
      <c r="M6" s="181"/>
      <c r="N6" s="185"/>
      <c r="O6" s="186"/>
      <c r="P6" s="190"/>
      <c r="Q6" s="178">
        <v>200</v>
      </c>
      <c r="R6" s="63"/>
    </row>
    <row r="7" spans="1:18" ht="29" thickBot="1" x14ac:dyDescent="0.55000000000000004">
      <c r="A7" s="124" t="s">
        <v>86</v>
      </c>
      <c r="B7" s="203" t="s">
        <v>85</v>
      </c>
      <c r="C7" s="204" t="s">
        <v>87</v>
      </c>
      <c r="D7" s="204" t="s">
        <v>34</v>
      </c>
      <c r="E7" s="203" t="s">
        <v>3</v>
      </c>
      <c r="F7" s="203" t="s">
        <v>2</v>
      </c>
      <c r="G7" s="205" t="s">
        <v>230</v>
      </c>
      <c r="H7" s="206" t="s">
        <v>231</v>
      </c>
      <c r="I7" s="123"/>
      <c r="J7" s="125" t="s">
        <v>232</v>
      </c>
      <c r="L7" s="170"/>
      <c r="M7" s="181"/>
      <c r="N7" s="185"/>
      <c r="O7" s="186"/>
      <c r="P7" s="190"/>
      <c r="Q7" s="178"/>
      <c r="R7" s="63"/>
    </row>
    <row r="8" spans="1:18" x14ac:dyDescent="0.5">
      <c r="A8" s="69"/>
      <c r="B8" s="70"/>
      <c r="C8" s="198"/>
      <c r="D8" s="198"/>
      <c r="E8" s="202"/>
      <c r="F8" s="202"/>
      <c r="G8" s="202"/>
      <c r="H8" s="71"/>
      <c r="I8" s="217" t="s">
        <v>241</v>
      </c>
      <c r="J8" s="214">
        <f>B8*0.4</f>
        <v>0</v>
      </c>
      <c r="L8" s="170"/>
      <c r="M8" s="181"/>
      <c r="N8" s="185"/>
      <c r="O8" s="186"/>
      <c r="P8" s="190"/>
      <c r="Q8" s="178"/>
      <c r="R8" s="63"/>
    </row>
    <row r="9" spans="1:18" ht="14.7" thickBot="1" x14ac:dyDescent="0.55000000000000004">
      <c r="A9" s="66"/>
      <c r="B9" s="76"/>
      <c r="C9" s="174"/>
      <c r="D9" s="174"/>
      <c r="E9" s="176"/>
      <c r="F9" s="176"/>
      <c r="G9" s="176"/>
      <c r="H9" s="67"/>
      <c r="I9" s="218">
        <f>I12+SUM(D15:D63)+SUM(D66:D124)</f>
        <v>0</v>
      </c>
      <c r="J9" s="211">
        <f>B9*0.4</f>
        <v>0</v>
      </c>
      <c r="L9" s="170"/>
      <c r="M9" s="181"/>
      <c r="N9" s="185"/>
      <c r="O9" s="186"/>
      <c r="P9" s="190"/>
      <c r="Q9" s="178"/>
      <c r="R9" s="63"/>
    </row>
    <row r="10" spans="1:18" ht="14.7" thickBot="1" x14ac:dyDescent="0.55000000000000004">
      <c r="A10" s="66"/>
      <c r="B10" s="76"/>
      <c r="C10" s="174"/>
      <c r="D10" s="174"/>
      <c r="E10" s="176"/>
      <c r="F10" s="176"/>
      <c r="G10" s="176"/>
      <c r="H10" s="67"/>
      <c r="I10" s="60"/>
      <c r="J10" s="211">
        <f>B10*0.4</f>
        <v>0</v>
      </c>
      <c r="L10" s="170"/>
      <c r="M10" s="181"/>
      <c r="N10" s="185"/>
      <c r="O10" s="186"/>
      <c r="P10" s="190"/>
      <c r="Q10" s="178"/>
      <c r="R10" s="63"/>
    </row>
    <row r="11" spans="1:18" x14ac:dyDescent="0.5">
      <c r="A11" s="66"/>
      <c r="B11" s="76"/>
      <c r="C11" s="174"/>
      <c r="D11" s="174"/>
      <c r="E11" s="176"/>
      <c r="F11" s="176"/>
      <c r="G11" s="176"/>
      <c r="H11" s="67"/>
      <c r="I11" s="217" t="s">
        <v>88</v>
      </c>
      <c r="J11" s="211">
        <f>B11*0.4</f>
        <v>0</v>
      </c>
      <c r="L11" s="170"/>
      <c r="M11" s="181"/>
      <c r="N11" s="185"/>
      <c r="O11" s="186"/>
      <c r="P11" s="190"/>
      <c r="Q11" s="178"/>
      <c r="R11" s="63"/>
    </row>
    <row r="12" spans="1:18" ht="14.7" thickBot="1" x14ac:dyDescent="0.55000000000000004">
      <c r="A12" s="92"/>
      <c r="B12" s="93"/>
      <c r="C12" s="200"/>
      <c r="D12" s="200"/>
      <c r="E12" s="201"/>
      <c r="F12" s="201"/>
      <c r="G12" s="201"/>
      <c r="H12" s="94"/>
      <c r="I12" s="218">
        <f>SUM(D2:D6)+SUM(D8:D12)</f>
        <v>0</v>
      </c>
      <c r="J12" s="215">
        <f>B12*0.4</f>
        <v>0</v>
      </c>
      <c r="L12" s="170"/>
      <c r="M12" s="181"/>
      <c r="N12" s="185"/>
      <c r="O12" s="186"/>
      <c r="P12" s="190"/>
      <c r="Q12" s="178"/>
      <c r="R12" s="63"/>
    </row>
    <row r="13" spans="1:18" ht="14.7" thickBot="1" x14ac:dyDescent="0.55000000000000004">
      <c r="A13" s="60"/>
      <c r="B13" s="60"/>
      <c r="C13" s="230"/>
      <c r="D13" s="230"/>
      <c r="E13" s="60"/>
      <c r="F13" s="60"/>
      <c r="G13" s="60"/>
      <c r="H13" s="60"/>
      <c r="I13" s="60"/>
      <c r="J13" s="60"/>
      <c r="L13" s="170"/>
      <c r="M13" s="181"/>
      <c r="N13" s="185"/>
      <c r="O13" s="186"/>
      <c r="P13" s="190"/>
      <c r="Q13" s="178"/>
      <c r="R13" s="63"/>
    </row>
    <row r="14" spans="1:18" ht="47.25" customHeight="1" thickBot="1" x14ac:dyDescent="0.55000000000000004">
      <c r="A14" s="208" t="s">
        <v>89</v>
      </c>
      <c r="B14" s="205" t="s">
        <v>85</v>
      </c>
      <c r="C14" s="209" t="s">
        <v>90</v>
      </c>
      <c r="D14" s="209" t="s">
        <v>34</v>
      </c>
      <c r="E14" s="205" t="s">
        <v>3</v>
      </c>
      <c r="F14" s="205" t="s">
        <v>245</v>
      </c>
      <c r="G14" s="210" t="s">
        <v>230</v>
      </c>
      <c r="H14" s="223"/>
      <c r="I14" s="223"/>
      <c r="J14" s="172" t="s">
        <v>232</v>
      </c>
      <c r="K14" s="223"/>
      <c r="L14" s="170"/>
      <c r="M14" s="181"/>
      <c r="N14" s="185"/>
      <c r="O14" s="186"/>
      <c r="P14" s="190"/>
      <c r="Q14" s="178"/>
      <c r="R14" s="63"/>
    </row>
    <row r="15" spans="1:18" ht="14.7" thickBot="1" x14ac:dyDescent="0.55000000000000004">
      <c r="A15" s="57"/>
      <c r="B15" s="97">
        <f>200*E15</f>
        <v>0</v>
      </c>
      <c r="C15" s="97"/>
      <c r="D15" s="207">
        <f>0.5*E15</f>
        <v>0</v>
      </c>
      <c r="E15" s="97"/>
      <c r="F15" s="222"/>
      <c r="G15" s="58"/>
      <c r="H15" s="60"/>
      <c r="I15" s="60"/>
      <c r="J15" s="213">
        <f t="shared" ref="J15:J62" si="0">B15*0.4</f>
        <v>0</v>
      </c>
      <c r="L15" s="170"/>
      <c r="M15" s="181"/>
      <c r="N15" s="185"/>
      <c r="O15" s="186"/>
      <c r="P15" s="190"/>
      <c r="Q15" s="178"/>
      <c r="R15" s="63"/>
    </row>
    <row r="16" spans="1:18" ht="14.7" thickBot="1" x14ac:dyDescent="0.55000000000000004">
      <c r="A16" s="66"/>
      <c r="B16" s="76">
        <f>420*E16</f>
        <v>0</v>
      </c>
      <c r="C16" s="76"/>
      <c r="D16" s="207">
        <f>0.5*E16</f>
        <v>0</v>
      </c>
      <c r="E16" s="76"/>
      <c r="F16" s="176"/>
      <c r="G16" s="67"/>
      <c r="H16" s="60"/>
      <c r="I16" s="60"/>
      <c r="J16" s="211">
        <f t="shared" si="0"/>
        <v>0</v>
      </c>
      <c r="L16" s="170"/>
      <c r="M16" s="181"/>
      <c r="N16" s="185"/>
      <c r="O16" s="186"/>
      <c r="P16" s="190"/>
      <c r="Q16" s="178"/>
      <c r="R16" s="63"/>
    </row>
    <row r="17" spans="1:18" ht="14.7" thickBot="1" x14ac:dyDescent="0.55000000000000004">
      <c r="A17" s="66"/>
      <c r="B17" s="76">
        <f>900*E17</f>
        <v>0</v>
      </c>
      <c r="C17" s="76"/>
      <c r="D17" s="207">
        <f t="shared" ref="D17:D62" si="1">0.5*E17</f>
        <v>0</v>
      </c>
      <c r="E17" s="76"/>
      <c r="F17" s="176"/>
      <c r="G17" s="67"/>
      <c r="H17" s="60"/>
      <c r="I17" s="60"/>
      <c r="J17" s="211">
        <f t="shared" si="0"/>
        <v>0</v>
      </c>
      <c r="L17" s="170"/>
      <c r="M17" s="181"/>
      <c r="N17" s="185"/>
      <c r="O17" s="186"/>
      <c r="P17" s="190"/>
      <c r="Q17" s="178"/>
      <c r="R17" s="63"/>
    </row>
    <row r="18" spans="1:18" ht="14.7" thickBot="1" x14ac:dyDescent="0.55000000000000004">
      <c r="A18" s="66"/>
      <c r="B18" s="76">
        <f>E18*1300</f>
        <v>0</v>
      </c>
      <c r="C18" s="76"/>
      <c r="D18" s="207">
        <f t="shared" si="1"/>
        <v>0</v>
      </c>
      <c r="E18" s="76"/>
      <c r="F18" s="176"/>
      <c r="G18" s="67"/>
      <c r="H18" s="60"/>
      <c r="I18" s="60"/>
      <c r="J18" s="211">
        <f t="shared" si="0"/>
        <v>0</v>
      </c>
      <c r="L18" s="170"/>
      <c r="M18" s="181"/>
      <c r="N18" s="185"/>
      <c r="O18" s="186"/>
      <c r="P18" s="190"/>
      <c r="Q18" s="178"/>
      <c r="R18" s="63"/>
    </row>
    <row r="19" spans="1:18" ht="14.7" thickBot="1" x14ac:dyDescent="0.55000000000000004">
      <c r="A19" s="66"/>
      <c r="B19" s="76">
        <f>420*E19</f>
        <v>0</v>
      </c>
      <c r="C19" s="76"/>
      <c r="D19" s="207">
        <f t="shared" si="1"/>
        <v>0</v>
      </c>
      <c r="E19" s="76"/>
      <c r="F19" s="176"/>
      <c r="G19" s="67"/>
      <c r="H19" s="60"/>
      <c r="I19" s="60"/>
      <c r="J19" s="211">
        <f t="shared" si="0"/>
        <v>0</v>
      </c>
      <c r="L19" s="170"/>
      <c r="M19" s="181"/>
      <c r="N19" s="185"/>
      <c r="O19" s="186"/>
      <c r="P19" s="190"/>
      <c r="Q19" s="178"/>
      <c r="R19" s="63"/>
    </row>
    <row r="20" spans="1:18" ht="14.7" thickBot="1" x14ac:dyDescent="0.55000000000000004">
      <c r="A20" s="66"/>
      <c r="B20" s="76">
        <f>900*E20</f>
        <v>0</v>
      </c>
      <c r="C20" s="76"/>
      <c r="D20" s="207">
        <f t="shared" si="1"/>
        <v>0</v>
      </c>
      <c r="E20" s="76"/>
      <c r="F20" s="176"/>
      <c r="G20" s="67"/>
      <c r="H20" s="60"/>
      <c r="I20" s="60"/>
      <c r="J20" s="211">
        <f t="shared" si="0"/>
        <v>0</v>
      </c>
      <c r="L20" s="170"/>
      <c r="M20" s="181"/>
      <c r="N20" s="185"/>
      <c r="O20" s="186"/>
      <c r="P20" s="190"/>
      <c r="Q20" s="178"/>
      <c r="R20" s="63"/>
    </row>
    <row r="21" spans="1:18" ht="14.7" thickBot="1" x14ac:dyDescent="0.55000000000000004">
      <c r="A21" s="66"/>
      <c r="B21" s="76">
        <f>1300*E21</f>
        <v>0</v>
      </c>
      <c r="C21" s="76"/>
      <c r="D21" s="207">
        <f t="shared" si="1"/>
        <v>0</v>
      </c>
      <c r="E21" s="76"/>
      <c r="F21" s="176"/>
      <c r="G21" s="67"/>
      <c r="H21" s="60"/>
      <c r="I21" s="60"/>
      <c r="J21" s="211">
        <f t="shared" si="0"/>
        <v>0</v>
      </c>
      <c r="L21" s="170"/>
      <c r="M21" s="181"/>
      <c r="N21" s="185"/>
      <c r="O21" s="186"/>
      <c r="P21" s="190"/>
      <c r="Q21" s="178"/>
      <c r="R21" s="63"/>
    </row>
    <row r="22" spans="1:18" ht="14.7" thickBot="1" x14ac:dyDescent="0.55000000000000004">
      <c r="A22" s="66"/>
      <c r="B22" s="76">
        <f>420*E22</f>
        <v>0</v>
      </c>
      <c r="C22" s="76"/>
      <c r="D22" s="207">
        <f t="shared" si="1"/>
        <v>0</v>
      </c>
      <c r="E22" s="76"/>
      <c r="F22" s="176"/>
      <c r="G22" s="67"/>
      <c r="H22" s="60"/>
      <c r="I22" s="60"/>
      <c r="J22" s="211">
        <f t="shared" si="0"/>
        <v>0</v>
      </c>
      <c r="L22" s="170"/>
      <c r="M22" s="181"/>
      <c r="N22" s="185"/>
      <c r="O22" s="186"/>
      <c r="P22" s="190"/>
      <c r="Q22" s="178"/>
      <c r="R22" s="63"/>
    </row>
    <row r="23" spans="1:18" ht="14.7" thickBot="1" x14ac:dyDescent="0.55000000000000004">
      <c r="A23" s="66"/>
      <c r="B23" s="76">
        <f>900*E23</f>
        <v>0</v>
      </c>
      <c r="C23" s="76"/>
      <c r="D23" s="207">
        <f t="shared" si="1"/>
        <v>0</v>
      </c>
      <c r="E23" s="76"/>
      <c r="F23" s="176"/>
      <c r="G23" s="67"/>
      <c r="H23" s="60"/>
      <c r="I23" s="60"/>
      <c r="J23" s="211">
        <f t="shared" si="0"/>
        <v>0</v>
      </c>
      <c r="L23" s="170"/>
      <c r="M23" s="181"/>
      <c r="N23" s="185"/>
      <c r="O23" s="186"/>
      <c r="P23" s="190"/>
      <c r="Q23" s="178"/>
      <c r="R23" s="63"/>
    </row>
    <row r="24" spans="1:18" ht="14.7" thickBot="1" x14ac:dyDescent="0.55000000000000004">
      <c r="A24" s="66"/>
      <c r="B24" s="76">
        <f>1300*E24</f>
        <v>0</v>
      </c>
      <c r="C24" s="76"/>
      <c r="D24" s="207">
        <f t="shared" si="1"/>
        <v>0</v>
      </c>
      <c r="E24" s="76"/>
      <c r="F24" s="176"/>
      <c r="G24" s="67"/>
      <c r="H24" s="60"/>
      <c r="I24" s="60"/>
      <c r="J24" s="211">
        <f t="shared" si="0"/>
        <v>0</v>
      </c>
      <c r="L24" s="170"/>
      <c r="M24" s="181"/>
      <c r="N24" s="185"/>
      <c r="O24" s="186"/>
      <c r="P24" s="190"/>
      <c r="Q24" s="178"/>
      <c r="R24" s="63"/>
    </row>
    <row r="25" spans="1:18" ht="14.7" thickBot="1" x14ac:dyDescent="0.55000000000000004">
      <c r="A25" s="66"/>
      <c r="B25" s="76">
        <f>2000*E25</f>
        <v>0</v>
      </c>
      <c r="C25" s="76"/>
      <c r="D25" s="207">
        <f t="shared" si="1"/>
        <v>0</v>
      </c>
      <c r="E25" s="76"/>
      <c r="F25" s="176"/>
      <c r="G25" s="67"/>
      <c r="H25" s="60"/>
      <c r="I25" s="60"/>
      <c r="J25" s="211">
        <f t="shared" si="0"/>
        <v>0</v>
      </c>
      <c r="L25" s="170"/>
      <c r="M25" s="181"/>
      <c r="N25" s="185"/>
      <c r="O25" s="186"/>
      <c r="P25" s="190"/>
      <c r="Q25" s="178"/>
      <c r="R25" s="63"/>
    </row>
    <row r="26" spans="1:18" ht="14.7" thickBot="1" x14ac:dyDescent="0.55000000000000004">
      <c r="A26" s="66"/>
      <c r="B26" s="76">
        <f>5000*E26</f>
        <v>0</v>
      </c>
      <c r="C26" s="76"/>
      <c r="D26" s="207">
        <f t="shared" si="1"/>
        <v>0</v>
      </c>
      <c r="E26" s="76"/>
      <c r="F26" s="176"/>
      <c r="G26" s="67"/>
      <c r="H26" s="60"/>
      <c r="I26" s="60"/>
      <c r="J26" s="211">
        <f t="shared" si="0"/>
        <v>0</v>
      </c>
      <c r="L26" s="170"/>
      <c r="M26" s="181"/>
      <c r="N26" s="185"/>
      <c r="O26" s="186"/>
      <c r="P26" s="190"/>
      <c r="Q26" s="178"/>
      <c r="R26" s="63"/>
    </row>
    <row r="27" spans="1:18" ht="14.7" thickBot="1" x14ac:dyDescent="0.55000000000000004">
      <c r="A27" s="66"/>
      <c r="B27" s="76">
        <f>1400*E27</f>
        <v>0</v>
      </c>
      <c r="C27" s="76"/>
      <c r="D27" s="207">
        <f t="shared" si="1"/>
        <v>0</v>
      </c>
      <c r="E27" s="76"/>
      <c r="F27" s="176"/>
      <c r="G27" s="67"/>
      <c r="H27" s="60"/>
      <c r="I27" s="60"/>
      <c r="J27" s="211">
        <f t="shared" si="0"/>
        <v>0</v>
      </c>
      <c r="L27" s="170"/>
      <c r="M27" s="181"/>
      <c r="N27" s="185"/>
      <c r="O27" s="186"/>
      <c r="P27" s="190"/>
      <c r="Q27" s="178"/>
      <c r="R27" s="63"/>
    </row>
    <row r="28" spans="1:18" ht="14.7" thickBot="1" x14ac:dyDescent="0.55000000000000004">
      <c r="A28" s="66"/>
      <c r="B28" s="76">
        <f>2100*E28</f>
        <v>0</v>
      </c>
      <c r="C28" s="76"/>
      <c r="D28" s="207">
        <f t="shared" si="1"/>
        <v>0</v>
      </c>
      <c r="E28" s="76"/>
      <c r="F28" s="176"/>
      <c r="G28" s="67"/>
      <c r="H28" s="60"/>
      <c r="I28" s="60"/>
      <c r="J28" s="211">
        <f t="shared" si="0"/>
        <v>0</v>
      </c>
      <c r="L28" s="170"/>
      <c r="M28" s="181"/>
      <c r="N28" s="185"/>
      <c r="O28" s="186"/>
      <c r="P28" s="190"/>
      <c r="Q28" s="178"/>
      <c r="R28" s="63"/>
    </row>
    <row r="29" spans="1:18" ht="14.7" thickBot="1" x14ac:dyDescent="0.55000000000000004">
      <c r="A29" s="66"/>
      <c r="B29" s="76">
        <v>0</v>
      </c>
      <c r="C29" s="76"/>
      <c r="D29" s="207">
        <f t="shared" si="1"/>
        <v>0</v>
      </c>
      <c r="E29" s="76"/>
      <c r="F29" s="176"/>
      <c r="G29" s="67"/>
      <c r="H29" s="60"/>
      <c r="I29" s="60"/>
      <c r="J29" s="211">
        <f t="shared" si="0"/>
        <v>0</v>
      </c>
      <c r="L29" s="170"/>
      <c r="M29" s="181"/>
      <c r="N29" s="185"/>
      <c r="O29" s="186"/>
      <c r="P29" s="190"/>
      <c r="Q29" s="178"/>
      <c r="R29" s="63"/>
    </row>
    <row r="30" spans="1:18" ht="14.7" thickBot="1" x14ac:dyDescent="0.55000000000000004">
      <c r="A30" s="66"/>
      <c r="B30" s="76">
        <f>1000*E30</f>
        <v>0</v>
      </c>
      <c r="C30" s="76"/>
      <c r="D30" s="207">
        <f t="shared" si="1"/>
        <v>0</v>
      </c>
      <c r="E30" s="76"/>
      <c r="F30" s="176"/>
      <c r="G30" s="67"/>
      <c r="H30" s="60"/>
      <c r="I30" s="60"/>
      <c r="J30" s="211">
        <f t="shared" si="0"/>
        <v>0</v>
      </c>
      <c r="L30" s="170"/>
      <c r="M30" s="181"/>
      <c r="N30" s="185"/>
      <c r="O30" s="186"/>
      <c r="P30" s="190"/>
      <c r="Q30" s="178"/>
      <c r="R30" s="63"/>
    </row>
    <row r="31" spans="1:18" ht="14.7" thickBot="1" x14ac:dyDescent="0.55000000000000004">
      <c r="A31" s="66"/>
      <c r="B31" s="76">
        <f>1000*E31</f>
        <v>0</v>
      </c>
      <c r="C31" s="76"/>
      <c r="D31" s="207">
        <f t="shared" si="1"/>
        <v>0</v>
      </c>
      <c r="E31" s="76"/>
      <c r="F31" s="176"/>
      <c r="G31" s="67"/>
      <c r="H31" s="60"/>
      <c r="I31" s="60"/>
      <c r="J31" s="211">
        <f t="shared" si="0"/>
        <v>0</v>
      </c>
      <c r="L31" s="170"/>
      <c r="M31" s="181"/>
      <c r="N31" s="185"/>
      <c r="O31" s="186"/>
      <c r="P31" s="190"/>
      <c r="Q31" s="178"/>
      <c r="R31" s="63"/>
    </row>
    <row r="32" spans="1:18" ht="14.7" thickBot="1" x14ac:dyDescent="0.55000000000000004">
      <c r="A32" s="66"/>
      <c r="B32" s="76">
        <f>2000*E32</f>
        <v>0</v>
      </c>
      <c r="C32" s="76"/>
      <c r="D32" s="207">
        <f t="shared" si="1"/>
        <v>0</v>
      </c>
      <c r="E32" s="76"/>
      <c r="F32" s="176"/>
      <c r="G32" s="67"/>
      <c r="H32" s="60"/>
      <c r="I32" s="60"/>
      <c r="J32" s="211">
        <f t="shared" si="0"/>
        <v>0</v>
      </c>
      <c r="L32" s="170"/>
      <c r="M32" s="181"/>
      <c r="N32" s="185"/>
      <c r="O32" s="186"/>
      <c r="P32" s="190"/>
      <c r="Q32" s="178"/>
      <c r="R32" s="63"/>
    </row>
    <row r="33" spans="1:18" ht="14.7" thickBot="1" x14ac:dyDescent="0.55000000000000004">
      <c r="A33" s="66"/>
      <c r="B33" s="76">
        <f>4000*E33</f>
        <v>0</v>
      </c>
      <c r="C33" s="76"/>
      <c r="D33" s="207">
        <f t="shared" si="1"/>
        <v>0</v>
      </c>
      <c r="E33" s="76"/>
      <c r="F33" s="76"/>
      <c r="G33" s="67"/>
      <c r="H33" s="60"/>
      <c r="I33" s="60"/>
      <c r="J33" s="211">
        <f t="shared" si="0"/>
        <v>0</v>
      </c>
      <c r="L33" s="170"/>
      <c r="M33" s="181"/>
      <c r="N33" s="185"/>
      <c r="O33" s="186"/>
      <c r="P33" s="190"/>
      <c r="Q33" s="178"/>
      <c r="R33" s="63"/>
    </row>
    <row r="34" spans="1:18" ht="14.7" thickBot="1" x14ac:dyDescent="0.55000000000000004">
      <c r="A34" s="66"/>
      <c r="B34" s="76">
        <f>1000*E34</f>
        <v>0</v>
      </c>
      <c r="C34" s="76"/>
      <c r="D34" s="207">
        <f t="shared" si="1"/>
        <v>0</v>
      </c>
      <c r="E34" s="76"/>
      <c r="F34" s="76"/>
      <c r="G34" s="67"/>
      <c r="H34" s="60"/>
      <c r="I34" s="60"/>
      <c r="J34" s="211">
        <f t="shared" si="0"/>
        <v>0</v>
      </c>
      <c r="L34" s="170"/>
      <c r="M34" s="181"/>
      <c r="N34" s="185"/>
      <c r="O34" s="186"/>
      <c r="P34" s="190"/>
      <c r="Q34" s="178"/>
      <c r="R34" s="63"/>
    </row>
    <row r="35" spans="1:18" ht="14.7" thickBot="1" x14ac:dyDescent="0.55000000000000004">
      <c r="A35" s="66"/>
      <c r="B35" s="76">
        <f>2000*E35</f>
        <v>0</v>
      </c>
      <c r="C35" s="76"/>
      <c r="D35" s="207">
        <f t="shared" si="1"/>
        <v>0</v>
      </c>
      <c r="E35" s="76"/>
      <c r="F35" s="76"/>
      <c r="G35" s="67"/>
      <c r="H35" s="60"/>
      <c r="I35" s="60"/>
      <c r="J35" s="211">
        <f t="shared" si="0"/>
        <v>0</v>
      </c>
      <c r="L35" s="171"/>
      <c r="M35" s="182"/>
      <c r="N35" s="187"/>
      <c r="O35" s="188"/>
      <c r="P35" s="191"/>
      <c r="Q35" s="179"/>
      <c r="R35" s="63"/>
    </row>
    <row r="36" spans="1:18" ht="14.7" thickBot="1" x14ac:dyDescent="0.55000000000000004">
      <c r="A36" s="66"/>
      <c r="B36" s="76">
        <f>2000*E36</f>
        <v>0</v>
      </c>
      <c r="C36" s="76"/>
      <c r="D36" s="207">
        <f t="shared" si="1"/>
        <v>0</v>
      </c>
      <c r="E36" s="76"/>
      <c r="F36" s="76"/>
      <c r="G36" s="67"/>
      <c r="H36" s="60"/>
      <c r="I36" s="60"/>
      <c r="J36" s="211">
        <f t="shared" si="0"/>
        <v>0</v>
      </c>
      <c r="R36" s="63"/>
    </row>
    <row r="37" spans="1:18" ht="14.7" thickBot="1" x14ac:dyDescent="0.55000000000000004">
      <c r="A37" s="66"/>
      <c r="B37" s="76">
        <v>0</v>
      </c>
      <c r="C37" s="76"/>
      <c r="D37" s="207">
        <f t="shared" si="1"/>
        <v>0</v>
      </c>
      <c r="E37" s="76"/>
      <c r="F37" s="76"/>
      <c r="G37" s="67"/>
      <c r="H37" s="60"/>
      <c r="I37" s="60"/>
      <c r="J37" s="211">
        <f t="shared" si="0"/>
        <v>0</v>
      </c>
      <c r="R37" s="63"/>
    </row>
    <row r="38" spans="1:18" ht="14.7" thickBot="1" x14ac:dyDescent="0.55000000000000004">
      <c r="A38" s="66"/>
      <c r="B38" s="76">
        <f>2000*E38</f>
        <v>0</v>
      </c>
      <c r="C38" s="76"/>
      <c r="D38" s="207">
        <f t="shared" si="1"/>
        <v>0</v>
      </c>
      <c r="E38" s="76"/>
      <c r="F38" s="76"/>
      <c r="G38" s="67"/>
      <c r="H38" s="60"/>
      <c r="I38" s="60"/>
      <c r="J38" s="211">
        <f t="shared" si="0"/>
        <v>0</v>
      </c>
      <c r="R38" s="63"/>
    </row>
    <row r="39" spans="1:18" ht="14.7" thickBot="1" x14ac:dyDescent="0.55000000000000004">
      <c r="A39" s="66"/>
      <c r="B39" s="76">
        <f>1400*E39</f>
        <v>0</v>
      </c>
      <c r="C39" s="76"/>
      <c r="D39" s="207">
        <f t="shared" si="1"/>
        <v>0</v>
      </c>
      <c r="E39" s="76"/>
      <c r="F39" s="76"/>
      <c r="G39" s="67"/>
      <c r="H39" s="60"/>
      <c r="I39" s="60"/>
      <c r="J39" s="211">
        <f t="shared" si="0"/>
        <v>0</v>
      </c>
      <c r="R39" s="63"/>
    </row>
    <row r="40" spans="1:18" ht="14.7" thickBot="1" x14ac:dyDescent="0.55000000000000004">
      <c r="A40" s="66"/>
      <c r="B40" s="76">
        <f>E40*700</f>
        <v>0</v>
      </c>
      <c r="C40" s="76"/>
      <c r="D40" s="207">
        <f t="shared" si="1"/>
        <v>0</v>
      </c>
      <c r="E40" s="76"/>
      <c r="F40" s="76"/>
      <c r="G40" s="67"/>
      <c r="H40" s="60"/>
      <c r="I40" s="60"/>
      <c r="J40" s="211">
        <f t="shared" si="0"/>
        <v>0</v>
      </c>
      <c r="R40" s="63"/>
    </row>
    <row r="41" spans="1:18" ht="14.7" thickBot="1" x14ac:dyDescent="0.55000000000000004">
      <c r="A41" s="66"/>
      <c r="B41" s="76">
        <f>E41*350</f>
        <v>0</v>
      </c>
      <c r="C41" s="76"/>
      <c r="D41" s="207">
        <f t="shared" si="1"/>
        <v>0</v>
      </c>
      <c r="E41" s="76"/>
      <c r="F41" s="76"/>
      <c r="G41" s="67"/>
      <c r="H41" s="60"/>
      <c r="I41" s="60"/>
      <c r="J41" s="211">
        <f t="shared" si="0"/>
        <v>0</v>
      </c>
      <c r="R41" s="63"/>
    </row>
    <row r="42" spans="1:18" ht="14.7" thickBot="1" x14ac:dyDescent="0.55000000000000004">
      <c r="A42" s="66"/>
      <c r="B42" s="76">
        <f>3800*E42</f>
        <v>0</v>
      </c>
      <c r="C42" s="76"/>
      <c r="D42" s="207">
        <f t="shared" si="1"/>
        <v>0</v>
      </c>
      <c r="E42" s="76"/>
      <c r="F42" s="76"/>
      <c r="G42" s="67"/>
      <c r="H42" s="60"/>
      <c r="I42" s="60"/>
      <c r="J42" s="211">
        <f t="shared" si="0"/>
        <v>0</v>
      </c>
      <c r="R42" s="63"/>
    </row>
    <row r="43" spans="1:18" ht="14.7" thickBot="1" x14ac:dyDescent="0.55000000000000004">
      <c r="A43" s="66"/>
      <c r="B43" s="76">
        <f>1500*E43</f>
        <v>0</v>
      </c>
      <c r="C43" s="76"/>
      <c r="D43" s="207">
        <f t="shared" si="1"/>
        <v>0</v>
      </c>
      <c r="E43" s="76"/>
      <c r="F43" s="76"/>
      <c r="G43" s="67"/>
      <c r="H43" s="60"/>
      <c r="I43" s="60"/>
      <c r="J43" s="211">
        <f t="shared" si="0"/>
        <v>0</v>
      </c>
      <c r="R43" s="63"/>
    </row>
    <row r="44" spans="1:18" ht="14.7" thickBot="1" x14ac:dyDescent="0.55000000000000004">
      <c r="A44" s="66"/>
      <c r="B44" s="76">
        <f>5000*E44</f>
        <v>0</v>
      </c>
      <c r="C44" s="76"/>
      <c r="D44" s="207">
        <f t="shared" si="1"/>
        <v>0</v>
      </c>
      <c r="E44" s="76"/>
      <c r="F44" s="76"/>
      <c r="G44" s="67"/>
      <c r="H44" s="60"/>
      <c r="I44" s="60"/>
      <c r="J44" s="211">
        <f t="shared" si="0"/>
        <v>0</v>
      </c>
      <c r="R44" s="63"/>
    </row>
    <row r="45" spans="1:18" ht="14.7" thickBot="1" x14ac:dyDescent="0.55000000000000004">
      <c r="A45" s="66"/>
      <c r="B45" s="76">
        <f>6000*E45</f>
        <v>0</v>
      </c>
      <c r="C45" s="76"/>
      <c r="D45" s="207">
        <f t="shared" si="1"/>
        <v>0</v>
      </c>
      <c r="E45" s="76"/>
      <c r="F45" s="76"/>
      <c r="G45" s="67"/>
      <c r="H45" s="60"/>
      <c r="I45" s="60"/>
      <c r="J45" s="211">
        <f t="shared" si="0"/>
        <v>0</v>
      </c>
      <c r="R45" s="63"/>
    </row>
    <row r="46" spans="1:18" ht="14.7" thickBot="1" x14ac:dyDescent="0.55000000000000004">
      <c r="A46" s="66"/>
      <c r="B46" s="76">
        <f>2100*E46</f>
        <v>0</v>
      </c>
      <c r="C46" s="76"/>
      <c r="D46" s="207">
        <f t="shared" si="1"/>
        <v>0</v>
      </c>
      <c r="E46" s="76"/>
      <c r="F46" s="76"/>
      <c r="G46" s="67"/>
      <c r="H46" s="60"/>
      <c r="I46" s="60"/>
      <c r="J46" s="211">
        <f t="shared" si="0"/>
        <v>0</v>
      </c>
      <c r="R46" s="63"/>
    </row>
    <row r="47" spans="1:18" ht="14.7" thickBot="1" x14ac:dyDescent="0.55000000000000004">
      <c r="A47" s="66"/>
      <c r="B47" s="76">
        <f>1000*E47</f>
        <v>0</v>
      </c>
      <c r="C47" s="76"/>
      <c r="D47" s="207">
        <f t="shared" si="1"/>
        <v>0</v>
      </c>
      <c r="E47" s="76"/>
      <c r="F47" s="76"/>
      <c r="G47" s="67"/>
      <c r="H47" s="60"/>
      <c r="I47" s="60"/>
      <c r="J47" s="211">
        <f t="shared" si="0"/>
        <v>0</v>
      </c>
      <c r="R47" s="63"/>
    </row>
    <row r="48" spans="1:18" ht="14.7" thickBot="1" x14ac:dyDescent="0.55000000000000004">
      <c r="A48" s="66"/>
      <c r="B48" s="76">
        <f>2000*E48</f>
        <v>0</v>
      </c>
      <c r="C48" s="76"/>
      <c r="D48" s="207">
        <f t="shared" si="1"/>
        <v>0</v>
      </c>
      <c r="E48" s="76"/>
      <c r="F48" s="76"/>
      <c r="G48" s="67"/>
      <c r="H48" s="60"/>
      <c r="I48" s="60"/>
      <c r="J48" s="211">
        <f t="shared" si="0"/>
        <v>0</v>
      </c>
      <c r="R48" s="63"/>
    </row>
    <row r="49" spans="1:18" ht="14.7" thickBot="1" x14ac:dyDescent="0.55000000000000004">
      <c r="A49" s="66"/>
      <c r="B49" s="76">
        <f>3000*E49</f>
        <v>0</v>
      </c>
      <c r="C49" s="76"/>
      <c r="D49" s="207">
        <f t="shared" si="1"/>
        <v>0</v>
      </c>
      <c r="E49" s="76"/>
      <c r="F49" s="76"/>
      <c r="G49" s="67"/>
      <c r="H49" s="60"/>
      <c r="I49" s="60"/>
      <c r="J49" s="211">
        <f t="shared" si="0"/>
        <v>0</v>
      </c>
      <c r="R49" s="63"/>
    </row>
    <row r="50" spans="1:18" ht="14.7" thickBot="1" x14ac:dyDescent="0.55000000000000004">
      <c r="A50" s="66"/>
      <c r="B50" s="76">
        <f>5000*E50</f>
        <v>0</v>
      </c>
      <c r="C50" s="76"/>
      <c r="D50" s="207">
        <f t="shared" si="1"/>
        <v>0</v>
      </c>
      <c r="E50" s="76"/>
      <c r="F50" s="76"/>
      <c r="G50" s="67"/>
      <c r="H50" s="60"/>
      <c r="I50" s="60"/>
      <c r="J50" s="211">
        <f t="shared" si="0"/>
        <v>0</v>
      </c>
      <c r="R50" s="63"/>
    </row>
    <row r="51" spans="1:18" ht="14.7" thickBot="1" x14ac:dyDescent="0.55000000000000004">
      <c r="A51" s="66"/>
      <c r="B51" s="76">
        <f>4000*E51</f>
        <v>0</v>
      </c>
      <c r="C51" s="76"/>
      <c r="D51" s="207">
        <f t="shared" si="1"/>
        <v>0</v>
      </c>
      <c r="E51" s="76"/>
      <c r="F51" s="76"/>
      <c r="G51" s="67"/>
      <c r="H51" s="60"/>
      <c r="I51" s="60"/>
      <c r="J51" s="211">
        <f t="shared" si="0"/>
        <v>0</v>
      </c>
      <c r="R51" s="63"/>
    </row>
    <row r="52" spans="1:18" ht="14.7" thickBot="1" x14ac:dyDescent="0.55000000000000004">
      <c r="A52" s="66"/>
      <c r="B52" s="76">
        <f>1400*E52</f>
        <v>0</v>
      </c>
      <c r="C52" s="76"/>
      <c r="D52" s="207">
        <f t="shared" si="1"/>
        <v>0</v>
      </c>
      <c r="E52" s="76"/>
      <c r="F52" s="76"/>
      <c r="G52" s="67"/>
      <c r="H52" s="60"/>
      <c r="I52" s="60"/>
      <c r="J52" s="211">
        <f t="shared" si="0"/>
        <v>0</v>
      </c>
      <c r="R52" s="63"/>
    </row>
    <row r="53" spans="1:18" ht="14.7" thickBot="1" x14ac:dyDescent="0.55000000000000004">
      <c r="A53" s="66"/>
      <c r="B53" s="76">
        <f>2100*E53</f>
        <v>0</v>
      </c>
      <c r="C53" s="76"/>
      <c r="D53" s="207">
        <f t="shared" si="1"/>
        <v>0</v>
      </c>
      <c r="E53" s="76"/>
      <c r="F53" s="76"/>
      <c r="G53" s="67"/>
      <c r="H53" s="60"/>
      <c r="I53" s="60"/>
      <c r="J53" s="211">
        <f t="shared" si="0"/>
        <v>0</v>
      </c>
      <c r="R53" s="63"/>
    </row>
    <row r="54" spans="1:18" ht="14.7" thickBot="1" x14ac:dyDescent="0.55000000000000004">
      <c r="A54" s="66"/>
      <c r="B54" s="76">
        <v>0</v>
      </c>
      <c r="C54" s="76"/>
      <c r="D54" s="207">
        <f t="shared" si="1"/>
        <v>0</v>
      </c>
      <c r="E54" s="76"/>
      <c r="F54" s="76"/>
      <c r="G54" s="67"/>
      <c r="H54" s="60"/>
      <c r="I54" s="60"/>
      <c r="J54" s="211">
        <f t="shared" si="0"/>
        <v>0</v>
      </c>
      <c r="R54" s="63"/>
    </row>
    <row r="55" spans="1:18" ht="14.7" thickBot="1" x14ac:dyDescent="0.55000000000000004">
      <c r="A55" s="66"/>
      <c r="B55" s="76"/>
      <c r="C55" s="76"/>
      <c r="D55" s="207">
        <f t="shared" si="1"/>
        <v>0</v>
      </c>
      <c r="E55" s="76"/>
      <c r="F55" s="76"/>
      <c r="G55" s="67"/>
      <c r="H55" s="60"/>
      <c r="I55" s="60"/>
      <c r="J55" s="211">
        <f t="shared" si="0"/>
        <v>0</v>
      </c>
      <c r="R55" s="63"/>
    </row>
    <row r="56" spans="1:18" ht="14.7" thickBot="1" x14ac:dyDescent="0.55000000000000004">
      <c r="A56" s="66"/>
      <c r="B56" s="76"/>
      <c r="C56" s="76"/>
      <c r="D56" s="207">
        <f t="shared" si="1"/>
        <v>0</v>
      </c>
      <c r="E56" s="76"/>
      <c r="F56" s="76"/>
      <c r="G56" s="67"/>
      <c r="H56" s="60"/>
      <c r="I56" s="60"/>
      <c r="J56" s="211">
        <f t="shared" si="0"/>
        <v>0</v>
      </c>
      <c r="R56" s="63"/>
    </row>
    <row r="57" spans="1:18" ht="14.7" thickBot="1" x14ac:dyDescent="0.55000000000000004">
      <c r="A57" s="66"/>
      <c r="B57" s="76"/>
      <c r="C57" s="76"/>
      <c r="D57" s="207">
        <f t="shared" si="1"/>
        <v>0</v>
      </c>
      <c r="E57" s="76"/>
      <c r="F57" s="76"/>
      <c r="G57" s="67"/>
      <c r="H57" s="60"/>
      <c r="I57" s="60"/>
      <c r="J57" s="211">
        <f t="shared" si="0"/>
        <v>0</v>
      </c>
      <c r="R57" s="63"/>
    </row>
    <row r="58" spans="1:18" ht="14.7" thickBot="1" x14ac:dyDescent="0.55000000000000004">
      <c r="A58" s="66"/>
      <c r="B58" s="76">
        <f>3000*E58</f>
        <v>0</v>
      </c>
      <c r="C58" s="76"/>
      <c r="D58" s="207">
        <f t="shared" si="1"/>
        <v>0</v>
      </c>
      <c r="E58" s="76"/>
      <c r="F58" s="76"/>
      <c r="G58" s="67"/>
      <c r="H58" s="60"/>
      <c r="I58" s="60"/>
      <c r="J58" s="211">
        <f t="shared" si="0"/>
        <v>0</v>
      </c>
      <c r="R58" s="63"/>
    </row>
    <row r="59" spans="1:18" ht="14.7" thickBot="1" x14ac:dyDescent="0.55000000000000004">
      <c r="A59" s="66"/>
      <c r="B59" s="76">
        <v>0</v>
      </c>
      <c r="C59" s="76"/>
      <c r="D59" s="207">
        <f t="shared" si="1"/>
        <v>0</v>
      </c>
      <c r="E59" s="76"/>
      <c r="F59" s="76"/>
      <c r="G59" s="67"/>
      <c r="H59" s="60"/>
      <c r="I59" s="60"/>
      <c r="J59" s="211">
        <f t="shared" si="0"/>
        <v>0</v>
      </c>
      <c r="R59" s="63"/>
    </row>
    <row r="60" spans="1:18" ht="14.7" thickBot="1" x14ac:dyDescent="0.55000000000000004">
      <c r="A60" s="66"/>
      <c r="B60" s="76">
        <f>4000*E60</f>
        <v>0</v>
      </c>
      <c r="C60" s="76"/>
      <c r="D60" s="207">
        <f t="shared" si="1"/>
        <v>0</v>
      </c>
      <c r="E60" s="76"/>
      <c r="F60" s="76"/>
      <c r="G60" s="67"/>
      <c r="H60" s="60"/>
      <c r="I60" s="60"/>
      <c r="J60" s="211">
        <f t="shared" si="0"/>
        <v>0</v>
      </c>
      <c r="R60" s="63"/>
    </row>
    <row r="61" spans="1:18" ht="14.7" thickBot="1" x14ac:dyDescent="0.55000000000000004">
      <c r="A61" s="66"/>
      <c r="B61" s="76">
        <f>4000*E61</f>
        <v>0</v>
      </c>
      <c r="C61" s="76"/>
      <c r="D61" s="207">
        <f t="shared" si="1"/>
        <v>0</v>
      </c>
      <c r="E61" s="76"/>
      <c r="F61" s="76"/>
      <c r="G61" s="67"/>
      <c r="H61" s="60"/>
      <c r="I61" s="60"/>
      <c r="J61" s="211">
        <f t="shared" si="0"/>
        <v>0</v>
      </c>
      <c r="R61" s="63"/>
    </row>
    <row r="62" spans="1:18" ht="14.7" thickBot="1" x14ac:dyDescent="0.55000000000000004">
      <c r="A62" s="66"/>
      <c r="B62" s="76">
        <f>1400*E62</f>
        <v>0</v>
      </c>
      <c r="C62" s="174"/>
      <c r="D62" s="207">
        <f t="shared" si="1"/>
        <v>0</v>
      </c>
      <c r="E62" s="76"/>
      <c r="F62" s="76"/>
      <c r="G62" s="67"/>
      <c r="H62" s="60"/>
      <c r="I62" s="60"/>
      <c r="J62" s="211">
        <f t="shared" si="0"/>
        <v>0</v>
      </c>
      <c r="R62" s="63"/>
    </row>
    <row r="63" spans="1:18" ht="14.7" thickBot="1" x14ac:dyDescent="0.55000000000000004">
      <c r="A63" s="92"/>
      <c r="B63" s="93"/>
      <c r="C63" s="200"/>
      <c r="D63" s="207">
        <f>0.5*E63</f>
        <v>0</v>
      </c>
      <c r="E63" s="93"/>
      <c r="F63" s="93"/>
      <c r="G63" s="94"/>
      <c r="H63" s="60"/>
      <c r="I63" s="60"/>
      <c r="J63" s="215"/>
      <c r="R63" s="63"/>
    </row>
    <row r="64" spans="1:18" ht="14.7" thickBot="1" x14ac:dyDescent="0.55000000000000004">
      <c r="A64" s="60"/>
      <c r="B64" s="60"/>
      <c r="C64" s="230"/>
      <c r="D64" s="230"/>
      <c r="E64" s="60"/>
      <c r="F64" s="60"/>
      <c r="G64" s="60"/>
      <c r="H64" s="60"/>
      <c r="I64" s="60"/>
      <c r="J64" s="60"/>
      <c r="R64" s="63"/>
    </row>
    <row r="65" spans="1:18" ht="28.7" x14ac:dyDescent="0.5">
      <c r="A65" s="224" t="s">
        <v>242</v>
      </c>
      <c r="B65" s="199" t="s">
        <v>85</v>
      </c>
      <c r="C65" s="199" t="s">
        <v>231</v>
      </c>
      <c r="D65" s="225" t="s">
        <v>34</v>
      </c>
      <c r="E65" s="199" t="s">
        <v>3</v>
      </c>
      <c r="F65" s="199" t="s">
        <v>2</v>
      </c>
      <c r="G65" s="226" t="s">
        <v>230</v>
      </c>
      <c r="H65" s="60"/>
      <c r="I65" s="223"/>
      <c r="J65" s="231" t="s">
        <v>243</v>
      </c>
      <c r="K65" s="223"/>
      <c r="R65" s="63"/>
    </row>
    <row r="66" spans="1:18" x14ac:dyDescent="0.5">
      <c r="A66" s="227"/>
      <c r="B66" s="173"/>
      <c r="C66" s="173"/>
      <c r="D66" s="175"/>
      <c r="E66" s="173"/>
      <c r="F66" s="173"/>
      <c r="G66" s="228"/>
      <c r="H66" s="60"/>
      <c r="I66" s="123"/>
      <c r="J66" s="211">
        <f>B66*0.4</f>
        <v>0</v>
      </c>
      <c r="R66" s="63"/>
    </row>
    <row r="67" spans="1:18" x14ac:dyDescent="0.5">
      <c r="A67" s="66"/>
      <c r="B67" s="76"/>
      <c r="C67" s="76"/>
      <c r="D67" s="174"/>
      <c r="E67" s="76"/>
      <c r="F67" s="76"/>
      <c r="G67" s="67"/>
      <c r="H67" s="60"/>
      <c r="I67" s="60"/>
      <c r="J67" s="211">
        <f t="shared" ref="J67:J92" si="2">B67*0.4</f>
        <v>0</v>
      </c>
      <c r="R67" s="63"/>
    </row>
    <row r="68" spans="1:18" x14ac:dyDescent="0.5">
      <c r="A68" s="66"/>
      <c r="B68" s="76"/>
      <c r="C68" s="76"/>
      <c r="D68" s="174"/>
      <c r="E68" s="76"/>
      <c r="F68" s="76"/>
      <c r="G68" s="67"/>
      <c r="H68" s="60"/>
      <c r="I68" s="60"/>
      <c r="J68" s="211">
        <f t="shared" si="2"/>
        <v>0</v>
      </c>
      <c r="R68" s="63"/>
    </row>
    <row r="69" spans="1:18" x14ac:dyDescent="0.5">
      <c r="A69" s="66"/>
      <c r="B69" s="76"/>
      <c r="C69" s="76"/>
      <c r="D69" s="174"/>
      <c r="E69" s="76"/>
      <c r="F69" s="76"/>
      <c r="G69" s="67"/>
      <c r="H69" s="60"/>
      <c r="I69" s="60"/>
      <c r="J69" s="211">
        <f t="shared" si="2"/>
        <v>0</v>
      </c>
      <c r="R69" s="63"/>
    </row>
    <row r="70" spans="1:18" x14ac:dyDescent="0.5">
      <c r="A70" s="66"/>
      <c r="B70" s="76"/>
      <c r="C70" s="76"/>
      <c r="D70" s="174"/>
      <c r="E70" s="76"/>
      <c r="F70" s="76"/>
      <c r="G70" s="67"/>
      <c r="H70" s="60"/>
      <c r="I70" s="60"/>
      <c r="J70" s="211">
        <f t="shared" si="2"/>
        <v>0</v>
      </c>
      <c r="R70" s="63"/>
    </row>
    <row r="71" spans="1:18" x14ac:dyDescent="0.5">
      <c r="A71" s="66"/>
      <c r="B71" s="76"/>
      <c r="C71" s="76"/>
      <c r="D71" s="174"/>
      <c r="E71" s="76"/>
      <c r="F71" s="76"/>
      <c r="G71" s="67"/>
      <c r="H71" s="60"/>
      <c r="I71" s="60"/>
      <c r="J71" s="211">
        <f t="shared" si="2"/>
        <v>0</v>
      </c>
      <c r="R71" s="63"/>
    </row>
    <row r="72" spans="1:18" x14ac:dyDescent="0.5">
      <c r="A72" s="66"/>
      <c r="B72" s="76"/>
      <c r="C72" s="76"/>
      <c r="D72" s="174"/>
      <c r="E72" s="76"/>
      <c r="F72" s="76"/>
      <c r="G72" s="67"/>
      <c r="H72" s="60"/>
      <c r="I72" s="60"/>
      <c r="J72" s="211">
        <f t="shared" si="2"/>
        <v>0</v>
      </c>
      <c r="R72" s="63"/>
    </row>
    <row r="73" spans="1:18" x14ac:dyDescent="0.5">
      <c r="A73" s="66"/>
      <c r="B73" s="76"/>
      <c r="C73" s="76"/>
      <c r="D73" s="174"/>
      <c r="E73" s="76"/>
      <c r="F73" s="76"/>
      <c r="G73" s="67"/>
      <c r="H73" s="60"/>
      <c r="I73" s="60"/>
      <c r="J73" s="211">
        <f t="shared" si="2"/>
        <v>0</v>
      </c>
      <c r="R73" s="63"/>
    </row>
    <row r="74" spans="1:18" x14ac:dyDescent="0.5">
      <c r="A74" s="66"/>
      <c r="B74" s="76"/>
      <c r="C74" s="76"/>
      <c r="D74" s="174"/>
      <c r="E74" s="76"/>
      <c r="F74" s="76"/>
      <c r="G74" s="67"/>
      <c r="H74" s="60"/>
      <c r="I74" s="60"/>
      <c r="J74" s="211">
        <f t="shared" si="2"/>
        <v>0</v>
      </c>
      <c r="R74" s="63"/>
    </row>
    <row r="75" spans="1:18" x14ac:dyDescent="0.5">
      <c r="A75" s="66"/>
      <c r="B75" s="76"/>
      <c r="C75" s="76"/>
      <c r="D75" s="174"/>
      <c r="E75" s="76"/>
      <c r="F75" s="76"/>
      <c r="G75" s="67"/>
      <c r="H75" s="60"/>
      <c r="I75" s="60"/>
      <c r="J75" s="211">
        <f t="shared" si="2"/>
        <v>0</v>
      </c>
      <c r="R75" s="63"/>
    </row>
    <row r="76" spans="1:18" x14ac:dyDescent="0.5">
      <c r="A76" s="66"/>
      <c r="B76" s="76"/>
      <c r="C76" s="76"/>
      <c r="D76" s="174"/>
      <c r="E76" s="76"/>
      <c r="F76" s="76"/>
      <c r="G76" s="67"/>
      <c r="H76" s="60"/>
      <c r="I76" s="60"/>
      <c r="J76" s="211">
        <f t="shared" si="2"/>
        <v>0</v>
      </c>
      <c r="R76" s="63"/>
    </row>
    <row r="77" spans="1:18" x14ac:dyDescent="0.5">
      <c r="A77" s="66"/>
      <c r="B77" s="76"/>
      <c r="C77" s="76"/>
      <c r="D77" s="174"/>
      <c r="E77" s="76"/>
      <c r="F77" s="76"/>
      <c r="G77" s="67"/>
      <c r="H77" s="60"/>
      <c r="I77" s="60"/>
      <c r="J77" s="211">
        <f t="shared" si="2"/>
        <v>0</v>
      </c>
      <c r="R77" s="63"/>
    </row>
    <row r="78" spans="1:18" x14ac:dyDescent="0.5">
      <c r="A78" s="66"/>
      <c r="B78" s="76"/>
      <c r="C78" s="76"/>
      <c r="D78" s="174"/>
      <c r="E78" s="76"/>
      <c r="F78" s="76"/>
      <c r="G78" s="67"/>
      <c r="H78" s="60"/>
      <c r="I78" s="60"/>
      <c r="J78" s="211">
        <f t="shared" si="2"/>
        <v>0</v>
      </c>
      <c r="R78" s="63"/>
    </row>
    <row r="79" spans="1:18" x14ac:dyDescent="0.5">
      <c r="A79" s="66"/>
      <c r="B79" s="76"/>
      <c r="C79" s="174"/>
      <c r="D79" s="174"/>
      <c r="E79" s="76"/>
      <c r="F79" s="76"/>
      <c r="G79" s="67"/>
      <c r="H79" s="60"/>
      <c r="I79" s="60"/>
      <c r="J79" s="211">
        <f t="shared" si="2"/>
        <v>0</v>
      </c>
      <c r="R79" s="63"/>
    </row>
    <row r="80" spans="1:18" x14ac:dyDescent="0.5">
      <c r="A80" s="66"/>
      <c r="B80" s="76"/>
      <c r="C80" s="174"/>
      <c r="D80" s="174"/>
      <c r="E80" s="76"/>
      <c r="F80" s="76"/>
      <c r="G80" s="67"/>
      <c r="H80" s="60"/>
      <c r="I80" s="60"/>
      <c r="J80" s="211">
        <f t="shared" si="2"/>
        <v>0</v>
      </c>
      <c r="R80" s="63"/>
    </row>
    <row r="81" spans="1:18" x14ac:dyDescent="0.5">
      <c r="A81" s="66"/>
      <c r="B81" s="76"/>
      <c r="C81" s="174"/>
      <c r="D81" s="174"/>
      <c r="E81" s="76"/>
      <c r="F81" s="76"/>
      <c r="G81" s="67"/>
      <c r="H81" s="60"/>
      <c r="I81" s="60"/>
      <c r="J81" s="211">
        <f t="shared" si="2"/>
        <v>0</v>
      </c>
      <c r="R81" s="63"/>
    </row>
    <row r="82" spans="1:18" x14ac:dyDescent="0.5">
      <c r="A82" s="66"/>
      <c r="B82" s="76"/>
      <c r="C82" s="174"/>
      <c r="D82" s="174"/>
      <c r="E82" s="76"/>
      <c r="F82" s="76"/>
      <c r="G82" s="67"/>
      <c r="H82" s="60"/>
      <c r="I82" s="60"/>
      <c r="J82" s="211">
        <f t="shared" si="2"/>
        <v>0</v>
      </c>
      <c r="R82" s="63"/>
    </row>
    <row r="83" spans="1:18" x14ac:dyDescent="0.5">
      <c r="A83" s="66"/>
      <c r="B83" s="76"/>
      <c r="C83" s="174"/>
      <c r="D83" s="174"/>
      <c r="E83" s="76"/>
      <c r="F83" s="76"/>
      <c r="G83" s="67"/>
      <c r="H83" s="60"/>
      <c r="I83" s="60"/>
      <c r="J83" s="211">
        <f t="shared" si="2"/>
        <v>0</v>
      </c>
      <c r="R83" s="63"/>
    </row>
    <row r="84" spans="1:18" x14ac:dyDescent="0.5">
      <c r="A84" s="66"/>
      <c r="B84" s="76"/>
      <c r="C84" s="174"/>
      <c r="D84" s="174"/>
      <c r="E84" s="76"/>
      <c r="F84" s="76"/>
      <c r="G84" s="67"/>
      <c r="H84" s="60"/>
      <c r="I84" s="60"/>
      <c r="J84" s="211">
        <f t="shared" si="2"/>
        <v>0</v>
      </c>
      <c r="R84" s="63"/>
    </row>
    <row r="85" spans="1:18" x14ac:dyDescent="0.5">
      <c r="A85" s="66"/>
      <c r="B85" s="76"/>
      <c r="C85" s="174"/>
      <c r="D85" s="174"/>
      <c r="E85" s="76"/>
      <c r="F85" s="76"/>
      <c r="G85" s="67"/>
      <c r="H85" s="60"/>
      <c r="I85" s="60"/>
      <c r="J85" s="211">
        <f t="shared" si="2"/>
        <v>0</v>
      </c>
      <c r="R85" s="63"/>
    </row>
    <row r="86" spans="1:18" x14ac:dyDescent="0.5">
      <c r="A86" s="66"/>
      <c r="B86" s="76"/>
      <c r="C86" s="174"/>
      <c r="D86" s="174"/>
      <c r="E86" s="76"/>
      <c r="F86" s="76"/>
      <c r="G86" s="67"/>
      <c r="H86" s="60"/>
      <c r="I86" s="60"/>
      <c r="J86" s="211">
        <f t="shared" si="2"/>
        <v>0</v>
      </c>
      <c r="R86" s="63"/>
    </row>
    <row r="87" spans="1:18" x14ac:dyDescent="0.5">
      <c r="A87" s="66"/>
      <c r="B87" s="76"/>
      <c r="C87" s="174"/>
      <c r="D87" s="174"/>
      <c r="E87" s="76"/>
      <c r="F87" s="76"/>
      <c r="G87" s="67"/>
      <c r="H87" s="60"/>
      <c r="I87" s="60"/>
      <c r="J87" s="211">
        <f t="shared" si="2"/>
        <v>0</v>
      </c>
      <c r="R87" s="63"/>
    </row>
    <row r="88" spans="1:18" x14ac:dyDescent="0.5">
      <c r="A88" s="66"/>
      <c r="B88" s="76"/>
      <c r="C88" s="174"/>
      <c r="D88" s="174"/>
      <c r="E88" s="76"/>
      <c r="F88" s="76"/>
      <c r="G88" s="67"/>
      <c r="H88" s="60"/>
      <c r="I88" s="60"/>
      <c r="J88" s="211">
        <f t="shared" si="2"/>
        <v>0</v>
      </c>
      <c r="R88" s="63"/>
    </row>
    <row r="89" spans="1:18" x14ac:dyDescent="0.5">
      <c r="A89" s="66"/>
      <c r="B89" s="76"/>
      <c r="C89" s="174"/>
      <c r="D89" s="174"/>
      <c r="E89" s="76"/>
      <c r="F89" s="76"/>
      <c r="G89" s="67"/>
      <c r="H89" s="60"/>
      <c r="I89" s="60"/>
      <c r="J89" s="211">
        <f t="shared" si="2"/>
        <v>0</v>
      </c>
      <c r="R89" s="63"/>
    </row>
    <row r="90" spans="1:18" x14ac:dyDescent="0.5">
      <c r="A90" s="66"/>
      <c r="B90" s="76"/>
      <c r="C90" s="174"/>
      <c r="D90" s="174"/>
      <c r="E90" s="76"/>
      <c r="F90" s="76"/>
      <c r="G90" s="67"/>
      <c r="H90" s="60"/>
      <c r="I90" s="60"/>
      <c r="J90" s="211">
        <f t="shared" si="2"/>
        <v>0</v>
      </c>
      <c r="R90" s="63"/>
    </row>
    <row r="91" spans="1:18" x14ac:dyDescent="0.5">
      <c r="A91" s="66"/>
      <c r="B91" s="76"/>
      <c r="C91" s="174"/>
      <c r="D91" s="174"/>
      <c r="E91" s="76"/>
      <c r="F91" s="76"/>
      <c r="G91" s="67"/>
      <c r="H91" s="60"/>
      <c r="I91" s="60"/>
      <c r="J91" s="211">
        <f t="shared" si="2"/>
        <v>0</v>
      </c>
      <c r="R91" s="63"/>
    </row>
    <row r="92" spans="1:18" x14ac:dyDescent="0.5">
      <c r="A92" s="66"/>
      <c r="B92" s="76"/>
      <c r="C92" s="174"/>
      <c r="D92" s="174"/>
      <c r="E92" s="76"/>
      <c r="F92" s="76"/>
      <c r="G92" s="67"/>
      <c r="H92" s="60"/>
      <c r="I92" s="60"/>
      <c r="J92" s="211">
        <f t="shared" si="2"/>
        <v>0</v>
      </c>
      <c r="R92" s="63"/>
    </row>
    <row r="93" spans="1:18" x14ac:dyDescent="0.5">
      <c r="A93" s="66"/>
      <c r="B93" s="76"/>
      <c r="C93" s="174"/>
      <c r="D93" s="174"/>
      <c r="E93" s="76"/>
      <c r="F93" s="76"/>
      <c r="G93" s="67"/>
      <c r="H93" s="60"/>
      <c r="I93" s="60"/>
      <c r="J93" s="211"/>
      <c r="R93" s="63"/>
    </row>
    <row r="94" spans="1:18" x14ac:dyDescent="0.5">
      <c r="A94" s="66"/>
      <c r="B94" s="76"/>
      <c r="C94" s="174"/>
      <c r="D94" s="174"/>
      <c r="E94" s="76"/>
      <c r="F94" s="76"/>
      <c r="G94" s="67"/>
      <c r="H94" s="60"/>
      <c r="I94" s="60"/>
      <c r="J94" s="211"/>
      <c r="R94" s="63"/>
    </row>
    <row r="95" spans="1:18" x14ac:dyDescent="0.5">
      <c r="A95" s="66"/>
      <c r="B95" s="76"/>
      <c r="C95" s="174"/>
      <c r="D95" s="174"/>
      <c r="E95" s="76"/>
      <c r="F95" s="76"/>
      <c r="G95" s="67"/>
      <c r="H95" s="60"/>
      <c r="I95" s="60"/>
      <c r="J95" s="211"/>
      <c r="R95" s="63"/>
    </row>
    <row r="96" spans="1:18" x14ac:dyDescent="0.5">
      <c r="A96" s="66"/>
      <c r="B96" s="76"/>
      <c r="C96" s="174"/>
      <c r="D96" s="174"/>
      <c r="E96" s="76"/>
      <c r="F96" s="76"/>
      <c r="G96" s="67"/>
      <c r="H96" s="60"/>
      <c r="I96" s="60"/>
      <c r="J96" s="211"/>
      <c r="R96" s="63"/>
    </row>
    <row r="97" spans="1:18" x14ac:dyDescent="0.5">
      <c r="A97" s="66"/>
      <c r="B97" s="76"/>
      <c r="C97" s="174"/>
      <c r="D97" s="174"/>
      <c r="E97" s="76"/>
      <c r="F97" s="76"/>
      <c r="G97" s="67"/>
      <c r="H97" s="60"/>
      <c r="I97" s="60"/>
      <c r="J97" s="211"/>
      <c r="R97" s="63"/>
    </row>
    <row r="98" spans="1:18" x14ac:dyDescent="0.5">
      <c r="A98" s="66"/>
      <c r="B98" s="76"/>
      <c r="C98" s="174"/>
      <c r="D98" s="174"/>
      <c r="E98" s="76"/>
      <c r="F98" s="76"/>
      <c r="G98" s="67"/>
      <c r="H98" s="60"/>
      <c r="I98" s="60"/>
      <c r="J98" s="211"/>
      <c r="R98" s="63"/>
    </row>
    <row r="99" spans="1:18" x14ac:dyDescent="0.5">
      <c r="A99" s="66"/>
      <c r="B99" s="76"/>
      <c r="C99" s="174"/>
      <c r="D99" s="174"/>
      <c r="E99" s="76"/>
      <c r="F99" s="76"/>
      <c r="G99" s="67"/>
      <c r="H99" s="60"/>
      <c r="I99" s="60"/>
      <c r="J99" s="211"/>
      <c r="R99" s="63"/>
    </row>
    <row r="100" spans="1:18" x14ac:dyDescent="0.5">
      <c r="A100" s="66"/>
      <c r="B100" s="76"/>
      <c r="C100" s="174"/>
      <c r="D100" s="174"/>
      <c r="E100" s="76"/>
      <c r="F100" s="76"/>
      <c r="G100" s="67"/>
      <c r="H100" s="60"/>
      <c r="I100" s="60"/>
      <c r="J100" s="211"/>
      <c r="R100" s="63"/>
    </row>
    <row r="101" spans="1:18" x14ac:dyDescent="0.5">
      <c r="A101" s="66"/>
      <c r="B101" s="76"/>
      <c r="C101" s="174"/>
      <c r="D101" s="174"/>
      <c r="E101" s="76"/>
      <c r="F101" s="76"/>
      <c r="G101" s="67"/>
      <c r="H101" s="60"/>
      <c r="I101" s="60"/>
      <c r="J101" s="211"/>
      <c r="R101" s="63"/>
    </row>
    <row r="102" spans="1:18" x14ac:dyDescent="0.5">
      <c r="A102" s="66"/>
      <c r="B102" s="76"/>
      <c r="C102" s="174"/>
      <c r="D102" s="174"/>
      <c r="E102" s="76"/>
      <c r="F102" s="76"/>
      <c r="G102" s="67"/>
      <c r="H102" s="229"/>
      <c r="I102" s="60"/>
      <c r="J102" s="211"/>
      <c r="R102" s="63"/>
    </row>
    <row r="103" spans="1:18" x14ac:dyDescent="0.5">
      <c r="A103" s="66"/>
      <c r="B103" s="76"/>
      <c r="C103" s="174"/>
      <c r="D103" s="174"/>
      <c r="E103" s="76"/>
      <c r="F103" s="76"/>
      <c r="G103" s="67"/>
      <c r="H103" s="60"/>
      <c r="I103" s="60"/>
      <c r="J103" s="211"/>
      <c r="R103" s="63"/>
    </row>
    <row r="104" spans="1:18" x14ac:dyDescent="0.5">
      <c r="A104" s="66"/>
      <c r="B104" s="76"/>
      <c r="C104" s="174"/>
      <c r="D104" s="174"/>
      <c r="E104" s="76"/>
      <c r="F104" s="76"/>
      <c r="G104" s="67"/>
      <c r="H104" s="60"/>
      <c r="I104" s="60"/>
      <c r="J104" s="211"/>
      <c r="R104" s="63"/>
    </row>
    <row r="105" spans="1:18" x14ac:dyDescent="0.5">
      <c r="A105" s="66"/>
      <c r="B105" s="76"/>
      <c r="C105" s="174"/>
      <c r="D105" s="174"/>
      <c r="E105" s="76"/>
      <c r="F105" s="76"/>
      <c r="G105" s="67"/>
      <c r="H105" s="60"/>
      <c r="I105" s="60"/>
      <c r="J105" s="211"/>
      <c r="R105" s="63"/>
    </row>
    <row r="106" spans="1:18" x14ac:dyDescent="0.5">
      <c r="A106" s="66"/>
      <c r="B106" s="76"/>
      <c r="C106" s="76"/>
      <c r="D106" s="174"/>
      <c r="E106" s="76"/>
      <c r="F106" s="76"/>
      <c r="G106" s="67"/>
      <c r="H106" s="60"/>
      <c r="I106" s="60"/>
      <c r="J106" s="211"/>
      <c r="R106" s="63"/>
    </row>
    <row r="107" spans="1:18" ht="14.7" thickBot="1" x14ac:dyDescent="0.55000000000000004">
      <c r="A107" s="92"/>
      <c r="B107" s="93"/>
      <c r="C107" s="93"/>
      <c r="D107" s="174"/>
      <c r="E107" s="93"/>
      <c r="F107" s="93"/>
      <c r="G107" s="94"/>
      <c r="H107" s="60"/>
      <c r="I107" s="60"/>
      <c r="J107" s="215"/>
      <c r="R107" s="63"/>
    </row>
    <row r="108" spans="1:18" x14ac:dyDescent="0.5">
      <c r="H108" s="60"/>
      <c r="I108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tabSelected="1" workbookViewId="0">
      <selection activeCell="C24" sqref="C24"/>
    </sheetView>
  </sheetViews>
  <sheetFormatPr baseColWidth="10" defaultColWidth="11.29296875" defaultRowHeight="14.35" x14ac:dyDescent="0.5"/>
  <cols>
    <col min="1" max="1" width="20.5859375" style="56" customWidth="1"/>
    <col min="2" max="2" width="11.17578125" style="56" customWidth="1"/>
    <col min="3" max="3" width="15" style="56" customWidth="1"/>
    <col min="4" max="4" width="9.234375" style="56" customWidth="1"/>
    <col min="5" max="5" width="19.5859375" style="56" customWidth="1"/>
    <col min="6" max="6" width="4.5859375" style="56" customWidth="1"/>
    <col min="7" max="7" width="5.29296875" style="56" customWidth="1"/>
    <col min="8" max="8" width="4.29296875" style="56" customWidth="1"/>
    <col min="9" max="9" width="6.5859375" style="56" customWidth="1"/>
    <col min="10" max="10" width="3" style="56" customWidth="1"/>
    <col min="11" max="11" width="25.1171875" style="56" customWidth="1"/>
    <col min="12" max="12" width="14.5859375" style="56" customWidth="1"/>
    <col min="13" max="13" width="7.5859375" style="56" customWidth="1"/>
    <col min="14" max="14" width="8.703125" style="56" customWidth="1"/>
    <col min="15" max="15" width="20.41015625" style="56" customWidth="1"/>
    <col min="16" max="16" width="9.703125" style="56" customWidth="1"/>
    <col min="17" max="17" width="5.29296875" style="56" customWidth="1"/>
    <col min="18" max="16384" width="11.29296875" style="56"/>
  </cols>
  <sheetData>
    <row r="1" spans="1:25" ht="14.7" thickBot="1" x14ac:dyDescent="0.55000000000000004">
      <c r="A1" s="122" t="s">
        <v>91</v>
      </c>
      <c r="B1" s="83" t="s">
        <v>251</v>
      </c>
      <c r="C1" s="122" t="s">
        <v>92</v>
      </c>
      <c r="D1" s="242" t="s">
        <v>93</v>
      </c>
      <c r="E1" s="122" t="s">
        <v>6</v>
      </c>
      <c r="F1" s="122" t="s">
        <v>7</v>
      </c>
      <c r="G1" s="122"/>
      <c r="H1" s="122" t="s">
        <v>94</v>
      </c>
      <c r="I1" s="122" t="s">
        <v>8</v>
      </c>
      <c r="J1" s="123"/>
      <c r="K1" s="132" t="s">
        <v>225</v>
      </c>
      <c r="L1" s="125" t="s">
        <v>95</v>
      </c>
      <c r="P1" s="60"/>
    </row>
    <row r="2" spans="1:25" x14ac:dyDescent="0.5">
      <c r="A2" s="57" t="s">
        <v>12</v>
      </c>
      <c r="B2" s="133">
        <f t="shared" ref="B2:B9" si="0">D2</f>
        <v>10</v>
      </c>
      <c r="C2" s="55"/>
      <c r="D2" s="243">
        <f>_xlfn.XLOOKUP($B$1,DatenExelintern!$G$1:$M$1,DatenExelintern!G2:M2)</f>
        <v>10</v>
      </c>
      <c r="E2" s="57" t="s">
        <v>16</v>
      </c>
      <c r="F2" s="27" t="s">
        <v>17</v>
      </c>
      <c r="G2" s="28" t="s">
        <v>18</v>
      </c>
      <c r="H2" s="74"/>
      <c r="I2" s="134">
        <v>20</v>
      </c>
      <c r="J2" s="55"/>
      <c r="K2" s="55"/>
      <c r="L2" s="104" t="s">
        <v>58</v>
      </c>
      <c r="M2" s="105" t="s">
        <v>227</v>
      </c>
      <c r="N2" s="105" t="s">
        <v>228</v>
      </c>
      <c r="O2" s="105" t="s">
        <v>59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15</v>
      </c>
      <c r="B3" s="135">
        <f t="shared" si="0"/>
        <v>10</v>
      </c>
      <c r="C3" s="55"/>
      <c r="D3" s="243">
        <f>_xlfn.XLOOKUP($B$1,DatenExelintern!$G$1:$M$1,DatenExelintern!G3:M3)</f>
        <v>10</v>
      </c>
      <c r="E3" s="66" t="s">
        <v>22</v>
      </c>
      <c r="F3" s="20" t="s">
        <v>17</v>
      </c>
      <c r="G3" s="136" t="s">
        <v>18</v>
      </c>
      <c r="H3" s="54"/>
      <c r="I3" s="137">
        <v>20</v>
      </c>
      <c r="J3" s="55"/>
      <c r="K3" s="55"/>
      <c r="L3" s="55"/>
      <c r="M3" s="55"/>
      <c r="N3" s="55"/>
      <c r="O3" s="55"/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21</v>
      </c>
      <c r="B4" s="138">
        <f>D4</f>
        <v>10</v>
      </c>
      <c r="C4" s="55"/>
      <c r="D4" s="243">
        <f>_xlfn.XLOOKUP($B$1,DatenExelintern!$G$1:$M$1,DatenExelintern!G4:M4)</f>
        <v>10</v>
      </c>
      <c r="E4" s="66" t="s">
        <v>24</v>
      </c>
      <c r="F4" s="20" t="s">
        <v>17</v>
      </c>
      <c r="G4" s="136"/>
      <c r="H4" s="54"/>
      <c r="I4" s="137">
        <v>20</v>
      </c>
      <c r="J4" s="55"/>
      <c r="K4" s="55"/>
      <c r="L4" s="55"/>
      <c r="M4" s="55"/>
      <c r="N4" s="55"/>
      <c r="O4" s="55"/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218</v>
      </c>
      <c r="B5" s="139">
        <f t="shared" si="0"/>
        <v>10</v>
      </c>
      <c r="C5" s="55"/>
      <c r="D5" s="243">
        <f>_xlfn.XLOOKUP($B$1,DatenExelintern!$G$1:$M$1,DatenExelintern!G5:M5)</f>
        <v>10</v>
      </c>
      <c r="E5" s="66" t="s">
        <v>26</v>
      </c>
      <c r="F5" s="23" t="s">
        <v>17</v>
      </c>
      <c r="G5" s="21" t="s">
        <v>18</v>
      </c>
      <c r="H5" s="54"/>
      <c r="I5" s="137">
        <v>20</v>
      </c>
      <c r="J5" s="55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25</v>
      </c>
      <c r="B6" s="140">
        <f t="shared" si="0"/>
        <v>10</v>
      </c>
      <c r="C6" s="55"/>
      <c r="D6" s="243">
        <f>_xlfn.XLOOKUP($B$1,DatenExelintern!$G$1:$M$1,DatenExelintern!G6:M6)</f>
        <v>10</v>
      </c>
      <c r="E6" s="66" t="s">
        <v>128</v>
      </c>
      <c r="F6" s="23" t="s">
        <v>67</v>
      </c>
      <c r="G6" s="22" t="s">
        <v>151</v>
      </c>
      <c r="H6" s="54"/>
      <c r="I6" s="137">
        <v>20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168</v>
      </c>
      <c r="B7" s="141">
        <f t="shared" si="0"/>
        <v>10</v>
      </c>
      <c r="C7" s="55"/>
      <c r="D7" s="243">
        <f>_xlfn.XLOOKUP($B$1,DatenExelintern!$G$1:$M$1,DatenExelintern!G7:M7)</f>
        <v>10</v>
      </c>
      <c r="E7" s="66" t="s">
        <v>27</v>
      </c>
      <c r="F7" s="136" t="s">
        <v>18</v>
      </c>
      <c r="G7" s="21" t="s">
        <v>28</v>
      </c>
      <c r="H7" s="54"/>
      <c r="I7" s="13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32</v>
      </c>
      <c r="B8" s="142">
        <f t="shared" si="0"/>
        <v>4</v>
      </c>
      <c r="C8" s="55"/>
      <c r="D8" s="243">
        <f>_xlfn.XLOOKUP($B$1,DatenExelintern!$G$1:$M$1,DatenExelintern!G8:M8)</f>
        <v>4</v>
      </c>
      <c r="E8" s="66" t="s">
        <v>33</v>
      </c>
      <c r="F8" s="23" t="s">
        <v>17</v>
      </c>
      <c r="G8" s="21" t="s">
        <v>28</v>
      </c>
      <c r="H8" s="54"/>
      <c r="I8" s="13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129</v>
      </c>
      <c r="B9" s="142">
        <f t="shared" si="0"/>
        <v>4</v>
      </c>
      <c r="C9" s="55"/>
      <c r="D9" s="243">
        <f>_xlfn.XLOOKUP($B$1,DatenExelintern!$G$1:$M$1,DatenExelintern!G9:M9)</f>
        <v>4</v>
      </c>
      <c r="E9" s="92" t="s">
        <v>37</v>
      </c>
      <c r="F9" s="25" t="s">
        <v>28</v>
      </c>
      <c r="G9" s="143"/>
      <c r="H9" s="54"/>
      <c r="I9" s="14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36</v>
      </c>
      <c r="B10" s="145">
        <f>ROUND((B8+B5+B7+B9)/2,0)</f>
        <v>14</v>
      </c>
      <c r="C10" s="55"/>
      <c r="D10" s="243"/>
      <c r="E10" s="57" t="s">
        <v>45</v>
      </c>
      <c r="F10" s="27" t="s">
        <v>17</v>
      </c>
      <c r="G10" s="28" t="s">
        <v>28</v>
      </c>
      <c r="H10" s="54"/>
      <c r="I10" s="13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41</v>
      </c>
      <c r="B11" s="146">
        <f>B5-ROUND(Inventar!I12/5,0)</f>
        <v>10</v>
      </c>
      <c r="C11" s="55"/>
      <c r="D11" s="243"/>
      <c r="E11" s="66" t="s">
        <v>48</v>
      </c>
      <c r="F11" s="29" t="s">
        <v>28</v>
      </c>
      <c r="G11" s="19"/>
      <c r="H11" s="54"/>
      <c r="I11" s="137">
        <v>20</v>
      </c>
      <c r="J11" s="55"/>
      <c r="L11" s="55"/>
      <c r="M11" s="55"/>
      <c r="N11" s="55"/>
      <c r="O11" s="147" t="s">
        <v>226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4.7" thickBot="1" x14ac:dyDescent="0.55000000000000004">
      <c r="A12" s="60"/>
      <c r="B12" s="54"/>
      <c r="C12" s="55"/>
      <c r="D12" s="243"/>
      <c r="E12" s="92" t="s">
        <v>250</v>
      </c>
      <c r="F12" s="25" t="s">
        <v>28</v>
      </c>
      <c r="G12" s="26" t="s">
        <v>151</v>
      </c>
      <c r="H12" s="54"/>
      <c r="I12" s="144">
        <v>20</v>
      </c>
      <c r="J12" s="55"/>
      <c r="L12" s="55"/>
      <c r="M12" s="55"/>
      <c r="N12" s="55"/>
      <c r="O12" s="65" t="s">
        <v>224</v>
      </c>
      <c r="P12" s="65">
        <f>B4*4+B7</f>
        <v>50</v>
      </c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5">
      <c r="A13" s="123" t="s">
        <v>58</v>
      </c>
      <c r="B13" s="54" t="s">
        <v>204</v>
      </c>
      <c r="C13" s="55"/>
      <c r="D13" s="243"/>
      <c r="E13" s="57" t="s">
        <v>54</v>
      </c>
      <c r="F13" s="31" t="s">
        <v>55</v>
      </c>
      <c r="G13" s="148" t="s">
        <v>67</v>
      </c>
      <c r="H13" s="54"/>
      <c r="I13" s="134">
        <v>20</v>
      </c>
      <c r="J13" s="55"/>
      <c r="L13" s="55"/>
      <c r="M13" s="55"/>
      <c r="N13" s="55"/>
      <c r="O13" s="65" t="s">
        <v>223</v>
      </c>
      <c r="P13" s="65">
        <f>B6*4+B7</f>
        <v>50</v>
      </c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243"/>
      <c r="E14" s="66" t="s">
        <v>57</v>
      </c>
      <c r="F14" s="32" t="s">
        <v>55</v>
      </c>
      <c r="G14" s="151"/>
      <c r="H14" s="54"/>
      <c r="I14" s="137">
        <v>20</v>
      </c>
      <c r="J14" s="55"/>
      <c r="K14" s="55"/>
      <c r="L14" s="55"/>
      <c r="M14" s="55"/>
      <c r="N14" s="55"/>
      <c r="O14" s="65" t="s">
        <v>266</v>
      </c>
      <c r="P14" s="65">
        <f>_xlfn.XLOOKUP($B$1,DatenExelintern!$G$1:$M$1,DatenExelintern!G14:M14)</f>
        <v>30</v>
      </c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49" t="s">
        <v>68</v>
      </c>
      <c r="B15" s="150">
        <f>D15</f>
        <v>200</v>
      </c>
      <c r="C15" s="55"/>
      <c r="D15" s="243">
        <f>_xlfn.XLOOKUP($B$1,DatenExelintern!$G$1:$M$1,DatenExelintern!G10:M10)</f>
        <v>200</v>
      </c>
      <c r="E15" s="66" t="s">
        <v>60</v>
      </c>
      <c r="F15" s="32" t="s">
        <v>55</v>
      </c>
      <c r="G15" s="151"/>
      <c r="H15" s="54"/>
      <c r="I15" s="137">
        <v>20</v>
      </c>
      <c r="J15" s="55"/>
      <c r="K15" s="55"/>
      <c r="L15" s="55"/>
      <c r="M15" s="55"/>
      <c r="N15" s="55"/>
      <c r="O15" s="65" t="s">
        <v>267</v>
      </c>
      <c r="P15" s="65">
        <f>_xlfn.XLOOKUP($B$1,DatenExelintern!$G$1:$M$1,DatenExelintern!G15:M15)</f>
        <v>150</v>
      </c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52" t="s">
        <v>70</v>
      </c>
      <c r="B16" s="153">
        <f>D16</f>
        <v>12</v>
      </c>
      <c r="C16" s="55"/>
      <c r="D16" s="243">
        <f>_xlfn.XLOOKUP($B$1,DatenExelintern!$G$1:$M$1,DatenExelintern!G11:M11)</f>
        <v>12</v>
      </c>
      <c r="E16" s="66" t="s">
        <v>61</v>
      </c>
      <c r="F16" s="23" t="s">
        <v>96</v>
      </c>
      <c r="G16" s="21" t="s">
        <v>97</v>
      </c>
      <c r="H16" s="54"/>
      <c r="I16" s="137">
        <v>20</v>
      </c>
      <c r="J16" s="55"/>
      <c r="K16" s="55"/>
      <c r="L16" s="55"/>
      <c r="M16" s="55"/>
      <c r="N16" s="55"/>
      <c r="O16" s="65" t="s">
        <v>269</v>
      </c>
      <c r="P16" s="65" t="str">
        <f>_xlfn.XLOOKUP($B$1,DatenExelintern!$G$1:$M$1,DatenExelintern!G16:M16)</f>
        <v>Herkunft 2</v>
      </c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54" t="s">
        <v>73</v>
      </c>
      <c r="B17" s="155">
        <f>ROUNDUP(CharacterSheet!$B$15*0.2,0)</f>
        <v>40</v>
      </c>
      <c r="C17" s="55"/>
      <c r="D17" s="243"/>
      <c r="E17" s="66" t="s">
        <v>66</v>
      </c>
      <c r="F17" s="23" t="s">
        <v>67</v>
      </c>
      <c r="G17" s="21" t="s">
        <v>151</v>
      </c>
      <c r="H17" s="54"/>
      <c r="I17" s="137">
        <v>20</v>
      </c>
      <c r="J17" s="55"/>
      <c r="K17" s="55"/>
      <c r="L17" s="55"/>
      <c r="M17" s="55"/>
      <c r="N17" s="55"/>
      <c r="O17" s="65" t="s">
        <v>258</v>
      </c>
      <c r="P17" s="65">
        <f>_xlfn.XLOOKUP($B$1,DatenExelintern!$G$1:$M$1,DatenExelintern!G12:M12)</f>
        <v>30000</v>
      </c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4.7" thickBot="1" x14ac:dyDescent="0.55000000000000004">
      <c r="A18" s="154" t="s">
        <v>75</v>
      </c>
      <c r="B18" s="156">
        <f>ROUNDUP(CharacterSheet!$B$15*0.7,0)</f>
        <v>140</v>
      </c>
      <c r="C18" s="55"/>
      <c r="D18" s="243"/>
      <c r="E18" s="92" t="s">
        <v>69</v>
      </c>
      <c r="F18" s="33" t="s">
        <v>131</v>
      </c>
      <c r="G18" s="157" t="s">
        <v>97</v>
      </c>
      <c r="H18" s="54"/>
      <c r="I18" s="144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5">
      <c r="A19" s="154" t="s">
        <v>161</v>
      </c>
      <c r="B19" s="156">
        <f>ROUNDUP(CharacterSheet!$B$15*0.2,0)</f>
        <v>40</v>
      </c>
      <c r="C19" s="55">
        <f>P14</f>
        <v>30</v>
      </c>
      <c r="D19" s="243" t="s">
        <v>98</v>
      </c>
      <c r="E19" s="57" t="s">
        <v>74</v>
      </c>
      <c r="F19" s="35" t="s">
        <v>18</v>
      </c>
      <c r="G19" s="158"/>
      <c r="H19" s="54"/>
      <c r="I19" s="13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4.7" thickBot="1" x14ac:dyDescent="0.55000000000000004">
      <c r="A20" s="154" t="s">
        <v>162</v>
      </c>
      <c r="B20" s="156">
        <f>ROUNDUP(CharacterSheet!$B$15*0.2,0)</f>
        <v>40</v>
      </c>
      <c r="C20" s="55">
        <f>C19+(SUM(C2:C8)+C15+C16)</f>
        <v>30</v>
      </c>
      <c r="D20" s="243" t="s">
        <v>65</v>
      </c>
      <c r="E20" s="92" t="s">
        <v>76</v>
      </c>
      <c r="F20" s="33" t="s">
        <v>18</v>
      </c>
      <c r="G20" s="157"/>
      <c r="H20" s="79"/>
      <c r="I20" s="14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5">
      <c r="A21" s="154" t="s">
        <v>163</v>
      </c>
      <c r="B21" s="156">
        <f>ROUNDUP(CharacterSheet!$B$15*0.25,0)</f>
        <v>50</v>
      </c>
      <c r="C21" s="55"/>
      <c r="D21" s="48"/>
      <c r="E21" s="57" t="s">
        <v>78</v>
      </c>
      <c r="F21" s="37" t="s">
        <v>67</v>
      </c>
      <c r="G21" s="160"/>
      <c r="H21" s="54"/>
      <c r="I21" s="134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54" t="s">
        <v>164</v>
      </c>
      <c r="B22" s="156">
        <f>ROUNDUP(CharacterSheet!$B$15*0.25,0)</f>
        <v>50</v>
      </c>
      <c r="C22" s="159"/>
      <c r="D22" s="48"/>
      <c r="E22" s="66" t="s">
        <v>79</v>
      </c>
      <c r="F22" s="39" t="s">
        <v>67</v>
      </c>
      <c r="G22" s="22"/>
      <c r="H22" s="54"/>
      <c r="I22" s="137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4.7" thickBot="1" x14ac:dyDescent="0.55000000000000004">
      <c r="B23" s="55"/>
      <c r="C23" s="55"/>
      <c r="D23" s="48"/>
      <c r="E23" s="92" t="s">
        <v>80</v>
      </c>
      <c r="F23" s="30" t="s">
        <v>67</v>
      </c>
      <c r="G23" s="26" t="s">
        <v>151</v>
      </c>
      <c r="H23" s="54"/>
      <c r="I23" s="144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5">
      <c r="B24" s="55"/>
      <c r="C24" s="55"/>
      <c r="D24" s="55"/>
      <c r="E24" s="57" t="s">
        <v>82</v>
      </c>
      <c r="F24" s="40" t="s">
        <v>151</v>
      </c>
      <c r="G24" s="161"/>
      <c r="H24" s="54"/>
      <c r="I24" s="13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66" t="s">
        <v>139</v>
      </c>
      <c r="F25" s="41" t="s">
        <v>151</v>
      </c>
      <c r="G25" s="162"/>
      <c r="H25" s="54"/>
      <c r="I25" s="137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4.7" thickBot="1" x14ac:dyDescent="0.55000000000000004">
      <c r="B26" s="55"/>
      <c r="C26" s="55"/>
      <c r="D26" s="55"/>
      <c r="E26" s="92" t="s">
        <v>83</v>
      </c>
      <c r="F26" s="42" t="s">
        <v>151</v>
      </c>
      <c r="G26" s="163"/>
      <c r="H26" s="81"/>
      <c r="I26" s="144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5">
      <c r="B27" s="55"/>
      <c r="C27" s="55"/>
      <c r="D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>
        <f>SUM(H2:H27)</f>
        <v>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29296875" defaultRowHeight="14.35" x14ac:dyDescent="0.5"/>
  <cols>
    <col min="1" max="6" width="11.29296875" style="56"/>
    <col min="7" max="7" width="5.1171875" style="56" customWidth="1"/>
    <col min="8" max="8" width="11.29296875" style="56"/>
    <col min="9" max="9" width="7.29296875" style="56" customWidth="1"/>
    <col min="10" max="10" width="11.29296875" style="56"/>
    <col min="11" max="11" width="12.87890625" style="56" customWidth="1"/>
    <col min="12" max="12" width="8.87890625" style="56" customWidth="1"/>
    <col min="13" max="13" width="8.29296875" style="56" customWidth="1"/>
    <col min="14" max="14" width="11.29296875" style="56"/>
    <col min="15" max="15" width="3.5859375" style="56" customWidth="1"/>
    <col min="16" max="16384" width="11.29296875" style="56"/>
  </cols>
  <sheetData>
    <row r="1" spans="1:15" ht="14.7" thickBot="1" x14ac:dyDescent="0.55000000000000004">
      <c r="A1" s="56" t="s">
        <v>99</v>
      </c>
      <c r="D1" s="56" t="s">
        <v>94</v>
      </c>
    </row>
    <row r="2" spans="1:15" ht="14.7" thickBot="1" x14ac:dyDescent="0.55000000000000004">
      <c r="A2" s="56" t="s">
        <v>91</v>
      </c>
      <c r="B2" s="56" t="s">
        <v>100</v>
      </c>
      <c r="D2" s="56" t="s">
        <v>101</v>
      </c>
      <c r="E2" s="56" t="s">
        <v>100</v>
      </c>
      <c r="H2" s="164" t="s">
        <v>102</v>
      </c>
      <c r="I2" s="165" t="s">
        <v>103</v>
      </c>
      <c r="J2" s="165" t="s">
        <v>94</v>
      </c>
      <c r="K2" s="165" t="s">
        <v>99</v>
      </c>
      <c r="L2" s="165" t="s">
        <v>104</v>
      </c>
      <c r="M2" s="165" t="s">
        <v>105</v>
      </c>
      <c r="N2" s="166" t="s">
        <v>106</v>
      </c>
      <c r="O2" s="167"/>
    </row>
    <row r="4" spans="1:15" x14ac:dyDescent="0.5">
      <c r="A4" s="168" t="s">
        <v>107</v>
      </c>
      <c r="B4" s="56">
        <v>1</v>
      </c>
      <c r="D4" s="56" t="s">
        <v>108</v>
      </c>
      <c r="E4" s="56">
        <v>1</v>
      </c>
    </row>
    <row r="5" spans="1:15" x14ac:dyDescent="0.5">
      <c r="A5" s="168" t="s">
        <v>109</v>
      </c>
      <c r="B5" s="56">
        <v>2</v>
      </c>
      <c r="D5" s="56" t="s">
        <v>110</v>
      </c>
      <c r="E5" s="56">
        <v>2</v>
      </c>
    </row>
    <row r="6" spans="1:15" x14ac:dyDescent="0.5">
      <c r="A6" s="168" t="s">
        <v>111</v>
      </c>
      <c r="B6" s="56">
        <v>4</v>
      </c>
      <c r="D6" s="56" t="s">
        <v>112</v>
      </c>
      <c r="E6" s="56">
        <v>4</v>
      </c>
    </row>
    <row r="7" spans="1:15" x14ac:dyDescent="0.5">
      <c r="A7" s="168" t="s">
        <v>113</v>
      </c>
      <c r="B7" s="56">
        <v>6</v>
      </c>
      <c r="D7" s="56" t="s">
        <v>114</v>
      </c>
      <c r="E7" s="56">
        <v>6</v>
      </c>
    </row>
    <row r="8" spans="1:15" x14ac:dyDescent="0.5">
      <c r="A8" s="168" t="s">
        <v>115</v>
      </c>
      <c r="B8" s="56">
        <v>8</v>
      </c>
      <c r="D8" s="56" t="s">
        <v>116</v>
      </c>
      <c r="E8" s="56">
        <v>8</v>
      </c>
    </row>
    <row r="9" spans="1:15" x14ac:dyDescent="0.5">
      <c r="A9" s="168" t="s">
        <v>117</v>
      </c>
      <c r="B9" s="56">
        <v>10</v>
      </c>
    </row>
    <row r="11" spans="1:15" x14ac:dyDescent="0.5">
      <c r="A11" s="168" t="s">
        <v>68</v>
      </c>
      <c r="B11" s="56" t="s">
        <v>118</v>
      </c>
    </row>
    <row r="12" spans="1:15" ht="14.7" thickBot="1" x14ac:dyDescent="0.55000000000000004">
      <c r="A12" s="168"/>
    </row>
    <row r="13" spans="1:15" x14ac:dyDescent="0.5">
      <c r="A13" s="168" t="s">
        <v>119</v>
      </c>
      <c r="B13" s="56">
        <v>0.5</v>
      </c>
      <c r="E13" s="127" t="s">
        <v>120</v>
      </c>
      <c r="F13" s="126"/>
    </row>
    <row r="14" spans="1:15" x14ac:dyDescent="0.5">
      <c r="A14" s="56" t="s">
        <v>121</v>
      </c>
      <c r="B14" s="56">
        <v>1</v>
      </c>
      <c r="E14" s="129" t="s">
        <v>122</v>
      </c>
      <c r="F14" s="128">
        <v>3</v>
      </c>
    </row>
    <row r="15" spans="1:15" x14ac:dyDescent="0.5">
      <c r="A15" s="168" t="s">
        <v>123</v>
      </c>
      <c r="B15" s="56">
        <v>2</v>
      </c>
      <c r="E15" s="129"/>
      <c r="F15" s="128"/>
    </row>
    <row r="16" spans="1:15" x14ac:dyDescent="0.5">
      <c r="A16" s="56" t="s">
        <v>124</v>
      </c>
      <c r="B16" s="56">
        <v>4</v>
      </c>
      <c r="E16" s="129" t="s">
        <v>125</v>
      </c>
      <c r="F16" s="128" t="s">
        <v>94</v>
      </c>
    </row>
    <row r="17" spans="1:6" x14ac:dyDescent="0.5">
      <c r="A17" s="168" t="s">
        <v>126</v>
      </c>
      <c r="B17" s="56">
        <v>6</v>
      </c>
      <c r="E17" s="129">
        <v>6</v>
      </c>
      <c r="F17" s="128">
        <f>E17*2</f>
        <v>12</v>
      </c>
    </row>
    <row r="18" spans="1:6" x14ac:dyDescent="0.5">
      <c r="A18" s="56" t="s">
        <v>127</v>
      </c>
      <c r="B18" s="56">
        <v>8</v>
      </c>
      <c r="E18" s="129">
        <v>7</v>
      </c>
      <c r="F18" s="128">
        <f t="shared" ref="F18:F31" si="0">E18*2</f>
        <v>14</v>
      </c>
    </row>
    <row r="19" spans="1:6" x14ac:dyDescent="0.5">
      <c r="E19" s="129">
        <v>8</v>
      </c>
      <c r="F19" s="128">
        <f t="shared" si="0"/>
        <v>16</v>
      </c>
    </row>
    <row r="20" spans="1:6" x14ac:dyDescent="0.5">
      <c r="A20" s="56" t="s">
        <v>70</v>
      </c>
      <c r="B20" s="56" t="s">
        <v>249</v>
      </c>
      <c r="E20" s="129">
        <v>9</v>
      </c>
      <c r="F20" s="128">
        <f t="shared" si="0"/>
        <v>18</v>
      </c>
    </row>
    <row r="21" spans="1:6" x14ac:dyDescent="0.5">
      <c r="E21" s="129">
        <v>10</v>
      </c>
      <c r="F21" s="128">
        <f t="shared" si="0"/>
        <v>20</v>
      </c>
    </row>
    <row r="22" spans="1:6" x14ac:dyDescent="0.5">
      <c r="A22" s="56">
        <v>2</v>
      </c>
      <c r="B22" s="56">
        <v>1</v>
      </c>
      <c r="E22" s="129">
        <v>11</v>
      </c>
      <c r="F22" s="128">
        <f t="shared" si="0"/>
        <v>22</v>
      </c>
    </row>
    <row r="23" spans="1:6" x14ac:dyDescent="0.5">
      <c r="A23" s="168"/>
      <c r="E23" s="129">
        <v>12</v>
      </c>
      <c r="F23" s="128">
        <f t="shared" si="0"/>
        <v>24</v>
      </c>
    </row>
    <row r="24" spans="1:6" x14ac:dyDescent="0.5">
      <c r="A24" s="168"/>
      <c r="E24" s="129">
        <v>13</v>
      </c>
      <c r="F24" s="128">
        <f t="shared" si="0"/>
        <v>26</v>
      </c>
    </row>
    <row r="25" spans="1:6" x14ac:dyDescent="0.5">
      <c r="A25" s="168"/>
      <c r="E25" s="129">
        <v>14</v>
      </c>
      <c r="F25" s="128">
        <f t="shared" si="0"/>
        <v>28</v>
      </c>
    </row>
    <row r="26" spans="1:6" x14ac:dyDescent="0.5">
      <c r="A26" s="168"/>
      <c r="E26" s="129">
        <v>15</v>
      </c>
      <c r="F26" s="128">
        <f t="shared" si="0"/>
        <v>30</v>
      </c>
    </row>
    <row r="27" spans="1:6" x14ac:dyDescent="0.5">
      <c r="A27" s="168"/>
      <c r="E27" s="129">
        <v>16</v>
      </c>
      <c r="F27" s="128">
        <f t="shared" si="0"/>
        <v>32</v>
      </c>
    </row>
    <row r="28" spans="1:6" x14ac:dyDescent="0.5">
      <c r="A28" s="168"/>
      <c r="E28" s="129">
        <v>17</v>
      </c>
      <c r="F28" s="128">
        <f t="shared" si="0"/>
        <v>34</v>
      </c>
    </row>
    <row r="29" spans="1:6" x14ac:dyDescent="0.5">
      <c r="A29" s="168"/>
      <c r="E29" s="129">
        <v>18</v>
      </c>
      <c r="F29" s="128">
        <f t="shared" si="0"/>
        <v>36</v>
      </c>
    </row>
    <row r="30" spans="1:6" x14ac:dyDescent="0.5">
      <c r="E30" s="129">
        <v>19</v>
      </c>
      <c r="F30" s="128">
        <f t="shared" si="0"/>
        <v>38</v>
      </c>
    </row>
    <row r="31" spans="1:6" ht="14.7" thickBot="1" x14ac:dyDescent="0.55000000000000004">
      <c r="E31" s="130">
        <v>20</v>
      </c>
      <c r="F31" s="131">
        <f t="shared" si="0"/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29296875" style="63" customWidth="1"/>
    <col min="2" max="8" width="11.29296875" style="63" customWidth="1"/>
    <col min="9" max="16384" width="11.2929687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E1" sqref="E1"/>
    </sheetView>
  </sheetViews>
  <sheetFormatPr baseColWidth="10" defaultColWidth="10.87890625" defaultRowHeight="14.35" x14ac:dyDescent="0.5"/>
  <cols>
    <col min="1" max="1" width="13.1171875" customWidth="1"/>
    <col min="2" max="2" width="8.29296875" customWidth="1"/>
    <col min="4" max="4" width="5.87890625" customWidth="1"/>
    <col min="5" max="5" width="15.87890625" customWidth="1"/>
    <col min="6" max="6" width="8.29296875" customWidth="1"/>
    <col min="7" max="7" width="13.29296875" customWidth="1"/>
    <col min="8" max="8" width="6.5859375" customWidth="1"/>
  </cols>
  <sheetData>
    <row r="1" spans="1:11" x14ac:dyDescent="0.5">
      <c r="A1" t="s">
        <v>132</v>
      </c>
      <c r="B1" t="s">
        <v>4</v>
      </c>
      <c r="C1" t="s">
        <v>133</v>
      </c>
      <c r="D1" t="s">
        <v>8</v>
      </c>
      <c r="E1" s="16" t="s">
        <v>196</v>
      </c>
      <c r="F1" s="16" t="s">
        <v>154</v>
      </c>
      <c r="G1" s="17" t="s">
        <v>179</v>
      </c>
      <c r="H1" s="17" t="s">
        <v>180</v>
      </c>
      <c r="I1" s="17" t="s">
        <v>216</v>
      </c>
    </row>
    <row r="2" spans="1:11" x14ac:dyDescent="0.5">
      <c r="A2" t="s">
        <v>17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7" t="s">
        <v>207</v>
      </c>
      <c r="F2" s="3">
        <f>CharacterSheet!B15</f>
        <v>200</v>
      </c>
      <c r="G2" s="17" t="s">
        <v>170</v>
      </c>
      <c r="H2">
        <f>Status!C26</f>
        <v>0</v>
      </c>
      <c r="I2">
        <f>Status!Z2</f>
        <v>0</v>
      </c>
    </row>
    <row r="3" spans="1:11" x14ac:dyDescent="0.5">
      <c r="A3" s="3" t="s">
        <v>28</v>
      </c>
      <c r="B3" s="3">
        <f>CharacterSheet!B3</f>
        <v>10</v>
      </c>
      <c r="C3" s="3" t="str">
        <f>CharacterSheet!E3</f>
        <v>Armed</v>
      </c>
      <c r="D3" s="3">
        <f>CharacterSheet!I3</f>
        <v>20</v>
      </c>
      <c r="E3" s="17" t="s">
        <v>206</v>
      </c>
      <c r="F3" s="3">
        <f>CharacterSheet!B16</f>
        <v>12</v>
      </c>
      <c r="G3" s="17" t="s">
        <v>171</v>
      </c>
      <c r="H3" s="3">
        <f>Status!C27</f>
        <v>0</v>
      </c>
      <c r="I3" s="3">
        <f>Status!Z3</f>
        <v>0</v>
      </c>
    </row>
    <row r="4" spans="1:11" x14ac:dyDescent="0.5">
      <c r="A4" s="3" t="s">
        <v>55</v>
      </c>
      <c r="B4" s="3">
        <f>CharacterSheet!B4</f>
        <v>10</v>
      </c>
      <c r="C4" s="3" t="str">
        <f>CharacterSheet!E4</f>
        <v>Unarmed</v>
      </c>
      <c r="D4" s="3">
        <f>CharacterSheet!I4</f>
        <v>20</v>
      </c>
      <c r="E4" s="16" t="s">
        <v>209</v>
      </c>
      <c r="F4" s="3">
        <f>CharacterSheet!B17</f>
        <v>40</v>
      </c>
      <c r="G4" s="17" t="s">
        <v>172</v>
      </c>
      <c r="H4" s="3">
        <f>Status!C28</f>
        <v>0</v>
      </c>
      <c r="I4" s="3">
        <f>Status!Z4</f>
        <v>0</v>
      </c>
    </row>
    <row r="5" spans="1:11" x14ac:dyDescent="0.5">
      <c r="A5" s="3" t="s">
        <v>18</v>
      </c>
      <c r="B5" s="3">
        <f>CharacterSheet!B5</f>
        <v>10</v>
      </c>
      <c r="C5" s="3" t="str">
        <f>CharacterSheet!E5</f>
        <v>Blocken</v>
      </c>
      <c r="D5" s="3">
        <f>CharacterSheet!I5</f>
        <v>20</v>
      </c>
      <c r="E5" s="16" t="s">
        <v>210</v>
      </c>
      <c r="F5" s="3">
        <f>CharacterSheet!B18</f>
        <v>140</v>
      </c>
      <c r="G5" s="17" t="s">
        <v>173</v>
      </c>
      <c r="H5">
        <f>Status!C30</f>
        <v>0</v>
      </c>
      <c r="I5" s="3">
        <f>Status!Z5</f>
        <v>0</v>
      </c>
    </row>
    <row r="6" spans="1:11" x14ac:dyDescent="0.5">
      <c r="A6" s="3" t="s">
        <v>67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211</v>
      </c>
      <c r="F6" s="3">
        <f>CharacterSheet!B19</f>
        <v>40</v>
      </c>
      <c r="G6" s="17" t="s">
        <v>174</v>
      </c>
      <c r="H6">
        <f>Status!D2</f>
        <v>0</v>
      </c>
      <c r="I6" s="3">
        <f>Status!Z6</f>
        <v>0</v>
      </c>
    </row>
    <row r="7" spans="1:11" x14ac:dyDescent="0.5">
      <c r="A7" s="3" t="s">
        <v>151</v>
      </c>
      <c r="B7" s="3">
        <f>CharacterSheet!B7</f>
        <v>10</v>
      </c>
      <c r="C7" s="3" t="str">
        <f>CharacterSheet!E7</f>
        <v>Ranged</v>
      </c>
      <c r="D7" s="3">
        <f>CharacterSheet!I7</f>
        <v>20</v>
      </c>
      <c r="E7" s="16" t="s">
        <v>212</v>
      </c>
      <c r="F7" s="3">
        <f>CharacterSheet!B20</f>
        <v>40</v>
      </c>
      <c r="G7" s="17" t="s">
        <v>175</v>
      </c>
      <c r="H7" s="3">
        <f>Status!D3</f>
        <v>0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4</v>
      </c>
      <c r="C8" s="3" t="str">
        <f>CharacterSheet!E8</f>
        <v>throwing</v>
      </c>
      <c r="D8" s="3">
        <f>CharacterSheet!I8</f>
        <v>20</v>
      </c>
      <c r="E8" s="16" t="s">
        <v>213</v>
      </c>
      <c r="F8" s="3">
        <f>CharacterSheet!B21</f>
        <v>50</v>
      </c>
      <c r="G8" s="17" t="s">
        <v>176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4</v>
      </c>
      <c r="C9" s="3" t="str">
        <f>CharacterSheet!E9</f>
        <v>Dodge</v>
      </c>
      <c r="D9" s="3">
        <f>CharacterSheet!I9</f>
        <v>20</v>
      </c>
      <c r="E9" s="16" t="s">
        <v>214</v>
      </c>
      <c r="F9" s="3">
        <f>CharacterSheet!B22</f>
        <v>50</v>
      </c>
      <c r="G9" s="17" t="s">
        <v>177</v>
      </c>
      <c r="H9" s="3">
        <f>Status!D5</f>
        <v>0</v>
      </c>
      <c r="I9" s="3"/>
    </row>
    <row r="10" spans="1:11" x14ac:dyDescent="0.5">
      <c r="A10" s="3" t="s">
        <v>141</v>
      </c>
      <c r="B10" s="3">
        <f>CharacterSheet!B10</f>
        <v>14</v>
      </c>
      <c r="C10" s="3" t="str">
        <f>CharacterSheet!E10</f>
        <v>Acrobatics</v>
      </c>
      <c r="D10" s="3">
        <f>CharacterSheet!I10</f>
        <v>20</v>
      </c>
      <c r="E10" s="17" t="s">
        <v>148</v>
      </c>
      <c r="F10" s="3" t="str">
        <f>CharacterSheet!B1</f>
        <v>Mensch</v>
      </c>
      <c r="G10" s="17" t="s">
        <v>181</v>
      </c>
      <c r="H10">
        <f>Status!D8</f>
        <v>0</v>
      </c>
      <c r="I10" s="3"/>
      <c r="J10" s="17"/>
      <c r="K10" s="3"/>
    </row>
    <row r="11" spans="1:11" x14ac:dyDescent="0.5">
      <c r="A11" s="3" t="s">
        <v>142</v>
      </c>
      <c r="B11" s="3">
        <f>CharacterSheet!B11</f>
        <v>10</v>
      </c>
      <c r="C11" s="3" t="str">
        <f>CharacterSheet!E11</f>
        <v>Schleichen</v>
      </c>
      <c r="D11" s="3">
        <f>CharacterSheet!I11</f>
        <v>20</v>
      </c>
      <c r="E11" s="3" t="s">
        <v>153</v>
      </c>
      <c r="F11">
        <v>2</v>
      </c>
      <c r="G11" t="s">
        <v>182</v>
      </c>
      <c r="H11" s="3">
        <f>Status!D9</f>
        <v>0</v>
      </c>
      <c r="I11" s="3"/>
      <c r="J11" s="17"/>
      <c r="K11" s="3"/>
    </row>
    <row r="12" spans="1:11" x14ac:dyDescent="0.5">
      <c r="A12" t="s">
        <v>143</v>
      </c>
      <c r="B12">
        <f>Inventar!G22</f>
        <v>0</v>
      </c>
      <c r="C12" s="3" t="str">
        <f>CharacterSheet!E12</f>
        <v>Fingerfertigkeit</v>
      </c>
      <c r="D12" s="3">
        <f>CharacterSheet!I12</f>
        <v>20</v>
      </c>
      <c r="E12" s="3" t="s">
        <v>152</v>
      </c>
      <c r="F12">
        <v>2</v>
      </c>
      <c r="G12" t="s">
        <v>183</v>
      </c>
      <c r="H12" s="3">
        <f>Status!D10</f>
        <v>0</v>
      </c>
    </row>
    <row r="13" spans="1:11" x14ac:dyDescent="0.5">
      <c r="A13" t="s">
        <v>144</v>
      </c>
      <c r="B13">
        <f>Inventar!G19</f>
        <v>0</v>
      </c>
      <c r="C13" s="3" t="str">
        <f>CharacterSheet!E13</f>
        <v>Lying</v>
      </c>
      <c r="D13" s="3">
        <f>CharacterSheet!I13</f>
        <v>20</v>
      </c>
      <c r="E13" s="3" t="s">
        <v>135</v>
      </c>
      <c r="F13">
        <f>Status!B2</f>
        <v>0</v>
      </c>
      <c r="G13" t="s">
        <v>184</v>
      </c>
      <c r="H13" s="3">
        <f>Status!D11</f>
        <v>0</v>
      </c>
    </row>
    <row r="14" spans="1:11" x14ac:dyDescent="0.5">
      <c r="A14" s="3" t="s">
        <v>205</v>
      </c>
      <c r="B14" s="3">
        <f>Status!AA11</f>
        <v>40</v>
      </c>
      <c r="C14" s="3" t="str">
        <f>CharacterSheet!E14</f>
        <v>Persuation</v>
      </c>
      <c r="D14" s="3">
        <f>CharacterSheet!I14</f>
        <v>20</v>
      </c>
      <c r="E14" s="3" t="s">
        <v>136</v>
      </c>
      <c r="F14" s="3">
        <f>Status!B3</f>
        <v>0</v>
      </c>
      <c r="G14" t="s">
        <v>185</v>
      </c>
      <c r="H14" s="3">
        <f>Status!D12</f>
        <v>0</v>
      </c>
    </row>
    <row r="15" spans="1:11" x14ac:dyDescent="0.5">
      <c r="A15" t="s">
        <v>130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145</v>
      </c>
      <c r="F15" s="3">
        <f>Status!B4</f>
        <v>0</v>
      </c>
      <c r="G15" t="s">
        <v>186</v>
      </c>
      <c r="H15">
        <f>Status!E8</f>
        <v>0</v>
      </c>
    </row>
    <row r="16" spans="1:11" x14ac:dyDescent="0.5">
      <c r="A16" t="s">
        <v>137</v>
      </c>
      <c r="B16">
        <f>Status!R12</f>
        <v>10</v>
      </c>
      <c r="C16" s="3" t="str">
        <f>CharacterSheet!E16</f>
        <v>Feilschen</v>
      </c>
      <c r="D16" s="3">
        <f>CharacterSheet!I16</f>
        <v>20</v>
      </c>
      <c r="E16" s="3" t="s">
        <v>20</v>
      </c>
      <c r="F16" s="3">
        <f>Status!B5</f>
        <v>0</v>
      </c>
      <c r="G16" s="3" t="s">
        <v>188</v>
      </c>
      <c r="H16" s="3">
        <f>Status!E9</f>
        <v>0</v>
      </c>
    </row>
    <row r="17" spans="1:8" x14ac:dyDescent="0.5">
      <c r="A17" t="s">
        <v>146</v>
      </c>
      <c r="B17">
        <f>ROUNDUP((B6+B6+B4)/3,0)</f>
        <v>10</v>
      </c>
      <c r="C17" s="3" t="str">
        <f>CharacterSheet!E17</f>
        <v>Insight</v>
      </c>
      <c r="D17" s="3">
        <f>CharacterSheet!I17</f>
        <v>20</v>
      </c>
      <c r="E17" s="3" t="s">
        <v>198</v>
      </c>
      <c r="F17" s="3">
        <f>Status!C2</f>
        <v>0</v>
      </c>
      <c r="G17" s="3" t="s">
        <v>191</v>
      </c>
      <c r="H17" s="3">
        <f>Status!E10</f>
        <v>0</v>
      </c>
    </row>
    <row r="18" spans="1:8" x14ac:dyDescent="0.5">
      <c r="A18" t="s">
        <v>147</v>
      </c>
      <c r="B18" s="3">
        <f>ROUNDUP((B5+B4+B5)/3,0)</f>
        <v>10</v>
      </c>
      <c r="C18" s="3" t="str">
        <f>CharacterSheet!E18</f>
        <v>Intimidation</v>
      </c>
      <c r="D18" s="3">
        <f>CharacterSheet!I18</f>
        <v>20</v>
      </c>
      <c r="E18" s="3" t="s">
        <v>199</v>
      </c>
      <c r="F18" s="3">
        <f>Status!C3</f>
        <v>0</v>
      </c>
      <c r="G18" s="3" t="s">
        <v>192</v>
      </c>
      <c r="H18" s="3">
        <f>Status!E11</f>
        <v>0</v>
      </c>
    </row>
    <row r="19" spans="1:8" x14ac:dyDescent="0.5">
      <c r="A19" t="s">
        <v>140</v>
      </c>
      <c r="B19">
        <f>CharacterSheet!B8+CharacterSheet!B9</f>
        <v>8</v>
      </c>
      <c r="C19" s="3" t="str">
        <f>CharacterSheet!E19</f>
        <v xml:space="preserve">Swimming </v>
      </c>
      <c r="D19" s="3">
        <f>CharacterSheet!I19</f>
        <v>20</v>
      </c>
      <c r="E19" s="3" t="s">
        <v>200</v>
      </c>
      <c r="F19" s="3">
        <f>Status!C4</f>
        <v>0</v>
      </c>
      <c r="G19" s="3" t="s">
        <v>195</v>
      </c>
      <c r="H19" s="3">
        <f>Status!E12</f>
        <v>0</v>
      </c>
    </row>
    <row r="20" spans="1:8" x14ac:dyDescent="0.5">
      <c r="A20" s="16" t="s">
        <v>58</v>
      </c>
      <c r="B20" t="str">
        <f>CharacterSheet!B13</f>
        <v>Random</v>
      </c>
      <c r="C20" s="3" t="str">
        <f>CharacterSheet!E20</f>
        <v>Running</v>
      </c>
      <c r="D20" s="3">
        <f>CharacterSheet!I20</f>
        <v>20</v>
      </c>
      <c r="E20" s="3" t="s">
        <v>201</v>
      </c>
      <c r="F20" s="3">
        <f>Status!C5</f>
        <v>0</v>
      </c>
      <c r="G20" t="s">
        <v>187</v>
      </c>
      <c r="H20" t="str">
        <f>Status!B8</f>
        <v>Keine</v>
      </c>
    </row>
    <row r="21" spans="1:8" x14ac:dyDescent="0.5">
      <c r="A21" s="16" t="s">
        <v>68</v>
      </c>
      <c r="B21">
        <f>Status!D16</f>
        <v>200</v>
      </c>
      <c r="C21" s="3" t="str">
        <f>CharacterSheet!E21</f>
        <v>Handwerk</v>
      </c>
      <c r="D21" s="3">
        <f>CharacterSheet!I21</f>
        <v>20</v>
      </c>
      <c r="E21" t="s">
        <v>134</v>
      </c>
      <c r="F21" s="1">
        <f>Status!C13</f>
        <v>0</v>
      </c>
      <c r="G21" s="3" t="s">
        <v>189</v>
      </c>
      <c r="H21" s="3" t="str">
        <f>Status!B9</f>
        <v>Keine</v>
      </c>
    </row>
    <row r="22" spans="1:8" x14ac:dyDescent="0.5">
      <c r="A22" s="16" t="s">
        <v>70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0</v>
      </c>
      <c r="G22" s="3" t="s">
        <v>190</v>
      </c>
      <c r="H22" s="3" t="str">
        <f>Status!B10</f>
        <v>Keine</v>
      </c>
    </row>
    <row r="23" spans="1:8" x14ac:dyDescent="0.5">
      <c r="A23" s="16" t="s">
        <v>155</v>
      </c>
      <c r="B23" s="3">
        <f>Status!D18</f>
        <v>40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0</v>
      </c>
      <c r="G23" s="3" t="s">
        <v>193</v>
      </c>
      <c r="H23" s="3" t="str">
        <f>Status!B11</f>
        <v>Keine</v>
      </c>
    </row>
    <row r="24" spans="1:8" x14ac:dyDescent="0.5">
      <c r="A24" s="16" t="s">
        <v>156</v>
      </c>
      <c r="B24" s="3">
        <f>Status!D19</f>
        <v>140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0</v>
      </c>
      <c r="G24" s="3" t="s">
        <v>194</v>
      </c>
      <c r="H24" s="3" t="str">
        <f>Status!B12</f>
        <v>Keine</v>
      </c>
    </row>
    <row r="25" spans="1:8" x14ac:dyDescent="0.5">
      <c r="A25" s="16" t="s">
        <v>159</v>
      </c>
      <c r="B25" s="3">
        <f>Status!D20</f>
        <v>40</v>
      </c>
      <c r="C25" s="3" t="s">
        <v>138</v>
      </c>
      <c r="D25" s="3">
        <f>CharacterSheet!I25</f>
        <v>20</v>
      </c>
      <c r="E25" s="3" t="str">
        <f>Status!A11</f>
        <v>Gürtel</v>
      </c>
      <c r="F25" s="1">
        <f>Status!C11</f>
        <v>0</v>
      </c>
    </row>
    <row r="26" spans="1:8" x14ac:dyDescent="0.5">
      <c r="A26" s="16" t="s">
        <v>160</v>
      </c>
      <c r="B26" s="3">
        <f>Status!D21</f>
        <v>40</v>
      </c>
      <c r="C26" s="3" t="str">
        <f>CharacterSheet!E26</f>
        <v>Perception</v>
      </c>
      <c r="D26" s="3">
        <f>CharacterSheet!I26</f>
        <v>20</v>
      </c>
      <c r="E26" s="3" t="str">
        <f>Status!A12</f>
        <v>Beine</v>
      </c>
      <c r="F26" s="1">
        <f>Status!C12</f>
        <v>0</v>
      </c>
    </row>
    <row r="27" spans="1:8" x14ac:dyDescent="0.5">
      <c r="A27" s="16" t="s">
        <v>157</v>
      </c>
      <c r="B27" s="3">
        <f>Status!D22</f>
        <v>50</v>
      </c>
      <c r="C27" s="3"/>
      <c r="E27" t="s">
        <v>197</v>
      </c>
      <c r="F27">
        <f>Status!I29</f>
        <v>0</v>
      </c>
    </row>
    <row r="28" spans="1:8" x14ac:dyDescent="0.5">
      <c r="A28" s="16" t="s">
        <v>158</v>
      </c>
      <c r="B28" s="3">
        <f>Status!D23</f>
        <v>50</v>
      </c>
      <c r="C28" s="3"/>
    </row>
    <row r="29" spans="1:8" x14ac:dyDescent="0.5">
      <c r="A29" s="17" t="s">
        <v>208</v>
      </c>
      <c r="B29">
        <f>Status!Q17</f>
        <v>0</v>
      </c>
      <c r="C29" s="3"/>
    </row>
    <row r="30" spans="1:8" x14ac:dyDescent="0.5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2022-06-19T21:02:03Z</dcterms:modified>
  <cp:category/>
  <cp:contentStatus/>
</cp:coreProperties>
</file>