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mon\Dropbox\OrbisAsteaDropbox\Orbis Daten Tools\"/>
    </mc:Choice>
  </mc:AlternateContent>
  <xr:revisionPtr revIDLastSave="0" documentId="13_ncr:1_{76D1A084-C154-4142-9AE2-A6076873E131}" xr6:coauthVersionLast="47" xr6:coauthVersionMax="47" xr10:uidLastSave="{00000000-0000-0000-0000-000000000000}"/>
  <bookViews>
    <workbookView xWindow="-108" yWindow="-108" windowWidth="23256" windowHeight="12456" xr2:uid="{57D2AEFB-14FB-4D36-AF2A-9B9D3BD9BFF6}"/>
  </bookViews>
  <sheets>
    <sheet name="Charakter" sheetId="7" r:id="rId1"/>
    <sheet name="Inventar" sheetId="4" r:id="rId2"/>
    <sheet name="Log" sheetId="2" r:id="rId3"/>
    <sheet name="Geschichte" sheetId="11" r:id="rId4"/>
    <sheet name="DatenExelintern" sheetId="15" state="hidden" r:id="rId5"/>
    <sheet name="Abfrage" sheetId="13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3" l="1"/>
  <c r="I4" i="13"/>
  <c r="I5" i="13"/>
  <c r="I6" i="13"/>
  <c r="I7" i="13"/>
  <c r="I2" i="13"/>
  <c r="C3" i="13"/>
  <c r="D3" i="13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D2" i="13"/>
  <c r="C2" i="13"/>
  <c r="B20" i="13"/>
  <c r="F10" i="13"/>
  <c r="O5" i="4"/>
  <c r="AA12" i="7"/>
  <c r="S9" i="7"/>
  <c r="B9" i="13" s="1"/>
  <c r="S8" i="7"/>
  <c r="S7" i="7"/>
  <c r="S12" i="7" s="1"/>
  <c r="B16" i="13" s="1"/>
  <c r="S6" i="7"/>
  <c r="S15" i="7" s="1"/>
  <c r="S5" i="7"/>
  <c r="S11" i="7" s="1"/>
  <c r="B11" i="13" s="1"/>
  <c r="S4" i="7"/>
  <c r="B4" i="13" s="1"/>
  <c r="S3" i="7"/>
  <c r="B3" i="13" s="1"/>
  <c r="S2" i="7"/>
  <c r="AB21" i="7" s="1"/>
  <c r="C14" i="7"/>
  <c r="C12" i="7"/>
  <c r="Y3" i="15"/>
  <c r="Y4" i="15"/>
  <c r="Y5" i="15"/>
  <c r="Y6" i="15"/>
  <c r="Y7" i="15"/>
  <c r="Y8" i="15"/>
  <c r="Y9" i="15"/>
  <c r="Y10" i="15"/>
  <c r="Y11" i="15"/>
  <c r="Y12" i="15"/>
  <c r="Y13" i="15"/>
  <c r="Y2" i="15"/>
  <c r="AI278" i="15"/>
  <c r="AI277" i="15"/>
  <c r="AI276" i="15"/>
  <c r="AI275" i="15"/>
  <c r="AI274" i="15"/>
  <c r="AI273" i="15"/>
  <c r="AI272" i="15"/>
  <c r="AI271" i="15"/>
  <c r="AI270" i="15"/>
  <c r="AI269" i="15"/>
  <c r="AI268" i="15"/>
  <c r="AI267" i="15"/>
  <c r="AI266" i="15"/>
  <c r="AI265" i="15"/>
  <c r="AI264" i="15"/>
  <c r="AI263" i="15"/>
  <c r="AI262" i="15"/>
  <c r="AI261" i="15"/>
  <c r="AI260" i="15"/>
  <c r="AI259" i="15"/>
  <c r="AI258" i="15"/>
  <c r="AI257" i="15"/>
  <c r="AI256" i="15"/>
  <c r="AI255" i="15"/>
  <c r="AI254" i="15"/>
  <c r="AI253" i="15"/>
  <c r="AI252" i="15"/>
  <c r="AI251" i="15"/>
  <c r="AI250" i="15"/>
  <c r="AI249" i="15"/>
  <c r="AI248" i="15"/>
  <c r="AI247" i="15"/>
  <c r="AI246" i="15"/>
  <c r="AI245" i="15"/>
  <c r="AI244" i="15"/>
  <c r="AI243" i="15"/>
  <c r="AI242" i="15"/>
  <c r="AI241" i="15"/>
  <c r="AI240" i="15"/>
  <c r="AI239" i="15"/>
  <c r="AI238" i="15"/>
  <c r="AI237" i="15"/>
  <c r="AI236" i="15"/>
  <c r="AI235" i="15"/>
  <c r="AI234" i="15"/>
  <c r="AI233" i="15"/>
  <c r="AI232" i="15"/>
  <c r="AI231" i="15"/>
  <c r="AI230" i="15"/>
  <c r="AI229" i="15"/>
  <c r="AI228" i="15"/>
  <c r="AI227" i="15"/>
  <c r="AI226" i="15"/>
  <c r="AI225" i="15"/>
  <c r="AI224" i="15"/>
  <c r="AI222" i="15"/>
  <c r="AI221" i="15"/>
  <c r="AI220" i="15"/>
  <c r="AI219" i="15"/>
  <c r="AI218" i="15"/>
  <c r="AI217" i="15"/>
  <c r="AI216" i="15"/>
  <c r="AI215" i="15"/>
  <c r="AI214" i="15"/>
  <c r="AI213" i="15"/>
  <c r="AI212" i="15"/>
  <c r="AI211" i="15"/>
  <c r="AI210" i="15"/>
  <c r="AI209" i="15"/>
  <c r="AI208" i="15"/>
  <c r="AI207" i="15"/>
  <c r="AI206" i="15"/>
  <c r="AI205" i="15"/>
  <c r="AI204" i="15"/>
  <c r="AI203" i="15"/>
  <c r="AI202" i="15"/>
  <c r="AI201" i="15"/>
  <c r="AI200" i="15"/>
  <c r="AI199" i="15"/>
  <c r="AI198" i="15"/>
  <c r="AI197" i="15"/>
  <c r="AI196" i="15"/>
  <c r="AI195" i="15"/>
  <c r="AI194" i="15"/>
  <c r="AI193" i="15"/>
  <c r="AI192" i="15"/>
  <c r="AI191" i="15"/>
  <c r="AI190" i="15"/>
  <c r="AI189" i="15"/>
  <c r="AI188" i="15"/>
  <c r="AI187" i="15"/>
  <c r="AI186" i="15"/>
  <c r="AI185" i="15"/>
  <c r="AI184" i="15"/>
  <c r="AI183" i="15"/>
  <c r="AI182" i="15"/>
  <c r="AI181" i="15"/>
  <c r="AI180" i="15"/>
  <c r="AI179" i="15"/>
  <c r="AI178" i="15"/>
  <c r="AI177" i="15"/>
  <c r="AI176" i="15"/>
  <c r="AI175" i="15"/>
  <c r="AI174" i="15"/>
  <c r="AI173" i="15"/>
  <c r="AI172" i="15"/>
  <c r="AI171" i="15"/>
  <c r="AI170" i="15"/>
  <c r="AI169" i="15"/>
  <c r="AI168" i="15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67" i="15"/>
  <c r="AI68" i="15"/>
  <c r="AI69" i="15"/>
  <c r="AI70" i="15"/>
  <c r="AI71" i="15"/>
  <c r="AI72" i="15"/>
  <c r="AI73" i="15"/>
  <c r="AI74" i="15"/>
  <c r="AI75" i="15"/>
  <c r="AI76" i="15"/>
  <c r="AI77" i="15"/>
  <c r="AI78" i="15"/>
  <c r="AI79" i="15"/>
  <c r="AI80" i="15"/>
  <c r="AI81" i="15"/>
  <c r="AI82" i="15"/>
  <c r="AI83" i="15"/>
  <c r="AI84" i="15"/>
  <c r="AI85" i="15"/>
  <c r="AI86" i="15"/>
  <c r="AI87" i="15"/>
  <c r="AI88" i="15"/>
  <c r="AI89" i="15"/>
  <c r="AI90" i="15"/>
  <c r="AI91" i="15"/>
  <c r="AI92" i="15"/>
  <c r="AI93" i="15"/>
  <c r="AI94" i="15"/>
  <c r="AI95" i="15"/>
  <c r="AI96" i="15"/>
  <c r="AI97" i="15"/>
  <c r="AI98" i="15"/>
  <c r="AI99" i="15"/>
  <c r="AI100" i="15"/>
  <c r="AI101" i="15"/>
  <c r="AI102" i="15"/>
  <c r="AI103" i="15"/>
  <c r="AI104" i="15"/>
  <c r="AI105" i="15"/>
  <c r="AI106" i="15"/>
  <c r="AI107" i="15"/>
  <c r="AI108" i="15"/>
  <c r="AI109" i="15"/>
  <c r="AI110" i="15"/>
  <c r="AI111" i="15"/>
  <c r="AI112" i="15"/>
  <c r="AI113" i="15"/>
  <c r="AI114" i="15"/>
  <c r="AI115" i="15"/>
  <c r="AI116" i="15"/>
  <c r="AI117" i="15"/>
  <c r="AI118" i="15"/>
  <c r="AI119" i="15"/>
  <c r="AI120" i="15"/>
  <c r="AI121" i="15"/>
  <c r="AI122" i="15"/>
  <c r="AI123" i="15"/>
  <c r="AI124" i="15"/>
  <c r="AI125" i="15"/>
  <c r="AI126" i="15"/>
  <c r="AI127" i="15"/>
  <c r="AI128" i="15"/>
  <c r="AI129" i="15"/>
  <c r="AI130" i="15"/>
  <c r="AI131" i="15"/>
  <c r="AI132" i="15"/>
  <c r="AI133" i="15"/>
  <c r="AI134" i="15"/>
  <c r="AI135" i="15"/>
  <c r="AI136" i="15"/>
  <c r="AI137" i="15"/>
  <c r="AI138" i="15"/>
  <c r="AI139" i="15"/>
  <c r="AI140" i="15"/>
  <c r="AI141" i="15"/>
  <c r="AI142" i="15"/>
  <c r="AI143" i="15"/>
  <c r="AI144" i="15"/>
  <c r="AI145" i="15"/>
  <c r="AI146" i="15"/>
  <c r="AI147" i="15"/>
  <c r="AI148" i="15"/>
  <c r="AI149" i="15"/>
  <c r="AI150" i="15"/>
  <c r="AI151" i="15"/>
  <c r="AI152" i="15"/>
  <c r="AI153" i="15"/>
  <c r="AI154" i="15"/>
  <c r="AI155" i="15"/>
  <c r="AI156" i="15"/>
  <c r="AI157" i="15"/>
  <c r="AI158" i="15"/>
  <c r="AI159" i="15"/>
  <c r="AI160" i="15"/>
  <c r="AI161" i="15"/>
  <c r="AI162" i="15"/>
  <c r="AI163" i="15"/>
  <c r="AI164" i="15"/>
  <c r="AI165" i="15"/>
  <c r="AI166" i="15"/>
  <c r="AI2" i="15"/>
  <c r="AN3" i="15"/>
  <c r="AN4" i="15"/>
  <c r="AN5" i="15"/>
  <c r="AN6" i="15"/>
  <c r="AN7" i="15"/>
  <c r="AN8" i="15"/>
  <c r="AN9" i="15"/>
  <c r="AN10" i="15"/>
  <c r="AN11" i="15"/>
  <c r="AN12" i="15"/>
  <c r="AN13" i="15"/>
  <c r="AN14" i="15"/>
  <c r="AN15" i="15"/>
  <c r="AN16" i="15"/>
  <c r="AN17" i="15"/>
  <c r="AN18" i="15"/>
  <c r="AN19" i="15"/>
  <c r="AN20" i="15"/>
  <c r="AN21" i="15"/>
  <c r="AN22" i="15"/>
  <c r="AN23" i="15"/>
  <c r="AN24" i="15"/>
  <c r="AN25" i="15"/>
  <c r="AN26" i="15"/>
  <c r="AN27" i="15"/>
  <c r="AN28" i="15"/>
  <c r="AN29" i="15"/>
  <c r="AN30" i="15"/>
  <c r="AN31" i="15"/>
  <c r="AN32" i="15"/>
  <c r="AN33" i="15"/>
  <c r="AN34" i="15"/>
  <c r="AN35" i="15"/>
  <c r="AN36" i="15"/>
  <c r="AN37" i="15"/>
  <c r="AN38" i="15"/>
  <c r="AN39" i="15"/>
  <c r="AN40" i="15"/>
  <c r="AN41" i="15"/>
  <c r="AN42" i="15"/>
  <c r="AN43" i="15"/>
  <c r="AN44" i="15"/>
  <c r="AN45" i="15"/>
  <c r="AN46" i="15"/>
  <c r="AN47" i="15"/>
  <c r="AN48" i="15"/>
  <c r="AN49" i="15"/>
  <c r="AN50" i="15"/>
  <c r="AN51" i="15"/>
  <c r="AN52" i="15"/>
  <c r="AN53" i="15"/>
  <c r="AN54" i="15"/>
  <c r="AN55" i="15"/>
  <c r="AN56" i="15"/>
  <c r="AN57" i="15"/>
  <c r="AN58" i="15"/>
  <c r="AN59" i="15"/>
  <c r="AN60" i="15"/>
  <c r="AN61" i="15"/>
  <c r="AN62" i="15"/>
  <c r="AN63" i="15"/>
  <c r="AN64" i="15"/>
  <c r="AN65" i="15"/>
  <c r="AN66" i="15"/>
  <c r="AN67" i="15"/>
  <c r="AN68" i="15"/>
  <c r="AN69" i="15"/>
  <c r="AN70" i="15"/>
  <c r="AN71" i="15"/>
  <c r="AN72" i="15"/>
  <c r="AN73" i="15"/>
  <c r="AN74" i="15"/>
  <c r="AN75" i="15"/>
  <c r="AN76" i="15"/>
  <c r="AN77" i="15"/>
  <c r="AN78" i="15"/>
  <c r="AN79" i="15"/>
  <c r="AN80" i="15"/>
  <c r="AN81" i="15"/>
  <c r="AN82" i="15"/>
  <c r="AN83" i="15"/>
  <c r="AN84" i="15"/>
  <c r="AN85" i="15"/>
  <c r="AN86" i="15"/>
  <c r="AN87" i="15"/>
  <c r="AN88" i="15"/>
  <c r="AN89" i="15"/>
  <c r="AN90" i="15"/>
  <c r="AN91" i="15"/>
  <c r="AN92" i="15"/>
  <c r="AN93" i="15"/>
  <c r="AN94" i="15"/>
  <c r="AN95" i="15"/>
  <c r="AN96" i="15"/>
  <c r="AN97" i="15"/>
  <c r="AN98" i="15"/>
  <c r="AN99" i="15"/>
  <c r="AN100" i="15"/>
  <c r="AN101" i="15"/>
  <c r="AN102" i="15"/>
  <c r="AN103" i="15"/>
  <c r="AN104" i="15"/>
  <c r="AN105" i="15"/>
  <c r="AN106" i="15"/>
  <c r="AN107" i="15"/>
  <c r="AN108" i="15"/>
  <c r="AN109" i="15"/>
  <c r="AN110" i="15"/>
  <c r="AN111" i="15"/>
  <c r="AN112" i="15"/>
  <c r="AN113" i="15"/>
  <c r="AN114" i="15"/>
  <c r="AN115" i="15"/>
  <c r="AN116" i="15"/>
  <c r="AN117" i="15"/>
  <c r="AN118" i="15"/>
  <c r="AN119" i="15"/>
  <c r="AN120" i="15"/>
  <c r="AN121" i="15"/>
  <c r="AN122" i="15"/>
  <c r="AN123" i="15"/>
  <c r="AN124" i="15"/>
  <c r="AN125" i="15"/>
  <c r="AN126" i="15"/>
  <c r="AN127" i="15"/>
  <c r="AN128" i="15"/>
  <c r="AN129" i="15"/>
  <c r="AN130" i="15"/>
  <c r="AN131" i="15"/>
  <c r="AN132" i="15"/>
  <c r="AN133" i="15"/>
  <c r="AN134" i="15"/>
  <c r="AN135" i="15"/>
  <c r="AN136" i="15"/>
  <c r="AN137" i="15"/>
  <c r="AN138" i="15"/>
  <c r="AN139" i="15"/>
  <c r="AN140" i="15"/>
  <c r="AN141" i="15"/>
  <c r="AN142" i="15"/>
  <c r="AN143" i="15"/>
  <c r="AN144" i="15"/>
  <c r="AN145" i="15"/>
  <c r="AN146" i="15"/>
  <c r="AN147" i="15"/>
  <c r="AN148" i="15"/>
  <c r="AN149" i="15"/>
  <c r="AN150" i="15"/>
  <c r="AN151" i="15"/>
  <c r="AN152" i="15"/>
  <c r="AN153" i="15"/>
  <c r="AN154" i="15"/>
  <c r="AN155" i="15"/>
  <c r="AN156" i="15"/>
  <c r="AN157" i="15"/>
  <c r="AN158" i="15"/>
  <c r="AN159" i="15"/>
  <c r="AN160" i="15"/>
  <c r="AN161" i="15"/>
  <c r="AN162" i="15"/>
  <c r="AN163" i="15"/>
  <c r="AN164" i="15"/>
  <c r="AN165" i="15"/>
  <c r="AN166" i="15"/>
  <c r="AN2" i="15"/>
  <c r="AE23" i="7" l="1"/>
  <c r="S10" i="7"/>
  <c r="B10" i="13" s="1"/>
  <c r="B2" i="13"/>
  <c r="B8" i="13"/>
  <c r="B22" i="7"/>
  <c r="F3" i="13" s="1"/>
  <c r="B7" i="13"/>
  <c r="B21" i="7"/>
  <c r="F2" i="13" s="1"/>
  <c r="B6" i="13"/>
  <c r="B5" i="13"/>
  <c r="C5" i="2"/>
  <c r="AE22" i="7"/>
  <c r="S14" i="7"/>
  <c r="C13" i="7"/>
  <c r="C16" i="7"/>
  <c r="C15" i="7"/>
  <c r="H7" i="13"/>
  <c r="H8" i="13"/>
  <c r="H9" i="13"/>
  <c r="H3" i="13"/>
  <c r="H4" i="13"/>
  <c r="H5" i="13"/>
  <c r="H2" i="13"/>
  <c r="H6" i="13"/>
  <c r="T3" i="15"/>
  <c r="T4" i="15"/>
  <c r="T5" i="15"/>
  <c r="T6" i="15"/>
  <c r="T7" i="15"/>
  <c r="T8" i="15"/>
  <c r="T9" i="15"/>
  <c r="T10" i="15"/>
  <c r="T11" i="15"/>
  <c r="T12" i="15"/>
  <c r="T13" i="15"/>
  <c r="T2" i="15"/>
  <c r="U3" i="15"/>
  <c r="U4" i="15"/>
  <c r="U5" i="15"/>
  <c r="U6" i="15"/>
  <c r="U7" i="15"/>
  <c r="U8" i="15"/>
  <c r="U9" i="15"/>
  <c r="U10" i="15"/>
  <c r="U11" i="15"/>
  <c r="U12" i="15"/>
  <c r="U13" i="15"/>
  <c r="U2" i="15"/>
  <c r="B23" i="7" l="1"/>
  <c r="F4" i="13" s="1"/>
  <c r="B28" i="7"/>
  <c r="F9" i="13" s="1"/>
  <c r="B25" i="7"/>
  <c r="F6" i="13" s="1"/>
  <c r="B24" i="7"/>
  <c r="F5" i="13" s="1"/>
  <c r="B27" i="7"/>
  <c r="F8" i="13" s="1"/>
  <c r="B26" i="7"/>
  <c r="F7" i="13" s="1"/>
  <c r="W9" i="15"/>
  <c r="Z9" i="15" s="1"/>
  <c r="X9" i="15"/>
  <c r="W2" i="15"/>
  <c r="Z2" i="15" s="1"/>
  <c r="X2" i="15"/>
  <c r="W13" i="15"/>
  <c r="Z13" i="15" s="1"/>
  <c r="X13" i="15"/>
  <c r="W12" i="15"/>
  <c r="Z12" i="15" s="1"/>
  <c r="X12" i="15"/>
  <c r="W7" i="15"/>
  <c r="Z7" i="15" s="1"/>
  <c r="X7" i="15"/>
  <c r="X6" i="15"/>
  <c r="W6" i="15"/>
  <c r="Z6" i="15" s="1"/>
  <c r="X3" i="15"/>
  <c r="W3" i="15"/>
  <c r="Z3" i="15" s="1"/>
  <c r="W11" i="15"/>
  <c r="Z11" i="15" s="1"/>
  <c r="X11" i="15"/>
  <c r="W10" i="15"/>
  <c r="Z10" i="15" s="1"/>
  <c r="X10" i="15"/>
  <c r="W8" i="15"/>
  <c r="Z8" i="15" s="1"/>
  <c r="X8" i="15"/>
  <c r="W5" i="15"/>
  <c r="Z5" i="15" s="1"/>
  <c r="X5" i="15"/>
  <c r="X4" i="15"/>
  <c r="W4" i="15"/>
  <c r="Z4" i="15" s="1"/>
  <c r="H8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H11" i="4"/>
  <c r="H5" i="4"/>
  <c r="F27" i="13"/>
  <c r="J5" i="4"/>
  <c r="J13" i="4"/>
  <c r="J14" i="4"/>
  <c r="F16" i="13" l="1"/>
  <c r="F20" i="13"/>
  <c r="D18" i="4" l="1"/>
  <c r="D21" i="7" l="1"/>
  <c r="D30" i="4"/>
  <c r="D19" i="4"/>
  <c r="D20" i="4"/>
  <c r="D21" i="4"/>
  <c r="D22" i="4"/>
  <c r="D23" i="4"/>
  <c r="D24" i="4"/>
  <c r="D25" i="4"/>
  <c r="D26" i="4"/>
  <c r="D27" i="4"/>
  <c r="D28" i="4"/>
  <c r="D29" i="4"/>
  <c r="D17" i="4"/>
  <c r="J44" i="4"/>
  <c r="J43" i="4"/>
  <c r="J42" i="4"/>
  <c r="J41" i="4"/>
  <c r="J40" i="4"/>
  <c r="J39" i="4"/>
  <c r="J38" i="4"/>
  <c r="J37" i="4"/>
  <c r="J36" i="4"/>
  <c r="J35" i="4"/>
  <c r="J34" i="4"/>
  <c r="J33" i="4"/>
  <c r="B29" i="4"/>
  <c r="J29" i="4" s="1"/>
  <c r="B28" i="4"/>
  <c r="J28" i="4" s="1"/>
  <c r="B27" i="4"/>
  <c r="J27" i="4" s="1"/>
  <c r="B26" i="4"/>
  <c r="J26" i="4" s="1"/>
  <c r="B25" i="4"/>
  <c r="J25" i="4" s="1"/>
  <c r="B24" i="4"/>
  <c r="J24" i="4" s="1"/>
  <c r="B23" i="4"/>
  <c r="J23" i="4" s="1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J11" i="4"/>
  <c r="J10" i="4"/>
  <c r="J9" i="4"/>
  <c r="J8" i="4"/>
  <c r="B12" i="13"/>
  <c r="J7" i="4"/>
  <c r="O4" i="4"/>
  <c r="M4" i="4"/>
  <c r="J4" i="4"/>
  <c r="J3" i="4"/>
  <c r="J2" i="4"/>
  <c r="D22" i="7"/>
  <c r="E22" i="7" s="1"/>
  <c r="B19" i="13" l="1"/>
  <c r="D24" i="7"/>
  <c r="M2" i="4"/>
  <c r="AB19" i="7"/>
  <c r="AB20" i="7" l="1"/>
  <c r="AB22" i="7" s="1"/>
  <c r="B13" i="13"/>
  <c r="B29" i="13" l="1"/>
  <c r="H21" i="13" l="1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F18" i="13"/>
  <c r="F19" i="13"/>
  <c r="F17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D23" i="7" l="1"/>
  <c r="E23" i="7" s="1"/>
  <c r="D25" i="7"/>
  <c r="D28" i="7"/>
  <c r="D26" i="7"/>
  <c r="D27" i="7"/>
  <c r="E28" i="7" l="1"/>
  <c r="B28" i="13"/>
  <c r="E27" i="7" l="1"/>
  <c r="B27" i="13"/>
  <c r="B17" i="13" l="1"/>
  <c r="B18" i="13"/>
  <c r="B14" i="13" l="1"/>
  <c r="C17" i="7" l="1"/>
  <c r="F21" i="13" s="1"/>
  <c r="B26" i="13" l="1"/>
  <c r="B25" i="13"/>
  <c r="B21" i="13" l="1"/>
  <c r="B23" i="13"/>
  <c r="E24" i="7"/>
  <c r="B24" i="13"/>
  <c r="E25" i="7"/>
  <c r="E26" i="7"/>
  <c r="B22" i="13"/>
  <c r="AB23" i="7" l="1"/>
  <c r="B15" i="13" s="1"/>
</calcChain>
</file>

<file path=xl/sharedStrings.xml><?xml version="1.0" encoding="utf-8"?>
<sst xmlns="http://schemas.openxmlformats.org/spreadsheetml/2006/main" count="1424" uniqueCount="314">
  <si>
    <t>Schaden</t>
  </si>
  <si>
    <t>Zustand</t>
  </si>
  <si>
    <t>Anzahl</t>
  </si>
  <si>
    <t>Attribut</t>
  </si>
  <si>
    <t>Skill</t>
  </si>
  <si>
    <t>Sprachen</t>
  </si>
  <si>
    <t>Wissen</t>
  </si>
  <si>
    <t>Strength</t>
  </si>
  <si>
    <t>Kampf</t>
  </si>
  <si>
    <t>Agility</t>
  </si>
  <si>
    <t>Reiten</t>
  </si>
  <si>
    <t>Str</t>
  </si>
  <si>
    <t>Phy</t>
  </si>
  <si>
    <t>Schild</t>
  </si>
  <si>
    <t>Charisma</t>
  </si>
  <si>
    <t>Köcher</t>
  </si>
  <si>
    <t>Intelligence</t>
  </si>
  <si>
    <t>Blocken</t>
  </si>
  <si>
    <t>Agi</t>
  </si>
  <si>
    <t>Teil</t>
  </si>
  <si>
    <t>Luck</t>
  </si>
  <si>
    <t>Gewicht</t>
  </si>
  <si>
    <t>Helm</t>
  </si>
  <si>
    <t>Aktiv</t>
  </si>
  <si>
    <t>Brust</t>
  </si>
  <si>
    <t>Leicht</t>
  </si>
  <si>
    <t>Gesamt</t>
  </si>
  <si>
    <t>Arme</t>
  </si>
  <si>
    <t>Limit</t>
  </si>
  <si>
    <t>Schleichen</t>
  </si>
  <si>
    <t>Frei</t>
  </si>
  <si>
    <t>Beine</t>
  </si>
  <si>
    <t>Cha</t>
  </si>
  <si>
    <t>Name</t>
  </si>
  <si>
    <t>Trivia</t>
  </si>
  <si>
    <t>Feilschen</t>
  </si>
  <si>
    <t>(Int*2</t>
  </si>
  <si>
    <t>Cha)/3</t>
  </si>
  <si>
    <t>Int</t>
  </si>
  <si>
    <t>Health</t>
  </si>
  <si>
    <t>Ausdauer</t>
  </si>
  <si>
    <t>Fortbewegung</t>
  </si>
  <si>
    <t>Kopf</t>
  </si>
  <si>
    <t>Torso</t>
  </si>
  <si>
    <t>Handwerk</t>
  </si>
  <si>
    <t>Alchemie</t>
  </si>
  <si>
    <t>Waffen</t>
  </si>
  <si>
    <t>Wert</t>
  </si>
  <si>
    <t>Rüstung aktiv</t>
  </si>
  <si>
    <t>Rüstungswert</t>
  </si>
  <si>
    <t>Gewicht aktiv:</t>
  </si>
  <si>
    <t>Tränke</t>
  </si>
  <si>
    <t>Wirkung</t>
  </si>
  <si>
    <t>Skillpunkte</t>
  </si>
  <si>
    <t>Attributpunkte</t>
  </si>
  <si>
    <t>Session</t>
  </si>
  <si>
    <t>Level</t>
  </si>
  <si>
    <t xml:space="preserve">Skill Rest </t>
  </si>
  <si>
    <t>Attri Rest</t>
  </si>
  <si>
    <t>Level-up:</t>
  </si>
  <si>
    <t>Intelligenz</t>
  </si>
  <si>
    <t>Artillerie</t>
  </si>
  <si>
    <t>Glaube</t>
  </si>
  <si>
    <t>Belastung</t>
  </si>
  <si>
    <t>(Phy*2</t>
  </si>
  <si>
    <t>AttributName</t>
  </si>
  <si>
    <t>Skillname</t>
  </si>
  <si>
    <t>Waffe1</t>
  </si>
  <si>
    <t>Waffe2</t>
  </si>
  <si>
    <t>Initiative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</si>
  <si>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</si>
  <si>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</si>
  <si>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</si>
  <si>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</si>
  <si>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</si>
  <si>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</si>
  <si>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</si>
  <si>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</si>
  <si>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</si>
  <si>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</si>
  <si>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</si>
  <si>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</si>
  <si>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</si>
  <si>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</si>
  <si>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</si>
  <si>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</si>
  <si>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</si>
  <si>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</si>
  <si>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</si>
  <si>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</si>
  <si>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</si>
  <si>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</si>
  <si>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</si>
  <si>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</si>
  <si>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Instinkt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</si>
  <si>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</si>
  <si>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</si>
  <si>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</si>
  <si>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</si>
  <si>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</si>
  <si>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</si>
  <si>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</si>
  <si>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</si>
  <si>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</si>
  <si>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</si>
  <si>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</si>
  <si>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</si>
  <si>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</si>
  <si>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</si>
  <si>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</si>
  <si>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</si>
  <si>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</si>
  <si>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</si>
  <si>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</si>
  <si>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</si>
  <si>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</si>
  <si>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</si>
  <si>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</si>
  <si>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</si>
  <si>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</si>
  <si>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</si>
  <si>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</si>
  <si>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</si>
  <si>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</si>
  <si>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</si>
  <si>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</si>
  <si>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</si>
  <si>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</si>
  <si>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</si>
  <si>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</si>
  <si>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</si>
  <si>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</si>
  <si>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</si>
  <si>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</si>
  <si>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</si>
  <si>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</si>
  <si>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</si>
  <si>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</si>
  <si>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</si>
  <si>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Resistenzen</t>
  </si>
  <si>
    <t>Keine</t>
  </si>
  <si>
    <t>Schwer</t>
  </si>
  <si>
    <t>Natürlich</t>
  </si>
  <si>
    <t>Rüstungsschwere</t>
  </si>
  <si>
    <t>Eigenschaften</t>
  </si>
  <si>
    <t>Verkaufswert</t>
  </si>
  <si>
    <t>Dein Geldbeutel</t>
  </si>
  <si>
    <t>Ausgaben</t>
  </si>
  <si>
    <t>Einnahmen</t>
  </si>
  <si>
    <t>Gesamtkosten</t>
  </si>
  <si>
    <t>Gesamteinnahmen</t>
  </si>
  <si>
    <t>Gewicht Gesamt:</t>
  </si>
  <si>
    <t>Sonstige Gegenstände</t>
  </si>
  <si>
    <t xml:space="preserve">Verkaufswert </t>
  </si>
  <si>
    <t>Rüstungswert:</t>
  </si>
  <si>
    <t>Sonderslot 1</t>
  </si>
  <si>
    <t>Sonderslot 2</t>
  </si>
  <si>
    <t>Fingerfertigkeit</t>
  </si>
  <si>
    <t>Mensch</t>
  </si>
  <si>
    <t>Elf</t>
  </si>
  <si>
    <t>Zwerg</t>
  </si>
  <si>
    <t>Ork</t>
  </si>
  <si>
    <t>Animalus</t>
  </si>
  <si>
    <t>Goblin</t>
  </si>
  <si>
    <t>Halbling</t>
  </si>
  <si>
    <t>Startgeld</t>
  </si>
  <si>
    <t>Rassenfähigkeiten</t>
  </si>
  <si>
    <t>Nachtsicht</t>
  </si>
  <si>
    <t>Geldgeil</t>
  </si>
  <si>
    <t>Kurzsichtig</t>
  </si>
  <si>
    <t>Mutation</t>
  </si>
  <si>
    <t>Thermo-sicht</t>
  </si>
  <si>
    <t>Unverdächtig</t>
  </si>
  <si>
    <t>Freie Attributpunkte</t>
  </si>
  <si>
    <t>Freie Skillpunkte</t>
  </si>
  <si>
    <t>Herkunft 2</t>
  </si>
  <si>
    <t>Verfügbares Geld:</t>
  </si>
  <si>
    <t>Stufe</t>
  </si>
  <si>
    <t>Sonderitems</t>
  </si>
  <si>
    <t>Attribute</t>
  </si>
  <si>
    <t>Waffenrock</t>
  </si>
  <si>
    <t>Maximaler Körperstatus</t>
  </si>
  <si>
    <t>Stärke</t>
  </si>
  <si>
    <t>Agilität</t>
  </si>
  <si>
    <t>Physis</t>
  </si>
  <si>
    <t>Toxi-Save</t>
  </si>
  <si>
    <t>Ausdauersave</t>
  </si>
  <si>
    <t>Gesundheit</t>
  </si>
  <si>
    <t>Nahkampfwaffen</t>
  </si>
  <si>
    <t>Unbewaffnet</t>
  </si>
  <si>
    <t>Fernwaffen</t>
  </si>
  <si>
    <t>Ausweichen</t>
  </si>
  <si>
    <t>Akrobatik</t>
  </si>
  <si>
    <t>Werfen</t>
  </si>
  <si>
    <t>Lügen</t>
  </si>
  <si>
    <t>Überzeugen</t>
  </si>
  <si>
    <t>Bühnenkunst</t>
  </si>
  <si>
    <t>Einsicht</t>
  </si>
  <si>
    <t>Einschüchtern</t>
  </si>
  <si>
    <t>Schwimmen</t>
  </si>
  <si>
    <t>Rennen</t>
  </si>
  <si>
    <t>Vehikel</t>
  </si>
  <si>
    <t>Überlebenskunst</t>
  </si>
  <si>
    <t>Wahrnehmung</t>
  </si>
  <si>
    <t>Tierhandhabung</t>
  </si>
  <si>
    <t>Primär</t>
  </si>
  <si>
    <t>Sekundär</t>
  </si>
  <si>
    <t>Tertiär</t>
  </si>
  <si>
    <t>Glück</t>
  </si>
  <si>
    <t>50% Zustand</t>
  </si>
  <si>
    <t>30% Zustand</t>
  </si>
  <si>
    <t>Tier Rüstung</t>
  </si>
  <si>
    <t>Schwere</t>
  </si>
  <si>
    <t>Leichte Rüstung  T1</t>
  </si>
  <si>
    <t>Leichte Rüstung  T2</t>
  </si>
  <si>
    <t>Leichte Rüstung  T3</t>
  </si>
  <si>
    <t>Leichte Rüstung  T4</t>
  </si>
  <si>
    <t>Mittlere Rüstung  T1</t>
  </si>
  <si>
    <t>Mittlere Rüstung  T2</t>
  </si>
  <si>
    <t>Mittlere Rüstung  T3</t>
  </si>
  <si>
    <t>Mittlere Rüstung  T4</t>
  </si>
  <si>
    <t>Schwere Rüstung  T1</t>
  </si>
  <si>
    <t>Schwere Rüstung  T2</t>
  </si>
  <si>
    <t>Schwere Rüstung  T3</t>
  </si>
  <si>
    <t>Schwere Rüstung  T4</t>
  </si>
  <si>
    <t>Geistesstärke</t>
  </si>
  <si>
    <t>Mod.</t>
  </si>
  <si>
    <t>Änderung</t>
  </si>
  <si>
    <t>Platzhalter</t>
  </si>
  <si>
    <t>Eigenheiten</t>
  </si>
  <si>
    <t>Ausgegeben für</t>
  </si>
  <si>
    <t>Holster</t>
  </si>
  <si>
    <t>Waffe</t>
  </si>
  <si>
    <t>Sozial</t>
  </si>
  <si>
    <t>Schurke</t>
  </si>
  <si>
    <t>Joiner</t>
  </si>
  <si>
    <t>Rüstung</t>
  </si>
  <si>
    <t>Tranktasche</t>
  </si>
  <si>
    <t>Vergiftungsstufe</t>
  </si>
  <si>
    <t>Kontakte</t>
  </si>
  <si>
    <t>Spalte1</t>
  </si>
  <si>
    <t>Inputdaten dropdown Rüstungen</t>
  </si>
  <si>
    <t>Daten Rüstungen - Rüstungswerte werden aus tabelle gezogen</t>
  </si>
  <si>
    <t>Gegenstand</t>
  </si>
  <si>
    <t>Beschreibung</t>
  </si>
  <si>
    <t>Utilitiy</t>
  </si>
  <si>
    <t>Leicht1</t>
  </si>
  <si>
    <t>Leicht2</t>
  </si>
  <si>
    <t>Leicht3</t>
  </si>
  <si>
    <t>Leicht4</t>
  </si>
  <si>
    <t>Mittel1</t>
  </si>
  <si>
    <t>Mittel2</t>
  </si>
  <si>
    <t>Mittel3</t>
  </si>
  <si>
    <t>Mittel4</t>
  </si>
  <si>
    <t>Schwer1</t>
  </si>
  <si>
    <t>Schwer2</t>
  </si>
  <si>
    <t>Schwer3</t>
  </si>
  <si>
    <t>Schwer4</t>
  </si>
  <si>
    <t>Rüstungswert bei  weniger 50%</t>
  </si>
  <si>
    <t>Rüstungswert bei  weniger 30%</t>
  </si>
  <si>
    <t>Rüstungswert 100%</t>
  </si>
  <si>
    <t>&lt;1%</t>
  </si>
  <si>
    <t>&lt;=50%</t>
  </si>
  <si>
    <t>&lt;=20%</t>
  </si>
  <si>
    <t>&gt;51%</t>
  </si>
  <si>
    <t>Rüstungsschwellenwert ab welchen der Rüstungswert links gilt</t>
  </si>
  <si>
    <t>Leicht_1_</t>
  </si>
  <si>
    <t>_1_</t>
  </si>
  <si>
    <t>_2_</t>
  </si>
  <si>
    <t>_3_</t>
  </si>
  <si>
    <t>_4_</t>
  </si>
  <si>
    <t>Mittel_1_</t>
  </si>
  <si>
    <t>Schwer_1_</t>
  </si>
  <si>
    <t>Leicht_2_</t>
  </si>
  <si>
    <t>Mittel_2_</t>
  </si>
  <si>
    <t>Schwer_2_</t>
  </si>
  <si>
    <t>Leicht_3_</t>
  </si>
  <si>
    <t>Mittel_3_</t>
  </si>
  <si>
    <t>Schwer_3_</t>
  </si>
  <si>
    <t>Leicht_4_</t>
  </si>
  <si>
    <t>Mittel_4_</t>
  </si>
  <si>
    <t>Schwer_4_</t>
  </si>
  <si>
    <t>Max Rüstungswert</t>
  </si>
  <si>
    <t>Max Zustand</t>
  </si>
  <si>
    <t>Rüstungswert laut aktueller Zustand</t>
  </si>
  <si>
    <t>Aktueller Zustand</t>
  </si>
  <si>
    <t>Schwere &amp; Tier</t>
  </si>
  <si>
    <t>Schwere_Tier_Rüstungszustand</t>
  </si>
  <si>
    <t>Keine_0_</t>
  </si>
  <si>
    <t>_0_</t>
  </si>
  <si>
    <t>Keine_0_0</t>
  </si>
  <si>
    <t>Natürlich_0_</t>
  </si>
  <si>
    <t>Natürlich_0_0</t>
  </si>
  <si>
    <t>NA</t>
  </si>
  <si>
    <t>Keine_1_</t>
  </si>
  <si>
    <t>Keine_2_</t>
  </si>
  <si>
    <t>Keine_3_</t>
  </si>
  <si>
    <t>Keine_4_</t>
  </si>
  <si>
    <t>Natürlich_1_</t>
  </si>
  <si>
    <t>Natürlich_2_</t>
  </si>
  <si>
    <t>Natürlich_3_</t>
  </si>
  <si>
    <t>Natürlich_4_</t>
  </si>
  <si>
    <t>OBSOLETE TABELLE</t>
  </si>
  <si>
    <t>Ist % vom max Zustand</t>
  </si>
  <si>
    <t>vor aufrundung des rüwert Rüstungswert bei  weniger 50%</t>
  </si>
  <si>
    <t>vor aufrundung des rüwert Rüstungswert bei  weniger 30%</t>
  </si>
  <si>
    <t>Rüstungswert ( ANDERE BERECH WIE DM APP</t>
  </si>
  <si>
    <t>Attributpunkte: 1</t>
  </si>
  <si>
    <t>Aktuell</t>
  </si>
  <si>
    <t>Startskillpunkte</t>
  </si>
  <si>
    <t>Skillpunkte/Lvl-Up</t>
  </si>
  <si>
    <t>Wissens-skills</t>
  </si>
  <si>
    <t>Kontaktpunkte</t>
  </si>
  <si>
    <t>Startpunkte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</si>
</sst>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8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  <font>
      <b/>
      <sz val="8"/>
      <color rgb="FF704214"/>
      <name val="Georgia"/>
      <family val="1"/>
    </font>
    <font>
      <sz val="8"/>
      <color rgb="FF704214"/>
      <name val="Georgia"/>
      <family val="1"/>
    </font>
    <font>
      <sz val="8"/>
      <color rgb="FF657B83"/>
      <name val="Consolas"/>
      <family val="3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rgb="FFFF0000"/>
      <name val="Georgia"/>
      <family val="1"/>
    </font>
    <font>
      <b/>
      <sz val="8"/>
      <name val="Georgia"/>
      <family val="1"/>
    </font>
  </fonts>
  <fills count="3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F6E3"/>
        <bgColor indexed="64"/>
      </patternFill>
    </fill>
    <fill>
      <patternFill patternType="solid">
        <fgColor rgb="FFFBEECB"/>
        <bgColor indexed="64"/>
      </patternFill>
    </fill>
    <fill>
      <patternFill patternType="solid">
        <fgColor rgb="FFF3EAC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3FFD5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2" tint="-0.249977111117893"/>
        <bgColor theme="0" tint="-0.34998626667073579"/>
      </patternFill>
    </fill>
    <fill>
      <patternFill patternType="solid">
        <fgColor theme="2" tint="-0.249977111117893"/>
        <bgColor theme="0" tint="-0.14999847407452621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08">
    <xf numFmtId="0" fontId="0" fillId="0" borderId="0" xfId="0"/>
    <xf numFmtId="2" fontId="0" fillId="0" borderId="0" xfId="0" applyNumberFormat="1"/>
    <xf numFmtId="0" fontId="3" fillId="0" borderId="0" xfId="1" applyFont="1"/>
    <xf numFmtId="0" fontId="6" fillId="17" borderId="5" xfId="0" applyFont="1" applyFill="1" applyBorder="1"/>
    <xf numFmtId="0" fontId="6" fillId="17" borderId="0" xfId="0" applyFont="1" applyFill="1"/>
    <xf numFmtId="0" fontId="7" fillId="17" borderId="0" xfId="0" applyFont="1" applyFill="1"/>
    <xf numFmtId="0" fontId="0" fillId="17" borderId="0" xfId="0" applyFill="1"/>
    <xf numFmtId="0" fontId="7" fillId="17" borderId="0" xfId="0" applyFont="1" applyFill="1" applyProtection="1">
      <protection locked="0"/>
    </xf>
    <xf numFmtId="0" fontId="0" fillId="17" borderId="0" xfId="0" applyFill="1" applyProtection="1">
      <protection locked="0"/>
    </xf>
    <xf numFmtId="0" fontId="7" fillId="17" borderId="8" xfId="0" applyFont="1" applyFill="1" applyBorder="1" applyProtection="1">
      <protection locked="0"/>
    </xf>
    <xf numFmtId="0" fontId="7" fillId="17" borderId="9" xfId="0" applyFont="1" applyFill="1" applyBorder="1" applyProtection="1">
      <protection locked="0"/>
    </xf>
    <xf numFmtId="0" fontId="7" fillId="17" borderId="10" xfId="0" applyFont="1" applyFill="1" applyBorder="1" applyProtection="1">
      <protection locked="0"/>
    </xf>
    <xf numFmtId="0" fontId="7" fillId="17" borderId="11" xfId="0" applyFont="1" applyFill="1" applyBorder="1" applyProtection="1">
      <protection locked="0"/>
    </xf>
    <xf numFmtId="0" fontId="7" fillId="17" borderId="12" xfId="0" applyFont="1" applyFill="1" applyBorder="1" applyProtection="1">
      <protection locked="0"/>
    </xf>
    <xf numFmtId="0" fontId="7" fillId="17" borderId="0" xfId="0" quotePrefix="1" applyFont="1" applyFill="1" applyProtection="1">
      <protection locked="0"/>
    </xf>
    <xf numFmtId="0" fontId="7" fillId="17" borderId="13" xfId="0" applyFont="1" applyFill="1" applyBorder="1" applyProtection="1">
      <protection locked="0"/>
    </xf>
    <xf numFmtId="0" fontId="7" fillId="17" borderId="14" xfId="0" applyFont="1" applyFill="1" applyBorder="1" applyProtection="1">
      <protection locked="0"/>
    </xf>
    <xf numFmtId="0" fontId="7" fillId="17" borderId="15" xfId="0" applyFont="1" applyFill="1" applyBorder="1" applyProtection="1">
      <protection locked="0"/>
    </xf>
    <xf numFmtId="0" fontId="7" fillId="17" borderId="16" xfId="0" applyFont="1" applyFill="1" applyBorder="1" applyProtection="1">
      <protection locked="0"/>
    </xf>
    <xf numFmtId="0" fontId="7" fillId="17" borderId="18" xfId="0" applyFont="1" applyFill="1" applyBorder="1" applyProtection="1">
      <protection locked="0"/>
    </xf>
    <xf numFmtId="0" fontId="7" fillId="17" borderId="19" xfId="0" applyFont="1" applyFill="1" applyBorder="1" applyProtection="1">
      <protection locked="0"/>
    </xf>
    <xf numFmtId="0" fontId="7" fillId="17" borderId="6" xfId="0" applyFont="1" applyFill="1" applyBorder="1" applyProtection="1">
      <protection locked="0"/>
    </xf>
    <xf numFmtId="0" fontId="6" fillId="17" borderId="0" xfId="0" applyFont="1" applyFill="1" applyProtection="1">
      <protection locked="0"/>
    </xf>
    <xf numFmtId="0" fontId="9" fillId="17" borderId="0" xfId="0" applyFont="1" applyFill="1" applyProtection="1">
      <protection locked="0"/>
    </xf>
    <xf numFmtId="0" fontId="7" fillId="17" borderId="17" xfId="0" applyFont="1" applyFill="1" applyBorder="1" applyProtection="1">
      <protection locked="0"/>
    </xf>
    <xf numFmtId="0" fontId="10" fillId="17" borderId="11" xfId="0" applyFont="1" applyFill="1" applyBorder="1" applyProtection="1">
      <protection locked="0"/>
    </xf>
    <xf numFmtId="0" fontId="9" fillId="17" borderId="0" xfId="0" applyFont="1" applyFill="1"/>
    <xf numFmtId="0" fontId="1" fillId="17" borderId="0" xfId="0" applyFont="1" applyFill="1"/>
    <xf numFmtId="0" fontId="0" fillId="17" borderId="0" xfId="0" applyFill="1" applyAlignment="1">
      <alignment wrapText="1"/>
    </xf>
    <xf numFmtId="0" fontId="8" fillId="17" borderId="5" xfId="0" applyFont="1" applyFill="1" applyBorder="1"/>
    <xf numFmtId="0" fontId="7" fillId="17" borderId="24" xfId="0" applyFont="1" applyFill="1" applyBorder="1" applyProtection="1">
      <protection locked="0"/>
    </xf>
    <xf numFmtId="0" fontId="8" fillId="17" borderId="0" xfId="0" applyFont="1" applyFill="1"/>
    <xf numFmtId="0" fontId="8" fillId="17" borderId="0" xfId="0" applyFont="1" applyFill="1" applyProtection="1">
      <protection locked="0"/>
    </xf>
    <xf numFmtId="0" fontId="14" fillId="22" borderId="7" xfId="0" applyFont="1" applyFill="1" applyBorder="1" applyAlignment="1">
      <alignment horizontal="center" vertical="center" wrapText="1"/>
    </xf>
    <xf numFmtId="0" fontId="15" fillId="22" borderId="7" xfId="0" applyFont="1" applyFill="1" applyBorder="1" applyAlignment="1">
      <alignment horizontal="center" vertical="center" wrapText="1"/>
    </xf>
    <xf numFmtId="0" fontId="15" fillId="23" borderId="7" xfId="0" applyFont="1" applyFill="1" applyBorder="1" applyAlignment="1">
      <alignment horizontal="center" vertical="center" wrapText="1"/>
    </xf>
    <xf numFmtId="0" fontId="15" fillId="22" borderId="7" xfId="0" applyFont="1" applyFill="1" applyBorder="1" applyAlignment="1">
      <alignment vertical="center" wrapText="1"/>
    </xf>
    <xf numFmtId="0" fontId="16" fillId="22" borderId="7" xfId="0" applyFont="1" applyFill="1" applyBorder="1" applyAlignment="1">
      <alignment horizontal="center" vertical="center" readingOrder="1"/>
    </xf>
    <xf numFmtId="0" fontId="17" fillId="0" borderId="7" xfId="0" applyFont="1" applyBorder="1"/>
    <xf numFmtId="0" fontId="0" fillId="0" borderId="7" xfId="0" applyBorder="1"/>
    <xf numFmtId="0" fontId="0" fillId="17" borderId="0" xfId="0" applyFill="1" applyAlignment="1">
      <alignment horizontal="center" vertical="center"/>
    </xf>
    <xf numFmtId="0" fontId="6" fillId="17" borderId="5" xfId="0" applyFont="1" applyFill="1" applyBorder="1" applyAlignment="1" applyProtection="1">
      <alignment horizontal="center" vertical="center"/>
      <protection locked="0"/>
    </xf>
    <xf numFmtId="0" fontId="7" fillId="17" borderId="0" xfId="0" applyFont="1" applyFill="1" applyAlignment="1" applyProtection="1">
      <alignment horizontal="center" vertical="center"/>
      <protection locked="0"/>
    </xf>
    <xf numFmtId="0" fontId="7" fillId="24" borderId="24" xfId="0" applyFont="1" applyFill="1" applyBorder="1" applyProtection="1">
      <protection locked="0"/>
    </xf>
    <xf numFmtId="0" fontId="7" fillId="24" borderId="1" xfId="0" applyFont="1" applyFill="1" applyBorder="1" applyAlignment="1">
      <alignment horizontal="center"/>
    </xf>
    <xf numFmtId="0" fontId="7" fillId="17" borderId="23" xfId="0" applyFont="1" applyFill="1" applyBorder="1" applyAlignment="1">
      <alignment horizontal="center"/>
    </xf>
    <xf numFmtId="0" fontId="7" fillId="24" borderId="23" xfId="0" applyFont="1" applyFill="1" applyBorder="1" applyAlignment="1">
      <alignment horizontal="center"/>
    </xf>
    <xf numFmtId="0" fontId="7" fillId="24" borderId="3" xfId="0" applyFont="1" applyFill="1" applyBorder="1" applyAlignment="1">
      <alignment horizontal="center"/>
    </xf>
    <xf numFmtId="0" fontId="7" fillId="17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7" fillId="17" borderId="0" xfId="0" applyFont="1" applyFill="1" applyAlignment="1">
      <alignment horizontal="center"/>
    </xf>
    <xf numFmtId="0" fontId="6" fillId="17" borderId="5" xfId="0" applyFont="1" applyFill="1" applyBorder="1" applyAlignment="1">
      <alignment horizontal="center"/>
    </xf>
    <xf numFmtId="0" fontId="9" fillId="24" borderId="55" xfId="0" applyFont="1" applyFill="1" applyBorder="1" applyAlignment="1" applyProtection="1">
      <alignment horizontal="center"/>
      <protection locked="0"/>
    </xf>
    <xf numFmtId="0" fontId="9" fillId="17" borderId="47" xfId="0" applyFont="1" applyFill="1" applyBorder="1" applyAlignment="1" applyProtection="1">
      <alignment horizontal="center"/>
      <protection locked="0"/>
    </xf>
    <xf numFmtId="0" fontId="9" fillId="24" borderId="47" xfId="0" applyFont="1" applyFill="1" applyBorder="1" applyAlignment="1" applyProtection="1">
      <alignment horizontal="center"/>
      <protection locked="0"/>
    </xf>
    <xf numFmtId="0" fontId="9" fillId="24" borderId="46" xfId="0" applyFont="1" applyFill="1" applyBorder="1" applyAlignment="1" applyProtection="1">
      <alignment horizontal="center"/>
      <protection locked="0"/>
    </xf>
    <xf numFmtId="0" fontId="7" fillId="24" borderId="21" xfId="0" applyFont="1" applyFill="1" applyBorder="1" applyAlignment="1" applyProtection="1">
      <alignment horizontal="center"/>
      <protection locked="0"/>
    </xf>
    <xf numFmtId="0" fontId="7" fillId="17" borderId="23" xfId="0" applyFont="1" applyFill="1" applyBorder="1" applyAlignment="1" applyProtection="1">
      <alignment horizontal="center"/>
      <protection locked="0"/>
    </xf>
    <xf numFmtId="0" fontId="7" fillId="17" borderId="7" xfId="0" applyFont="1" applyFill="1" applyBorder="1" applyAlignment="1" applyProtection="1">
      <alignment horizontal="center"/>
      <protection locked="0"/>
    </xf>
    <xf numFmtId="0" fontId="7" fillId="24" borderId="23" xfId="0" applyFont="1" applyFill="1" applyBorder="1" applyAlignment="1" applyProtection="1">
      <alignment horizontal="center"/>
      <protection locked="0"/>
    </xf>
    <xf numFmtId="0" fontId="7" fillId="24" borderId="7" xfId="0" applyFont="1" applyFill="1" applyBorder="1" applyAlignment="1" applyProtection="1">
      <alignment horizontal="center"/>
      <protection locked="0"/>
    </xf>
    <xf numFmtId="0" fontId="7" fillId="24" borderId="3" xfId="0" applyFont="1" applyFill="1" applyBorder="1" applyAlignment="1" applyProtection="1">
      <alignment horizontal="center"/>
      <protection locked="0"/>
    </xf>
    <xf numFmtId="0" fontId="7" fillId="24" borderId="22" xfId="0" applyFont="1" applyFill="1" applyBorder="1" applyAlignment="1" applyProtection="1">
      <alignment horizontal="center"/>
      <protection locked="0"/>
    </xf>
    <xf numFmtId="0" fontId="8" fillId="24" borderId="33" xfId="0" applyFont="1" applyFill="1" applyBorder="1" applyAlignment="1" applyProtection="1">
      <alignment horizontal="center" vertical="center"/>
      <protection locked="0"/>
    </xf>
    <xf numFmtId="0" fontId="7" fillId="17" borderId="24" xfId="0" applyFont="1" applyFill="1" applyBorder="1" applyAlignment="1" applyProtection="1">
      <alignment horizontal="center"/>
      <protection locked="0"/>
    </xf>
    <xf numFmtId="0" fontId="7" fillId="24" borderId="4" xfId="0" applyFont="1" applyFill="1" applyBorder="1" applyAlignment="1" applyProtection="1">
      <alignment horizontal="center"/>
      <protection locked="0"/>
    </xf>
    <xf numFmtId="0" fontId="6" fillId="17" borderId="33" xfId="0" applyFont="1" applyFill="1" applyBorder="1" applyAlignment="1">
      <alignment horizontal="center"/>
    </xf>
    <xf numFmtId="0" fontId="9" fillId="24" borderId="1" xfId="0" applyFont="1" applyFill="1" applyBorder="1" applyAlignment="1">
      <alignment horizontal="center"/>
    </xf>
    <xf numFmtId="0" fontId="7" fillId="24" borderId="2" xfId="0" applyFont="1" applyFill="1" applyBorder="1" applyAlignment="1" applyProtection="1">
      <alignment horizontal="center"/>
      <protection locked="0"/>
    </xf>
    <xf numFmtId="0" fontId="9" fillId="17" borderId="23" xfId="0" applyFont="1" applyFill="1" applyBorder="1" applyAlignment="1">
      <alignment horizontal="center"/>
    </xf>
    <xf numFmtId="0" fontId="9" fillId="24" borderId="29" xfId="0" applyFont="1" applyFill="1" applyBorder="1" applyAlignment="1">
      <alignment horizontal="center"/>
    </xf>
    <xf numFmtId="0" fontId="7" fillId="24" borderId="49" xfId="0" applyFont="1" applyFill="1" applyBorder="1" applyAlignment="1" applyProtection="1">
      <alignment horizontal="center"/>
      <protection locked="0"/>
    </xf>
    <xf numFmtId="0" fontId="7" fillId="24" borderId="30" xfId="0" applyFont="1" applyFill="1" applyBorder="1" applyAlignment="1" applyProtection="1">
      <alignment horizontal="center"/>
      <protection locked="0"/>
    </xf>
    <xf numFmtId="0" fontId="9" fillId="17" borderId="1" xfId="0" applyFont="1" applyFill="1" applyBorder="1" applyAlignment="1">
      <alignment horizontal="center"/>
    </xf>
    <xf numFmtId="0" fontId="9" fillId="17" borderId="21" xfId="0" applyFont="1" applyFill="1" applyBorder="1" applyAlignment="1" applyProtection="1">
      <alignment horizontal="center"/>
      <protection locked="0"/>
    </xf>
    <xf numFmtId="0" fontId="7" fillId="17" borderId="21" xfId="0" applyFont="1" applyFill="1" applyBorder="1" applyAlignment="1" applyProtection="1">
      <alignment horizontal="center"/>
      <protection locked="0"/>
    </xf>
    <xf numFmtId="0" fontId="7" fillId="17" borderId="2" xfId="0" applyFont="1" applyFill="1" applyBorder="1" applyAlignment="1" applyProtection="1">
      <alignment horizontal="center"/>
      <protection locked="0"/>
    </xf>
    <xf numFmtId="0" fontId="9" fillId="24" borderId="22" xfId="0" applyFont="1" applyFill="1" applyBorder="1" applyAlignment="1" applyProtection="1">
      <alignment horizontal="center"/>
      <protection locked="0"/>
    </xf>
    <xf numFmtId="0" fontId="0" fillId="17" borderId="0" xfId="0" applyFill="1" applyAlignment="1">
      <alignment horizontal="center"/>
    </xf>
    <xf numFmtId="0" fontId="6" fillId="17" borderId="34" xfId="0" applyFont="1" applyFill="1" applyBorder="1" applyAlignment="1">
      <alignment horizontal="center"/>
    </xf>
    <xf numFmtId="0" fontId="6" fillId="17" borderId="35" xfId="0" applyFont="1" applyFill="1" applyBorder="1" applyAlignment="1">
      <alignment horizontal="center"/>
    </xf>
    <xf numFmtId="0" fontId="0" fillId="0" borderId="0" xfId="0" quotePrefix="1"/>
    <xf numFmtId="0" fontId="6" fillId="17" borderId="42" xfId="0" applyFont="1" applyFill="1" applyBorder="1" applyAlignment="1">
      <alignment horizontal="center"/>
    </xf>
    <xf numFmtId="0" fontId="6" fillId="17" borderId="36" xfId="0" applyFont="1" applyFill="1" applyBorder="1" applyAlignment="1" applyProtection="1">
      <alignment horizontal="center"/>
      <protection locked="0"/>
    </xf>
    <xf numFmtId="0" fontId="6" fillId="17" borderId="63" xfId="0" applyFont="1" applyFill="1" applyBorder="1" applyAlignment="1" applyProtection="1">
      <alignment horizontal="center"/>
      <protection locked="0"/>
    </xf>
    <xf numFmtId="0" fontId="6" fillId="17" borderId="5" xfId="0" applyFont="1" applyFill="1" applyBorder="1" applyAlignment="1" applyProtection="1">
      <alignment horizontal="center"/>
      <protection locked="0"/>
    </xf>
    <xf numFmtId="0" fontId="6" fillId="17" borderId="6" xfId="0" applyFont="1" applyFill="1" applyBorder="1" applyAlignment="1">
      <alignment horizontal="center"/>
    </xf>
    <xf numFmtId="0" fontId="9" fillId="17" borderId="0" xfId="0" applyFont="1" applyFill="1" applyAlignment="1">
      <alignment horizontal="center"/>
    </xf>
    <xf numFmtId="0" fontId="7" fillId="17" borderId="31" xfId="0" applyFont="1" applyFill="1" applyBorder="1" applyAlignment="1">
      <alignment horizontal="center"/>
    </xf>
    <xf numFmtId="0" fontId="7" fillId="17" borderId="20" xfId="0" applyFont="1" applyFill="1" applyBorder="1" applyAlignment="1">
      <alignment horizontal="center"/>
    </xf>
    <xf numFmtId="0" fontId="7" fillId="17" borderId="32" xfId="0" applyFont="1" applyFill="1" applyBorder="1" applyAlignment="1">
      <alignment horizontal="center"/>
    </xf>
    <xf numFmtId="0" fontId="7" fillId="17" borderId="7" xfId="0" applyFont="1" applyFill="1" applyBorder="1" applyAlignment="1">
      <alignment horizontal="center"/>
    </xf>
    <xf numFmtId="0" fontId="7" fillId="24" borderId="24" xfId="0" applyFont="1" applyFill="1" applyBorder="1" applyAlignment="1">
      <alignment horizontal="center"/>
    </xf>
    <xf numFmtId="0" fontId="7" fillId="10" borderId="7" xfId="0" applyFont="1" applyFill="1" applyBorder="1" applyAlignment="1">
      <alignment horizontal="center"/>
    </xf>
    <xf numFmtId="0" fontId="7" fillId="17" borderId="24" xfId="0" applyFont="1" applyFill="1" applyBorder="1" applyAlignment="1">
      <alignment horizontal="center"/>
    </xf>
    <xf numFmtId="0" fontId="7" fillId="17" borderId="22" xfId="0" applyFont="1" applyFill="1" applyBorder="1" applyAlignment="1">
      <alignment horizontal="center"/>
    </xf>
    <xf numFmtId="0" fontId="7" fillId="8" borderId="22" xfId="0" applyFont="1" applyFill="1" applyBorder="1" applyAlignment="1">
      <alignment horizontal="center"/>
    </xf>
    <xf numFmtId="0" fontId="7" fillId="24" borderId="4" xfId="0" applyFont="1" applyFill="1" applyBorder="1" applyAlignment="1">
      <alignment horizontal="center"/>
    </xf>
    <xf numFmtId="0" fontId="6" fillId="17" borderId="13" xfId="0" applyFont="1" applyFill="1" applyBorder="1" applyAlignment="1">
      <alignment horizontal="center"/>
    </xf>
    <xf numFmtId="0" fontId="7" fillId="17" borderId="21" xfId="0" applyFont="1" applyFill="1" applyBorder="1" applyAlignment="1">
      <alignment horizontal="center"/>
    </xf>
    <xf numFmtId="0" fontId="7" fillId="24" borderId="2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17" borderId="3" xfId="0" applyFont="1" applyFill="1" applyBorder="1" applyAlignment="1">
      <alignment horizontal="center"/>
    </xf>
    <xf numFmtId="0" fontId="7" fillId="17" borderId="4" xfId="0" applyFont="1" applyFill="1" applyBorder="1" applyAlignment="1">
      <alignment horizontal="center"/>
    </xf>
    <xf numFmtId="0" fontId="7" fillId="12" borderId="21" xfId="0" applyFont="1" applyFill="1" applyBorder="1" applyAlignment="1">
      <alignment horizontal="center"/>
    </xf>
    <xf numFmtId="0" fontId="7" fillId="12" borderId="22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11" borderId="21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6" fillId="24" borderId="31" xfId="0" applyFont="1" applyFill="1" applyBorder="1" applyAlignment="1">
      <alignment horizontal="center"/>
    </xf>
    <xf numFmtId="0" fontId="6" fillId="24" borderId="32" xfId="0" applyFont="1" applyFill="1" applyBorder="1" applyAlignment="1">
      <alignment horizontal="center"/>
    </xf>
    <xf numFmtId="0" fontId="6" fillId="17" borderId="23" xfId="0" applyFont="1" applyFill="1" applyBorder="1" applyAlignment="1">
      <alignment horizontal="center"/>
    </xf>
    <xf numFmtId="0" fontId="6" fillId="17" borderId="24" xfId="0" applyFont="1" applyFill="1" applyBorder="1" applyAlignment="1">
      <alignment horizontal="center"/>
    </xf>
    <xf numFmtId="0" fontId="6" fillId="24" borderId="23" xfId="0" applyFont="1" applyFill="1" applyBorder="1" applyAlignment="1">
      <alignment horizontal="center"/>
    </xf>
    <xf numFmtId="0" fontId="6" fillId="24" borderId="24" xfId="0" applyFont="1" applyFill="1" applyBorder="1" applyAlignment="1">
      <alignment horizontal="center"/>
    </xf>
    <xf numFmtId="0" fontId="6" fillId="24" borderId="3" xfId="0" applyFont="1" applyFill="1" applyBorder="1" applyAlignment="1">
      <alignment horizontal="center"/>
    </xf>
    <xf numFmtId="0" fontId="6" fillId="24" borderId="4" xfId="0" applyFont="1" applyFill="1" applyBorder="1" applyAlignment="1">
      <alignment horizontal="center"/>
    </xf>
    <xf numFmtId="0" fontId="7" fillId="17" borderId="29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32" xfId="0" applyFont="1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2" fillId="14" borderId="24" xfId="0" applyFont="1" applyFill="1" applyBorder="1" applyAlignment="1">
      <alignment horizontal="center"/>
    </xf>
    <xf numFmtId="0" fontId="6" fillId="27" borderId="48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6" fillId="17" borderId="14" xfId="0" applyFont="1" applyFill="1" applyBorder="1" applyAlignment="1">
      <alignment horizontal="center"/>
    </xf>
    <xf numFmtId="0" fontId="0" fillId="3" borderId="59" xfId="0" applyFill="1" applyBorder="1" applyAlignment="1" applyProtection="1">
      <alignment horizontal="center"/>
      <protection locked="0"/>
    </xf>
    <xf numFmtId="0" fontId="0" fillId="3" borderId="57" xfId="0" applyFill="1" applyBorder="1" applyAlignment="1" applyProtection="1">
      <alignment horizontal="center"/>
      <protection locked="0"/>
    </xf>
    <xf numFmtId="0" fontId="0" fillId="3" borderId="64" xfId="0" applyFill="1" applyBorder="1" applyAlignment="1" applyProtection="1">
      <alignment horizontal="center"/>
      <protection locked="0"/>
    </xf>
    <xf numFmtId="0" fontId="0" fillId="3" borderId="65" xfId="0" applyFill="1" applyBorder="1" applyAlignment="1" applyProtection="1">
      <alignment horizontal="center"/>
      <protection locked="0"/>
    </xf>
    <xf numFmtId="0" fontId="0" fillId="3" borderId="56" xfId="0" applyFill="1" applyBorder="1" applyAlignment="1" applyProtection="1">
      <alignment horizontal="center"/>
      <protection locked="0"/>
    </xf>
    <xf numFmtId="2" fontId="6" fillId="17" borderId="15" xfId="0" applyNumberFormat="1" applyFont="1" applyFill="1" applyBorder="1" applyAlignment="1" applyProtection="1">
      <alignment horizontal="center"/>
      <protection locked="0"/>
    </xf>
    <xf numFmtId="0" fontId="18" fillId="5" borderId="26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5" borderId="27" xfId="0" applyFont="1" applyFill="1" applyBorder="1" applyAlignment="1">
      <alignment horizontal="center"/>
    </xf>
    <xf numFmtId="0" fontId="18" fillId="5" borderId="28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24" borderId="27" xfId="0" applyFont="1" applyFill="1" applyBorder="1" applyAlignment="1" applyProtection="1">
      <alignment horizontal="center"/>
      <protection locked="0"/>
    </xf>
    <xf numFmtId="0" fontId="7" fillId="17" borderId="27" xfId="0" applyFont="1" applyFill="1" applyBorder="1" applyAlignment="1" applyProtection="1">
      <alignment horizontal="center"/>
      <protection locked="0"/>
    </xf>
    <xf numFmtId="0" fontId="7" fillId="24" borderId="28" xfId="0" applyFont="1" applyFill="1" applyBorder="1" applyAlignment="1" applyProtection="1">
      <alignment horizontal="center"/>
      <protection locked="0"/>
    </xf>
    <xf numFmtId="0" fontId="7" fillId="24" borderId="39" xfId="0" applyFont="1" applyFill="1" applyBorder="1" applyAlignment="1" applyProtection="1">
      <alignment horizontal="center"/>
      <protection locked="0"/>
    </xf>
    <xf numFmtId="0" fontId="7" fillId="17" borderId="1" xfId="0" applyFont="1" applyFill="1" applyBorder="1" applyAlignment="1" applyProtection="1">
      <alignment horizontal="center"/>
      <protection locked="0"/>
    </xf>
    <xf numFmtId="0" fontId="7" fillId="24" borderId="24" xfId="0" applyFont="1" applyFill="1" applyBorder="1" applyAlignment="1" applyProtection="1">
      <alignment horizontal="center"/>
      <protection locked="0"/>
    </xf>
    <xf numFmtId="0" fontId="7" fillId="17" borderId="28" xfId="0" applyFont="1" applyFill="1" applyBorder="1" applyAlignment="1" applyProtection="1">
      <alignment horizontal="center"/>
      <protection locked="0"/>
    </xf>
    <xf numFmtId="0" fontId="9" fillId="24" borderId="31" xfId="0" applyFont="1" applyFill="1" applyBorder="1" applyAlignment="1" applyProtection="1">
      <alignment horizontal="center"/>
      <protection locked="0"/>
    </xf>
    <xf numFmtId="0" fontId="9" fillId="17" borderId="3" xfId="0" applyFont="1" applyFill="1" applyBorder="1" applyAlignment="1" applyProtection="1">
      <alignment horizontal="center"/>
      <protection locked="0"/>
    </xf>
    <xf numFmtId="0" fontId="6" fillId="17" borderId="33" xfId="0" applyFont="1" applyFill="1" applyBorder="1" applyProtection="1">
      <protection locked="0"/>
    </xf>
    <xf numFmtId="0" fontId="6" fillId="17" borderId="34" xfId="0" applyFont="1" applyFill="1" applyBorder="1" applyProtection="1">
      <protection locked="0"/>
    </xf>
    <xf numFmtId="0" fontId="6" fillId="17" borderId="34" xfId="0" applyFont="1" applyFill="1" applyBorder="1" applyAlignment="1" applyProtection="1">
      <alignment wrapText="1"/>
      <protection locked="0"/>
    </xf>
    <xf numFmtId="0" fontId="6" fillId="17" borderId="35" xfId="0" applyFont="1" applyFill="1" applyBorder="1" applyProtection="1">
      <protection locked="0"/>
    </xf>
    <xf numFmtId="0" fontId="6" fillId="17" borderId="40" xfId="0" applyFont="1" applyFill="1" applyBorder="1" applyProtection="1">
      <protection locked="0"/>
    </xf>
    <xf numFmtId="0" fontId="7" fillId="24" borderId="1" xfId="0" applyFont="1" applyFill="1" applyBorder="1" applyProtection="1">
      <protection locked="0"/>
    </xf>
    <xf numFmtId="0" fontId="7" fillId="24" borderId="21" xfId="0" applyFont="1" applyFill="1" applyBorder="1" applyProtection="1">
      <protection locked="0"/>
    </xf>
    <xf numFmtId="164" fontId="7" fillId="24" borderId="21" xfId="0" applyNumberFormat="1" applyFont="1" applyFill="1" applyBorder="1" applyProtection="1">
      <protection locked="0"/>
    </xf>
    <xf numFmtId="0" fontId="7" fillId="24" borderId="2" xfId="0" applyFont="1" applyFill="1" applyBorder="1" applyProtection="1">
      <protection locked="0"/>
    </xf>
    <xf numFmtId="0" fontId="7" fillId="17" borderId="23" xfId="0" applyFont="1" applyFill="1" applyBorder="1" applyProtection="1">
      <protection locked="0"/>
    </xf>
    <xf numFmtId="0" fontId="7" fillId="17" borderId="7" xfId="0" applyFont="1" applyFill="1" applyBorder="1" applyProtection="1">
      <protection locked="0"/>
    </xf>
    <xf numFmtId="164" fontId="7" fillId="17" borderId="7" xfId="0" applyNumberFormat="1" applyFont="1" applyFill="1" applyBorder="1" applyProtection="1">
      <protection locked="0"/>
    </xf>
    <xf numFmtId="0" fontId="7" fillId="24" borderId="23" xfId="0" applyFont="1" applyFill="1" applyBorder="1" applyProtection="1">
      <protection locked="0"/>
    </xf>
    <xf numFmtId="0" fontId="7" fillId="24" borderId="7" xfId="0" applyFont="1" applyFill="1" applyBorder="1" applyProtection="1">
      <protection locked="0"/>
    </xf>
    <xf numFmtId="164" fontId="7" fillId="24" borderId="7" xfId="0" applyNumberFormat="1" applyFont="1" applyFill="1" applyBorder="1" applyProtection="1">
      <protection locked="0"/>
    </xf>
    <xf numFmtId="0" fontId="7" fillId="17" borderId="3" xfId="0" applyFont="1" applyFill="1" applyBorder="1" applyProtection="1">
      <protection locked="0"/>
    </xf>
    <xf numFmtId="0" fontId="7" fillId="17" borderId="22" xfId="0" applyFont="1" applyFill="1" applyBorder="1" applyProtection="1">
      <protection locked="0"/>
    </xf>
    <xf numFmtId="0" fontId="7" fillId="17" borderId="41" xfId="0" applyFont="1" applyFill="1" applyBorder="1" applyProtection="1">
      <protection locked="0"/>
    </xf>
    <xf numFmtId="0" fontId="7" fillId="19" borderId="31" xfId="0" applyFont="1" applyFill="1" applyBorder="1" applyProtection="1">
      <protection locked="0"/>
    </xf>
    <xf numFmtId="0" fontId="7" fillId="19" borderId="32" xfId="0" applyFont="1" applyFill="1" applyBorder="1" applyProtection="1">
      <protection locked="0"/>
    </xf>
    <xf numFmtId="0" fontId="7" fillId="20" borderId="31" xfId="0" applyFont="1" applyFill="1" applyBorder="1" applyProtection="1">
      <protection locked="0"/>
    </xf>
    <xf numFmtId="0" fontId="7" fillId="20" borderId="32" xfId="0" applyFont="1" applyFill="1" applyBorder="1" applyProtection="1">
      <protection locked="0"/>
    </xf>
    <xf numFmtId="164" fontId="6" fillId="17" borderId="34" xfId="0" applyNumberFormat="1" applyFont="1" applyFill="1" applyBorder="1" applyProtection="1">
      <protection locked="0"/>
    </xf>
    <xf numFmtId="0" fontId="7" fillId="25" borderId="23" xfId="0" applyFont="1" applyFill="1" applyBorder="1" applyProtection="1">
      <protection locked="0"/>
    </xf>
    <xf numFmtId="0" fontId="7" fillId="25" borderId="24" xfId="0" applyFont="1" applyFill="1" applyBorder="1" applyProtection="1">
      <protection locked="0"/>
    </xf>
    <xf numFmtId="0" fontId="7" fillId="26" borderId="23" xfId="0" applyFont="1" applyFill="1" applyBorder="1" applyProtection="1">
      <protection locked="0"/>
    </xf>
    <xf numFmtId="0" fontId="7" fillId="26" borderId="24" xfId="0" applyFont="1" applyFill="1" applyBorder="1" applyProtection="1">
      <protection locked="0"/>
    </xf>
    <xf numFmtId="0" fontId="7" fillId="24" borderId="31" xfId="0" applyFont="1" applyFill="1" applyBorder="1" applyProtection="1">
      <protection locked="0"/>
    </xf>
    <xf numFmtId="0" fontId="7" fillId="24" borderId="20" xfId="0" applyFont="1" applyFill="1" applyBorder="1" applyProtection="1">
      <protection locked="0"/>
    </xf>
    <xf numFmtId="164" fontId="7" fillId="24" borderId="20" xfId="0" applyNumberFormat="1" applyFont="1" applyFill="1" applyBorder="1" applyProtection="1">
      <protection locked="0"/>
    </xf>
    <xf numFmtId="1" fontId="7" fillId="24" borderId="20" xfId="0" applyNumberFormat="1" applyFont="1" applyFill="1" applyBorder="1" applyProtection="1">
      <protection locked="0"/>
    </xf>
    <xf numFmtId="0" fontId="7" fillId="24" borderId="32" xfId="0" applyFont="1" applyFill="1" applyBorder="1" applyProtection="1">
      <protection locked="0"/>
    </xf>
    <xf numFmtId="0" fontId="7" fillId="19" borderId="23" xfId="0" applyFont="1" applyFill="1" applyBorder="1" applyProtection="1">
      <protection locked="0"/>
    </xf>
    <xf numFmtId="0" fontId="7" fillId="19" borderId="24" xfId="0" applyFont="1" applyFill="1" applyBorder="1" applyProtection="1">
      <protection locked="0"/>
    </xf>
    <xf numFmtId="0" fontId="7" fillId="20" borderId="23" xfId="0" applyFont="1" applyFill="1" applyBorder="1" applyProtection="1">
      <protection locked="0"/>
    </xf>
    <xf numFmtId="0" fontId="7" fillId="20" borderId="24" xfId="0" applyFont="1" applyFill="1" applyBorder="1" applyProtection="1">
      <protection locked="0"/>
    </xf>
    <xf numFmtId="1" fontId="7" fillId="17" borderId="7" xfId="0" applyNumberFormat="1" applyFont="1" applyFill="1" applyBorder="1" applyProtection="1">
      <protection locked="0"/>
    </xf>
    <xf numFmtId="1" fontId="7" fillId="24" borderId="7" xfId="0" applyNumberFormat="1" applyFont="1" applyFill="1" applyBorder="1" applyProtection="1">
      <protection locked="0"/>
    </xf>
    <xf numFmtId="0" fontId="7" fillId="24" borderId="29" xfId="0" applyFont="1" applyFill="1" applyBorder="1" applyProtection="1">
      <protection locked="0"/>
    </xf>
    <xf numFmtId="0" fontId="7" fillId="24" borderId="49" xfId="0" applyFont="1" applyFill="1" applyBorder="1" applyProtection="1">
      <protection locked="0"/>
    </xf>
    <xf numFmtId="164" fontId="7" fillId="24" borderId="49" xfId="0" applyNumberFormat="1" applyFont="1" applyFill="1" applyBorder="1" applyProtection="1">
      <protection locked="0"/>
    </xf>
    <xf numFmtId="1" fontId="7" fillId="24" borderId="49" xfId="0" applyNumberFormat="1" applyFont="1" applyFill="1" applyBorder="1" applyProtection="1">
      <protection locked="0"/>
    </xf>
    <xf numFmtId="0" fontId="7" fillId="24" borderId="30" xfId="0" applyFont="1" applyFill="1" applyBorder="1" applyProtection="1">
      <protection locked="0"/>
    </xf>
    <xf numFmtId="164" fontId="7" fillId="17" borderId="0" xfId="0" applyNumberFormat="1" applyFont="1" applyFill="1" applyProtection="1">
      <protection locked="0"/>
    </xf>
    <xf numFmtId="164" fontId="7" fillId="17" borderId="22" xfId="0" applyNumberFormat="1" applyFont="1" applyFill="1" applyBorder="1" applyProtection="1">
      <protection locked="0"/>
    </xf>
    <xf numFmtId="1" fontId="7" fillId="17" borderId="22" xfId="0" applyNumberFormat="1" applyFont="1" applyFill="1" applyBorder="1" applyProtection="1">
      <protection locked="0"/>
    </xf>
    <xf numFmtId="0" fontId="7" fillId="17" borderId="4" xfId="0" applyFont="1" applyFill="1" applyBorder="1" applyProtection="1">
      <protection locked="0"/>
    </xf>
    <xf numFmtId="0" fontId="6" fillId="17" borderId="33" xfId="0" applyFont="1" applyFill="1" applyBorder="1" applyAlignment="1" applyProtection="1">
      <alignment wrapText="1"/>
      <protection locked="0"/>
    </xf>
    <xf numFmtId="164" fontId="6" fillId="17" borderId="34" xfId="0" applyNumberFormat="1" applyFont="1" applyFill="1" applyBorder="1" applyAlignment="1" applyProtection="1">
      <alignment wrapText="1"/>
      <protection locked="0"/>
    </xf>
    <xf numFmtId="0" fontId="6" fillId="17" borderId="35" xfId="0" applyFont="1" applyFill="1" applyBorder="1" applyAlignment="1" applyProtection="1">
      <alignment wrapText="1"/>
      <protection locked="0"/>
    </xf>
    <xf numFmtId="0" fontId="6" fillId="17" borderId="0" xfId="0" applyFont="1" applyFill="1" applyAlignment="1" applyProtection="1">
      <alignment wrapText="1"/>
      <protection locked="0"/>
    </xf>
    <xf numFmtId="0" fontId="6" fillId="24" borderId="31" xfId="0" applyFont="1" applyFill="1" applyBorder="1" applyProtection="1">
      <protection locked="0"/>
    </xf>
    <xf numFmtId="0" fontId="6" fillId="24" borderId="20" xfId="0" applyFont="1" applyFill="1" applyBorder="1" applyProtection="1">
      <protection locked="0"/>
    </xf>
    <xf numFmtId="164" fontId="6" fillId="24" borderId="20" xfId="0" applyNumberFormat="1" applyFont="1" applyFill="1" applyBorder="1" applyProtection="1">
      <protection locked="0"/>
    </xf>
    <xf numFmtId="0" fontId="6" fillId="24" borderId="32" xfId="0" applyFont="1" applyFill="1" applyBorder="1" applyProtection="1">
      <protection locked="0"/>
    </xf>
    <xf numFmtId="0" fontId="7" fillId="24" borderId="39" xfId="0" applyFont="1" applyFill="1" applyBorder="1"/>
    <xf numFmtId="0" fontId="7" fillId="17" borderId="27" xfId="0" applyFont="1" applyFill="1" applyBorder="1"/>
    <xf numFmtId="0" fontId="7" fillId="24" borderId="27" xfId="0" applyFont="1" applyFill="1" applyBorder="1"/>
    <xf numFmtId="0" fontId="7" fillId="24" borderId="26" xfId="0" applyFont="1" applyFill="1" applyBorder="1"/>
    <xf numFmtId="0" fontId="7" fillId="17" borderId="28" xfId="0" applyFont="1" applyFill="1" applyBorder="1"/>
    <xf numFmtId="0" fontId="6" fillId="17" borderId="5" xfId="0" applyFont="1" applyFill="1" applyBorder="1" applyAlignment="1">
      <alignment wrapText="1"/>
    </xf>
    <xf numFmtId="0" fontId="6" fillId="18" borderId="33" xfId="0" applyFont="1" applyFill="1" applyBorder="1"/>
    <xf numFmtId="0" fontId="11" fillId="4" borderId="3" xfId="0" applyFont="1" applyFill="1" applyBorder="1"/>
    <xf numFmtId="0" fontId="12" fillId="4" borderId="4" xfId="0" applyFont="1" applyFill="1" applyBorder="1"/>
    <xf numFmtId="0" fontId="11" fillId="9" borderId="38" xfId="0" applyFont="1" applyFill="1" applyBorder="1"/>
    <xf numFmtId="0" fontId="12" fillId="9" borderId="4" xfId="0" applyFont="1" applyFill="1" applyBorder="1"/>
    <xf numFmtId="49" fontId="6" fillId="21" borderId="26" xfId="0" applyNumberFormat="1" applyFont="1" applyFill="1" applyBorder="1" applyAlignment="1">
      <alignment vertical="top"/>
    </xf>
    <xf numFmtId="2" fontId="7" fillId="21" borderId="28" xfId="0" applyNumberFormat="1" applyFont="1" applyFill="1" applyBorder="1"/>
    <xf numFmtId="0" fontId="6" fillId="21" borderId="26" xfId="0" applyFont="1" applyFill="1" applyBorder="1"/>
    <xf numFmtId="164" fontId="7" fillId="21" borderId="28" xfId="0" applyNumberFormat="1" applyFont="1" applyFill="1" applyBorder="1"/>
    <xf numFmtId="0" fontId="6" fillId="17" borderId="25" xfId="0" applyFont="1" applyFill="1" applyBorder="1" applyAlignment="1" applyProtection="1">
      <alignment horizontal="center"/>
      <protection locked="0"/>
    </xf>
    <xf numFmtId="0" fontId="6" fillId="6" borderId="5" xfId="0" applyFont="1" applyFill="1" applyBorder="1" applyAlignment="1" applyProtection="1">
      <alignment horizontal="center" vertical="center" wrapText="1"/>
      <protection locked="0"/>
    </xf>
    <xf numFmtId="0" fontId="7" fillId="10" borderId="26" xfId="0" applyFont="1" applyFill="1" applyBorder="1" applyAlignment="1" applyProtection="1">
      <alignment horizontal="center"/>
      <protection locked="0"/>
    </xf>
    <xf numFmtId="0" fontId="7" fillId="8" borderId="27" xfId="0" applyFont="1" applyFill="1" applyBorder="1" applyAlignment="1" applyProtection="1">
      <alignment horizontal="center"/>
      <protection locked="0"/>
    </xf>
    <xf numFmtId="0" fontId="7" fillId="9" borderId="27" xfId="0" applyFont="1" applyFill="1" applyBorder="1" applyAlignment="1" applyProtection="1">
      <alignment horizontal="center"/>
      <protection locked="0"/>
    </xf>
    <xf numFmtId="0" fontId="7" fillId="7" borderId="27" xfId="0" applyFont="1" applyFill="1" applyBorder="1" applyAlignment="1" applyProtection="1">
      <alignment horizontal="center"/>
      <protection locked="0"/>
    </xf>
    <xf numFmtId="0" fontId="7" fillId="4" borderId="27" xfId="0" applyFont="1" applyFill="1" applyBorder="1" applyAlignment="1" applyProtection="1">
      <alignment horizontal="center"/>
      <protection locked="0"/>
    </xf>
    <xf numFmtId="0" fontId="7" fillId="11" borderId="27" xfId="0" applyFont="1" applyFill="1" applyBorder="1" applyAlignment="1" applyProtection="1">
      <alignment horizontal="center"/>
      <protection locked="0"/>
    </xf>
    <xf numFmtId="0" fontId="6" fillId="17" borderId="0" xfId="0" applyFont="1" applyFill="1" applyAlignment="1" applyProtection="1">
      <alignment horizontal="left"/>
      <protection locked="0"/>
    </xf>
    <xf numFmtId="0" fontId="0" fillId="16" borderId="13" xfId="0" applyFill="1" applyBorder="1"/>
    <xf numFmtId="0" fontId="0" fillId="16" borderId="14" xfId="0" applyFill="1" applyBorder="1" applyAlignment="1">
      <alignment horizontal="left" vertical="top"/>
    </xf>
    <xf numFmtId="0" fontId="0" fillId="16" borderId="14" xfId="0" applyFill="1" applyBorder="1"/>
    <xf numFmtId="0" fontId="0" fillId="16" borderId="15" xfId="0" applyFill="1" applyBorder="1"/>
    <xf numFmtId="0" fontId="0" fillId="29" borderId="67" xfId="0" applyFill="1" applyBorder="1"/>
    <xf numFmtId="0" fontId="20" fillId="16" borderId="63" xfId="0" applyFont="1" applyFill="1" applyBorder="1" applyAlignment="1">
      <alignment horizontal="center" vertical="center" wrapText="1"/>
    </xf>
    <xf numFmtId="0" fontId="1" fillId="16" borderId="9" xfId="0" applyFont="1" applyFill="1" applyBorder="1"/>
    <xf numFmtId="0" fontId="20" fillId="16" borderId="9" xfId="0" applyFont="1" applyFill="1" applyBorder="1" applyAlignment="1">
      <alignment horizontal="center" vertical="center" wrapText="1"/>
    </xf>
    <xf numFmtId="0" fontId="20" fillId="16" borderId="10" xfId="0" applyFont="1" applyFill="1" applyBorder="1" applyAlignment="1">
      <alignment horizontal="center" vertical="center" wrapText="1"/>
    </xf>
    <xf numFmtId="0" fontId="1" fillId="16" borderId="11" xfId="0" applyFont="1" applyFill="1" applyBorder="1" applyAlignment="1">
      <alignment horizontal="left" vertical="top"/>
    </xf>
    <xf numFmtId="0" fontId="1" fillId="28" borderId="61" xfId="0" applyFont="1" applyFill="1" applyBorder="1" applyAlignment="1">
      <alignment horizontal="left" vertical="top"/>
    </xf>
    <xf numFmtId="0" fontId="1" fillId="28" borderId="54" xfId="0" applyFont="1" applyFill="1" applyBorder="1" applyAlignment="1">
      <alignment horizontal="left" vertical="top"/>
    </xf>
    <xf numFmtId="2" fontId="1" fillId="28" borderId="66" xfId="0" applyNumberFormat="1" applyFont="1" applyFill="1" applyBorder="1" applyAlignment="1">
      <alignment horizontal="left" vertical="top"/>
    </xf>
    <xf numFmtId="0" fontId="1" fillId="16" borderId="0" xfId="0" applyFont="1" applyFill="1" applyAlignment="1">
      <alignment horizontal="left" vertical="top"/>
    </xf>
    <xf numFmtId="0" fontId="1" fillId="16" borderId="0" xfId="0" applyFont="1" applyFill="1"/>
    <xf numFmtId="0" fontId="1" fillId="16" borderId="12" xfId="0" applyFont="1" applyFill="1" applyBorder="1"/>
    <xf numFmtId="0" fontId="1" fillId="29" borderId="62" xfId="0" applyFont="1" applyFill="1" applyBorder="1" applyAlignment="1">
      <alignment horizontal="left" vertical="top"/>
    </xf>
    <xf numFmtId="0" fontId="1" fillId="29" borderId="54" xfId="0" applyFont="1" applyFill="1" applyBorder="1" applyAlignment="1">
      <alignment horizontal="left" vertical="top"/>
    </xf>
    <xf numFmtId="2" fontId="1" fillId="29" borderId="66" xfId="0" applyNumberFormat="1" applyFont="1" applyFill="1" applyBorder="1" applyAlignment="1">
      <alignment horizontal="left" vertical="top"/>
    </xf>
    <xf numFmtId="0" fontId="1" fillId="28" borderId="62" xfId="0" applyFont="1" applyFill="1" applyBorder="1" applyAlignment="1">
      <alignment horizontal="left" vertical="top"/>
    </xf>
    <xf numFmtId="0" fontId="1" fillId="16" borderId="11" xfId="0" applyFont="1" applyFill="1" applyBorder="1" applyAlignment="1">
      <alignment horizontal="left" vertical="top" wrapText="1"/>
    </xf>
    <xf numFmtId="0" fontId="1" fillId="16" borderId="11" xfId="0" applyFont="1" applyFill="1" applyBorder="1"/>
    <xf numFmtId="0" fontId="1" fillId="16" borderId="0" xfId="0" applyFont="1" applyFill="1" applyAlignment="1">
      <alignment horizontal="center" vertical="top"/>
    </xf>
    <xf numFmtId="2" fontId="1" fillId="16" borderId="0" xfId="0" applyNumberFormat="1" applyFont="1" applyFill="1"/>
    <xf numFmtId="0" fontId="20" fillId="16" borderId="45" xfId="0" applyFont="1" applyFill="1" applyBorder="1" applyAlignment="1">
      <alignment horizontal="center" vertical="center" wrapText="1"/>
    </xf>
    <xf numFmtId="0" fontId="1" fillId="28" borderId="54" xfId="0" applyFont="1" applyFill="1" applyBorder="1"/>
    <xf numFmtId="0" fontId="1" fillId="29" borderId="54" xfId="0" applyFont="1" applyFill="1" applyBorder="1"/>
    <xf numFmtId="0" fontId="19" fillId="4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16" borderId="0" xfId="0" applyFill="1"/>
    <xf numFmtId="0" fontId="0" fillId="30" borderId="0" xfId="0" applyFill="1"/>
    <xf numFmtId="0" fontId="14" fillId="30" borderId="0" xfId="0" applyFont="1" applyFill="1" applyAlignment="1">
      <alignment horizontal="center" vertical="center" wrapText="1"/>
    </xf>
    <xf numFmtId="0" fontId="6" fillId="17" borderId="34" xfId="0" quotePrefix="1" applyFont="1" applyFill="1" applyBorder="1" applyAlignment="1" applyProtection="1">
      <alignment horizontal="center"/>
      <protection locked="0"/>
    </xf>
    <xf numFmtId="0" fontId="11" fillId="24" borderId="13" xfId="0" applyFont="1" applyFill="1" applyBorder="1" applyAlignment="1" applyProtection="1">
      <alignment horizontal="center" vertical="center"/>
      <protection locked="0"/>
    </xf>
    <xf numFmtId="0" fontId="7" fillId="24" borderId="16" xfId="0" applyFont="1" applyFill="1" applyBorder="1" applyAlignment="1" applyProtection="1">
      <alignment horizontal="center"/>
      <protection locked="0"/>
    </xf>
    <xf numFmtId="0" fontId="7" fillId="24" borderId="29" xfId="0" applyFont="1" applyFill="1" applyBorder="1" applyAlignment="1">
      <alignment horizontal="center"/>
    </xf>
    <xf numFmtId="0" fontId="0" fillId="16" borderId="30" xfId="0" applyFill="1" applyBorder="1" applyAlignment="1">
      <alignment horizontal="center"/>
    </xf>
    <xf numFmtId="0" fontId="7" fillId="17" borderId="3" xfId="0" applyFont="1" applyFill="1" applyBorder="1" applyAlignment="1" applyProtection="1">
      <alignment horizontal="center"/>
      <protection locked="0"/>
    </xf>
    <xf numFmtId="0" fontId="7" fillId="24" borderId="68" xfId="0" applyFont="1" applyFill="1" applyBorder="1" applyAlignment="1">
      <alignment horizontal="center"/>
    </xf>
    <xf numFmtId="0" fontId="7" fillId="24" borderId="69" xfId="0" applyFont="1" applyFill="1" applyBorder="1" applyAlignment="1">
      <alignment horizontal="center"/>
    </xf>
    <xf numFmtId="0" fontId="7" fillId="24" borderId="21" xfId="0" applyFont="1" applyFill="1" applyBorder="1" applyAlignment="1" applyProtection="1">
      <alignment horizontal="center"/>
    </xf>
    <xf numFmtId="0" fontId="7" fillId="17" borderId="7" xfId="0" applyFont="1" applyFill="1" applyBorder="1" applyAlignment="1" applyProtection="1">
      <alignment horizontal="center"/>
    </xf>
    <xf numFmtId="0" fontId="7" fillId="24" borderId="7" xfId="0" applyFont="1" applyFill="1" applyBorder="1" applyAlignment="1" applyProtection="1">
      <alignment horizontal="center"/>
    </xf>
    <xf numFmtId="0" fontId="7" fillId="24" borderId="22" xfId="0" applyFont="1" applyFill="1" applyBorder="1" applyAlignment="1" applyProtection="1">
      <alignment horizontal="center"/>
    </xf>
    <xf numFmtId="0" fontId="0" fillId="27" borderId="12" xfId="0" applyFill="1" applyBorder="1" applyAlignment="1" applyProtection="1">
      <alignment horizontal="center"/>
    </xf>
    <xf numFmtId="0" fontId="0" fillId="4" borderId="46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5" borderId="24" xfId="0" applyFill="1" applyBorder="1" applyAlignment="1" applyProtection="1">
      <alignment horizontal="center"/>
    </xf>
    <xf numFmtId="0" fontId="0" fillId="5" borderId="4" xfId="0" applyFill="1" applyBorder="1" applyAlignment="1" applyProtection="1">
      <alignment horizontal="center"/>
    </xf>
    <xf numFmtId="0" fontId="7" fillId="24" borderId="24" xfId="0" applyFont="1" applyFill="1" applyBorder="1" applyAlignment="1" applyProtection="1">
      <alignment horizontal="center"/>
    </xf>
    <xf numFmtId="0" fontId="7" fillId="17" borderId="4" xfId="0" applyFont="1" applyFill="1" applyBorder="1" applyAlignment="1" applyProtection="1">
      <alignment horizontal="center"/>
    </xf>
    <xf numFmtId="0" fontId="0" fillId="24" borderId="13" xfId="0" applyFill="1" applyBorder="1" applyAlignment="1" applyProtection="1">
      <alignment horizontal="center" vertical="center"/>
      <protection locked="0"/>
    </xf>
    <xf numFmtId="0" fontId="0" fillId="24" borderId="14" xfId="0" applyFill="1" applyBorder="1" applyAlignment="1" applyProtection="1">
      <alignment horizontal="center" vertical="center"/>
      <protection locked="0"/>
    </xf>
    <xf numFmtId="0" fontId="0" fillId="24" borderId="15" xfId="0" applyFill="1" applyBorder="1" applyAlignment="1" applyProtection="1">
      <alignment horizontal="center" vertical="center"/>
      <protection locked="0"/>
    </xf>
    <xf numFmtId="0" fontId="7" fillId="31" borderId="11" xfId="0" applyFont="1" applyFill="1" applyBorder="1" applyAlignment="1" applyProtection="1">
      <alignment horizontal="center" vertical="center"/>
      <protection locked="0"/>
    </xf>
    <xf numFmtId="0" fontId="7" fillId="31" borderId="0" xfId="0" applyFont="1" applyFill="1" applyAlignment="1" applyProtection="1">
      <alignment horizontal="center" vertical="center"/>
      <protection locked="0"/>
    </xf>
    <xf numFmtId="0" fontId="7" fillId="31" borderId="12" xfId="0" applyFont="1" applyFill="1" applyBorder="1" applyAlignment="1" applyProtection="1">
      <alignment horizontal="center" vertical="center"/>
      <protection locked="0"/>
    </xf>
    <xf numFmtId="0" fontId="6" fillId="17" borderId="6" xfId="0" applyFont="1" applyFill="1" applyBorder="1" applyAlignment="1">
      <alignment horizontal="center"/>
    </xf>
    <xf numFmtId="0" fontId="6" fillId="17" borderId="19" xfId="0" applyFont="1" applyFill="1" applyBorder="1" applyAlignment="1">
      <alignment horizontal="center"/>
    </xf>
    <xf numFmtId="0" fontId="6" fillId="17" borderId="6" xfId="0" applyFont="1" applyFill="1" applyBorder="1" applyAlignment="1" applyProtection="1">
      <alignment horizontal="center" vertical="center" wrapText="1"/>
      <protection locked="0"/>
    </xf>
    <xf numFmtId="0" fontId="6" fillId="17" borderId="25" xfId="0" applyFont="1" applyFill="1" applyBorder="1" applyAlignment="1" applyProtection="1">
      <alignment horizontal="center" vertical="center" wrapText="1"/>
      <protection locked="0"/>
    </xf>
    <xf numFmtId="0" fontId="6" fillId="17" borderId="19" xfId="0" applyFont="1" applyFill="1" applyBorder="1" applyAlignment="1" applyProtection="1">
      <alignment horizontal="center" vertical="center" wrapText="1"/>
      <protection locked="0"/>
    </xf>
    <xf numFmtId="0" fontId="8" fillId="17" borderId="6" xfId="0" applyFont="1" applyFill="1" applyBorder="1" applyAlignment="1" applyProtection="1">
      <alignment horizontal="center"/>
      <protection locked="0"/>
    </xf>
    <xf numFmtId="0" fontId="8" fillId="17" borderId="19" xfId="0" applyFont="1" applyFill="1" applyBorder="1" applyAlignment="1" applyProtection="1">
      <alignment horizontal="center"/>
      <protection locked="0"/>
    </xf>
    <xf numFmtId="0" fontId="11" fillId="24" borderId="6" xfId="0" applyFont="1" applyFill="1" applyBorder="1" applyAlignment="1" applyProtection="1">
      <alignment horizontal="center" vertical="center"/>
      <protection locked="0"/>
    </xf>
    <xf numFmtId="0" fontId="11" fillId="24" borderId="19" xfId="0" applyFont="1" applyFill="1" applyBorder="1" applyAlignment="1" applyProtection="1">
      <alignment horizontal="center" vertical="center"/>
      <protection locked="0"/>
    </xf>
    <xf numFmtId="0" fontId="7" fillId="17" borderId="0" xfId="0" applyFont="1" applyFill="1" applyAlignment="1" applyProtection="1">
      <alignment horizontal="center"/>
      <protection locked="0"/>
    </xf>
    <xf numFmtId="0" fontId="6" fillId="17" borderId="25" xfId="0" applyFont="1" applyFill="1" applyBorder="1" applyAlignment="1">
      <alignment horizontal="center"/>
    </xf>
    <xf numFmtId="0" fontId="6" fillId="24" borderId="6" xfId="0" applyFont="1" applyFill="1" applyBorder="1" applyAlignment="1">
      <alignment horizontal="center"/>
    </xf>
    <xf numFmtId="0" fontId="6" fillId="24" borderId="25" xfId="0" applyFont="1" applyFill="1" applyBorder="1" applyAlignment="1">
      <alignment horizontal="center"/>
    </xf>
    <xf numFmtId="0" fontId="6" fillId="24" borderId="19" xfId="0" applyFont="1" applyFill="1" applyBorder="1" applyAlignment="1">
      <alignment horizontal="center"/>
    </xf>
    <xf numFmtId="0" fontId="6" fillId="17" borderId="13" xfId="0" applyFont="1" applyFill="1" applyBorder="1" applyAlignment="1">
      <alignment horizontal="center"/>
    </xf>
    <xf numFmtId="0" fontId="7" fillId="17" borderId="14" xfId="0" applyFont="1" applyFill="1" applyBorder="1" applyAlignment="1">
      <alignment horizontal="center"/>
    </xf>
    <xf numFmtId="0" fontId="7" fillId="17" borderId="15" xfId="0" applyFont="1" applyFill="1" applyBorder="1" applyAlignment="1">
      <alignment horizontal="center"/>
    </xf>
    <xf numFmtId="0" fontId="6" fillId="17" borderId="0" xfId="0" applyFont="1" applyFill="1" applyAlignment="1" applyProtection="1">
      <alignment horizontal="center"/>
      <protection locked="0"/>
    </xf>
    <xf numFmtId="0" fontId="6" fillId="17" borderId="6" xfId="0" applyFont="1" applyFill="1" applyBorder="1" applyAlignment="1">
      <alignment horizontal="center" vertical="center"/>
    </xf>
    <xf numFmtId="0" fontId="6" fillId="17" borderId="25" xfId="0" applyFont="1" applyFill="1" applyBorder="1" applyAlignment="1">
      <alignment horizontal="center" vertical="center"/>
    </xf>
    <xf numFmtId="0" fontId="6" fillId="17" borderId="19" xfId="0" applyFont="1" applyFill="1" applyBorder="1" applyAlignment="1">
      <alignment horizontal="center" vertical="center"/>
    </xf>
    <xf numFmtId="0" fontId="7" fillId="31" borderId="57" xfId="0" applyFont="1" applyFill="1" applyBorder="1" applyAlignment="1" applyProtection="1">
      <alignment horizontal="center" vertical="center"/>
      <protection locked="0"/>
    </xf>
    <xf numFmtId="0" fontId="7" fillId="31" borderId="56" xfId="0" applyFont="1" applyFill="1" applyBorder="1" applyAlignment="1" applyProtection="1">
      <alignment horizontal="center" vertical="center"/>
      <protection locked="0"/>
    </xf>
    <xf numFmtId="0" fontId="7" fillId="31" borderId="46" xfId="0" applyFont="1" applyFill="1" applyBorder="1" applyAlignment="1" applyProtection="1">
      <alignment horizontal="center" vertical="center"/>
      <protection locked="0"/>
    </xf>
    <xf numFmtId="0" fontId="7" fillId="31" borderId="8" xfId="0" applyFont="1" applyFill="1" applyBorder="1" applyAlignment="1" applyProtection="1">
      <alignment horizontal="center" vertical="center"/>
      <protection locked="0"/>
    </xf>
    <xf numFmtId="0" fontId="7" fillId="31" borderId="9" xfId="0" applyFont="1" applyFill="1" applyBorder="1" applyAlignment="1" applyProtection="1">
      <alignment horizontal="center" vertical="center"/>
      <protection locked="0"/>
    </xf>
    <xf numFmtId="0" fontId="7" fillId="31" borderId="10" xfId="0" applyFont="1" applyFill="1" applyBorder="1" applyAlignment="1" applyProtection="1">
      <alignment horizontal="center" vertical="center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7" fillId="24" borderId="0" xfId="0" applyFont="1" applyFill="1" applyAlignment="1" applyProtection="1">
      <alignment horizontal="center" vertical="center"/>
      <protection locked="0"/>
    </xf>
    <xf numFmtId="0" fontId="7" fillId="24" borderId="12" xfId="0" applyFont="1" applyFill="1" applyBorder="1" applyAlignment="1" applyProtection="1">
      <alignment horizontal="center" vertical="center"/>
      <protection locked="0"/>
    </xf>
    <xf numFmtId="0" fontId="6" fillId="17" borderId="8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6" fillId="17" borderId="13" xfId="0" applyFont="1" applyFill="1" applyBorder="1" applyAlignment="1">
      <alignment horizontal="center" vertical="center"/>
    </xf>
    <xf numFmtId="0" fontId="6" fillId="17" borderId="15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 wrapText="1"/>
    </xf>
    <xf numFmtId="0" fontId="6" fillId="17" borderId="9" xfId="0" applyFont="1" applyFill="1" applyBorder="1" applyAlignment="1">
      <alignment horizontal="center" vertical="center" wrapText="1"/>
    </xf>
    <xf numFmtId="0" fontId="6" fillId="17" borderId="1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16" xfId="0" applyFont="1" applyFill="1" applyBorder="1" applyAlignment="1" applyProtection="1">
      <alignment horizontal="center" vertical="center" wrapText="1"/>
      <protection locked="0"/>
    </xf>
    <xf numFmtId="0" fontId="6" fillId="17" borderId="17" xfId="0" applyFont="1" applyFill="1" applyBorder="1" applyAlignment="1" applyProtection="1">
      <alignment horizontal="center" vertical="center" wrapText="1"/>
      <protection locked="0"/>
    </xf>
    <xf numFmtId="0" fontId="6" fillId="17" borderId="16" xfId="0" applyFont="1" applyFill="1" applyBorder="1" applyAlignment="1">
      <alignment horizontal="center" vertical="center" wrapText="1"/>
    </xf>
    <xf numFmtId="0" fontId="6" fillId="17" borderId="17" xfId="0" applyFont="1" applyFill="1" applyBorder="1" applyAlignment="1">
      <alignment horizontal="center" vertical="center" wrapText="1"/>
    </xf>
    <xf numFmtId="0" fontId="6" fillId="17" borderId="0" xfId="0" applyFont="1" applyFill="1" applyAlignment="1" applyProtection="1">
      <alignment horizontal="center" vertical="center" wrapText="1"/>
      <protection locked="0"/>
    </xf>
    <xf numFmtId="0" fontId="8" fillId="17" borderId="43" xfId="0" applyFont="1" applyFill="1" applyBorder="1" applyAlignment="1" applyProtection="1">
      <alignment horizontal="center"/>
      <protection locked="0"/>
    </xf>
    <xf numFmtId="0" fontId="8" fillId="17" borderId="25" xfId="0" applyFont="1" applyFill="1" applyBorder="1" applyAlignment="1" applyProtection="1">
      <alignment horizontal="center"/>
      <protection locked="0"/>
    </xf>
    <xf numFmtId="0" fontId="8" fillId="17" borderId="44" xfId="0" applyFont="1" applyFill="1" applyBorder="1" applyAlignment="1" applyProtection="1">
      <alignment horizontal="center"/>
      <protection locked="0"/>
    </xf>
    <xf numFmtId="0" fontId="9" fillId="24" borderId="52" xfId="0" applyFont="1" applyFill="1" applyBorder="1" applyAlignment="1" applyProtection="1">
      <alignment horizontal="center"/>
      <protection locked="0"/>
    </xf>
    <xf numFmtId="0" fontId="9" fillId="24" borderId="50" xfId="0" applyFont="1" applyFill="1" applyBorder="1" applyAlignment="1" applyProtection="1">
      <alignment horizontal="center"/>
      <protection locked="0"/>
    </xf>
    <xf numFmtId="0" fontId="9" fillId="17" borderId="41" xfId="0" applyFont="1" applyFill="1" applyBorder="1" applyAlignment="1" applyProtection="1">
      <alignment horizontal="center"/>
      <protection locked="0"/>
    </xf>
    <xf numFmtId="0" fontId="9" fillId="17" borderId="38" xfId="0" applyFont="1" applyFill="1" applyBorder="1" applyAlignment="1" applyProtection="1">
      <alignment horizontal="center"/>
      <protection locked="0"/>
    </xf>
    <xf numFmtId="0" fontId="9" fillId="24" borderId="60" xfId="0" applyFont="1" applyFill="1" applyBorder="1" applyAlignment="1" applyProtection="1">
      <alignment horizontal="center"/>
      <protection locked="0"/>
    </xf>
    <xf numFmtId="0" fontId="9" fillId="24" borderId="53" xfId="0" applyFont="1" applyFill="1" applyBorder="1" applyAlignment="1" applyProtection="1">
      <alignment horizontal="center"/>
      <protection locked="0"/>
    </xf>
    <xf numFmtId="0" fontId="9" fillId="17" borderId="56" xfId="0" applyFont="1" applyFill="1" applyBorder="1" applyAlignment="1" applyProtection="1">
      <alignment horizontal="center"/>
      <protection locked="0"/>
    </xf>
    <xf numFmtId="0" fontId="9" fillId="17" borderId="46" xfId="0" applyFont="1" applyFill="1" applyBorder="1" applyAlignment="1" applyProtection="1">
      <alignment horizontal="center"/>
      <protection locked="0"/>
    </xf>
    <xf numFmtId="0" fontId="6" fillId="24" borderId="57" xfId="0" applyFont="1" applyFill="1" applyBorder="1" applyAlignment="1" applyProtection="1">
      <alignment horizontal="center"/>
      <protection locked="0"/>
    </xf>
    <xf numFmtId="0" fontId="6" fillId="24" borderId="56" xfId="0" applyFont="1" applyFill="1" applyBorder="1" applyAlignment="1" applyProtection="1">
      <alignment horizontal="center"/>
      <protection locked="0"/>
    </xf>
    <xf numFmtId="0" fontId="6" fillId="24" borderId="46" xfId="0" applyFont="1" applyFill="1" applyBorder="1" applyAlignment="1" applyProtection="1">
      <alignment horizontal="center"/>
      <protection locked="0"/>
    </xf>
    <xf numFmtId="0" fontId="6" fillId="17" borderId="8" xfId="0" applyFont="1" applyFill="1" applyBorder="1" applyAlignment="1">
      <alignment horizontal="center"/>
    </xf>
    <xf numFmtId="0" fontId="6" fillId="17" borderId="9" xfId="0" applyFont="1" applyFill="1" applyBorder="1" applyAlignment="1">
      <alignment horizontal="center"/>
    </xf>
    <xf numFmtId="0" fontId="6" fillId="17" borderId="10" xfId="0" applyFont="1" applyFill="1" applyBorder="1" applyAlignment="1">
      <alignment horizontal="center"/>
    </xf>
    <xf numFmtId="0" fontId="7" fillId="17" borderId="57" xfId="0" applyFont="1" applyFill="1" applyBorder="1" applyAlignment="1" applyProtection="1">
      <alignment horizontal="center" vertical="center"/>
      <protection locked="0"/>
    </xf>
    <xf numFmtId="0" fontId="7" fillId="17" borderId="56" xfId="0" applyFont="1" applyFill="1" applyBorder="1" applyAlignment="1" applyProtection="1">
      <alignment horizontal="center" vertical="center"/>
      <protection locked="0"/>
    </xf>
    <xf numFmtId="0" fontId="7" fillId="17" borderId="46" xfId="0" applyFont="1" applyFill="1" applyBorder="1" applyAlignment="1" applyProtection="1">
      <alignment horizontal="center" vertical="center"/>
      <protection locked="0"/>
    </xf>
    <xf numFmtId="0" fontId="7" fillId="24" borderId="58" xfId="0" applyFont="1" applyFill="1" applyBorder="1" applyAlignment="1">
      <alignment horizontal="center"/>
    </xf>
    <xf numFmtId="0" fontId="7" fillId="24" borderId="47" xfId="0" applyFont="1" applyFill="1" applyBorder="1" applyAlignment="1">
      <alignment horizontal="center"/>
    </xf>
    <xf numFmtId="0" fontId="7" fillId="24" borderId="31" xfId="0" applyFont="1" applyFill="1" applyBorder="1" applyAlignment="1">
      <alignment horizontal="center"/>
    </xf>
    <xf numFmtId="0" fontId="7" fillId="24" borderId="32" xfId="0" applyFont="1" applyFill="1" applyBorder="1" applyAlignment="1">
      <alignment horizontal="center"/>
    </xf>
    <xf numFmtId="0" fontId="7" fillId="17" borderId="23" xfId="0" applyFont="1" applyFill="1" applyBorder="1" applyAlignment="1">
      <alignment horizontal="center"/>
    </xf>
    <xf numFmtId="0" fontId="7" fillId="17" borderId="24" xfId="0" applyFont="1" applyFill="1" applyBorder="1" applyAlignment="1">
      <alignment horizontal="center"/>
    </xf>
    <xf numFmtId="0" fontId="7" fillId="24" borderId="23" xfId="0" applyFont="1" applyFill="1" applyBorder="1" applyAlignment="1">
      <alignment horizontal="center"/>
    </xf>
    <xf numFmtId="0" fontId="7" fillId="24" borderId="24" xfId="0" applyFont="1" applyFill="1" applyBorder="1" applyAlignment="1">
      <alignment horizontal="center"/>
    </xf>
    <xf numFmtId="0" fontId="7" fillId="17" borderId="58" xfId="0" applyFont="1" applyFill="1" applyBorder="1" applyAlignment="1">
      <alignment horizontal="center"/>
    </xf>
    <xf numFmtId="0" fontId="7" fillId="17" borderId="47" xfId="0" applyFont="1" applyFill="1" applyBorder="1" applyAlignment="1">
      <alignment horizontal="center"/>
    </xf>
    <xf numFmtId="0" fontId="7" fillId="17" borderId="57" xfId="0" applyFont="1" applyFill="1" applyBorder="1" applyAlignment="1">
      <alignment horizontal="center"/>
    </xf>
    <xf numFmtId="0" fontId="7" fillId="17" borderId="46" xfId="0" applyFont="1" applyFill="1" applyBorder="1" applyAlignment="1">
      <alignment horizontal="center"/>
    </xf>
    <xf numFmtId="0" fontId="8" fillId="24" borderId="43" xfId="0" applyFont="1" applyFill="1" applyBorder="1" applyAlignment="1" applyProtection="1">
      <alignment horizontal="center" vertical="center"/>
      <protection locked="0"/>
    </xf>
    <xf numFmtId="0" fontId="8" fillId="24" borderId="25" xfId="0" applyFont="1" applyFill="1" applyBorder="1" applyAlignment="1" applyProtection="1">
      <alignment horizontal="center" vertical="center"/>
      <protection locked="0"/>
    </xf>
    <xf numFmtId="0" fontId="8" fillId="24" borderId="19" xfId="0" applyFont="1" applyFill="1" applyBorder="1" applyAlignment="1" applyProtection="1">
      <alignment horizontal="center" vertical="center"/>
      <protection locked="0"/>
    </xf>
    <xf numFmtId="0" fontId="7" fillId="17" borderId="52" xfId="0" applyFont="1" applyFill="1" applyBorder="1" applyAlignment="1" applyProtection="1">
      <alignment horizontal="center"/>
      <protection locked="0"/>
    </xf>
    <xf numFmtId="0" fontId="7" fillId="17" borderId="60" xfId="0" applyFont="1" applyFill="1" applyBorder="1" applyAlignment="1" applyProtection="1">
      <alignment horizontal="center"/>
      <protection locked="0"/>
    </xf>
    <xf numFmtId="0" fontId="7" fillId="17" borderId="53" xfId="0" applyFont="1" applyFill="1" applyBorder="1" applyAlignment="1" applyProtection="1">
      <alignment horizontal="center"/>
      <protection locked="0"/>
    </xf>
    <xf numFmtId="0" fontId="7" fillId="24" borderId="51" xfId="0" applyFont="1" applyFill="1" applyBorder="1" applyAlignment="1" applyProtection="1">
      <alignment horizontal="center"/>
      <protection locked="0"/>
    </xf>
    <xf numFmtId="0" fontId="7" fillId="24" borderId="65" xfId="0" applyFont="1" applyFill="1" applyBorder="1" applyAlignment="1" applyProtection="1">
      <alignment horizontal="center"/>
      <protection locked="0"/>
    </xf>
    <xf numFmtId="0" fontId="7" fillId="24" borderId="47" xfId="0" applyFont="1" applyFill="1" applyBorder="1" applyAlignment="1" applyProtection="1">
      <alignment horizontal="center"/>
      <protection locked="0"/>
    </xf>
    <xf numFmtId="0" fontId="7" fillId="17" borderId="51" xfId="0" applyFont="1" applyFill="1" applyBorder="1" applyAlignment="1" applyProtection="1">
      <alignment horizontal="center"/>
      <protection locked="0"/>
    </xf>
    <xf numFmtId="0" fontId="7" fillId="17" borderId="65" xfId="0" applyFont="1" applyFill="1" applyBorder="1" applyAlignment="1" applyProtection="1">
      <alignment horizontal="center"/>
      <protection locked="0"/>
    </xf>
    <xf numFmtId="0" fontId="7" fillId="17" borderId="47" xfId="0" applyFont="1" applyFill="1" applyBorder="1" applyAlignment="1" applyProtection="1">
      <alignment horizontal="center"/>
      <protection locked="0"/>
    </xf>
    <xf numFmtId="0" fontId="7" fillId="24" borderId="3" xfId="0" applyFont="1" applyFill="1" applyBorder="1" applyAlignment="1">
      <alignment horizontal="center"/>
    </xf>
    <xf numFmtId="0" fontId="7" fillId="24" borderId="4" xfId="0" applyFont="1" applyFill="1" applyBorder="1" applyAlignment="1">
      <alignment horizontal="center"/>
    </xf>
    <xf numFmtId="0" fontId="7" fillId="24" borderId="41" xfId="0" applyFont="1" applyFill="1" applyBorder="1" applyAlignment="1" applyProtection="1">
      <alignment horizontal="center"/>
      <protection locked="0"/>
    </xf>
    <xf numFmtId="0" fontId="7" fillId="24" borderId="56" xfId="0" applyFont="1" applyFill="1" applyBorder="1" applyAlignment="1" applyProtection="1">
      <alignment horizontal="center"/>
      <protection locked="0"/>
    </xf>
    <xf numFmtId="0" fontId="7" fillId="24" borderId="46" xfId="0" applyFont="1" applyFill="1" applyBorder="1" applyAlignment="1" applyProtection="1">
      <alignment horizontal="center"/>
      <protection locked="0"/>
    </xf>
    <xf numFmtId="0" fontId="11" fillId="4" borderId="31" xfId="0" applyFont="1" applyFill="1" applyBorder="1" applyAlignment="1">
      <alignment horizontal="center"/>
    </xf>
    <xf numFmtId="0" fontId="11" fillId="4" borderId="32" xfId="0" applyFont="1" applyFill="1" applyBorder="1" applyAlignment="1">
      <alignment horizontal="center"/>
    </xf>
    <xf numFmtId="0" fontId="11" fillId="9" borderId="37" xfId="0" applyFont="1" applyFill="1" applyBorder="1" applyAlignment="1">
      <alignment horizontal="center"/>
    </xf>
    <xf numFmtId="0" fontId="11" fillId="9" borderId="32" xfId="0" applyFont="1" applyFill="1" applyBorder="1" applyAlignment="1">
      <alignment horizontal="center"/>
    </xf>
    <xf numFmtId="0" fontId="13" fillId="18" borderId="6" xfId="0" applyFont="1" applyFill="1" applyBorder="1" applyAlignment="1">
      <alignment horizontal="center" vertical="center"/>
    </xf>
    <xf numFmtId="0" fontId="13" fillId="18" borderId="25" xfId="0" applyFont="1" applyFill="1" applyBorder="1" applyAlignment="1">
      <alignment horizontal="center" vertical="center"/>
    </xf>
    <xf numFmtId="0" fontId="13" fillId="18" borderId="19" xfId="0" applyFont="1" applyFill="1" applyBorder="1" applyAlignment="1">
      <alignment horizontal="center" vertical="center"/>
    </xf>
    <xf numFmtId="0" fontId="11" fillId="18" borderId="43" xfId="0" applyFont="1" applyFill="1" applyBorder="1" applyAlignment="1">
      <alignment horizontal="center"/>
    </xf>
    <xf numFmtId="0" fontId="11" fillId="18" borderId="25" xfId="0" applyFont="1" applyFill="1" applyBorder="1" applyAlignment="1">
      <alignment horizontal="center"/>
    </xf>
    <xf numFmtId="0" fontId="11" fillId="18" borderId="44" xfId="0" applyFont="1" applyFill="1" applyBorder="1" applyAlignment="1">
      <alignment horizontal="center"/>
    </xf>
    <xf numFmtId="0" fontId="7" fillId="17" borderId="41" xfId="0" applyFont="1" applyFill="1" applyBorder="1" applyAlignment="1" applyProtection="1">
      <alignment horizontal="center"/>
      <protection locked="0"/>
    </xf>
    <xf numFmtId="0" fontId="7" fillId="17" borderId="46" xfId="0" applyFont="1" applyFill="1" applyBorder="1" applyAlignment="1" applyProtection="1">
      <alignment horizontal="center"/>
      <protection locked="0"/>
    </xf>
    <xf numFmtId="0" fontId="7" fillId="24" borderId="52" xfId="0" applyFont="1" applyFill="1" applyBorder="1" applyAlignment="1" applyProtection="1">
      <alignment horizontal="center"/>
      <protection locked="0"/>
    </xf>
    <xf numFmtId="0" fontId="7" fillId="24" borderId="53" xfId="0" applyFont="1" applyFill="1" applyBorder="1" applyAlignment="1" applyProtection="1">
      <alignment horizontal="center"/>
      <protection locked="0"/>
    </xf>
    <xf numFmtId="0" fontId="6" fillId="24" borderId="8" xfId="0" applyFont="1" applyFill="1" applyBorder="1" applyAlignment="1" applyProtection="1">
      <alignment horizontal="center" vertical="center"/>
      <protection locked="0"/>
    </xf>
    <xf numFmtId="0" fontId="6" fillId="24" borderId="10" xfId="0" applyFont="1" applyFill="1" applyBorder="1" applyAlignment="1" applyProtection="1">
      <alignment horizontal="center" vertical="center"/>
      <protection locked="0"/>
    </xf>
    <xf numFmtId="0" fontId="6" fillId="24" borderId="13" xfId="0" applyFont="1" applyFill="1" applyBorder="1" applyAlignment="1" applyProtection="1">
      <alignment horizontal="center" vertical="center"/>
      <protection locked="0"/>
    </xf>
    <xf numFmtId="0" fontId="6" fillId="24" borderId="15" xfId="0" applyFont="1" applyFill="1" applyBorder="1" applyAlignment="1" applyProtection="1">
      <alignment horizontal="center" vertical="center"/>
      <protection locked="0"/>
    </xf>
    <xf numFmtId="0" fontId="6" fillId="17" borderId="6" xfId="0" applyFont="1" applyFill="1" applyBorder="1" applyAlignment="1" applyProtection="1">
      <alignment horizontal="center" vertical="center"/>
      <protection locked="0"/>
    </xf>
    <xf numFmtId="0" fontId="6" fillId="17" borderId="19" xfId="0" applyFont="1" applyFill="1" applyBorder="1" applyAlignment="1" applyProtection="1">
      <alignment horizontal="center" vertical="center"/>
      <protection locked="0"/>
    </xf>
    <xf numFmtId="0" fontId="6" fillId="17" borderId="6" xfId="0" applyFont="1" applyFill="1" applyBorder="1" applyAlignment="1" applyProtection="1">
      <alignment horizontal="center"/>
      <protection locked="0"/>
    </xf>
    <xf numFmtId="0" fontId="6" fillId="17" borderId="19" xfId="0" applyFont="1" applyFill="1" applyBorder="1" applyAlignment="1" applyProtection="1">
      <alignment horizontal="center"/>
      <protection locked="0"/>
    </xf>
  </cellXfs>
  <cellStyles count="2">
    <cellStyle name="Standard" xfId="0" builtinId="0"/>
    <cellStyle name="Standard 2" xfId="1" xr:uid="{D542633D-7DF4-465B-85AC-D052E1A8B816}"/>
  </cellStyles>
  <dxfs count="56">
    <dxf>
      <font>
        <b/>
        <i val="0"/>
        <color rgb="FFFFC000"/>
      </font>
    </dxf>
    <dxf>
      <font>
        <b/>
        <i val="0"/>
        <color rgb="FF009900"/>
      </font>
    </dxf>
    <dxf>
      <font>
        <b/>
        <i val="0"/>
        <color rgb="FFFF0000"/>
      </font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-0.499984740745262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color rgb="FF9C0006"/>
      </font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7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7" tint="-0.499984740745262"/>
        </patternFill>
      </fill>
    </dxf>
  </dxfs>
  <tableStyles count="0" defaultTableStyle="TableStyleMedium2" defaultPivotStyle="PivotStyleLight16"/>
  <colors>
    <mruColors>
      <color rgb="FFEEE0BA"/>
      <color rgb="FFF3EACB"/>
      <color rgb="FF99CC00"/>
      <color rgb="FFF83530"/>
      <color rgb="FFFF2F2F"/>
      <color rgb="FFF76E63"/>
      <color rgb="FF009900"/>
      <color rgb="FFBB41CF"/>
      <color rgb="FFF54A3D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0</xdr:row>
      <xdr:rowOff>9524</xdr:rowOff>
    </xdr:from>
    <xdr:to>
      <xdr:col>0</xdr:col>
      <xdr:colOff>9117328</xdr:colOff>
      <xdr:row>148</xdr:row>
      <xdr:rowOff>98534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3" y="9524"/>
          <a:ext cx="9107805" cy="29255217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4B72D0-63A7-459B-A6BE-7543B880911E}" name="Tabelle1" displayName="Tabelle1" ref="B1:C7" totalsRowShown="0">
  <autoFilter ref="B1:C7" xr:uid="{8D4B72D0-63A7-459B-A6BE-7543B880911E}"/>
  <tableColumns count="2">
    <tableColumn id="1" xr3:uid="{C363A807-579B-4679-B203-DE27AD5CD2A2}" name="Tier Rüstung"/>
    <tableColumn id="2" xr3:uid="{EBB1A863-455B-4E8D-9C57-A56CED9758CF}" name="Spalt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G73"/>
  <sheetViews>
    <sheetView tabSelected="1" zoomScale="83" zoomScaleNormal="80" workbookViewId="0">
      <selection activeCell="F23" sqref="F23"/>
    </sheetView>
  </sheetViews>
  <sheetFormatPr baseColWidth="10" defaultColWidth="11.21875" defaultRowHeight="14.4" x14ac:dyDescent="0.3"/>
  <cols>
    <col min="1" max="1" width="14.109375" style="6" customWidth="1"/>
    <col min="2" max="2" width="15" style="6" customWidth="1"/>
    <col min="3" max="3" width="14.21875" style="6" customWidth="1"/>
    <col min="4" max="4" width="9.5546875" style="6" customWidth="1"/>
    <col min="5" max="5" width="14.21875" style="6" customWidth="1"/>
    <col min="6" max="6" width="10.21875" style="6" customWidth="1"/>
    <col min="7" max="7" width="6.21875" style="6" customWidth="1"/>
    <col min="8" max="8" width="3.21875" style="6" customWidth="1"/>
    <col min="9" max="9" width="0.77734375" style="6" customWidth="1"/>
    <col min="10" max="10" width="3.109375" style="6" customWidth="1"/>
    <col min="11" max="11" width="2.5546875" style="6" customWidth="1"/>
    <col min="12" max="12" width="3.109375" style="6" customWidth="1"/>
    <col min="13" max="13" width="2.88671875" style="6" customWidth="1"/>
    <col min="14" max="14" width="3.21875" style="6" customWidth="1"/>
    <col min="15" max="15" width="0.77734375" style="6" customWidth="1"/>
    <col min="16" max="16" width="3" style="6" customWidth="1"/>
    <col min="17" max="17" width="7.21875" style="6" customWidth="1"/>
    <col min="18" max="18" width="19.5546875" style="6" customWidth="1"/>
    <col min="19" max="19" width="10" style="27" customWidth="1"/>
    <col min="20" max="20" width="6.109375" style="6" customWidth="1"/>
    <col min="21" max="21" width="3.88671875" style="6" customWidth="1"/>
    <col min="22" max="22" width="15.77734375" style="6" customWidth="1"/>
    <col min="23" max="24" width="6.21875" style="6" customWidth="1"/>
    <col min="25" max="25" width="6" style="6" customWidth="1"/>
    <col min="26" max="26" width="3.21875" style="6" customWidth="1"/>
    <col min="27" max="27" width="12.21875" style="6" customWidth="1"/>
    <col min="28" max="28" width="8.5546875" style="6" customWidth="1"/>
    <col min="29" max="29" width="2.77734375" style="6" customWidth="1"/>
    <col min="30" max="30" width="16.6640625" style="6" customWidth="1"/>
    <col min="31" max="31" width="10.88671875" style="6" customWidth="1"/>
    <col min="32" max="16384" width="11.21875" style="6"/>
  </cols>
  <sheetData>
    <row r="1" spans="1:32" ht="15.6" customHeight="1" thickBot="1" x14ac:dyDescent="0.35">
      <c r="A1" s="67" t="s">
        <v>231</v>
      </c>
      <c r="B1" s="80" t="s">
        <v>232</v>
      </c>
      <c r="C1" s="80" t="s">
        <v>0</v>
      </c>
      <c r="D1" s="80" t="s">
        <v>1</v>
      </c>
      <c r="E1" s="80" t="s">
        <v>103</v>
      </c>
      <c r="F1" s="81" t="s">
        <v>128</v>
      </c>
      <c r="G1" s="4"/>
      <c r="H1" s="351" t="s">
        <v>33</v>
      </c>
      <c r="I1" s="352"/>
      <c r="J1" s="352"/>
      <c r="K1" s="352"/>
      <c r="L1" s="352"/>
      <c r="M1" s="352"/>
      <c r="N1" s="352"/>
      <c r="O1" s="352"/>
      <c r="P1" s="353"/>
      <c r="Q1" s="5"/>
      <c r="R1" s="87" t="s">
        <v>3</v>
      </c>
      <c r="S1" s="222" t="s">
        <v>158</v>
      </c>
      <c r="T1" s="29" t="s">
        <v>226</v>
      </c>
      <c r="U1" s="31"/>
      <c r="V1" s="52" t="s">
        <v>4</v>
      </c>
      <c r="W1" s="294" t="s">
        <v>179</v>
      </c>
      <c r="X1" s="295"/>
      <c r="Y1" s="3" t="s">
        <v>177</v>
      </c>
      <c r="Z1" s="4"/>
      <c r="AA1" s="294" t="s">
        <v>6</v>
      </c>
      <c r="AB1" s="295"/>
      <c r="AD1" s="41" t="s">
        <v>139</v>
      </c>
    </row>
    <row r="2" spans="1:32" ht="15" thickBot="1" x14ac:dyDescent="0.35">
      <c r="A2" s="68" t="s">
        <v>205</v>
      </c>
      <c r="B2" s="57"/>
      <c r="C2" s="57"/>
      <c r="D2" s="57"/>
      <c r="E2" s="57"/>
      <c r="F2" s="69"/>
      <c r="G2" s="7"/>
      <c r="H2" s="348" t="s">
        <v>228</v>
      </c>
      <c r="I2" s="349"/>
      <c r="J2" s="349"/>
      <c r="K2" s="349"/>
      <c r="L2" s="349"/>
      <c r="M2" s="349"/>
      <c r="N2" s="349"/>
      <c r="O2" s="349"/>
      <c r="P2" s="350"/>
      <c r="Q2" s="5"/>
      <c r="R2" s="44" t="s">
        <v>182</v>
      </c>
      <c r="S2" s="223">
        <f>VLOOKUP($S$1,DatenExelintern!F22:U29,2, FALSE)</f>
        <v>10</v>
      </c>
      <c r="T2" s="53">
        <v>0</v>
      </c>
      <c r="U2" s="88"/>
      <c r="V2" s="305" t="s">
        <v>8</v>
      </c>
      <c r="W2" s="306"/>
      <c r="X2" s="306"/>
      <c r="Y2" s="307"/>
      <c r="Z2" s="5"/>
      <c r="AA2" s="359"/>
      <c r="AB2" s="360"/>
      <c r="AD2" s="145"/>
      <c r="AF2" s="8"/>
    </row>
    <row r="3" spans="1:32" x14ac:dyDescent="0.3">
      <c r="A3" s="70" t="s">
        <v>206</v>
      </c>
      <c r="B3" s="59"/>
      <c r="C3" s="59"/>
      <c r="D3" s="59"/>
      <c r="E3" s="59"/>
      <c r="F3" s="65"/>
      <c r="G3" s="7"/>
      <c r="H3" s="7"/>
      <c r="I3" s="7"/>
      <c r="O3" s="7"/>
      <c r="P3" s="7"/>
      <c r="Q3" s="5"/>
      <c r="R3" s="45" t="s">
        <v>183</v>
      </c>
      <c r="S3" s="224">
        <f>VLOOKUP($S$1,DatenExelintern!F22:U29,3, FALSE)</f>
        <v>10</v>
      </c>
      <c r="T3" s="54">
        <v>0</v>
      </c>
      <c r="U3" s="88"/>
      <c r="V3" s="89" t="s">
        <v>10</v>
      </c>
      <c r="W3" s="90" t="s">
        <v>11</v>
      </c>
      <c r="X3" s="90" t="s">
        <v>12</v>
      </c>
      <c r="Y3" s="91">
        <v>10</v>
      </c>
      <c r="Z3" s="5"/>
      <c r="AA3" s="365"/>
      <c r="AB3" s="366"/>
      <c r="AD3" s="143"/>
      <c r="AF3" s="8"/>
    </row>
    <row r="4" spans="1:32" ht="15" thickBot="1" x14ac:dyDescent="0.35">
      <c r="A4" s="71" t="s">
        <v>207</v>
      </c>
      <c r="B4" s="72"/>
      <c r="C4" s="72"/>
      <c r="D4" s="72"/>
      <c r="E4" s="72"/>
      <c r="F4" s="73"/>
      <c r="G4" s="7"/>
      <c r="H4" s="7"/>
      <c r="I4" s="7"/>
      <c r="O4" s="7"/>
      <c r="P4" s="7"/>
      <c r="Q4" s="5"/>
      <c r="R4" s="46" t="s">
        <v>14</v>
      </c>
      <c r="S4" s="225">
        <f>VLOOKUP($S$1,DatenExelintern!F22:U29,4, FALSE)</f>
        <v>10</v>
      </c>
      <c r="T4" s="55">
        <v>0</v>
      </c>
      <c r="U4" s="88"/>
      <c r="V4" s="46" t="s">
        <v>188</v>
      </c>
      <c r="W4" s="92" t="s">
        <v>11</v>
      </c>
      <c r="X4" s="92" t="s">
        <v>12</v>
      </c>
      <c r="Y4" s="93">
        <v>10</v>
      </c>
      <c r="Z4" s="5"/>
      <c r="AA4" s="357"/>
      <c r="AB4" s="358"/>
      <c r="AD4" s="142"/>
      <c r="AF4" s="8"/>
    </row>
    <row r="5" spans="1:32" ht="15" thickBot="1" x14ac:dyDescent="0.35">
      <c r="A5" s="74" t="s">
        <v>13</v>
      </c>
      <c r="B5" s="75"/>
      <c r="C5" s="75"/>
      <c r="D5" s="75"/>
      <c r="E5" s="76"/>
      <c r="F5" s="77"/>
      <c r="G5" s="7"/>
      <c r="H5" s="7"/>
      <c r="I5" s="7"/>
      <c r="J5" s="7"/>
      <c r="N5" s="7"/>
      <c r="O5" s="7"/>
      <c r="P5" s="7"/>
      <c r="Q5" s="5"/>
      <c r="R5" s="45" t="s">
        <v>184</v>
      </c>
      <c r="S5" s="226">
        <f>VLOOKUP($S$1,DatenExelintern!F22:U29,5, FALSE)</f>
        <v>10</v>
      </c>
      <c r="T5" s="54">
        <v>0</v>
      </c>
      <c r="U5" s="88"/>
      <c r="V5" s="45" t="s">
        <v>189</v>
      </c>
      <c r="W5" s="92" t="s">
        <v>11</v>
      </c>
      <c r="X5" s="94"/>
      <c r="Y5" s="95">
        <v>10</v>
      </c>
      <c r="Z5" s="5"/>
      <c r="AA5" s="365"/>
      <c r="AB5" s="366"/>
      <c r="AD5" s="143"/>
      <c r="AF5" s="8"/>
    </row>
    <row r="6" spans="1:32" ht="15" thickBot="1" x14ac:dyDescent="0.35">
      <c r="A6" s="47" t="s">
        <v>15</v>
      </c>
      <c r="B6" s="78"/>
      <c r="C6" s="78"/>
      <c r="D6" s="78"/>
      <c r="E6" s="63"/>
      <c r="F6" s="66"/>
      <c r="G6" s="7"/>
      <c r="H6" s="7"/>
      <c r="I6" s="7"/>
      <c r="J6" s="7"/>
      <c r="K6" s="9"/>
      <c r="L6" s="10"/>
      <c r="M6" s="11"/>
      <c r="N6" s="7"/>
      <c r="O6" s="7"/>
      <c r="P6" s="7"/>
      <c r="Q6" s="5"/>
      <c r="R6" s="46" t="s">
        <v>60</v>
      </c>
      <c r="S6" s="227">
        <f>VLOOKUP($S$1,DatenExelintern!F22:U29,6, FALSE)</f>
        <v>10</v>
      </c>
      <c r="T6" s="55">
        <v>0</v>
      </c>
      <c r="U6" s="88"/>
      <c r="V6" s="46" t="s">
        <v>17</v>
      </c>
      <c r="W6" s="92" t="s">
        <v>11</v>
      </c>
      <c r="X6" s="92" t="s">
        <v>12</v>
      </c>
      <c r="Y6" s="93">
        <v>10</v>
      </c>
      <c r="Z6" s="5"/>
      <c r="AA6" s="357"/>
      <c r="AB6" s="358"/>
      <c r="AD6" s="142"/>
      <c r="AF6" s="8"/>
    </row>
    <row r="7" spans="1:32" ht="15" thickBot="1" x14ac:dyDescent="0.35">
      <c r="A7" s="67"/>
      <c r="B7" s="337" t="s">
        <v>243</v>
      </c>
      <c r="C7" s="339"/>
      <c r="D7" s="337" t="s">
        <v>244</v>
      </c>
      <c r="E7" s="338"/>
      <c r="F7" s="300"/>
      <c r="G7" s="7"/>
      <c r="H7" s="7"/>
      <c r="I7" s="7"/>
      <c r="J7" s="7"/>
      <c r="K7" s="12"/>
      <c r="L7" s="7"/>
      <c r="M7" s="13"/>
      <c r="N7" s="7"/>
      <c r="O7" s="7"/>
      <c r="P7" s="7"/>
      <c r="Q7" s="5"/>
      <c r="R7" s="121" t="s">
        <v>94</v>
      </c>
      <c r="S7" s="228">
        <f>VLOOKUP($S$1,DatenExelintern!F22:U29,7, FALSE)</f>
        <v>10</v>
      </c>
      <c r="T7" s="54">
        <v>0</v>
      </c>
      <c r="U7" s="88"/>
      <c r="V7" s="45" t="s">
        <v>61</v>
      </c>
      <c r="W7" s="92" t="s">
        <v>38</v>
      </c>
      <c r="X7" s="92" t="s">
        <v>80</v>
      </c>
      <c r="Y7" s="95">
        <v>10</v>
      </c>
      <c r="Z7" s="5"/>
      <c r="AA7" s="365"/>
      <c r="AB7" s="366"/>
      <c r="AC7" s="7"/>
      <c r="AD7" s="148"/>
      <c r="AF7" s="8"/>
    </row>
    <row r="8" spans="1:32" ht="15" thickBot="1" x14ac:dyDescent="0.35">
      <c r="A8" s="149" t="s">
        <v>155</v>
      </c>
      <c r="B8" s="340"/>
      <c r="C8" s="341"/>
      <c r="D8" s="340"/>
      <c r="E8" s="344"/>
      <c r="F8" s="345"/>
      <c r="G8" s="7"/>
      <c r="H8" s="7"/>
      <c r="I8" s="7"/>
      <c r="J8" s="7"/>
      <c r="K8" s="15"/>
      <c r="L8" s="16"/>
      <c r="M8" s="17"/>
      <c r="N8" s="7"/>
      <c r="O8" s="7"/>
      <c r="P8" s="7"/>
      <c r="Q8" s="5"/>
      <c r="R8" s="44" t="s">
        <v>208</v>
      </c>
      <c r="S8" s="122">
        <f>VLOOKUP($S$1,DatenExelintern!F22:U29,8, FALSE)</f>
        <v>4</v>
      </c>
      <c r="T8" s="55">
        <v>0</v>
      </c>
      <c r="U8" s="88"/>
      <c r="V8" s="46" t="s">
        <v>190</v>
      </c>
      <c r="W8" s="92" t="s">
        <v>12</v>
      </c>
      <c r="X8" s="92" t="s">
        <v>18</v>
      </c>
      <c r="Y8" s="93">
        <v>10</v>
      </c>
      <c r="Z8" s="5"/>
      <c r="AA8" s="357"/>
      <c r="AB8" s="358"/>
      <c r="AC8" s="7"/>
      <c r="AD8" s="48"/>
      <c r="AE8" s="7"/>
      <c r="AF8" s="8"/>
    </row>
    <row r="9" spans="1:32" ht="15" thickBot="1" x14ac:dyDescent="0.35">
      <c r="A9" s="150" t="s">
        <v>156</v>
      </c>
      <c r="B9" s="342"/>
      <c r="C9" s="343"/>
      <c r="D9" s="342"/>
      <c r="E9" s="346"/>
      <c r="F9" s="347"/>
      <c r="G9" s="7"/>
      <c r="H9" s="7"/>
      <c r="I9" s="7"/>
      <c r="J9" s="7"/>
      <c r="K9" s="7"/>
      <c r="L9" s="19"/>
      <c r="M9" s="7"/>
      <c r="N9" s="7"/>
      <c r="O9" s="7"/>
      <c r="P9" s="7"/>
      <c r="Q9" s="5"/>
      <c r="R9" s="89" t="s">
        <v>62</v>
      </c>
      <c r="S9" s="123">
        <f>VLOOKUP($S$1,DatenExelintern!F22:U29,9, FALSE)</f>
        <v>4</v>
      </c>
      <c r="T9" s="54">
        <v>0</v>
      </c>
      <c r="U9" s="88"/>
      <c r="V9" s="45" t="s">
        <v>193</v>
      </c>
      <c r="W9" s="92" t="s">
        <v>11</v>
      </c>
      <c r="X9" s="92" t="s">
        <v>18</v>
      </c>
      <c r="Y9" s="95">
        <v>10</v>
      </c>
      <c r="Z9" s="5"/>
      <c r="AA9" s="367"/>
      <c r="AB9" s="368"/>
      <c r="AC9" s="7"/>
      <c r="AD9" s="48"/>
      <c r="AE9" s="7"/>
      <c r="AF9" s="8"/>
    </row>
    <row r="10" spans="1:32" ht="15" thickBot="1" x14ac:dyDescent="0.35">
      <c r="A10" s="79"/>
      <c r="F10" s="7"/>
      <c r="G10" s="7"/>
      <c r="H10" s="18"/>
      <c r="I10" s="20"/>
      <c r="J10" s="9"/>
      <c r="K10" s="10"/>
      <c r="L10" s="10"/>
      <c r="M10" s="10"/>
      <c r="N10" s="11"/>
      <c r="O10" s="21"/>
      <c r="P10" s="18"/>
      <c r="Q10" s="5"/>
      <c r="R10" s="46" t="s">
        <v>185</v>
      </c>
      <c r="S10" s="124">
        <f>ROUND((S8+S5+S7+S9+ T8+T5+T7+T9)/2,0) + T10</f>
        <v>14</v>
      </c>
      <c r="T10" s="55">
        <v>0</v>
      </c>
      <c r="U10" s="88"/>
      <c r="V10" s="47" t="s">
        <v>191</v>
      </c>
      <c r="W10" s="96" t="s">
        <v>18</v>
      </c>
      <c r="X10" s="97"/>
      <c r="Y10" s="98">
        <v>10</v>
      </c>
      <c r="Z10" s="5"/>
      <c r="AC10" s="7"/>
      <c r="AD10" s="7"/>
      <c r="AE10" s="7"/>
      <c r="AF10" s="8"/>
    </row>
    <row r="11" spans="1:32" ht="15" thickBot="1" x14ac:dyDescent="0.35">
      <c r="A11" s="83" t="s">
        <v>19</v>
      </c>
      <c r="B11" s="84" t="s">
        <v>236</v>
      </c>
      <c r="C11" s="269" t="s">
        <v>49</v>
      </c>
      <c r="D11" s="85" t="s">
        <v>1</v>
      </c>
      <c r="E11" s="86" t="s">
        <v>103</v>
      </c>
      <c r="F11" s="229"/>
      <c r="G11" s="7"/>
      <c r="H11" s="19"/>
      <c r="I11" s="7"/>
      <c r="J11" s="12"/>
      <c r="K11" s="7"/>
      <c r="L11" s="7"/>
      <c r="M11" s="7"/>
      <c r="N11" s="13"/>
      <c r="O11" s="7"/>
      <c r="P11" s="19"/>
      <c r="Q11" s="5"/>
      <c r="R11" s="45" t="s">
        <v>186</v>
      </c>
      <c r="S11" s="125">
        <f>S5 + T5 -ROUND(Inventar!H11/5,0) + T11</f>
        <v>10</v>
      </c>
      <c r="T11" s="54">
        <v>0</v>
      </c>
      <c r="U11" s="88"/>
      <c r="V11" s="308" t="s">
        <v>234</v>
      </c>
      <c r="W11" s="309"/>
      <c r="X11" s="309"/>
      <c r="Y11" s="310"/>
      <c r="Z11" s="5"/>
      <c r="AA11" s="294" t="s">
        <v>5</v>
      </c>
      <c r="AB11" s="295"/>
      <c r="AC11" s="7"/>
      <c r="AD11" s="41" t="s">
        <v>229</v>
      </c>
      <c r="AE11" s="7"/>
      <c r="AF11" s="8"/>
    </row>
    <row r="12" spans="1:32" ht="15" thickBot="1" x14ac:dyDescent="0.35">
      <c r="A12" s="44" t="s">
        <v>22</v>
      </c>
      <c r="B12" s="57" t="s">
        <v>140</v>
      </c>
      <c r="C12" s="277">
        <f>VLOOKUP(((B12&amp;"_"&amp;E12)&amp;"_"&amp;D12),DatenExelintern!$AI$2:$AK$278,3,FALSE)</f>
        <v>0</v>
      </c>
      <c r="D12" s="57">
        <v>0</v>
      </c>
      <c r="E12" s="69">
        <v>0</v>
      </c>
      <c r="F12" s="51"/>
      <c r="G12" s="7"/>
      <c r="H12" s="19"/>
      <c r="I12" s="7"/>
      <c r="J12" s="12"/>
      <c r="K12" s="7"/>
      <c r="L12" s="7"/>
      <c r="M12" s="7"/>
      <c r="N12" s="13"/>
      <c r="O12" s="7"/>
      <c r="P12" s="19"/>
      <c r="Q12" s="5"/>
      <c r="R12" s="272" t="s">
        <v>69</v>
      </c>
      <c r="S12" s="273">
        <f>ROUNDUP((S7+S3 +T7 +T3)/2,0) + T12</f>
        <v>10</v>
      </c>
      <c r="T12" s="56">
        <v>0</v>
      </c>
      <c r="U12" s="88"/>
      <c r="V12" s="44" t="s">
        <v>192</v>
      </c>
      <c r="W12" s="100" t="s">
        <v>11</v>
      </c>
      <c r="X12" s="100" t="s">
        <v>18</v>
      </c>
      <c r="Y12" s="101">
        <v>10</v>
      </c>
      <c r="Z12" s="5"/>
      <c r="AA12" s="359" t="str">
        <f>VLOOKUP($S$1,DatenExelintern!F22:U29,16, FALSE)</f>
        <v>Herkunft 2</v>
      </c>
      <c r="AB12" s="360"/>
      <c r="AC12" s="7"/>
      <c r="AD12" s="271"/>
      <c r="AE12" s="7"/>
      <c r="AF12" s="8"/>
    </row>
    <row r="13" spans="1:32" x14ac:dyDescent="0.3">
      <c r="A13" s="45" t="s">
        <v>24</v>
      </c>
      <c r="B13" s="59" t="s">
        <v>140</v>
      </c>
      <c r="C13" s="278">
        <f>VLOOKUP(((B13&amp;"_"&amp;E13)&amp;"_"&amp;D13),DatenExelintern!$AI$2:$AK$278,3,FALSE)</f>
        <v>0</v>
      </c>
      <c r="D13" s="59">
        <v>0</v>
      </c>
      <c r="E13" s="65">
        <v>0</v>
      </c>
      <c r="F13" s="51"/>
      <c r="G13" s="7"/>
      <c r="H13" s="19"/>
      <c r="I13" s="7"/>
      <c r="J13" s="12"/>
      <c r="K13" s="7"/>
      <c r="L13" s="7"/>
      <c r="M13" s="7"/>
      <c r="N13" s="13"/>
      <c r="O13" s="7"/>
      <c r="P13" s="19"/>
      <c r="Q13" s="7"/>
      <c r="R13" s="146" t="s">
        <v>56</v>
      </c>
      <c r="S13" s="77">
        <v>0</v>
      </c>
      <c r="T13" s="7"/>
      <c r="U13" s="26"/>
      <c r="V13" s="45" t="s">
        <v>29</v>
      </c>
      <c r="W13" s="92" t="s">
        <v>18</v>
      </c>
      <c r="X13" s="102"/>
      <c r="Y13" s="95">
        <v>10</v>
      </c>
      <c r="Z13" s="5"/>
      <c r="AA13" s="361"/>
      <c r="AB13" s="362"/>
      <c r="AC13" s="7"/>
      <c r="AD13" s="143"/>
      <c r="AE13" s="7"/>
      <c r="AF13" s="8"/>
    </row>
    <row r="14" spans="1:32" ht="14.7" customHeight="1" thickBot="1" x14ac:dyDescent="0.35">
      <c r="A14" s="46" t="s">
        <v>27</v>
      </c>
      <c r="B14" s="61" t="s">
        <v>140</v>
      </c>
      <c r="C14" s="279">
        <f>VLOOKUP(((B14&amp;"_"&amp;E14)&amp;"_"&amp;D14),DatenExelintern!$AI$2:$AK$278,3,FALSE)</f>
        <v>0</v>
      </c>
      <c r="D14" s="61">
        <v>0</v>
      </c>
      <c r="E14" s="147">
        <v>0</v>
      </c>
      <c r="F14" s="51"/>
      <c r="G14" s="7"/>
      <c r="H14" s="19"/>
      <c r="I14" s="7"/>
      <c r="J14" s="12"/>
      <c r="K14" s="7"/>
      <c r="L14" s="7"/>
      <c r="M14" s="7"/>
      <c r="N14" s="13"/>
      <c r="O14" s="7"/>
      <c r="P14" s="19"/>
      <c r="Q14" s="7"/>
      <c r="R14" s="46" t="s">
        <v>54</v>
      </c>
      <c r="S14" s="286">
        <f xml:space="preserve"> 66 - SUM(S2:S7) + (3 * S13)</f>
        <v>6</v>
      </c>
      <c r="T14" s="7"/>
      <c r="U14" s="26"/>
      <c r="V14" s="47" t="s">
        <v>157</v>
      </c>
      <c r="W14" s="96" t="s">
        <v>18</v>
      </c>
      <c r="X14" s="96" t="s">
        <v>80</v>
      </c>
      <c r="Y14" s="98">
        <v>10</v>
      </c>
      <c r="Z14" s="5"/>
      <c r="AA14" s="363"/>
      <c r="AB14" s="364"/>
      <c r="AC14" s="7"/>
      <c r="AD14" s="142"/>
      <c r="AE14" s="7"/>
      <c r="AF14" s="8"/>
    </row>
    <row r="15" spans="1:32" ht="15.75" customHeight="1" thickBot="1" x14ac:dyDescent="0.35">
      <c r="A15" s="45" t="s">
        <v>180</v>
      </c>
      <c r="B15" s="59" t="s">
        <v>140</v>
      </c>
      <c r="C15" s="278">
        <f>VLOOKUP(((B15&amp;"_"&amp;E15)&amp;"_"&amp;D15),DatenExelintern!$AI$2:$AK$278,3,FALSE)</f>
        <v>0</v>
      </c>
      <c r="D15" s="59">
        <v>0</v>
      </c>
      <c r="E15" s="65">
        <v>0</v>
      </c>
      <c r="F15" s="51"/>
      <c r="G15" s="7"/>
      <c r="H15" s="19"/>
      <c r="I15" s="7"/>
      <c r="J15" s="12"/>
      <c r="K15" s="7"/>
      <c r="L15" s="7"/>
      <c r="M15" s="7"/>
      <c r="N15" s="13"/>
      <c r="O15" s="7"/>
      <c r="P15" s="19"/>
      <c r="Q15" s="7"/>
      <c r="R15" s="274" t="s">
        <v>310</v>
      </c>
      <c r="S15" s="287">
        <f>S6 * 5</f>
        <v>50</v>
      </c>
      <c r="T15" s="7"/>
      <c r="U15" s="26"/>
      <c r="V15" s="294" t="s">
        <v>233</v>
      </c>
      <c r="W15" s="304"/>
      <c r="X15" s="304"/>
      <c r="Y15" s="295"/>
      <c r="Z15" s="5"/>
      <c r="AA15" s="361"/>
      <c r="AB15" s="362"/>
      <c r="AC15" s="7"/>
      <c r="AD15" s="143"/>
      <c r="AE15" s="7"/>
      <c r="AF15" s="8"/>
    </row>
    <row r="16" spans="1:32" ht="15" thickBot="1" x14ac:dyDescent="0.35">
      <c r="A16" s="47" t="s">
        <v>31</v>
      </c>
      <c r="B16" s="63" t="s">
        <v>140</v>
      </c>
      <c r="C16" s="280">
        <f>VLOOKUP(((B16&amp;"_"&amp;E16)&amp;"_"&amp;D16),DatenExelintern!$AI$2:$AK$278,3,FALSE)</f>
        <v>0</v>
      </c>
      <c r="D16" s="63">
        <v>0</v>
      </c>
      <c r="E16" s="66">
        <v>0</v>
      </c>
      <c r="F16" s="51"/>
      <c r="G16" s="7"/>
      <c r="H16" s="19"/>
      <c r="I16" s="7"/>
      <c r="J16" s="12"/>
      <c r="K16" s="7"/>
      <c r="L16" s="7"/>
      <c r="M16" s="7"/>
      <c r="N16" s="13"/>
      <c r="O16" s="7"/>
      <c r="P16" s="19"/>
      <c r="Q16" s="7"/>
      <c r="R16" s="7"/>
      <c r="S16" s="7"/>
      <c r="T16" s="7"/>
      <c r="U16" s="26"/>
      <c r="V16" s="44" t="s">
        <v>194</v>
      </c>
      <c r="W16" s="100" t="s">
        <v>32</v>
      </c>
      <c r="X16" s="100" t="s">
        <v>80</v>
      </c>
      <c r="Y16" s="101">
        <v>10</v>
      </c>
      <c r="Z16" s="5"/>
      <c r="AA16" s="381"/>
      <c r="AB16" s="382"/>
      <c r="AC16" s="7"/>
      <c r="AD16" s="144"/>
      <c r="AE16" s="7"/>
      <c r="AF16" s="8"/>
    </row>
    <row r="17" spans="1:33" ht="15" thickBot="1" x14ac:dyDescent="0.35">
      <c r="A17" s="99" t="s">
        <v>26</v>
      </c>
      <c r="B17" s="130"/>
      <c r="C17" s="136">
        <f>SUM(C12:C16)</f>
        <v>0</v>
      </c>
      <c r="D17" s="7"/>
      <c r="E17" s="7"/>
      <c r="F17" s="7"/>
      <c r="G17" s="7"/>
      <c r="H17" s="19"/>
      <c r="I17" s="7"/>
      <c r="J17" s="12"/>
      <c r="K17" s="7"/>
      <c r="L17" s="7"/>
      <c r="M17" s="7"/>
      <c r="N17" s="13"/>
      <c r="O17" s="7"/>
      <c r="P17" s="19"/>
      <c r="Q17" s="7"/>
      <c r="R17" s="7"/>
      <c r="S17" s="7"/>
      <c r="T17" s="23"/>
      <c r="U17" s="26"/>
      <c r="V17" s="45" t="s">
        <v>195</v>
      </c>
      <c r="W17" s="92" t="s">
        <v>32</v>
      </c>
      <c r="X17" s="103"/>
      <c r="Y17" s="95">
        <v>10</v>
      </c>
      <c r="Z17" s="5"/>
      <c r="AC17" s="23"/>
      <c r="AD17" s="7"/>
      <c r="AE17" s="7"/>
      <c r="AF17" s="8"/>
    </row>
    <row r="18" spans="1:33" ht="15" thickBot="1" x14ac:dyDescent="0.35">
      <c r="A18" s="22"/>
      <c r="B18" s="14"/>
      <c r="C18" s="7"/>
      <c r="D18" s="7"/>
      <c r="E18" s="7"/>
      <c r="F18" s="7"/>
      <c r="G18" s="7"/>
      <c r="H18" s="24"/>
      <c r="I18" s="7"/>
      <c r="J18" s="12"/>
      <c r="K18" s="7"/>
      <c r="L18" s="7"/>
      <c r="M18" s="7"/>
      <c r="N18" s="13"/>
      <c r="O18" s="7"/>
      <c r="P18" s="24"/>
      <c r="Q18" s="7"/>
      <c r="R18" s="328" t="s">
        <v>238</v>
      </c>
      <c r="S18" s="324" t="s">
        <v>225</v>
      </c>
      <c r="T18" s="325"/>
      <c r="U18" s="26"/>
      <c r="V18" s="46" t="s">
        <v>196</v>
      </c>
      <c r="W18" s="92" t="s">
        <v>32</v>
      </c>
      <c r="X18" s="103"/>
      <c r="Y18" s="93">
        <v>10</v>
      </c>
      <c r="Z18" s="5"/>
      <c r="AA18" s="294" t="s">
        <v>21</v>
      </c>
      <c r="AB18" s="295"/>
      <c r="AC18" s="7"/>
      <c r="AF18" s="8"/>
    </row>
    <row r="19" spans="1:33" ht="15" thickBot="1" x14ac:dyDescent="0.35">
      <c r="A19" s="328" t="s">
        <v>181</v>
      </c>
      <c r="B19" s="329"/>
      <c r="C19" s="332" t="s">
        <v>227</v>
      </c>
      <c r="D19" s="334" t="s">
        <v>308</v>
      </c>
      <c r="E19" s="336"/>
      <c r="F19" s="7"/>
      <c r="G19" s="7"/>
      <c r="H19" s="7"/>
      <c r="I19" s="7"/>
      <c r="J19" s="15"/>
      <c r="K19" s="16"/>
      <c r="L19" s="16"/>
      <c r="M19" s="16"/>
      <c r="N19" s="17"/>
      <c r="O19" s="7"/>
      <c r="P19" s="7"/>
      <c r="Q19" s="7"/>
      <c r="R19" s="330"/>
      <c r="S19" s="326"/>
      <c r="T19" s="327"/>
      <c r="U19" s="26"/>
      <c r="V19" s="45" t="s">
        <v>35</v>
      </c>
      <c r="W19" s="92" t="s">
        <v>36</v>
      </c>
      <c r="X19" s="92" t="s">
        <v>37</v>
      </c>
      <c r="Y19" s="95">
        <v>10</v>
      </c>
      <c r="Z19" s="5"/>
      <c r="AA19" s="113" t="s">
        <v>23</v>
      </c>
      <c r="AB19" s="114">
        <f>Inventar!H11</f>
        <v>0</v>
      </c>
      <c r="AC19" s="7"/>
      <c r="AF19" s="8"/>
    </row>
    <row r="20" spans="1:33" ht="16.2" thickBot="1" x14ac:dyDescent="0.35">
      <c r="A20" s="330"/>
      <c r="B20" s="331"/>
      <c r="C20" s="333"/>
      <c r="D20" s="335"/>
      <c r="E20" s="336"/>
      <c r="F20" s="7"/>
      <c r="G20" s="7"/>
      <c r="H20" s="7"/>
      <c r="I20" s="7"/>
      <c r="J20" s="9"/>
      <c r="K20" s="11"/>
      <c r="L20" s="7"/>
      <c r="M20" s="9"/>
      <c r="N20" s="11"/>
      <c r="O20" s="7"/>
      <c r="P20" s="7"/>
      <c r="Q20" s="7"/>
      <c r="R20" s="270">
        <v>0</v>
      </c>
      <c r="S20" s="301">
        <v>100</v>
      </c>
      <c r="T20" s="302"/>
      <c r="U20" s="26"/>
      <c r="V20" s="46" t="s">
        <v>197</v>
      </c>
      <c r="W20" s="92" t="s">
        <v>38</v>
      </c>
      <c r="X20" s="92" t="s">
        <v>80</v>
      </c>
      <c r="Y20" s="93">
        <v>10</v>
      </c>
      <c r="Z20" s="5"/>
      <c r="AA20" s="115" t="s">
        <v>26</v>
      </c>
      <c r="AB20" s="116">
        <f>Inventar!H8</f>
        <v>0</v>
      </c>
      <c r="AC20" s="7"/>
      <c r="AD20" s="299" t="s">
        <v>313</v>
      </c>
      <c r="AE20" s="300"/>
      <c r="AF20" s="8"/>
    </row>
    <row r="21" spans="1:33" ht="15" thickBot="1" x14ac:dyDescent="0.35">
      <c r="A21" s="126" t="s">
        <v>187</v>
      </c>
      <c r="B21" s="281">
        <f xml:space="preserve"> ((S5 + T5) + (S2 + T2)*2) *5</f>
        <v>150</v>
      </c>
      <c r="C21" s="131">
        <v>0</v>
      </c>
      <c r="D21" s="137">
        <f t="shared" ref="D21:D28" si="0">B21-C21</f>
        <v>150</v>
      </c>
      <c r="E21" s="48"/>
      <c r="F21" s="7"/>
      <c r="G21" s="7"/>
      <c r="H21" s="7"/>
      <c r="I21" s="7"/>
      <c r="J21" s="12"/>
      <c r="K21" s="13"/>
      <c r="L21" s="7"/>
      <c r="M21" s="12"/>
      <c r="N21" s="13"/>
      <c r="O21" s="7"/>
      <c r="P21" s="7"/>
      <c r="Q21" s="7"/>
      <c r="R21" s="40"/>
      <c r="S21" s="7"/>
      <c r="T21" s="23"/>
      <c r="U21" s="26"/>
      <c r="V21" s="104" t="s">
        <v>198</v>
      </c>
      <c r="W21" s="96" t="s">
        <v>64</v>
      </c>
      <c r="X21" s="96" t="s">
        <v>37</v>
      </c>
      <c r="Y21" s="105">
        <v>10</v>
      </c>
      <c r="Z21" s="5"/>
      <c r="AA21" s="117" t="s">
        <v>28</v>
      </c>
      <c r="AB21" s="118">
        <f>S2*4</f>
        <v>40</v>
      </c>
      <c r="AC21" s="7"/>
      <c r="AD21" s="44" t="s">
        <v>309</v>
      </c>
      <c r="AE21" s="101">
        <v>150</v>
      </c>
      <c r="AF21" s="8"/>
    </row>
    <row r="22" spans="1:33" ht="15" thickBot="1" x14ac:dyDescent="0.35">
      <c r="A22" s="141" t="s">
        <v>40</v>
      </c>
      <c r="B22" s="282">
        <f>ROUNDUP((S5+T5)/2,0)</f>
        <v>5</v>
      </c>
      <c r="C22" s="132">
        <v>0</v>
      </c>
      <c r="D22" s="138">
        <f t="shared" si="0"/>
        <v>5</v>
      </c>
      <c r="E22" s="51" t="str">
        <f>IF(D22 &lt;4,"Erschöpft","")</f>
        <v/>
      </c>
      <c r="F22" s="7"/>
      <c r="G22" s="7"/>
      <c r="H22" s="7"/>
      <c r="I22" s="7"/>
      <c r="J22" s="12"/>
      <c r="K22" s="13"/>
      <c r="L22" s="7"/>
      <c r="M22" s="12"/>
      <c r="N22" s="13"/>
      <c r="O22" s="7"/>
      <c r="P22" s="7"/>
      <c r="Q22" s="7"/>
      <c r="R22" s="312" t="s">
        <v>237</v>
      </c>
      <c r="S22" s="313"/>
      <c r="T22" s="314"/>
      <c r="U22" s="26"/>
      <c r="V22" s="294" t="s">
        <v>41</v>
      </c>
      <c r="W22" s="304"/>
      <c r="X22" s="304"/>
      <c r="Y22" s="295"/>
      <c r="Z22" s="5"/>
      <c r="AA22" s="115" t="s">
        <v>30</v>
      </c>
      <c r="AB22" s="116">
        <f>AB21-AB20</f>
        <v>40</v>
      </c>
      <c r="AC22" s="7"/>
      <c r="AD22" s="58" t="s">
        <v>312</v>
      </c>
      <c r="AE22" s="65">
        <f>S4*4+S7</f>
        <v>50</v>
      </c>
      <c r="AF22" s="8"/>
    </row>
    <row r="23" spans="1:33" ht="15" thickBot="1" x14ac:dyDescent="0.35">
      <c r="A23" s="127" t="s">
        <v>42</v>
      </c>
      <c r="B23" s="283">
        <f>ROUNDUP($B$21*0.2,0)</f>
        <v>30</v>
      </c>
      <c r="C23" s="133">
        <v>0</v>
      </c>
      <c r="D23" s="137">
        <f t="shared" si="0"/>
        <v>30</v>
      </c>
      <c r="E23" s="51" t="str">
        <f>IF(D23=0,"Verkrüppelt",IF(D23&lt;=B23*0.2,"Verstümmelt",""))</f>
        <v/>
      </c>
      <c r="F23" s="7"/>
      <c r="G23" s="7"/>
      <c r="H23" s="7"/>
      <c r="I23" s="7"/>
      <c r="J23" s="25"/>
      <c r="K23" s="13"/>
      <c r="L23" s="7"/>
      <c r="M23" s="12"/>
      <c r="N23" s="13"/>
      <c r="O23" s="7"/>
      <c r="P23" s="7"/>
      <c r="Q23" s="7"/>
      <c r="R23" s="321"/>
      <c r="S23" s="322"/>
      <c r="T23" s="323"/>
      <c r="U23" s="26"/>
      <c r="V23" s="44" t="s">
        <v>199</v>
      </c>
      <c r="W23" s="100" t="s">
        <v>12</v>
      </c>
      <c r="X23" s="106"/>
      <c r="Y23" s="101">
        <v>10</v>
      </c>
      <c r="Z23" s="5"/>
      <c r="AA23" s="119" t="s">
        <v>63</v>
      </c>
      <c r="AB23" s="120" t="str">
        <f>IF(AB19&gt;30,"Schwer",IF(AB19&gt;18,"Mittel","Leicht"))</f>
        <v>Leicht</v>
      </c>
      <c r="AC23" s="7"/>
      <c r="AD23" s="275" t="s">
        <v>311</v>
      </c>
      <c r="AE23" s="276">
        <f>ROUNDUP(S6/ 2,0)</f>
        <v>5</v>
      </c>
      <c r="AF23" s="8"/>
    </row>
    <row r="24" spans="1:33" ht="15" thickBot="1" x14ac:dyDescent="0.35">
      <c r="A24" s="128" t="s">
        <v>43</v>
      </c>
      <c r="B24" s="284">
        <f>ROUNDUP($B$21*0.7,0)</f>
        <v>105</v>
      </c>
      <c r="C24" s="134">
        <v>0</v>
      </c>
      <c r="D24" s="139">
        <f t="shared" si="0"/>
        <v>105</v>
      </c>
      <c r="E24" s="51" t="str">
        <f t="shared" ref="E24:E28" si="1">IF(D24=0,"Verkrüppelt",IF(D24&lt;=B24*0.2,"Verstümmelt",""))</f>
        <v/>
      </c>
      <c r="F24" s="7"/>
      <c r="G24" s="7"/>
      <c r="H24" s="7"/>
      <c r="I24" s="7"/>
      <c r="J24" s="12"/>
      <c r="K24" s="13"/>
      <c r="L24" s="7"/>
      <c r="M24" s="12"/>
      <c r="N24" s="13"/>
      <c r="O24" s="7"/>
      <c r="P24" s="7"/>
      <c r="Q24" s="7"/>
      <c r="R24" s="354"/>
      <c r="S24" s="355"/>
      <c r="T24" s="356"/>
      <c r="U24" s="26"/>
      <c r="V24" s="104" t="s">
        <v>200</v>
      </c>
      <c r="W24" s="96" t="s">
        <v>12</v>
      </c>
      <c r="X24" s="107"/>
      <c r="Y24" s="105">
        <v>10</v>
      </c>
      <c r="Z24" s="5"/>
      <c r="AA24" s="7"/>
      <c r="AB24" s="7"/>
      <c r="AC24" s="7"/>
      <c r="AD24" s="7"/>
      <c r="AE24" s="7"/>
      <c r="AF24" s="8"/>
    </row>
    <row r="25" spans="1:33" ht="15" thickBot="1" x14ac:dyDescent="0.35">
      <c r="A25" s="128" t="s">
        <v>90</v>
      </c>
      <c r="B25" s="284">
        <f>ROUNDUP($B$21*0.2,0)</f>
        <v>30</v>
      </c>
      <c r="C25" s="134">
        <v>0</v>
      </c>
      <c r="D25" s="139">
        <f t="shared" si="0"/>
        <v>30</v>
      </c>
      <c r="E25" s="51" t="str">
        <f t="shared" si="1"/>
        <v/>
      </c>
      <c r="F25" s="7"/>
      <c r="G25" s="7"/>
      <c r="H25" s="7"/>
      <c r="I25" s="7"/>
      <c r="J25" s="12"/>
      <c r="K25" s="13"/>
      <c r="L25" s="7"/>
      <c r="M25" s="12"/>
      <c r="N25" s="13"/>
      <c r="O25" s="7"/>
      <c r="P25" s="7"/>
      <c r="Q25" s="7"/>
      <c r="R25" s="318"/>
      <c r="S25" s="319"/>
      <c r="T25" s="320"/>
      <c r="U25" s="26"/>
      <c r="V25" s="294" t="s">
        <v>60</v>
      </c>
      <c r="W25" s="304"/>
      <c r="X25" s="304"/>
      <c r="Y25" s="295"/>
      <c r="Z25" s="5"/>
      <c r="AA25" s="296" t="s">
        <v>239</v>
      </c>
      <c r="AB25" s="297"/>
      <c r="AC25" s="297"/>
      <c r="AD25" s="297"/>
      <c r="AE25" s="298"/>
      <c r="AF25" s="8"/>
    </row>
    <row r="26" spans="1:33" ht="15" thickBot="1" x14ac:dyDescent="0.35">
      <c r="A26" s="128" t="s">
        <v>91</v>
      </c>
      <c r="B26" s="284">
        <f>ROUNDUP($B$21*0.2,0)</f>
        <v>30</v>
      </c>
      <c r="C26" s="134">
        <v>0</v>
      </c>
      <c r="D26" s="139">
        <f t="shared" si="0"/>
        <v>30</v>
      </c>
      <c r="E26" s="51" t="str">
        <f t="shared" si="1"/>
        <v/>
      </c>
      <c r="F26" s="7"/>
      <c r="G26" s="7"/>
      <c r="H26" s="7"/>
      <c r="I26" s="7"/>
      <c r="J26" s="12"/>
      <c r="K26" s="13"/>
      <c r="L26" s="7"/>
      <c r="M26" s="12"/>
      <c r="N26" s="13"/>
      <c r="O26" s="7"/>
      <c r="P26" s="7"/>
      <c r="Q26" s="7"/>
      <c r="R26" s="315"/>
      <c r="S26" s="316"/>
      <c r="T26" s="317"/>
      <c r="U26" s="26"/>
      <c r="V26" s="44" t="s">
        <v>44</v>
      </c>
      <c r="W26" s="100" t="s">
        <v>38</v>
      </c>
      <c r="X26" s="108"/>
      <c r="Y26" s="101">
        <v>10</v>
      </c>
      <c r="Z26" s="5"/>
      <c r="AA26" s="64" t="s">
        <v>33</v>
      </c>
      <c r="AB26" s="369" t="s">
        <v>34</v>
      </c>
      <c r="AC26" s="370"/>
      <c r="AD26" s="370"/>
      <c r="AE26" s="371"/>
      <c r="AF26" s="7"/>
      <c r="AG26" s="8"/>
    </row>
    <row r="27" spans="1:33" ht="15" thickBot="1" x14ac:dyDescent="0.35">
      <c r="A27" s="128" t="s">
        <v>92</v>
      </c>
      <c r="B27" s="284">
        <f>ROUNDUP($B$21*0.25,0)</f>
        <v>38</v>
      </c>
      <c r="C27" s="134">
        <v>0</v>
      </c>
      <c r="D27" s="139">
        <f t="shared" si="0"/>
        <v>38</v>
      </c>
      <c r="E27" s="51" t="str">
        <f t="shared" si="1"/>
        <v/>
      </c>
      <c r="F27" s="7"/>
      <c r="G27" s="7"/>
      <c r="H27" s="7"/>
      <c r="I27" s="7"/>
      <c r="J27" s="15"/>
      <c r="K27" s="17"/>
      <c r="L27" s="7"/>
      <c r="M27" s="15"/>
      <c r="N27" s="17"/>
      <c r="O27" s="7"/>
      <c r="P27" s="7"/>
      <c r="Q27" s="7"/>
      <c r="R27" s="291"/>
      <c r="S27" s="292"/>
      <c r="T27" s="293"/>
      <c r="U27" s="26"/>
      <c r="V27" s="45" t="s">
        <v>45</v>
      </c>
      <c r="W27" s="92" t="s">
        <v>38</v>
      </c>
      <c r="X27" s="109"/>
      <c r="Y27" s="95">
        <v>10</v>
      </c>
      <c r="Z27" s="5"/>
      <c r="AA27" s="146"/>
      <c r="AB27" s="372"/>
      <c r="AC27" s="373"/>
      <c r="AD27" s="373"/>
      <c r="AE27" s="374"/>
      <c r="AF27" s="7"/>
      <c r="AG27" s="8"/>
    </row>
    <row r="28" spans="1:33" ht="15" thickBot="1" x14ac:dyDescent="0.35">
      <c r="A28" s="129" t="s">
        <v>93</v>
      </c>
      <c r="B28" s="285">
        <f>ROUNDUP($B$21*0.25,0)</f>
        <v>38</v>
      </c>
      <c r="C28" s="135">
        <v>0</v>
      </c>
      <c r="D28" s="140">
        <f t="shared" si="0"/>
        <v>38</v>
      </c>
      <c r="E28" s="51" t="str">
        <f t="shared" si="1"/>
        <v/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315"/>
      <c r="S28" s="316"/>
      <c r="T28" s="317"/>
      <c r="U28" s="26"/>
      <c r="V28" s="47" t="s">
        <v>201</v>
      </c>
      <c r="W28" s="96" t="s">
        <v>38</v>
      </c>
      <c r="X28" s="96" t="s">
        <v>80</v>
      </c>
      <c r="Y28" s="98">
        <v>10</v>
      </c>
      <c r="Z28" s="5"/>
      <c r="AA28" s="60"/>
      <c r="AB28" s="375"/>
      <c r="AC28" s="376"/>
      <c r="AD28" s="376"/>
      <c r="AE28" s="377"/>
      <c r="AF28" s="7"/>
      <c r="AG28" s="8"/>
    </row>
    <row r="29" spans="1:33" ht="15" thickBot="1" x14ac:dyDescent="0.35">
      <c r="A29" s="7"/>
      <c r="B29" s="7"/>
      <c r="C29" s="7"/>
      <c r="D29" s="7"/>
      <c r="E29" s="7"/>
      <c r="F29" s="7"/>
      <c r="G29" s="7"/>
      <c r="H29" s="7"/>
      <c r="I29" s="7"/>
      <c r="J29" s="311"/>
      <c r="K29" s="311"/>
      <c r="L29" s="311"/>
      <c r="M29" s="311"/>
      <c r="N29" s="311"/>
      <c r="O29" s="7"/>
      <c r="P29" s="7"/>
      <c r="Q29" s="7"/>
      <c r="R29" s="40"/>
      <c r="T29" s="23"/>
      <c r="U29" s="26"/>
      <c r="V29" s="294" t="s">
        <v>245</v>
      </c>
      <c r="W29" s="304"/>
      <c r="X29" s="304"/>
      <c r="Y29" s="295"/>
      <c r="Z29" s="5"/>
      <c r="AA29" s="58"/>
      <c r="AB29" s="378"/>
      <c r="AC29" s="379"/>
      <c r="AD29" s="379"/>
      <c r="AE29" s="380"/>
      <c r="AF29" s="7"/>
      <c r="AG29" s="8"/>
    </row>
    <row r="30" spans="1:33" ht="15" thickBot="1" x14ac:dyDescent="0.35">
      <c r="A30" s="31"/>
      <c r="B30" s="32"/>
      <c r="C30" s="32"/>
      <c r="D30" s="32"/>
      <c r="E30" s="7"/>
      <c r="F30" s="7"/>
      <c r="G30" s="7"/>
      <c r="H30" s="7"/>
      <c r="I30" s="7"/>
      <c r="J30" s="303"/>
      <c r="K30" s="303"/>
      <c r="L30" s="303"/>
      <c r="M30" s="303"/>
      <c r="N30" s="303"/>
      <c r="O30" s="7"/>
      <c r="P30" s="7"/>
      <c r="Q30" s="7"/>
      <c r="R30" s="312" t="s">
        <v>122</v>
      </c>
      <c r="S30" s="313"/>
      <c r="T30" s="314"/>
      <c r="U30" s="26"/>
      <c r="V30" s="44" t="s">
        <v>204</v>
      </c>
      <c r="W30" s="100" t="s">
        <v>80</v>
      </c>
      <c r="X30" s="110"/>
      <c r="Y30" s="101">
        <v>10</v>
      </c>
      <c r="Z30" s="5"/>
      <c r="AA30" s="60"/>
      <c r="AB30" s="375"/>
      <c r="AC30" s="376"/>
      <c r="AD30" s="376"/>
      <c r="AE30" s="377"/>
      <c r="AF30" s="7"/>
      <c r="AG30" s="8"/>
    </row>
    <row r="31" spans="1:33" ht="15" thickBot="1" x14ac:dyDescent="0.35">
      <c r="A31" s="26"/>
      <c r="B31" s="23"/>
      <c r="C31" s="23"/>
      <c r="D31" s="2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288"/>
      <c r="S31" s="289"/>
      <c r="T31" s="290"/>
      <c r="U31" s="26"/>
      <c r="V31" s="45" t="s">
        <v>202</v>
      </c>
      <c r="W31" s="92" t="s">
        <v>80</v>
      </c>
      <c r="X31" s="111"/>
      <c r="Y31" s="95">
        <v>10</v>
      </c>
      <c r="Z31" s="5"/>
      <c r="AA31" s="58"/>
      <c r="AB31" s="378"/>
      <c r="AC31" s="379"/>
      <c r="AD31" s="379"/>
      <c r="AE31" s="380"/>
      <c r="AF31" s="7"/>
      <c r="AG31" s="8"/>
    </row>
    <row r="32" spans="1:33" ht="15" thickBot="1" x14ac:dyDescent="0.35">
      <c r="A32" s="26"/>
      <c r="B32" s="23"/>
      <c r="C32" s="23"/>
      <c r="D32" s="2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42"/>
      <c r="S32" s="7"/>
      <c r="T32" s="23"/>
      <c r="U32" s="26"/>
      <c r="V32" s="47" t="s">
        <v>203</v>
      </c>
      <c r="W32" s="96" t="s">
        <v>80</v>
      </c>
      <c r="X32" s="112"/>
      <c r="Y32" s="98">
        <v>10</v>
      </c>
      <c r="Z32" s="5"/>
      <c r="AA32" s="60"/>
      <c r="AB32" s="375"/>
      <c r="AC32" s="376"/>
      <c r="AD32" s="376"/>
      <c r="AE32" s="377"/>
      <c r="AF32" s="7"/>
      <c r="AG32" s="8"/>
    </row>
    <row r="33" spans="1:33" x14ac:dyDescent="0.3"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23"/>
      <c r="R33" s="23"/>
      <c r="S33" s="23"/>
      <c r="T33" s="7"/>
      <c r="U33" s="7"/>
      <c r="V33" s="7"/>
      <c r="W33" s="5"/>
      <c r="X33" s="5"/>
      <c r="Y33" s="5"/>
      <c r="Z33" s="5"/>
      <c r="AA33" s="58"/>
      <c r="AB33" s="378"/>
      <c r="AC33" s="379"/>
      <c r="AD33" s="379"/>
      <c r="AE33" s="380"/>
      <c r="AF33" s="7"/>
      <c r="AG33" s="8"/>
    </row>
    <row r="34" spans="1:33" ht="15" thickBot="1" x14ac:dyDescent="0.35">
      <c r="E34" s="7"/>
      <c r="F34" s="7"/>
      <c r="G34" s="5"/>
      <c r="H34" s="7"/>
      <c r="I34" s="7"/>
      <c r="J34" s="7"/>
      <c r="K34" s="7"/>
      <c r="L34" s="7"/>
      <c r="M34" s="7"/>
      <c r="N34" s="7"/>
      <c r="O34" s="7"/>
      <c r="P34" s="7"/>
      <c r="Q34" s="23"/>
      <c r="R34" s="23"/>
      <c r="S34" s="23"/>
      <c r="T34" s="7"/>
      <c r="U34" s="7"/>
      <c r="V34" s="7"/>
      <c r="X34" s="5"/>
      <c r="Y34" s="5"/>
      <c r="Z34" s="5"/>
      <c r="AA34" s="62"/>
      <c r="AB34" s="383"/>
      <c r="AC34" s="384"/>
      <c r="AD34" s="384"/>
      <c r="AE34" s="385"/>
      <c r="AF34" s="7"/>
      <c r="AG34" s="8"/>
    </row>
    <row r="35" spans="1:33" x14ac:dyDescent="0.3"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T35" s="23"/>
      <c r="U35" s="5"/>
      <c r="V35" s="5"/>
      <c r="W35" s="5"/>
      <c r="X35" s="5"/>
      <c r="Y35" s="5"/>
      <c r="Z35" s="5"/>
      <c r="AA35" s="7"/>
      <c r="AB35" s="7"/>
      <c r="AC35" s="7"/>
      <c r="AD35" s="7"/>
      <c r="AE35" s="7"/>
      <c r="AF35" s="8"/>
    </row>
    <row r="36" spans="1:33" x14ac:dyDescent="0.3"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T36" s="23"/>
      <c r="U36" s="5"/>
      <c r="Z36" s="5"/>
      <c r="AA36" s="7"/>
      <c r="AB36" s="7"/>
      <c r="AC36" s="7"/>
      <c r="AD36" s="7"/>
      <c r="AE36" s="7"/>
      <c r="AF36" s="8"/>
    </row>
    <row r="37" spans="1:33" x14ac:dyDescent="0.3">
      <c r="A37" s="5"/>
      <c r="B37" s="5"/>
      <c r="C37" s="5"/>
      <c r="D37" s="5"/>
      <c r="E37" s="5"/>
      <c r="F37" s="5"/>
      <c r="H37" s="5"/>
      <c r="I37" s="5"/>
      <c r="J37" s="5"/>
      <c r="K37" s="5"/>
      <c r="L37" s="5"/>
      <c r="M37" s="5"/>
      <c r="N37" s="5"/>
      <c r="O37" s="5"/>
      <c r="P37" s="5"/>
      <c r="R37" s="7"/>
      <c r="S37" s="7"/>
      <c r="T37" s="23"/>
      <c r="AA37" s="8"/>
      <c r="AB37" s="8"/>
      <c r="AC37" s="8"/>
      <c r="AD37" s="7"/>
      <c r="AE37" s="8"/>
      <c r="AF37" s="8"/>
    </row>
    <row r="38" spans="1:33" x14ac:dyDescent="0.3">
      <c r="R38" s="5"/>
      <c r="S38" s="26"/>
      <c r="T38" s="5"/>
      <c r="AA38" s="8"/>
      <c r="AB38" s="8"/>
      <c r="AC38" s="8"/>
      <c r="AD38" s="8"/>
      <c r="AE38" s="8"/>
      <c r="AF38" s="8"/>
    </row>
    <row r="39" spans="1:33" x14ac:dyDescent="0.3">
      <c r="R39" s="5"/>
      <c r="S39" s="26"/>
      <c r="T39" s="5"/>
      <c r="AA39" s="8"/>
      <c r="AB39" s="8"/>
      <c r="AC39" s="8"/>
      <c r="AD39" s="8"/>
      <c r="AE39" s="8"/>
      <c r="AF39" s="8"/>
    </row>
    <row r="40" spans="1:33" x14ac:dyDescent="0.3">
      <c r="R40" s="5"/>
      <c r="S40" s="26"/>
      <c r="T40" s="5"/>
      <c r="AA40" s="8"/>
      <c r="AB40" s="8"/>
      <c r="AC40" s="8"/>
      <c r="AD40" s="8"/>
      <c r="AE40" s="8"/>
      <c r="AF40" s="8"/>
    </row>
    <row r="41" spans="1:33" x14ac:dyDescent="0.3">
      <c r="AA41" s="8"/>
      <c r="AB41" s="8"/>
      <c r="AC41" s="8"/>
      <c r="AD41" s="8"/>
      <c r="AE41" s="8"/>
      <c r="AF41" s="8"/>
    </row>
    <row r="42" spans="1:33" x14ac:dyDescent="0.3">
      <c r="AA42" s="8"/>
      <c r="AB42" s="8"/>
      <c r="AC42" s="8"/>
      <c r="AD42" s="8"/>
      <c r="AE42" s="8"/>
      <c r="AF42" s="8"/>
    </row>
    <row r="43" spans="1:33" x14ac:dyDescent="0.3">
      <c r="AA43" s="8"/>
      <c r="AB43" s="8"/>
      <c r="AC43" s="8"/>
      <c r="AD43" s="8"/>
      <c r="AE43" s="8"/>
      <c r="AF43" s="8"/>
    </row>
    <row r="44" spans="1:33" x14ac:dyDescent="0.3">
      <c r="AA44" s="8"/>
      <c r="AB44" s="8"/>
      <c r="AC44" s="8"/>
      <c r="AD44" s="8"/>
      <c r="AE44" s="8"/>
      <c r="AF44" s="8"/>
    </row>
    <row r="45" spans="1:33" x14ac:dyDescent="0.3">
      <c r="AA45" s="8"/>
      <c r="AB45" s="8"/>
      <c r="AC45" s="8"/>
      <c r="AD45" s="8"/>
      <c r="AE45" s="8"/>
      <c r="AF45" s="8"/>
    </row>
    <row r="46" spans="1:33" x14ac:dyDescent="0.3">
      <c r="AA46" s="8"/>
      <c r="AB46" s="8"/>
      <c r="AC46" s="8"/>
      <c r="AD46" s="8"/>
      <c r="AE46" s="8"/>
      <c r="AF46" s="8"/>
    </row>
    <row r="47" spans="1:33" x14ac:dyDescent="0.3">
      <c r="AA47" s="8"/>
      <c r="AB47" s="8"/>
      <c r="AC47" s="8"/>
      <c r="AD47" s="8"/>
      <c r="AE47" s="8"/>
      <c r="AF47" s="8"/>
    </row>
    <row r="48" spans="1:33" x14ac:dyDescent="0.3">
      <c r="AA48" s="8"/>
      <c r="AB48" s="8"/>
      <c r="AC48" s="8"/>
      <c r="AD48" s="8"/>
      <c r="AE48" s="8"/>
      <c r="AF48" s="8"/>
    </row>
    <row r="49" spans="27:32" x14ac:dyDescent="0.3">
      <c r="AA49" s="8"/>
      <c r="AB49" s="8"/>
      <c r="AC49" s="8"/>
      <c r="AD49" s="8"/>
      <c r="AE49" s="8"/>
      <c r="AF49" s="8"/>
    </row>
    <row r="50" spans="27:32" x14ac:dyDescent="0.3">
      <c r="AA50" s="8"/>
      <c r="AB50" s="8"/>
      <c r="AC50" s="8"/>
      <c r="AD50" s="8"/>
      <c r="AE50" s="8"/>
      <c r="AF50" s="8"/>
    </row>
    <row r="51" spans="27:32" x14ac:dyDescent="0.3">
      <c r="AA51" s="8"/>
      <c r="AB51" s="8"/>
      <c r="AC51" s="8"/>
      <c r="AD51" s="8"/>
      <c r="AE51" s="8"/>
      <c r="AF51" s="8"/>
    </row>
    <row r="52" spans="27:32" x14ac:dyDescent="0.3">
      <c r="AA52" s="8"/>
      <c r="AB52" s="8"/>
      <c r="AC52" s="8"/>
      <c r="AD52" s="8"/>
      <c r="AE52" s="8"/>
      <c r="AF52" s="8"/>
    </row>
    <row r="53" spans="27:32" x14ac:dyDescent="0.3">
      <c r="AA53" s="8"/>
      <c r="AB53" s="8"/>
      <c r="AC53" s="8"/>
      <c r="AD53" s="8"/>
      <c r="AE53" s="8"/>
      <c r="AF53" s="8"/>
    </row>
    <row r="54" spans="27:32" x14ac:dyDescent="0.3">
      <c r="AA54" s="8"/>
      <c r="AB54" s="8"/>
      <c r="AC54" s="8"/>
      <c r="AD54" s="8"/>
      <c r="AE54" s="8"/>
      <c r="AF54" s="8"/>
    </row>
    <row r="55" spans="27:32" x14ac:dyDescent="0.3">
      <c r="AA55" s="8"/>
      <c r="AB55" s="8"/>
      <c r="AC55" s="8"/>
      <c r="AD55" s="8"/>
      <c r="AE55" s="8"/>
      <c r="AF55" s="8"/>
    </row>
    <row r="56" spans="27:32" x14ac:dyDescent="0.3">
      <c r="AA56" s="8"/>
      <c r="AB56" s="8"/>
      <c r="AC56" s="8"/>
      <c r="AD56" s="8"/>
      <c r="AE56" s="8"/>
      <c r="AF56" s="8"/>
    </row>
    <row r="57" spans="27:32" x14ac:dyDescent="0.3">
      <c r="AA57" s="8"/>
      <c r="AB57" s="8"/>
      <c r="AC57" s="8"/>
      <c r="AD57" s="8"/>
      <c r="AE57" s="8"/>
      <c r="AF57" s="8"/>
    </row>
    <row r="58" spans="27:32" x14ac:dyDescent="0.3">
      <c r="AA58" s="8"/>
      <c r="AB58" s="8"/>
      <c r="AC58" s="8"/>
      <c r="AD58" s="8"/>
      <c r="AE58" s="8"/>
      <c r="AF58" s="8"/>
    </row>
    <row r="59" spans="27:32" x14ac:dyDescent="0.3">
      <c r="AA59" s="8"/>
      <c r="AB59" s="8"/>
      <c r="AC59" s="8"/>
      <c r="AD59" s="8"/>
      <c r="AE59" s="8"/>
      <c r="AF59" s="8"/>
    </row>
    <row r="60" spans="27:32" x14ac:dyDescent="0.3">
      <c r="AA60" s="8"/>
      <c r="AB60" s="8"/>
      <c r="AC60" s="8"/>
      <c r="AD60" s="8"/>
      <c r="AE60" s="8"/>
      <c r="AF60" s="8"/>
    </row>
    <row r="61" spans="27:32" x14ac:dyDescent="0.3">
      <c r="AA61" s="8"/>
      <c r="AB61" s="8"/>
      <c r="AC61" s="8"/>
      <c r="AD61" s="8"/>
      <c r="AE61" s="8"/>
      <c r="AF61" s="8"/>
    </row>
    <row r="62" spans="27:32" x14ac:dyDescent="0.3">
      <c r="AA62" s="8"/>
      <c r="AB62" s="8"/>
      <c r="AC62" s="8"/>
      <c r="AD62" s="8"/>
      <c r="AE62" s="8"/>
      <c r="AF62" s="8"/>
    </row>
    <row r="63" spans="27:32" x14ac:dyDescent="0.3">
      <c r="AA63" s="8"/>
      <c r="AB63" s="8"/>
      <c r="AC63" s="8"/>
      <c r="AD63" s="8"/>
      <c r="AE63" s="8"/>
      <c r="AF63" s="8"/>
    </row>
    <row r="64" spans="27:32" x14ac:dyDescent="0.3">
      <c r="AA64" s="8"/>
      <c r="AB64" s="8"/>
      <c r="AC64" s="8"/>
      <c r="AD64" s="8"/>
      <c r="AE64" s="8"/>
      <c r="AF64" s="8"/>
    </row>
    <row r="65" spans="27:32" x14ac:dyDescent="0.3">
      <c r="AA65" s="8"/>
      <c r="AB65" s="8"/>
      <c r="AC65" s="8"/>
      <c r="AD65" s="8"/>
      <c r="AE65" s="8"/>
      <c r="AF65" s="8"/>
    </row>
    <row r="66" spans="27:32" x14ac:dyDescent="0.3">
      <c r="AA66" s="8"/>
      <c r="AB66" s="8"/>
      <c r="AC66" s="8"/>
      <c r="AD66" s="8"/>
      <c r="AE66" s="8"/>
      <c r="AF66" s="8"/>
    </row>
    <row r="67" spans="27:32" x14ac:dyDescent="0.3">
      <c r="AA67" s="8"/>
      <c r="AB67" s="8"/>
      <c r="AC67" s="8"/>
      <c r="AD67" s="8"/>
      <c r="AE67" s="8"/>
      <c r="AF67" s="8"/>
    </row>
    <row r="68" spans="27:32" x14ac:dyDescent="0.3">
      <c r="AA68" s="8"/>
      <c r="AB68" s="8"/>
      <c r="AC68" s="8"/>
      <c r="AD68" s="8"/>
      <c r="AE68" s="8"/>
      <c r="AF68" s="8"/>
    </row>
    <row r="69" spans="27:32" x14ac:dyDescent="0.3">
      <c r="AA69" s="8"/>
      <c r="AB69" s="8"/>
      <c r="AC69" s="8"/>
      <c r="AD69" s="8"/>
      <c r="AE69" s="8"/>
      <c r="AF69" s="8"/>
    </row>
    <row r="70" spans="27:32" x14ac:dyDescent="0.3">
      <c r="AA70" s="8"/>
      <c r="AB70" s="8"/>
      <c r="AC70" s="8"/>
      <c r="AD70" s="8"/>
      <c r="AE70" s="8"/>
      <c r="AF70" s="8"/>
    </row>
    <row r="71" spans="27:32" x14ac:dyDescent="0.3">
      <c r="AA71" s="8"/>
      <c r="AB71" s="8"/>
      <c r="AC71" s="8"/>
      <c r="AD71" s="8"/>
      <c r="AE71" s="8"/>
      <c r="AF71" s="8"/>
    </row>
    <row r="72" spans="27:32" x14ac:dyDescent="0.3">
      <c r="AA72" s="8"/>
      <c r="AB72" s="8"/>
      <c r="AC72" s="8"/>
      <c r="AD72" s="8"/>
      <c r="AE72" s="8"/>
      <c r="AF72" s="8"/>
    </row>
    <row r="73" spans="27:32" x14ac:dyDescent="0.3">
      <c r="AD73" s="8"/>
    </row>
  </sheetData>
  <mergeCells count="60">
    <mergeCell ref="AB33:AE33"/>
    <mergeCell ref="AB34:AE34"/>
    <mergeCell ref="AA15:AB15"/>
    <mergeCell ref="AA16:AB16"/>
    <mergeCell ref="AB30:AE30"/>
    <mergeCell ref="AB31:AE31"/>
    <mergeCell ref="AB32:AE32"/>
    <mergeCell ref="AA6:AB6"/>
    <mergeCell ref="AA1:AB1"/>
    <mergeCell ref="AA12:AB12"/>
    <mergeCell ref="AA13:AB13"/>
    <mergeCell ref="AA14:AB14"/>
    <mergeCell ref="AA2:AB2"/>
    <mergeCell ref="AA3:AB3"/>
    <mergeCell ref="AA4:AB4"/>
    <mergeCell ref="AA5:AB5"/>
    <mergeCell ref="AA7:AB7"/>
    <mergeCell ref="AA8:AB8"/>
    <mergeCell ref="AA9:AB9"/>
    <mergeCell ref="AA11:AB11"/>
    <mergeCell ref="A19:B20"/>
    <mergeCell ref="C19:C20"/>
    <mergeCell ref="D19:D20"/>
    <mergeCell ref="E19:E20"/>
    <mergeCell ref="W1:X1"/>
    <mergeCell ref="D7:F7"/>
    <mergeCell ref="B7:C7"/>
    <mergeCell ref="B8:C8"/>
    <mergeCell ref="B9:C9"/>
    <mergeCell ref="D8:F8"/>
    <mergeCell ref="D9:F9"/>
    <mergeCell ref="R18:R19"/>
    <mergeCell ref="H2:P2"/>
    <mergeCell ref="H1:P1"/>
    <mergeCell ref="J30:N30"/>
    <mergeCell ref="V25:Y25"/>
    <mergeCell ref="V29:Y29"/>
    <mergeCell ref="V2:Y2"/>
    <mergeCell ref="V11:Y11"/>
    <mergeCell ref="V15:Y15"/>
    <mergeCell ref="V22:Y22"/>
    <mergeCell ref="J29:N29"/>
    <mergeCell ref="R22:T22"/>
    <mergeCell ref="R30:T30"/>
    <mergeCell ref="R28:T28"/>
    <mergeCell ref="R25:T25"/>
    <mergeCell ref="R23:T23"/>
    <mergeCell ref="R26:T26"/>
    <mergeCell ref="S18:T19"/>
    <mergeCell ref="R24:T24"/>
    <mergeCell ref="R31:T31"/>
    <mergeCell ref="R27:T27"/>
    <mergeCell ref="AA18:AB18"/>
    <mergeCell ref="AA25:AE25"/>
    <mergeCell ref="AD20:AE20"/>
    <mergeCell ref="S20:T20"/>
    <mergeCell ref="AB26:AE26"/>
    <mergeCell ref="AB27:AE27"/>
    <mergeCell ref="AB28:AE28"/>
    <mergeCell ref="AB29:AE29"/>
  </mergeCells>
  <conditionalFormatting sqref="A21">
    <cfRule type="expression" priority="19">
      <formula>$D$21=1</formula>
    </cfRule>
  </conditionalFormatting>
  <conditionalFormatting sqref="B21">
    <cfRule type="expression" priority="17">
      <formula>$D$21</formula>
    </cfRule>
  </conditionalFormatting>
  <conditionalFormatting sqref="D21">
    <cfRule type="colorScale" priority="22">
      <colorScale>
        <cfvo type="num" val="0"/>
        <cfvo type="num" val="$B$21"/>
        <color rgb="FFFF0000"/>
        <color rgb="FF00B050"/>
      </colorScale>
    </cfRule>
  </conditionalFormatting>
  <conditionalFormatting sqref="D22">
    <cfRule type="colorScale" priority="23">
      <colorScale>
        <cfvo type="num" val="0"/>
        <cfvo type="num" val="$B$22"/>
        <color rgb="FFFF2F2F"/>
        <color rgb="FFFFFF00"/>
      </colorScale>
    </cfRule>
  </conditionalFormatting>
  <conditionalFormatting sqref="D23">
    <cfRule type="colorScale" priority="16">
      <colorScale>
        <cfvo type="num" val="0"/>
        <cfvo type="num" val="$B$23"/>
        <color rgb="FFF83530"/>
        <color rgb="FF92D050"/>
      </colorScale>
    </cfRule>
  </conditionalFormatting>
  <conditionalFormatting sqref="D24">
    <cfRule type="colorScale" priority="14">
      <colorScale>
        <cfvo type="num" val="0"/>
        <cfvo type="num" val="$B$24"/>
        <color rgb="FFF83530"/>
        <color rgb="FF99CC00"/>
      </colorScale>
    </cfRule>
  </conditionalFormatting>
  <conditionalFormatting sqref="D25">
    <cfRule type="colorScale" priority="13">
      <colorScale>
        <cfvo type="num" val="0"/>
        <cfvo type="num" val="$B$25"/>
        <color rgb="FFF83530"/>
        <color rgb="FF99CC00"/>
      </colorScale>
    </cfRule>
  </conditionalFormatting>
  <conditionalFormatting sqref="D26">
    <cfRule type="colorScale" priority="12">
      <colorScale>
        <cfvo type="num" val="0"/>
        <cfvo type="num" val="$B$26"/>
        <color rgb="FFF83530"/>
        <color rgb="FF99CC00"/>
      </colorScale>
    </cfRule>
  </conditionalFormatting>
  <conditionalFormatting sqref="D27">
    <cfRule type="colorScale" priority="11">
      <colorScale>
        <cfvo type="num" val="0"/>
        <cfvo type="num" val="$B$27"/>
        <color rgb="FFF83530"/>
        <color rgb="FF99CC00"/>
      </colorScale>
    </cfRule>
  </conditionalFormatting>
  <conditionalFormatting sqref="D28">
    <cfRule type="colorScale" priority="10">
      <colorScale>
        <cfvo type="num" val="0"/>
        <cfvo type="num" val="$B$28"/>
        <color rgb="FFF83530"/>
        <color rgb="FF99CC00"/>
      </colorScale>
    </cfRule>
  </conditionalFormatting>
  <conditionalFormatting sqref="G18:G25 F19:F26 E23:E30">
    <cfRule type="containsText" dxfId="55" priority="37" operator="containsText" text="Debuff">
      <formula>NOT(ISERROR(SEARCH("Debuff",E18)))</formula>
    </cfRule>
    <cfRule type="containsText" dxfId="54" priority="36" operator="containsText" text="Verkrüppelt">
      <formula>NOT(ISERROR(SEARCH("Verkrüppelt",E18)))</formula>
    </cfRule>
    <cfRule type="containsText" dxfId="53" priority="35" operator="containsText" text="Verstümmelt">
      <formula>NOT(ISERROR(SEARCH("Verstümmelt",E18)))</formula>
    </cfRule>
  </conditionalFormatting>
  <conditionalFormatting sqref="H1:H2">
    <cfRule type="colorScale" priority="27">
      <colorScale>
        <cfvo type="num" val="0"/>
        <cfvo type="num" val="100"/>
        <color rgb="FFBB41CF"/>
        <color rgb="FFF3EACB"/>
      </colorScale>
    </cfRule>
  </conditionalFormatting>
  <conditionalFormatting sqref="R20">
    <cfRule type="colorScale" priority="26">
      <colorScale>
        <cfvo type="num" val="0"/>
        <cfvo type="num" val="13"/>
        <color rgb="FFF3EACB"/>
        <color rgb="FF00CC00"/>
      </colorScale>
    </cfRule>
  </conditionalFormatting>
  <conditionalFormatting sqref="R16:S16">
    <cfRule type="containsText" dxfId="52" priority="8" operator="containsText" text="Debuff">
      <formula>NOT(ISERROR(SEARCH("Debuff",R16)))</formula>
    </cfRule>
    <cfRule type="containsText" dxfId="51" priority="7" operator="containsText" text="Verkrüppelt">
      <formula>NOT(ISERROR(SEARCH("Verkrüppelt",R16)))</formula>
    </cfRule>
    <cfRule type="containsText" dxfId="50" priority="6" operator="containsText" text="Verstümmelt">
      <formula>NOT(ISERROR(SEARCH("Verstümmelt",R16)))</formula>
    </cfRule>
  </conditionalFormatting>
  <conditionalFormatting sqref="S18">
    <cfRule type="colorScale" priority="2">
      <colorScale>
        <cfvo type="num" val="0"/>
        <cfvo type="num" val="100"/>
        <color rgb="FFBB41CF"/>
        <color rgb="FFF3EACB"/>
      </colorScale>
    </cfRule>
  </conditionalFormatting>
  <conditionalFormatting sqref="S20:T20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T1:U12 Z1:Z33 U13:U32 T17 T21 T29 T32 Y33:Y1048576 T35:T37 S38:S1048576">
    <cfRule type="cellIs" dxfId="49" priority="145" operator="lessThan">
      <formula>0</formula>
    </cfRule>
  </conditionalFormatting>
  <conditionalFormatting sqref="T33:V34">
    <cfRule type="containsText" dxfId="48" priority="3" operator="containsText" text="Verstümmelt">
      <formula>NOT(ISERROR(SEARCH("Verstümmelt",T33)))</formula>
    </cfRule>
    <cfRule type="containsText" dxfId="47" priority="4" operator="containsText" text="Verkrüppelt">
      <formula>NOT(ISERROR(SEARCH("Verkrüppelt",T33)))</formula>
    </cfRule>
    <cfRule type="containsText" dxfId="46" priority="5" operator="containsText" text="Debuff">
      <formula>NOT(ISERROR(SEARCH("Debuff",T33)))</formula>
    </cfRule>
  </conditionalFormatting>
  <conditionalFormatting sqref="W1 W30:X32 W33 V35:W1048576">
    <cfRule type="containsText" dxfId="45" priority="147" operator="containsText" text="Int">
      <formula>NOT(ISERROR(SEARCH("Int",V1)))</formula>
    </cfRule>
    <cfRule type="containsText" dxfId="44" priority="146" operator="containsText" text="Phy">
      <formula>NOT(ISERROR(SEARCH("Phy",V1)))</formula>
    </cfRule>
    <cfRule type="containsText" dxfId="43" priority="151" operator="containsText" text="Str">
      <formula>NOT(ISERROR(SEARCH("Str",V1)))</formula>
    </cfRule>
    <cfRule type="containsText" dxfId="42" priority="148" operator="containsText" text="Exp">
      <formula>NOT(ISERROR(SEARCH("Exp",V1)))</formula>
    </cfRule>
    <cfRule type="containsText" dxfId="41" priority="149" operator="containsText" text="Cha">
      <formula>NOT(ISERROR(SEARCH("Cha",V1)))</formula>
    </cfRule>
    <cfRule type="containsText" dxfId="40" priority="150" operator="containsText" text="Agi">
      <formula>NOT(ISERROR(SEARCH("Agi",V1)))</formula>
    </cfRule>
  </conditionalFormatting>
  <conditionalFormatting sqref="W8">
    <cfRule type="containsText" dxfId="39" priority="28" operator="containsText" text="Phy">
      <formula>NOT(ISERROR(SEARCH("Phy",W8)))</formula>
    </cfRule>
    <cfRule type="containsText" dxfId="38" priority="29" operator="containsText" text="Int">
      <formula>NOT(ISERROR(SEARCH("Int",W8)))</formula>
    </cfRule>
    <cfRule type="containsText" dxfId="37" priority="30" operator="containsText" text="Exp">
      <formula>NOT(ISERROR(SEARCH("Exp",W8)))</formula>
    </cfRule>
    <cfRule type="containsText" dxfId="36" priority="31" operator="containsText" text="Cha">
      <formula>NOT(ISERROR(SEARCH("Cha",W8)))</formula>
    </cfRule>
    <cfRule type="containsText" dxfId="35" priority="32" operator="containsText" text="Agi">
      <formula>NOT(ISERROR(SEARCH("Agi",W8)))</formula>
    </cfRule>
    <cfRule type="containsText" dxfId="34" priority="33" operator="containsText" text="Str">
      <formula>NOT(ISERROR(SEARCH("Str",W8)))</formula>
    </cfRule>
  </conditionalFormatting>
  <conditionalFormatting sqref="W2:X32 W1 W33 V35:W1048576">
    <cfRule type="containsText" dxfId="33" priority="34" operator="containsText" text="Inst">
      <formula>NOT(ISERROR(SEARCH("Inst",V1)))</formula>
    </cfRule>
  </conditionalFormatting>
  <conditionalFormatting sqref="W3:X10">
    <cfRule type="containsText" dxfId="32" priority="45" operator="containsText" text="Cha">
      <formula>NOT(ISERROR(SEARCH("Cha",W3)))</formula>
    </cfRule>
    <cfRule type="containsText" dxfId="31" priority="46" operator="containsText" text="Agi">
      <formula>NOT(ISERROR(SEARCH("Agi",W3)))</formula>
    </cfRule>
    <cfRule type="containsText" dxfId="30" priority="47" operator="containsText" text="Str">
      <formula>NOT(ISERROR(SEARCH("Str",W3)))</formula>
    </cfRule>
    <cfRule type="containsText" dxfId="29" priority="42" operator="containsText" text="Phy">
      <formula>NOT(ISERROR(SEARCH("Phy",W3)))</formula>
    </cfRule>
    <cfRule type="containsText" dxfId="28" priority="43" operator="containsText" text="Int">
      <formula>NOT(ISERROR(SEARCH("Int",W3)))</formula>
    </cfRule>
    <cfRule type="containsText" dxfId="27" priority="44" operator="containsText" text="Exp">
      <formula>NOT(ISERROR(SEARCH("Exp",W3)))</formula>
    </cfRule>
  </conditionalFormatting>
  <conditionalFormatting sqref="W12:X14">
    <cfRule type="containsText" dxfId="26" priority="90" operator="containsText" text="Phy">
      <formula>NOT(ISERROR(SEARCH("Phy",W12)))</formula>
    </cfRule>
    <cfRule type="containsText" dxfId="25" priority="91" operator="containsText" text="Int">
      <formula>NOT(ISERROR(SEARCH("Int",W12)))</formula>
    </cfRule>
    <cfRule type="containsText" dxfId="24" priority="92" operator="containsText" text="Exp">
      <formula>NOT(ISERROR(SEARCH("Exp",W12)))</formula>
    </cfRule>
    <cfRule type="containsText" dxfId="23" priority="93" operator="containsText" text="Cha">
      <formula>NOT(ISERROR(SEARCH("Cha",W12)))</formula>
    </cfRule>
    <cfRule type="containsText" dxfId="22" priority="94" operator="containsText" text="Agi">
      <formula>NOT(ISERROR(SEARCH("Agi",W12)))</formula>
    </cfRule>
    <cfRule type="containsText" dxfId="21" priority="95" operator="containsText" text="Str">
      <formula>NOT(ISERROR(SEARCH("Str",W12)))</formula>
    </cfRule>
  </conditionalFormatting>
  <conditionalFormatting sqref="W16:X21">
    <cfRule type="containsText" dxfId="20" priority="60" operator="containsText" text="Phy">
      <formula>NOT(ISERROR(SEARCH("Phy",W16)))</formula>
    </cfRule>
    <cfRule type="containsText" dxfId="19" priority="61" operator="containsText" text="Int">
      <formula>NOT(ISERROR(SEARCH("Int",W16)))</formula>
    </cfRule>
    <cfRule type="containsText" dxfId="18" priority="63" operator="containsText" text="Cha">
      <formula>NOT(ISERROR(SEARCH("Cha",W16)))</formula>
    </cfRule>
    <cfRule type="containsText" dxfId="17" priority="64" operator="containsText" text="Agi">
      <formula>NOT(ISERROR(SEARCH("Agi",W16)))</formula>
    </cfRule>
    <cfRule type="containsText" dxfId="16" priority="65" operator="containsText" text="Str">
      <formula>NOT(ISERROR(SEARCH("Str",W16)))</formula>
    </cfRule>
    <cfRule type="containsText" dxfId="15" priority="62" operator="containsText" text="Exp">
      <formula>NOT(ISERROR(SEARCH("Exp",W16)))</formula>
    </cfRule>
  </conditionalFormatting>
  <conditionalFormatting sqref="W23:X24">
    <cfRule type="containsText" dxfId="14" priority="54" operator="containsText" text="Phy">
      <formula>NOT(ISERROR(SEARCH("Phy",W23)))</formula>
    </cfRule>
    <cfRule type="containsText" dxfId="13" priority="55" operator="containsText" text="Int">
      <formula>NOT(ISERROR(SEARCH("Int",W23)))</formula>
    </cfRule>
    <cfRule type="containsText" dxfId="12" priority="56" operator="containsText" text="Exp">
      <formula>NOT(ISERROR(SEARCH("Exp",W23)))</formula>
    </cfRule>
    <cfRule type="containsText" dxfId="11" priority="57" operator="containsText" text="Cha">
      <formula>NOT(ISERROR(SEARCH("Cha",W23)))</formula>
    </cfRule>
    <cfRule type="containsText" dxfId="10" priority="58" operator="containsText" text="Agi">
      <formula>NOT(ISERROR(SEARCH("Agi",W23)))</formula>
    </cfRule>
    <cfRule type="containsText" dxfId="9" priority="59" operator="containsText" text="Str">
      <formula>NOT(ISERROR(SEARCH("Str",W23)))</formula>
    </cfRule>
  </conditionalFormatting>
  <conditionalFormatting sqref="W26:X28">
    <cfRule type="containsText" dxfId="8" priority="51" operator="containsText" text="Cha">
      <formula>NOT(ISERROR(SEARCH("Cha",W26)))</formula>
    </cfRule>
    <cfRule type="containsText" dxfId="7" priority="52" operator="containsText" text="Agi">
      <formula>NOT(ISERROR(SEARCH("Agi",W26)))</formula>
    </cfRule>
    <cfRule type="containsText" dxfId="6" priority="53" operator="containsText" text="Str">
      <formula>NOT(ISERROR(SEARCH("Str",W26)))</formula>
    </cfRule>
    <cfRule type="containsText" dxfId="5" priority="48" operator="containsText" text="Phy">
      <formula>NOT(ISERROR(SEARCH("Phy",W26)))</formula>
    </cfRule>
    <cfRule type="containsText" dxfId="4" priority="49" operator="containsText" text="Int">
      <formula>NOT(ISERROR(SEARCH("Int",W26)))</formula>
    </cfRule>
    <cfRule type="containsText" dxfId="3" priority="50" operator="containsText" text="Exp">
      <formula>NOT(ISERROR(SEARCH("Exp",W26)))</formula>
    </cfRule>
  </conditionalFormatting>
  <conditionalFormatting sqref="AB2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" priority="40" operator="containsText" text="Schwer">
      <formula>NOT(ISERROR(SEARCH("Schwer",AB23)))</formula>
    </cfRule>
    <cfRule type="containsText" dxfId="1" priority="39" operator="containsText" text="Leicht">
      <formula>NOT(ISERROR(SEARCH("Leicht",AB23)))</formula>
    </cfRule>
    <cfRule type="containsText" dxfId="0" priority="38" operator="containsText" text="Mittel">
      <formula>NOT(ISERROR(SEARCH("Mittel",AB23)))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C1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1E1B24B-B73F-4697-BC8A-5BF3BF7F2CAB}">
          <x14:formula1>
            <xm:f>DatenExelintern!$A$2:$A$6</xm:f>
          </x14:formula1>
          <xm:sqref>B12:B16</xm:sqref>
        </x14:dataValidation>
        <x14:dataValidation type="list" allowBlank="1" showInputMessage="1" showErrorMessage="1" xr:uid="{E511C94D-FE96-41C2-BBE7-F3D594C740F2}">
          <x14:formula1>
            <xm:f>DatenExelintern!$B$2:$B$7</xm:f>
          </x14:formula1>
          <xm:sqref>E12:E16</xm:sqref>
        </x14:dataValidation>
        <x14:dataValidation type="list" allowBlank="1" showInputMessage="1" showErrorMessage="1" xr:uid="{A6579077-1FF9-440C-ADFB-E5BD34919A78}">
          <x14:formula1>
            <xm:f>DatenExelintern!$G$1:$M$1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P61"/>
  <sheetViews>
    <sheetView zoomScale="90" zoomScaleNormal="90" workbookViewId="0">
      <selection activeCell="O6" sqref="O6"/>
    </sheetView>
  </sheetViews>
  <sheetFormatPr baseColWidth="10" defaultColWidth="11.21875" defaultRowHeight="14.4" x14ac:dyDescent="0.3"/>
  <cols>
    <col min="1" max="1" width="23.5546875" style="7" customWidth="1"/>
    <col min="2" max="2" width="11.21875" style="7"/>
    <col min="3" max="3" width="22.77734375" style="7" customWidth="1"/>
    <col min="4" max="4" width="11.21875" style="7"/>
    <col min="5" max="5" width="8.21875" style="7" customWidth="1"/>
    <col min="6" max="6" width="9.44140625" style="7" customWidth="1"/>
    <col min="7" max="7" width="14.77734375" style="7" customWidth="1"/>
    <col min="8" max="8" width="16.77734375" style="7" customWidth="1"/>
    <col min="9" max="9" width="8.44140625" style="7" customWidth="1"/>
    <col min="10" max="10" width="14.21875" style="5" customWidth="1"/>
    <col min="11" max="11" width="7.77734375" style="7" customWidth="1"/>
    <col min="12" max="12" width="18.44140625" style="7" customWidth="1"/>
    <col min="13" max="13" width="11.21875" style="7"/>
    <col min="14" max="14" width="21.109375" style="7" customWidth="1"/>
    <col min="15" max="16384" width="11.21875" style="7"/>
  </cols>
  <sheetData>
    <row r="1" spans="1:16" ht="24" thickBot="1" x14ac:dyDescent="0.35">
      <c r="A1" s="151" t="s">
        <v>46</v>
      </c>
      <c r="B1" s="152" t="s">
        <v>47</v>
      </c>
      <c r="C1" s="152" t="s">
        <v>0</v>
      </c>
      <c r="D1" s="152" t="s">
        <v>21</v>
      </c>
      <c r="E1" s="152" t="s">
        <v>1</v>
      </c>
      <c r="F1" s="153" t="s">
        <v>177</v>
      </c>
      <c r="G1" s="154" t="s">
        <v>144</v>
      </c>
      <c r="H1" s="155"/>
      <c r="I1" s="22"/>
      <c r="J1" s="3" t="s">
        <v>145</v>
      </c>
      <c r="K1" s="22"/>
      <c r="L1" s="390" t="s">
        <v>146</v>
      </c>
      <c r="M1" s="391"/>
      <c r="N1" s="391"/>
      <c r="O1" s="392"/>
      <c r="P1" s="8"/>
    </row>
    <row r="2" spans="1:16" ht="16.2" thickBot="1" x14ac:dyDescent="0.35">
      <c r="A2" s="156"/>
      <c r="B2" s="157"/>
      <c r="C2" s="158"/>
      <c r="D2" s="158"/>
      <c r="E2" s="157"/>
      <c r="F2" s="157"/>
      <c r="G2" s="159"/>
      <c r="J2" s="206">
        <f>B2*0.4</f>
        <v>0</v>
      </c>
      <c r="L2" s="212" t="s">
        <v>176</v>
      </c>
      <c r="M2" s="393">
        <f>O4-M4</f>
        <v>30000</v>
      </c>
      <c r="N2" s="394"/>
      <c r="O2" s="395"/>
      <c r="P2" s="8"/>
    </row>
    <row r="3" spans="1:16" ht="16.2" thickBot="1" x14ac:dyDescent="0.35">
      <c r="A3" s="160"/>
      <c r="B3" s="161"/>
      <c r="C3" s="162"/>
      <c r="D3" s="162"/>
      <c r="E3" s="161"/>
      <c r="F3" s="161"/>
      <c r="G3" s="30"/>
      <c r="J3" s="207">
        <f>B3*0.4</f>
        <v>0</v>
      </c>
      <c r="L3" s="386" t="s">
        <v>147</v>
      </c>
      <c r="M3" s="387"/>
      <c r="N3" s="388" t="s">
        <v>148</v>
      </c>
      <c r="O3" s="389"/>
      <c r="P3" s="8"/>
    </row>
    <row r="4" spans="1:16" ht="16.2" thickBot="1" x14ac:dyDescent="0.35">
      <c r="A4" s="163"/>
      <c r="B4" s="164"/>
      <c r="C4" s="165"/>
      <c r="D4" s="165"/>
      <c r="E4" s="164"/>
      <c r="F4" s="164"/>
      <c r="G4" s="43"/>
      <c r="H4" s="217" t="s">
        <v>154</v>
      </c>
      <c r="I4" s="22"/>
      <c r="J4" s="208">
        <f>B4*0.4</f>
        <v>0</v>
      </c>
      <c r="L4" s="213" t="s">
        <v>149</v>
      </c>
      <c r="M4" s="214">
        <f>SUM(M5:M29)</f>
        <v>0</v>
      </c>
      <c r="N4" s="215" t="s">
        <v>150</v>
      </c>
      <c r="O4" s="216">
        <f>SUM(O5:O29)</f>
        <v>30000</v>
      </c>
      <c r="P4" s="8"/>
    </row>
    <row r="5" spans="1:16" ht="15" thickBot="1" x14ac:dyDescent="0.35">
      <c r="A5" s="166"/>
      <c r="B5" s="167"/>
      <c r="C5" s="167"/>
      <c r="D5" s="167"/>
      <c r="E5" s="167"/>
      <c r="F5" s="167"/>
      <c r="G5" s="168"/>
      <c r="H5" s="218">
        <f>SUM(C7:C11)</f>
        <v>0</v>
      </c>
      <c r="I5" s="22"/>
      <c r="J5" s="207">
        <f>B5*0.4</f>
        <v>0</v>
      </c>
      <c r="L5" s="169"/>
      <c r="M5" s="170"/>
      <c r="N5" s="171" t="s">
        <v>165</v>
      </c>
      <c r="O5" s="172">
        <f>VLOOKUP(Charakter!$S$1,DatenExelintern!F22:U29,12, FALSE)</f>
        <v>30000</v>
      </c>
      <c r="P5" s="8"/>
    </row>
    <row r="6" spans="1:16" ht="15" thickBot="1" x14ac:dyDescent="0.35">
      <c r="A6" s="151" t="s">
        <v>48</v>
      </c>
      <c r="B6" s="152" t="s">
        <v>47</v>
      </c>
      <c r="C6" s="173" t="s">
        <v>49</v>
      </c>
      <c r="D6" s="173" t="s">
        <v>21</v>
      </c>
      <c r="E6" s="152" t="s">
        <v>1</v>
      </c>
      <c r="F6" s="153" t="s">
        <v>177</v>
      </c>
      <c r="G6" s="154" t="s">
        <v>144</v>
      </c>
      <c r="H6" s="22"/>
      <c r="I6" s="22"/>
      <c r="J6" s="3" t="s">
        <v>145</v>
      </c>
      <c r="L6" s="174"/>
      <c r="M6" s="175"/>
      <c r="N6" s="176"/>
      <c r="O6" s="177"/>
      <c r="P6" s="8"/>
    </row>
    <row r="7" spans="1:16" x14ac:dyDescent="0.3">
      <c r="A7" s="178"/>
      <c r="B7" s="179"/>
      <c r="C7" s="180"/>
      <c r="D7" s="180"/>
      <c r="E7" s="181"/>
      <c r="F7" s="181"/>
      <c r="G7" s="182"/>
      <c r="H7" s="219" t="s">
        <v>151</v>
      </c>
      <c r="I7" s="22"/>
      <c r="J7" s="209">
        <f>B7*0.4</f>
        <v>0</v>
      </c>
      <c r="L7" s="183"/>
      <c r="M7" s="184"/>
      <c r="N7" s="185"/>
      <c r="O7" s="186"/>
      <c r="P7" s="8"/>
    </row>
    <row r="8" spans="1:16" ht="15" thickBot="1" x14ac:dyDescent="0.35">
      <c r="A8" s="160"/>
      <c r="B8" s="161"/>
      <c r="C8" s="162"/>
      <c r="D8" s="162"/>
      <c r="E8" s="187"/>
      <c r="F8" s="187"/>
      <c r="G8" s="30"/>
      <c r="H8" s="220">
        <f>H11+SUM(D17:D30)+SUM(D33:D61)</f>
        <v>0</v>
      </c>
      <c r="I8" s="22"/>
      <c r="J8" s="207">
        <f>B8*0.4</f>
        <v>0</v>
      </c>
      <c r="L8" s="174"/>
      <c r="M8" s="175"/>
      <c r="N8" s="176"/>
      <c r="O8" s="177"/>
      <c r="P8" s="8"/>
    </row>
    <row r="9" spans="1:16" ht="15" thickBot="1" x14ac:dyDescent="0.35">
      <c r="A9" s="163"/>
      <c r="B9" s="164"/>
      <c r="C9" s="165"/>
      <c r="D9" s="165"/>
      <c r="E9" s="188"/>
      <c r="F9" s="188"/>
      <c r="G9" s="43"/>
      <c r="I9" s="22"/>
      <c r="J9" s="208">
        <f>B9*0.4</f>
        <v>0</v>
      </c>
      <c r="L9" s="183"/>
      <c r="M9" s="184"/>
      <c r="N9" s="185"/>
      <c r="O9" s="186"/>
      <c r="P9" s="8"/>
    </row>
    <row r="10" spans="1:16" x14ac:dyDescent="0.3">
      <c r="A10" s="160"/>
      <c r="B10" s="161"/>
      <c r="C10" s="162"/>
      <c r="D10" s="162"/>
      <c r="E10" s="187"/>
      <c r="F10" s="187"/>
      <c r="G10" s="30"/>
      <c r="H10" s="219" t="s">
        <v>50</v>
      </c>
      <c r="I10" s="22"/>
      <c r="J10" s="207">
        <f>B10*0.4</f>
        <v>0</v>
      </c>
      <c r="L10" s="174"/>
      <c r="M10" s="175"/>
      <c r="N10" s="176"/>
      <c r="O10" s="177"/>
      <c r="P10" s="8"/>
    </row>
    <row r="11" spans="1:16" ht="15" thickBot="1" x14ac:dyDescent="0.35">
      <c r="A11" s="189"/>
      <c r="B11" s="190"/>
      <c r="C11" s="191"/>
      <c r="D11" s="191"/>
      <c r="E11" s="192"/>
      <c r="F11" s="192"/>
      <c r="G11" s="193"/>
      <c r="H11" s="220">
        <f>SUM(D2:D5)+SUM(D7:D11)+SUM(D13:D14)</f>
        <v>0</v>
      </c>
      <c r="I11" s="22"/>
      <c r="J11" s="208">
        <f>B11*0.4</f>
        <v>0</v>
      </c>
      <c r="L11" s="183"/>
      <c r="M11" s="184"/>
      <c r="N11" s="185"/>
      <c r="O11" s="186"/>
      <c r="P11" s="8"/>
    </row>
    <row r="12" spans="1:16" ht="15" thickBot="1" x14ac:dyDescent="0.35">
      <c r="A12" s="151" t="s">
        <v>178</v>
      </c>
      <c r="B12" s="152" t="s">
        <v>47</v>
      </c>
      <c r="C12" s="173"/>
      <c r="D12" s="173" t="s">
        <v>21</v>
      </c>
      <c r="E12" s="152" t="s">
        <v>1</v>
      </c>
      <c r="F12" s="153" t="s">
        <v>177</v>
      </c>
      <c r="G12" s="154" t="s">
        <v>144</v>
      </c>
      <c r="H12" s="194"/>
      <c r="I12" s="22"/>
      <c r="J12" s="3" t="s">
        <v>145</v>
      </c>
      <c r="L12" s="174"/>
      <c r="M12" s="175"/>
      <c r="N12" s="176"/>
      <c r="O12" s="177"/>
      <c r="P12" s="8"/>
    </row>
    <row r="13" spans="1:16" x14ac:dyDescent="0.3">
      <c r="A13" s="178"/>
      <c r="B13" s="179"/>
      <c r="C13" s="180"/>
      <c r="D13" s="180"/>
      <c r="E13" s="181"/>
      <c r="F13" s="181"/>
      <c r="G13" s="182"/>
      <c r="H13" s="194"/>
      <c r="I13" s="22"/>
      <c r="J13" s="208">
        <f t="shared" ref="J13:J14" si="0">B13*0.4</f>
        <v>0</v>
      </c>
      <c r="L13" s="183"/>
      <c r="M13" s="184"/>
      <c r="N13" s="185"/>
      <c r="O13" s="186"/>
      <c r="P13" s="8"/>
    </row>
    <row r="14" spans="1:16" ht="15" thickBot="1" x14ac:dyDescent="0.35">
      <c r="A14" s="166"/>
      <c r="B14" s="167"/>
      <c r="C14" s="195"/>
      <c r="D14" s="195"/>
      <c r="E14" s="196"/>
      <c r="F14" s="196"/>
      <c r="G14" s="197"/>
      <c r="H14" s="194"/>
      <c r="I14" s="22"/>
      <c r="J14" s="210">
        <f t="shared" si="0"/>
        <v>0</v>
      </c>
      <c r="L14" s="174"/>
      <c r="M14" s="175"/>
      <c r="N14" s="176"/>
      <c r="O14" s="177"/>
      <c r="P14" s="8"/>
    </row>
    <row r="15" spans="1:16" ht="15" thickBot="1" x14ac:dyDescent="0.35">
      <c r="C15" s="194"/>
      <c r="D15" s="194"/>
      <c r="I15" s="22"/>
      <c r="L15" s="183"/>
      <c r="M15" s="184"/>
      <c r="N15" s="185"/>
      <c r="O15" s="186"/>
      <c r="P15" s="8"/>
    </row>
    <row r="16" spans="1:16" ht="19.5" customHeight="1" thickBot="1" x14ac:dyDescent="0.35">
      <c r="A16" s="198" t="s">
        <v>51</v>
      </c>
      <c r="B16" s="153" t="s">
        <v>47</v>
      </c>
      <c r="C16" s="199" t="s">
        <v>52</v>
      </c>
      <c r="D16" s="199" t="s">
        <v>21</v>
      </c>
      <c r="E16" s="153" t="s">
        <v>2</v>
      </c>
      <c r="F16" s="200" t="s">
        <v>177</v>
      </c>
      <c r="G16" s="201"/>
      <c r="H16" s="201"/>
      <c r="I16" s="201"/>
      <c r="J16" s="211" t="s">
        <v>145</v>
      </c>
      <c r="K16" s="201"/>
      <c r="L16" s="174"/>
      <c r="M16" s="175"/>
      <c r="N16" s="176"/>
      <c r="O16" s="177"/>
      <c r="P16" s="8"/>
    </row>
    <row r="17" spans="1:16" x14ac:dyDescent="0.3">
      <c r="A17" s="178"/>
      <c r="B17" s="179">
        <f>200*E17</f>
        <v>0</v>
      </c>
      <c r="C17" s="179"/>
      <c r="D17" s="180">
        <f>0.5*E17</f>
        <v>0</v>
      </c>
      <c r="E17" s="179"/>
      <c r="F17" s="182"/>
      <c r="J17" s="206">
        <f t="shared" ref="J17:J29" si="1">B17*0.4</f>
        <v>0</v>
      </c>
      <c r="L17" s="183"/>
      <c r="M17" s="184"/>
      <c r="N17" s="185"/>
      <c r="O17" s="186"/>
      <c r="P17" s="8"/>
    </row>
    <row r="18" spans="1:16" x14ac:dyDescent="0.3">
      <c r="A18" s="160"/>
      <c r="B18" s="161">
        <f>420*E18</f>
        <v>0</v>
      </c>
      <c r="C18" s="161"/>
      <c r="D18" s="162">
        <f>0.5*E18</f>
        <v>0</v>
      </c>
      <c r="E18" s="161"/>
      <c r="F18" s="30"/>
      <c r="J18" s="207">
        <f t="shared" si="1"/>
        <v>0</v>
      </c>
      <c r="L18" s="174"/>
      <c r="M18" s="175"/>
      <c r="N18" s="176"/>
      <c r="O18" s="177"/>
      <c r="P18" s="8"/>
    </row>
    <row r="19" spans="1:16" x14ac:dyDescent="0.3">
      <c r="A19" s="163"/>
      <c r="B19" s="164">
        <f>900*E19</f>
        <v>0</v>
      </c>
      <c r="C19" s="164"/>
      <c r="D19" s="165">
        <f t="shared" ref="D19:D29" si="2">0.5*E19</f>
        <v>0</v>
      </c>
      <c r="E19" s="164"/>
      <c r="F19" s="43"/>
      <c r="J19" s="208">
        <f t="shared" si="1"/>
        <v>0</v>
      </c>
      <c r="L19" s="183"/>
      <c r="M19" s="184"/>
      <c r="N19" s="185"/>
      <c r="O19" s="186"/>
      <c r="P19" s="8"/>
    </row>
    <row r="20" spans="1:16" x14ac:dyDescent="0.3">
      <c r="A20" s="160"/>
      <c r="B20" s="161">
        <f>E20*1300</f>
        <v>0</v>
      </c>
      <c r="C20" s="161"/>
      <c r="D20" s="162">
        <f t="shared" si="2"/>
        <v>0</v>
      </c>
      <c r="E20" s="161"/>
      <c r="F20" s="30"/>
      <c r="J20" s="207">
        <f t="shared" si="1"/>
        <v>0</v>
      </c>
      <c r="L20" s="174"/>
      <c r="M20" s="175"/>
      <c r="N20" s="176"/>
      <c r="O20" s="177"/>
      <c r="P20" s="8"/>
    </row>
    <row r="21" spans="1:16" x14ac:dyDescent="0.3">
      <c r="A21" s="163"/>
      <c r="B21" s="164">
        <f>420*E21</f>
        <v>0</v>
      </c>
      <c r="C21" s="164"/>
      <c r="D21" s="165">
        <f t="shared" si="2"/>
        <v>0</v>
      </c>
      <c r="E21" s="164"/>
      <c r="F21" s="43"/>
      <c r="J21" s="208">
        <f t="shared" si="1"/>
        <v>0</v>
      </c>
      <c r="L21" s="183"/>
      <c r="M21" s="184"/>
      <c r="N21" s="185"/>
      <c r="O21" s="186"/>
      <c r="P21" s="8"/>
    </row>
    <row r="22" spans="1:16" x14ac:dyDescent="0.3">
      <c r="A22" s="160"/>
      <c r="B22" s="161">
        <f>900*E22</f>
        <v>0</v>
      </c>
      <c r="C22" s="161"/>
      <c r="D22" s="162">
        <f t="shared" si="2"/>
        <v>0</v>
      </c>
      <c r="E22" s="161"/>
      <c r="F22" s="30"/>
      <c r="J22" s="207">
        <f t="shared" si="1"/>
        <v>0</v>
      </c>
      <c r="L22" s="174"/>
      <c r="M22" s="175"/>
      <c r="N22" s="176"/>
      <c r="O22" s="177"/>
      <c r="P22" s="8"/>
    </row>
    <row r="23" spans="1:16" x14ac:dyDescent="0.3">
      <c r="A23" s="163"/>
      <c r="B23" s="164">
        <f>1300*E23</f>
        <v>0</v>
      </c>
      <c r="C23" s="164"/>
      <c r="D23" s="165">
        <f t="shared" si="2"/>
        <v>0</v>
      </c>
      <c r="E23" s="164"/>
      <c r="F23" s="43"/>
      <c r="J23" s="208">
        <f t="shared" si="1"/>
        <v>0</v>
      </c>
      <c r="L23" s="183"/>
      <c r="M23" s="184"/>
      <c r="N23" s="185"/>
      <c r="O23" s="186"/>
      <c r="P23" s="8"/>
    </row>
    <row r="24" spans="1:16" x14ac:dyDescent="0.3">
      <c r="A24" s="160"/>
      <c r="B24" s="161">
        <f>420*E24</f>
        <v>0</v>
      </c>
      <c r="C24" s="161"/>
      <c r="D24" s="162">
        <f t="shared" si="2"/>
        <v>0</v>
      </c>
      <c r="E24" s="161"/>
      <c r="F24" s="30"/>
      <c r="J24" s="207">
        <f t="shared" si="1"/>
        <v>0</v>
      </c>
      <c r="L24" s="174"/>
      <c r="M24" s="175"/>
      <c r="N24" s="176"/>
      <c r="O24" s="177"/>
      <c r="P24" s="8"/>
    </row>
    <row r="25" spans="1:16" x14ac:dyDescent="0.3">
      <c r="A25" s="163"/>
      <c r="B25" s="164">
        <f>900*E25</f>
        <v>0</v>
      </c>
      <c r="C25" s="164"/>
      <c r="D25" s="165">
        <f t="shared" si="2"/>
        <v>0</v>
      </c>
      <c r="E25" s="164"/>
      <c r="F25" s="43"/>
      <c r="J25" s="208">
        <f t="shared" si="1"/>
        <v>0</v>
      </c>
      <c r="L25" s="183"/>
      <c r="M25" s="184"/>
      <c r="N25" s="185"/>
      <c r="O25" s="186"/>
      <c r="P25" s="8"/>
    </row>
    <row r="26" spans="1:16" x14ac:dyDescent="0.3">
      <c r="A26" s="160"/>
      <c r="B26" s="161">
        <f>1300*E26</f>
        <v>0</v>
      </c>
      <c r="C26" s="161"/>
      <c r="D26" s="162">
        <f t="shared" si="2"/>
        <v>0</v>
      </c>
      <c r="E26" s="161"/>
      <c r="F26" s="30"/>
      <c r="J26" s="207">
        <f t="shared" si="1"/>
        <v>0</v>
      </c>
      <c r="L26" s="174"/>
      <c r="M26" s="175"/>
      <c r="N26" s="176"/>
      <c r="O26" s="177"/>
      <c r="P26" s="8"/>
    </row>
    <row r="27" spans="1:16" x14ac:dyDescent="0.3">
      <c r="A27" s="163"/>
      <c r="B27" s="164">
        <f>2000*E27</f>
        <v>0</v>
      </c>
      <c r="C27" s="164"/>
      <c r="D27" s="165">
        <f t="shared" si="2"/>
        <v>0</v>
      </c>
      <c r="E27" s="164"/>
      <c r="F27" s="43"/>
      <c r="J27" s="208">
        <f t="shared" si="1"/>
        <v>0</v>
      </c>
      <c r="L27" s="183"/>
      <c r="M27" s="184"/>
      <c r="N27" s="185"/>
      <c r="O27" s="186"/>
      <c r="P27" s="8"/>
    </row>
    <row r="28" spans="1:16" x14ac:dyDescent="0.3">
      <c r="A28" s="160"/>
      <c r="B28" s="161">
        <f>5000*E28</f>
        <v>0</v>
      </c>
      <c r="C28" s="161"/>
      <c r="D28" s="162">
        <f t="shared" si="2"/>
        <v>0</v>
      </c>
      <c r="E28" s="161"/>
      <c r="F28" s="30"/>
      <c r="J28" s="207">
        <f t="shared" si="1"/>
        <v>0</v>
      </c>
      <c r="L28" s="174"/>
      <c r="M28" s="175"/>
      <c r="N28" s="176"/>
      <c r="O28" s="177"/>
      <c r="P28" s="8"/>
    </row>
    <row r="29" spans="1:16" x14ac:dyDescent="0.3">
      <c r="A29" s="163"/>
      <c r="B29" s="164">
        <f>1400*E29</f>
        <v>0</v>
      </c>
      <c r="C29" s="164"/>
      <c r="D29" s="165">
        <f t="shared" si="2"/>
        <v>0</v>
      </c>
      <c r="E29" s="164"/>
      <c r="F29" s="43"/>
      <c r="J29" s="208">
        <f t="shared" si="1"/>
        <v>0</v>
      </c>
      <c r="L29" s="183"/>
      <c r="M29" s="184"/>
      <c r="N29" s="185"/>
      <c r="O29" s="186"/>
      <c r="P29" s="8"/>
    </row>
    <row r="30" spans="1:16" ht="15" thickBot="1" x14ac:dyDescent="0.35">
      <c r="A30" s="166"/>
      <c r="B30" s="167"/>
      <c r="C30" s="195"/>
      <c r="D30" s="195">
        <f>0.5*E30</f>
        <v>0</v>
      </c>
      <c r="E30" s="167"/>
      <c r="F30" s="197"/>
      <c r="J30" s="210"/>
      <c r="P30" s="8"/>
    </row>
    <row r="31" spans="1:16" ht="15" thickBot="1" x14ac:dyDescent="0.35">
      <c r="C31" s="194"/>
      <c r="D31" s="194"/>
      <c r="P31" s="8"/>
    </row>
    <row r="32" spans="1:16" ht="15" thickBot="1" x14ac:dyDescent="0.35">
      <c r="A32" s="198" t="s">
        <v>152</v>
      </c>
      <c r="B32" s="153" t="s">
        <v>47</v>
      </c>
      <c r="C32" s="153" t="s">
        <v>144</v>
      </c>
      <c r="D32" s="199" t="s">
        <v>21</v>
      </c>
      <c r="E32" s="153" t="s">
        <v>2</v>
      </c>
      <c r="F32" s="153" t="s">
        <v>177</v>
      </c>
      <c r="G32" s="200" t="s">
        <v>1</v>
      </c>
      <c r="I32" s="201"/>
      <c r="J32" s="211" t="s">
        <v>153</v>
      </c>
      <c r="K32" s="201"/>
      <c r="P32" s="8"/>
    </row>
    <row r="33" spans="1:16" x14ac:dyDescent="0.3">
      <c r="A33" s="202"/>
      <c r="B33" s="203"/>
      <c r="C33" s="203"/>
      <c r="D33" s="204"/>
      <c r="E33" s="203"/>
      <c r="F33" s="203"/>
      <c r="G33" s="205"/>
      <c r="I33" s="22"/>
      <c r="J33" s="206">
        <f>B33*0.4</f>
        <v>0</v>
      </c>
      <c r="P33" s="8"/>
    </row>
    <row r="34" spans="1:16" x14ac:dyDescent="0.3">
      <c r="A34" s="160"/>
      <c r="B34" s="161"/>
      <c r="C34" s="161"/>
      <c r="D34" s="162"/>
      <c r="E34" s="161"/>
      <c r="F34" s="161"/>
      <c r="G34" s="30"/>
      <c r="J34" s="207">
        <f t="shared" ref="J34:J44" si="3">B34*0.4</f>
        <v>0</v>
      </c>
      <c r="P34" s="8"/>
    </row>
    <row r="35" spans="1:16" x14ac:dyDescent="0.3">
      <c r="A35" s="163"/>
      <c r="B35" s="164"/>
      <c r="C35" s="164"/>
      <c r="D35" s="165"/>
      <c r="E35" s="164"/>
      <c r="F35" s="164"/>
      <c r="G35" s="43"/>
      <c r="J35" s="208">
        <f t="shared" si="3"/>
        <v>0</v>
      </c>
      <c r="P35" s="8"/>
    </row>
    <row r="36" spans="1:16" x14ac:dyDescent="0.3">
      <c r="A36" s="160"/>
      <c r="B36" s="161"/>
      <c r="C36" s="161"/>
      <c r="D36" s="162"/>
      <c r="E36" s="161"/>
      <c r="F36" s="161"/>
      <c r="G36" s="30"/>
      <c r="J36" s="207">
        <f t="shared" si="3"/>
        <v>0</v>
      </c>
      <c r="P36" s="8"/>
    </row>
    <row r="37" spans="1:16" x14ac:dyDescent="0.3">
      <c r="A37" s="163"/>
      <c r="B37" s="164"/>
      <c r="C37" s="164"/>
      <c r="D37" s="165"/>
      <c r="E37" s="164"/>
      <c r="F37" s="164"/>
      <c r="G37" s="43"/>
      <c r="J37" s="208">
        <f t="shared" si="3"/>
        <v>0</v>
      </c>
      <c r="P37" s="8"/>
    </row>
    <row r="38" spans="1:16" x14ac:dyDescent="0.3">
      <c r="A38" s="160"/>
      <c r="B38" s="161"/>
      <c r="C38" s="161"/>
      <c r="D38" s="162"/>
      <c r="E38" s="161"/>
      <c r="F38" s="161"/>
      <c r="G38" s="30"/>
      <c r="J38" s="207">
        <f t="shared" si="3"/>
        <v>0</v>
      </c>
      <c r="P38" s="8"/>
    </row>
    <row r="39" spans="1:16" x14ac:dyDescent="0.3">
      <c r="A39" s="163"/>
      <c r="B39" s="164"/>
      <c r="C39" s="164"/>
      <c r="D39" s="165"/>
      <c r="E39" s="164"/>
      <c r="F39" s="164"/>
      <c r="G39" s="43"/>
      <c r="J39" s="208">
        <f t="shared" si="3"/>
        <v>0</v>
      </c>
      <c r="P39" s="8"/>
    </row>
    <row r="40" spans="1:16" x14ac:dyDescent="0.3">
      <c r="A40" s="160"/>
      <c r="B40" s="161"/>
      <c r="C40" s="161"/>
      <c r="D40" s="162"/>
      <c r="E40" s="161"/>
      <c r="F40" s="161"/>
      <c r="G40" s="30"/>
      <c r="J40" s="207">
        <f t="shared" si="3"/>
        <v>0</v>
      </c>
      <c r="P40" s="8"/>
    </row>
    <row r="41" spans="1:16" x14ac:dyDescent="0.3">
      <c r="A41" s="163"/>
      <c r="B41" s="164"/>
      <c r="C41" s="164"/>
      <c r="D41" s="165"/>
      <c r="E41" s="164"/>
      <c r="F41" s="164"/>
      <c r="G41" s="43"/>
      <c r="J41" s="208">
        <f t="shared" si="3"/>
        <v>0</v>
      </c>
      <c r="P41" s="8"/>
    </row>
    <row r="42" spans="1:16" x14ac:dyDescent="0.3">
      <c r="A42" s="160"/>
      <c r="B42" s="161"/>
      <c r="C42" s="161"/>
      <c r="D42" s="162"/>
      <c r="E42" s="161"/>
      <c r="F42" s="161"/>
      <c r="G42" s="30"/>
      <c r="J42" s="207">
        <f t="shared" si="3"/>
        <v>0</v>
      </c>
      <c r="P42" s="8"/>
    </row>
    <row r="43" spans="1:16" x14ac:dyDescent="0.3">
      <c r="A43" s="163"/>
      <c r="B43" s="164"/>
      <c r="C43" s="164"/>
      <c r="D43" s="165"/>
      <c r="E43" s="164"/>
      <c r="F43" s="164"/>
      <c r="G43" s="43"/>
      <c r="J43" s="208">
        <f t="shared" si="3"/>
        <v>0</v>
      </c>
      <c r="P43" s="8"/>
    </row>
    <row r="44" spans="1:16" x14ac:dyDescent="0.3">
      <c r="A44" s="160"/>
      <c r="B44" s="161"/>
      <c r="C44" s="161"/>
      <c r="D44" s="162"/>
      <c r="E44" s="161"/>
      <c r="F44" s="161"/>
      <c r="G44" s="30"/>
      <c r="J44" s="207">
        <f t="shared" si="3"/>
        <v>0</v>
      </c>
      <c r="P44" s="8"/>
    </row>
    <row r="45" spans="1:16" x14ac:dyDescent="0.3">
      <c r="A45" s="163"/>
      <c r="B45" s="164"/>
      <c r="C45" s="164"/>
      <c r="D45" s="165"/>
      <c r="E45" s="164"/>
      <c r="F45" s="164"/>
      <c r="G45" s="43"/>
      <c r="J45" s="208">
        <f t="shared" ref="J45:J61" si="4">B45*0.4</f>
        <v>0</v>
      </c>
    </row>
    <row r="46" spans="1:16" x14ac:dyDescent="0.3">
      <c r="A46" s="160"/>
      <c r="B46" s="161"/>
      <c r="C46" s="161"/>
      <c r="D46" s="162"/>
      <c r="E46" s="161"/>
      <c r="F46" s="161"/>
      <c r="G46" s="30"/>
      <c r="J46" s="207">
        <f t="shared" si="4"/>
        <v>0</v>
      </c>
    </row>
    <row r="47" spans="1:16" x14ac:dyDescent="0.3">
      <c r="A47" s="163"/>
      <c r="B47" s="164"/>
      <c r="C47" s="164"/>
      <c r="D47" s="165"/>
      <c r="E47" s="164"/>
      <c r="F47" s="164"/>
      <c r="G47" s="43"/>
      <c r="J47" s="208">
        <f t="shared" si="4"/>
        <v>0</v>
      </c>
    </row>
    <row r="48" spans="1:16" x14ac:dyDescent="0.3">
      <c r="A48" s="160"/>
      <c r="B48" s="161"/>
      <c r="C48" s="161"/>
      <c r="D48" s="162"/>
      <c r="E48" s="161"/>
      <c r="F48" s="161"/>
      <c r="G48" s="30"/>
      <c r="J48" s="207">
        <f t="shared" si="4"/>
        <v>0</v>
      </c>
    </row>
    <row r="49" spans="1:10" x14ac:dyDescent="0.3">
      <c r="A49" s="163"/>
      <c r="B49" s="164"/>
      <c r="C49" s="164"/>
      <c r="D49" s="165"/>
      <c r="E49" s="164"/>
      <c r="F49" s="164"/>
      <c r="G49" s="43"/>
      <c r="J49" s="208">
        <f t="shared" si="4"/>
        <v>0</v>
      </c>
    </row>
    <row r="50" spans="1:10" x14ac:dyDescent="0.3">
      <c r="A50" s="160"/>
      <c r="B50" s="161"/>
      <c r="C50" s="161"/>
      <c r="D50" s="162"/>
      <c r="E50" s="161"/>
      <c r="F50" s="161"/>
      <c r="G50" s="30"/>
      <c r="J50" s="207">
        <f t="shared" si="4"/>
        <v>0</v>
      </c>
    </row>
    <row r="51" spans="1:10" x14ac:dyDescent="0.3">
      <c r="A51" s="163"/>
      <c r="B51" s="164"/>
      <c r="C51" s="164"/>
      <c r="D51" s="165"/>
      <c r="E51" s="164"/>
      <c r="F51" s="164"/>
      <c r="G51" s="43"/>
      <c r="J51" s="208">
        <f t="shared" si="4"/>
        <v>0</v>
      </c>
    </row>
    <row r="52" spans="1:10" x14ac:dyDescent="0.3">
      <c r="A52" s="160"/>
      <c r="B52" s="161"/>
      <c r="C52" s="161"/>
      <c r="D52" s="162"/>
      <c r="E52" s="161"/>
      <c r="F52" s="161"/>
      <c r="G52" s="30"/>
      <c r="J52" s="207">
        <f t="shared" si="4"/>
        <v>0</v>
      </c>
    </row>
    <row r="53" spans="1:10" x14ac:dyDescent="0.3">
      <c r="A53" s="163"/>
      <c r="B53" s="164"/>
      <c r="C53" s="164"/>
      <c r="D53" s="165"/>
      <c r="E53" s="164"/>
      <c r="F53" s="164"/>
      <c r="G53" s="43"/>
      <c r="J53" s="208">
        <f t="shared" si="4"/>
        <v>0</v>
      </c>
    </row>
    <row r="54" spans="1:10" x14ac:dyDescent="0.3">
      <c r="A54" s="160"/>
      <c r="B54" s="161"/>
      <c r="C54" s="161"/>
      <c r="D54" s="162"/>
      <c r="E54" s="161"/>
      <c r="F54" s="161"/>
      <c r="G54" s="30"/>
      <c r="J54" s="207">
        <f t="shared" si="4"/>
        <v>0</v>
      </c>
    </row>
    <row r="55" spans="1:10" x14ac:dyDescent="0.3">
      <c r="A55" s="163"/>
      <c r="B55" s="164"/>
      <c r="C55" s="164"/>
      <c r="D55" s="165"/>
      <c r="E55" s="164"/>
      <c r="F55" s="164"/>
      <c r="G55" s="43"/>
      <c r="J55" s="208">
        <f t="shared" si="4"/>
        <v>0</v>
      </c>
    </row>
    <row r="56" spans="1:10" x14ac:dyDescent="0.3">
      <c r="A56" s="160"/>
      <c r="B56" s="161"/>
      <c r="C56" s="161"/>
      <c r="D56" s="162"/>
      <c r="E56" s="161"/>
      <c r="F56" s="161"/>
      <c r="G56" s="30"/>
      <c r="J56" s="207">
        <f t="shared" si="4"/>
        <v>0</v>
      </c>
    </row>
    <row r="57" spans="1:10" x14ac:dyDescent="0.3">
      <c r="A57" s="163"/>
      <c r="B57" s="164"/>
      <c r="C57" s="164"/>
      <c r="D57" s="165"/>
      <c r="E57" s="164"/>
      <c r="F57" s="164"/>
      <c r="G57" s="43"/>
      <c r="J57" s="208">
        <f t="shared" si="4"/>
        <v>0</v>
      </c>
    </row>
    <row r="58" spans="1:10" x14ac:dyDescent="0.3">
      <c r="A58" s="160"/>
      <c r="B58" s="161"/>
      <c r="C58" s="161"/>
      <c r="D58" s="162"/>
      <c r="E58" s="161"/>
      <c r="F58" s="161"/>
      <c r="G58" s="30"/>
      <c r="J58" s="207">
        <f t="shared" si="4"/>
        <v>0</v>
      </c>
    </row>
    <row r="59" spans="1:10" x14ac:dyDescent="0.3">
      <c r="A59" s="163"/>
      <c r="B59" s="164"/>
      <c r="C59" s="164"/>
      <c r="D59" s="165"/>
      <c r="E59" s="164"/>
      <c r="F59" s="164"/>
      <c r="G59" s="43"/>
      <c r="J59" s="208">
        <f t="shared" si="4"/>
        <v>0</v>
      </c>
    </row>
    <row r="60" spans="1:10" x14ac:dyDescent="0.3">
      <c r="A60" s="160"/>
      <c r="B60" s="161"/>
      <c r="C60" s="161"/>
      <c r="D60" s="162"/>
      <c r="E60" s="161"/>
      <c r="F60" s="161"/>
      <c r="G60" s="30"/>
      <c r="J60" s="207">
        <f t="shared" si="4"/>
        <v>0</v>
      </c>
    </row>
    <row r="61" spans="1:10" x14ac:dyDescent="0.3">
      <c r="A61" s="163"/>
      <c r="B61" s="164"/>
      <c r="C61" s="164"/>
      <c r="D61" s="165"/>
      <c r="E61" s="164"/>
      <c r="F61" s="164"/>
      <c r="G61" s="43"/>
      <c r="J61" s="208">
        <f t="shared" si="4"/>
        <v>0</v>
      </c>
    </row>
  </sheetData>
  <sheetProtection sheet="1" objects="1" scenarios="1"/>
  <mergeCells count="4">
    <mergeCell ref="L3:M3"/>
    <mergeCell ref="N3:O3"/>
    <mergeCell ref="L1:O1"/>
    <mergeCell ref="M2:O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P28"/>
  <sheetViews>
    <sheetView zoomScale="90" zoomScaleNormal="90" workbookViewId="0">
      <selection activeCell="C14" sqref="C14"/>
    </sheetView>
  </sheetViews>
  <sheetFormatPr baseColWidth="10" defaultColWidth="11.21875" defaultRowHeight="14.4" x14ac:dyDescent="0.3"/>
  <cols>
    <col min="1" max="1" width="4.5546875" style="7" customWidth="1"/>
    <col min="2" max="2" width="16.5546875" style="7" customWidth="1"/>
    <col min="3" max="3" width="17" style="7" customWidth="1"/>
    <col min="4" max="4" width="4.88671875" style="7" customWidth="1"/>
    <col min="5" max="5" width="10.77734375" style="7" customWidth="1"/>
    <col min="6" max="6" width="7.88671875" style="7" customWidth="1"/>
    <col min="7" max="7" width="14.88671875" style="7" customWidth="1"/>
    <col min="8" max="8" width="18.109375" style="7" customWidth="1"/>
    <col min="9" max="9" width="15.77734375" style="7" customWidth="1"/>
    <col min="10" max="10" width="14.44140625" style="7" customWidth="1"/>
    <col min="11" max="11" width="13.21875" style="7" customWidth="1"/>
    <col min="12" max="12" width="9" style="7" customWidth="1"/>
    <col min="13" max="16384" width="11.21875" style="7"/>
  </cols>
  <sheetData>
    <row r="1" spans="1:12" ht="15" thickBot="1" x14ac:dyDescent="0.35">
      <c r="A1" s="51"/>
      <c r="B1" s="51"/>
      <c r="C1" s="51"/>
      <c r="E1" s="86" t="s">
        <v>55</v>
      </c>
      <c r="F1" s="221" t="s">
        <v>56</v>
      </c>
      <c r="G1" s="86" t="s">
        <v>53</v>
      </c>
      <c r="H1" s="86" t="s">
        <v>54</v>
      </c>
      <c r="I1" s="86" t="s">
        <v>57</v>
      </c>
      <c r="J1" s="86" t="s">
        <v>58</v>
      </c>
      <c r="K1" s="406" t="s">
        <v>230</v>
      </c>
      <c r="L1" s="407"/>
    </row>
    <row r="2" spans="1:12" ht="15" thickBot="1" x14ac:dyDescent="0.35">
      <c r="A2" s="51"/>
      <c r="B2" s="404" t="s">
        <v>59</v>
      </c>
      <c r="C2" s="405"/>
      <c r="E2" s="156"/>
      <c r="F2" s="157"/>
      <c r="G2" s="157"/>
      <c r="H2" s="157"/>
      <c r="I2" s="157"/>
      <c r="J2" s="157"/>
      <c r="K2" s="398"/>
      <c r="L2" s="399"/>
    </row>
    <row r="3" spans="1:12" x14ac:dyDescent="0.3">
      <c r="A3" s="51"/>
      <c r="B3" s="400" t="s">
        <v>307</v>
      </c>
      <c r="C3" s="401"/>
      <c r="E3" s="160"/>
      <c r="F3" s="161"/>
      <c r="G3" s="161"/>
      <c r="H3" s="161"/>
      <c r="I3" s="161"/>
      <c r="J3" s="161"/>
      <c r="K3" s="378"/>
      <c r="L3" s="380"/>
    </row>
    <row r="4" spans="1:12" ht="15" thickBot="1" x14ac:dyDescent="0.35">
      <c r="A4" s="51"/>
      <c r="B4" s="402"/>
      <c r="C4" s="403"/>
      <c r="E4" s="163"/>
      <c r="F4" s="164"/>
      <c r="G4" s="164"/>
      <c r="H4" s="164"/>
      <c r="I4" s="164"/>
      <c r="J4" s="164"/>
      <c r="K4" s="375"/>
      <c r="L4" s="377"/>
    </row>
    <row r="5" spans="1:12" ht="15" thickBot="1" x14ac:dyDescent="0.35">
      <c r="A5" s="51"/>
      <c r="B5" s="86" t="s">
        <v>53</v>
      </c>
      <c r="C5" s="86">
        <f>Charakter!S6 * 5</f>
        <v>50</v>
      </c>
      <c r="E5" s="160"/>
      <c r="F5" s="161"/>
      <c r="G5" s="161"/>
      <c r="H5" s="161"/>
      <c r="I5" s="161"/>
      <c r="J5" s="161"/>
      <c r="K5" s="378"/>
      <c r="L5" s="380"/>
    </row>
    <row r="6" spans="1:12" x14ac:dyDescent="0.3">
      <c r="A6" s="51"/>
      <c r="B6" s="51"/>
      <c r="C6" s="51"/>
      <c r="E6" s="163"/>
      <c r="F6" s="164"/>
      <c r="G6" s="164"/>
      <c r="H6" s="164"/>
      <c r="I6" s="164"/>
      <c r="J6" s="164"/>
      <c r="K6" s="375"/>
      <c r="L6" s="377"/>
    </row>
    <row r="7" spans="1:12" x14ac:dyDescent="0.3">
      <c r="A7" s="51"/>
      <c r="B7" s="51"/>
      <c r="C7" s="51"/>
      <c r="E7" s="160"/>
      <c r="F7" s="161"/>
      <c r="G7" s="161"/>
      <c r="H7" s="161"/>
      <c r="I7" s="161"/>
      <c r="J7" s="161"/>
      <c r="K7" s="378"/>
      <c r="L7" s="380"/>
    </row>
    <row r="8" spans="1:12" x14ac:dyDescent="0.3">
      <c r="A8" s="51"/>
      <c r="B8" s="51"/>
      <c r="C8" s="51"/>
      <c r="E8" s="163"/>
      <c r="F8" s="164"/>
      <c r="G8" s="164"/>
      <c r="H8" s="164"/>
      <c r="I8" s="164"/>
      <c r="J8" s="164"/>
      <c r="K8" s="375"/>
      <c r="L8" s="377"/>
    </row>
    <row r="9" spans="1:12" x14ac:dyDescent="0.3">
      <c r="A9" s="51"/>
      <c r="B9" s="51"/>
      <c r="C9" s="51"/>
      <c r="E9" s="160"/>
      <c r="F9" s="161"/>
      <c r="G9" s="161"/>
      <c r="H9" s="161"/>
      <c r="I9" s="161"/>
      <c r="J9" s="161"/>
      <c r="K9" s="378"/>
      <c r="L9" s="380"/>
    </row>
    <row r="10" spans="1:12" ht="15" customHeight="1" x14ac:dyDescent="0.3">
      <c r="A10" s="51"/>
      <c r="B10" s="51"/>
      <c r="C10" s="51"/>
      <c r="E10" s="163"/>
      <c r="F10" s="164"/>
      <c r="G10" s="164"/>
      <c r="H10" s="164"/>
      <c r="I10" s="164"/>
      <c r="J10" s="164"/>
      <c r="K10" s="375"/>
      <c r="L10" s="377"/>
    </row>
    <row r="11" spans="1:12" x14ac:dyDescent="0.3">
      <c r="A11" s="51"/>
      <c r="B11" s="51"/>
      <c r="C11" s="51"/>
      <c r="E11" s="160"/>
      <c r="F11" s="161"/>
      <c r="G11" s="161"/>
      <c r="H11" s="161"/>
      <c r="I11" s="161"/>
      <c r="J11" s="161"/>
      <c r="K11" s="378"/>
      <c r="L11" s="380"/>
    </row>
    <row r="12" spans="1:12" x14ac:dyDescent="0.3">
      <c r="A12" s="51"/>
      <c r="B12" s="51"/>
      <c r="C12" s="51"/>
      <c r="E12" s="163"/>
      <c r="F12" s="164"/>
      <c r="G12" s="164"/>
      <c r="H12" s="164"/>
      <c r="I12" s="164"/>
      <c r="J12" s="164"/>
      <c r="K12" s="375"/>
      <c r="L12" s="377"/>
    </row>
    <row r="13" spans="1:12" x14ac:dyDescent="0.3">
      <c r="A13" s="51"/>
      <c r="B13" s="51"/>
      <c r="C13" s="51"/>
      <c r="E13" s="160"/>
      <c r="F13" s="161"/>
      <c r="G13" s="161"/>
      <c r="H13" s="161"/>
      <c r="I13" s="161"/>
      <c r="J13" s="161"/>
      <c r="K13" s="378"/>
      <c r="L13" s="380"/>
    </row>
    <row r="14" spans="1:12" x14ac:dyDescent="0.3">
      <c r="A14" s="51"/>
      <c r="B14" s="51"/>
      <c r="C14" s="51"/>
      <c r="E14" s="163"/>
      <c r="F14" s="164"/>
      <c r="G14" s="164"/>
      <c r="H14" s="164"/>
      <c r="I14" s="164"/>
      <c r="J14" s="164"/>
      <c r="K14" s="375"/>
      <c r="L14" s="377"/>
    </row>
    <row r="15" spans="1:12" x14ac:dyDescent="0.3">
      <c r="A15" s="51"/>
      <c r="B15" s="51"/>
      <c r="C15" s="51"/>
      <c r="E15" s="160"/>
      <c r="F15" s="161"/>
      <c r="G15" s="161"/>
      <c r="H15" s="161"/>
      <c r="I15" s="161"/>
      <c r="J15" s="161"/>
      <c r="K15" s="378"/>
      <c r="L15" s="380"/>
    </row>
    <row r="16" spans="1:12" x14ac:dyDescent="0.3">
      <c r="A16" s="51"/>
      <c r="B16" s="51"/>
      <c r="C16" s="51"/>
      <c r="E16" s="163"/>
      <c r="F16" s="164"/>
      <c r="G16" s="164"/>
      <c r="H16" s="164"/>
      <c r="I16" s="164"/>
      <c r="J16" s="164"/>
      <c r="K16" s="375"/>
      <c r="L16" s="377"/>
    </row>
    <row r="17" spans="1:16" x14ac:dyDescent="0.3">
      <c r="A17" s="51"/>
      <c r="B17" s="51"/>
      <c r="C17" s="51"/>
      <c r="E17" s="160"/>
      <c r="F17" s="161"/>
      <c r="G17" s="161"/>
      <c r="H17" s="161"/>
      <c r="I17" s="161"/>
      <c r="J17" s="161"/>
      <c r="K17" s="378"/>
      <c r="L17" s="380"/>
    </row>
    <row r="18" spans="1:16" x14ac:dyDescent="0.3">
      <c r="A18" s="51"/>
      <c r="B18" s="51"/>
      <c r="C18" s="51"/>
      <c r="E18" s="163"/>
      <c r="F18" s="164"/>
      <c r="G18" s="164"/>
      <c r="H18" s="164"/>
      <c r="I18" s="164"/>
      <c r="J18" s="164"/>
      <c r="K18" s="375"/>
      <c r="L18" s="377"/>
      <c r="P18" s="48"/>
    </row>
    <row r="19" spans="1:16" x14ac:dyDescent="0.3">
      <c r="A19" s="51"/>
      <c r="B19" s="51"/>
      <c r="C19" s="51"/>
      <c r="E19" s="160"/>
      <c r="F19" s="161"/>
      <c r="G19" s="161"/>
      <c r="H19" s="161"/>
      <c r="I19" s="161"/>
      <c r="J19" s="161"/>
      <c r="K19" s="378"/>
      <c r="L19" s="380"/>
    </row>
    <row r="20" spans="1:16" x14ac:dyDescent="0.3">
      <c r="A20" s="51"/>
      <c r="B20" s="51"/>
      <c r="C20" s="51"/>
      <c r="E20" s="163"/>
      <c r="F20" s="164"/>
      <c r="G20" s="164"/>
      <c r="H20" s="164"/>
      <c r="I20" s="164"/>
      <c r="J20" s="164"/>
      <c r="K20" s="375"/>
      <c r="L20" s="377"/>
    </row>
    <row r="21" spans="1:16" x14ac:dyDescent="0.3">
      <c r="A21" s="51"/>
      <c r="B21" s="51"/>
      <c r="C21" s="51"/>
      <c r="E21" s="160"/>
      <c r="F21" s="161"/>
      <c r="G21" s="161"/>
      <c r="H21" s="161"/>
      <c r="I21" s="161"/>
      <c r="J21" s="161"/>
      <c r="K21" s="378"/>
      <c r="L21" s="380"/>
    </row>
    <row r="22" spans="1:16" x14ac:dyDescent="0.3">
      <c r="A22" s="51"/>
      <c r="B22" s="51"/>
      <c r="C22" s="51"/>
      <c r="E22" s="163"/>
      <c r="F22" s="164"/>
      <c r="G22" s="164"/>
      <c r="H22" s="164"/>
      <c r="I22" s="164"/>
      <c r="J22" s="164"/>
      <c r="K22" s="375"/>
      <c r="L22" s="377"/>
    </row>
    <row r="23" spans="1:16" x14ac:dyDescent="0.3">
      <c r="A23" s="51"/>
      <c r="B23" s="51"/>
      <c r="C23" s="51"/>
      <c r="E23" s="160"/>
      <c r="F23" s="161"/>
      <c r="G23" s="161"/>
      <c r="H23" s="161"/>
      <c r="I23" s="161"/>
      <c r="J23" s="161"/>
      <c r="K23" s="378"/>
      <c r="L23" s="380"/>
    </row>
    <row r="24" spans="1:16" x14ac:dyDescent="0.3">
      <c r="A24" s="51"/>
      <c r="B24" s="51"/>
      <c r="C24" s="51"/>
      <c r="E24" s="163"/>
      <c r="F24" s="164"/>
      <c r="G24" s="164"/>
      <c r="H24" s="164"/>
      <c r="I24" s="164"/>
      <c r="J24" s="164"/>
      <c r="K24" s="375"/>
      <c r="L24" s="377"/>
    </row>
    <row r="25" spans="1:16" x14ac:dyDescent="0.3">
      <c r="A25" s="51"/>
      <c r="B25" s="51"/>
      <c r="C25" s="51"/>
      <c r="E25" s="160"/>
      <c r="F25" s="161"/>
      <c r="G25" s="161"/>
      <c r="H25" s="161"/>
      <c r="I25" s="161"/>
      <c r="J25" s="161"/>
      <c r="K25" s="378"/>
      <c r="L25" s="380"/>
    </row>
    <row r="26" spans="1:16" x14ac:dyDescent="0.3">
      <c r="A26" s="51"/>
      <c r="B26" s="51"/>
      <c r="C26" s="51"/>
      <c r="E26" s="163"/>
      <c r="F26" s="164"/>
      <c r="G26" s="164"/>
      <c r="H26" s="164"/>
      <c r="I26" s="164"/>
      <c r="J26" s="164"/>
      <c r="K26" s="375"/>
      <c r="L26" s="377"/>
    </row>
    <row r="27" spans="1:16" ht="15" thickBot="1" x14ac:dyDescent="0.35">
      <c r="A27" s="51"/>
      <c r="E27" s="166"/>
      <c r="F27" s="167"/>
      <c r="G27" s="167"/>
      <c r="H27" s="167"/>
      <c r="I27" s="167"/>
      <c r="J27" s="167"/>
      <c r="K27" s="396"/>
      <c r="L27" s="397"/>
    </row>
    <row r="28" spans="1:16" x14ac:dyDescent="0.3">
      <c r="A28" s="48"/>
    </row>
  </sheetData>
  <sheetProtection sheet="1" objects="1" scenarios="1"/>
  <mergeCells count="29">
    <mergeCell ref="B3:C4"/>
    <mergeCell ref="B2:C2"/>
    <mergeCell ref="K7:L7"/>
    <mergeCell ref="K8:L8"/>
    <mergeCell ref="K1:L1"/>
    <mergeCell ref="K9:L9"/>
    <mergeCell ref="K10:L10"/>
    <mergeCell ref="K2:L2"/>
    <mergeCell ref="K3:L3"/>
    <mergeCell ref="K4:L4"/>
    <mergeCell ref="K5:L5"/>
    <mergeCell ref="K6:L6"/>
    <mergeCell ref="K11:L11"/>
    <mergeCell ref="K12:L12"/>
    <mergeCell ref="K13:L13"/>
    <mergeCell ref="K14:L14"/>
    <mergeCell ref="K15:L15"/>
    <mergeCell ref="K16:L16"/>
    <mergeCell ref="K17:L17"/>
    <mergeCell ref="K18:L18"/>
    <mergeCell ref="K20:L20"/>
    <mergeCell ref="K19:L19"/>
    <mergeCell ref="K22:L22"/>
    <mergeCell ref="K21:L21"/>
    <mergeCell ref="K27:L27"/>
    <mergeCell ref="K26:L26"/>
    <mergeCell ref="K25:L25"/>
    <mergeCell ref="K24:L24"/>
    <mergeCell ref="K23:L2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80" zoomScaleNormal="100" zoomScalePageLayoutView="80" workbookViewId="0">
      <selection activeCell="A46" sqref="A46"/>
    </sheetView>
  </sheetViews>
  <sheetFormatPr baseColWidth="10" defaultColWidth="0" defaultRowHeight="14.4" x14ac:dyDescent="0.3"/>
  <cols>
    <col min="1" max="1" width="127.21875" style="6" customWidth="1"/>
    <col min="2" max="8" width="11.21875" style="6" customWidth="1"/>
    <col min="9" max="16384" width="11.21875" style="6" hidden="1"/>
  </cols>
  <sheetData>
    <row r="1" spans="1:1" x14ac:dyDescent="0.3">
      <c r="A1" s="28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AN278"/>
  <sheetViews>
    <sheetView topLeftCell="E8" zoomScale="90" zoomScaleNormal="90" workbookViewId="0">
      <selection activeCell="L29" sqref="L29"/>
    </sheetView>
  </sheetViews>
  <sheetFormatPr baseColWidth="10" defaultColWidth="9.109375" defaultRowHeight="14.4" x14ac:dyDescent="0.3"/>
  <cols>
    <col min="2" max="2" width="14.109375" customWidth="1"/>
    <col min="6" max="6" width="16.88671875" style="39" customWidth="1"/>
    <col min="7" max="7" width="11.44140625" style="39" customWidth="1"/>
    <col min="8" max="8" width="12" style="39" customWidth="1"/>
    <col min="9" max="9" width="10.5546875" style="39" customWidth="1"/>
    <col min="10" max="10" width="12" style="39" customWidth="1"/>
    <col min="11" max="11" width="11" style="39" customWidth="1"/>
    <col min="12" max="12" width="11.44140625" style="39" customWidth="1"/>
    <col min="13" max="13" width="13.44140625" style="39" customWidth="1"/>
    <col min="15" max="15" width="10.88671875" customWidth="1"/>
    <col min="16" max="16" width="19.44140625" customWidth="1"/>
    <col min="17" max="17" width="18.21875" customWidth="1"/>
    <col min="18" max="18" width="20.109375" customWidth="1"/>
    <col min="19" max="19" width="14.77734375" customWidth="1"/>
    <col min="20" max="20" width="10.88671875" customWidth="1"/>
    <col min="21" max="21" width="12.44140625" customWidth="1"/>
    <col min="22" max="22" width="10.77734375" customWidth="1"/>
    <col min="29" max="29" width="11" customWidth="1"/>
    <col min="35" max="35" width="15.44140625" customWidth="1"/>
    <col min="37" max="37" width="13.44140625" customWidth="1"/>
    <col min="38" max="38" width="15.21875" customWidth="1"/>
    <col min="39" max="39" width="11.5546875" customWidth="1"/>
  </cols>
  <sheetData>
    <row r="1" spans="1:40" ht="82.2" thickBot="1" x14ac:dyDescent="0.35">
      <c r="A1" t="s">
        <v>143</v>
      </c>
      <c r="B1" t="s">
        <v>211</v>
      </c>
      <c r="C1" t="s">
        <v>240</v>
      </c>
      <c r="F1" s="33" t="s">
        <v>47</v>
      </c>
      <c r="G1" s="33" t="s">
        <v>158</v>
      </c>
      <c r="H1" s="33" t="s">
        <v>159</v>
      </c>
      <c r="I1" s="33" t="s">
        <v>160</v>
      </c>
      <c r="J1" s="33" t="s">
        <v>161</v>
      </c>
      <c r="K1" s="33" t="s">
        <v>162</v>
      </c>
      <c r="L1" s="33" t="s">
        <v>163</v>
      </c>
      <c r="M1" s="33" t="s">
        <v>164</v>
      </c>
      <c r="O1" s="257" t="s">
        <v>302</v>
      </c>
      <c r="P1" s="235" t="s">
        <v>212</v>
      </c>
      <c r="Q1" s="235" t="s">
        <v>103</v>
      </c>
      <c r="R1" s="235" t="s">
        <v>33</v>
      </c>
      <c r="S1" s="235" t="s">
        <v>21</v>
      </c>
      <c r="T1" s="235" t="s">
        <v>260</v>
      </c>
      <c r="U1" s="235" t="s">
        <v>235</v>
      </c>
      <c r="V1" s="236"/>
      <c r="W1" s="237" t="s">
        <v>258</v>
      </c>
      <c r="X1" s="238" t="s">
        <v>259</v>
      </c>
      <c r="Y1" s="237" t="s">
        <v>304</v>
      </c>
      <c r="Z1" s="238" t="s">
        <v>305</v>
      </c>
      <c r="AB1" s="267"/>
      <c r="AC1" s="267"/>
      <c r="AD1" s="268" t="s">
        <v>306</v>
      </c>
      <c r="AE1" s="268" t="s">
        <v>265</v>
      </c>
      <c r="AG1" s="258" t="s">
        <v>286</v>
      </c>
      <c r="AH1" s="259" t="s">
        <v>103</v>
      </c>
      <c r="AI1" s="259" t="s">
        <v>287</v>
      </c>
      <c r="AJ1" s="259" t="s">
        <v>285</v>
      </c>
      <c r="AK1" s="259" t="s">
        <v>284</v>
      </c>
      <c r="AL1" s="259" t="s">
        <v>282</v>
      </c>
      <c r="AM1" s="259" t="s">
        <v>283</v>
      </c>
      <c r="AN1" s="260" t="s">
        <v>303</v>
      </c>
    </row>
    <row r="2" spans="1:40" ht="15" thickTop="1" x14ac:dyDescent="0.3">
      <c r="A2" t="s">
        <v>140</v>
      </c>
      <c r="B2">
        <v>1</v>
      </c>
      <c r="F2" s="34" t="s">
        <v>7</v>
      </c>
      <c r="G2" s="34">
        <v>10</v>
      </c>
      <c r="H2" s="34">
        <v>8</v>
      </c>
      <c r="I2" s="34">
        <v>10</v>
      </c>
      <c r="J2" s="34">
        <v>13</v>
      </c>
      <c r="K2" s="34">
        <v>12</v>
      </c>
      <c r="L2" s="34">
        <v>7</v>
      </c>
      <c r="M2" s="34">
        <v>7</v>
      </c>
      <c r="O2" s="239" t="s">
        <v>246</v>
      </c>
      <c r="P2" s="240" t="s">
        <v>25</v>
      </c>
      <c r="Q2" s="241">
        <v>1</v>
      </c>
      <c r="R2" s="241" t="s">
        <v>213</v>
      </c>
      <c r="S2" s="241">
        <v>1.2</v>
      </c>
      <c r="T2" s="242">
        <f t="shared" ref="T2:T13" si="0">ROUNDUP(V2,0)</f>
        <v>6</v>
      </c>
      <c r="U2" s="243" t="str">
        <f t="shared" ref="U2:U13" si="1">P2&amp;""&amp;Q2</f>
        <v>Leicht1</v>
      </c>
      <c r="V2" s="242">
        <v>6</v>
      </c>
      <c r="W2" s="244">
        <f>T2*0.7</f>
        <v>4.1999999999999993</v>
      </c>
      <c r="X2" s="245">
        <f>T2*0.5</f>
        <v>3</v>
      </c>
      <c r="Y2" s="244">
        <f>V2*0.7</f>
        <v>4.1999999999999993</v>
      </c>
      <c r="Z2" s="244">
        <f>W2*0.7</f>
        <v>2.9399999999999995</v>
      </c>
      <c r="AB2" s="267" t="s">
        <v>246</v>
      </c>
      <c r="AC2" s="267" t="s">
        <v>264</v>
      </c>
      <c r="AD2" s="267">
        <v>6</v>
      </c>
      <c r="AE2" s="267">
        <v>4</v>
      </c>
      <c r="AG2" s="261" t="s">
        <v>266</v>
      </c>
      <c r="AH2" t="s">
        <v>267</v>
      </c>
      <c r="AI2" t="str">
        <f>AG2&amp;""&amp;AJ2</f>
        <v>Leicht_1_0</v>
      </c>
      <c r="AJ2">
        <v>0</v>
      </c>
      <c r="AK2">
        <v>0</v>
      </c>
      <c r="AL2">
        <v>6</v>
      </c>
      <c r="AM2">
        <v>7</v>
      </c>
      <c r="AN2" s="262">
        <f t="shared" ref="AN2:AN33" si="2">AJ2/AM2*100</f>
        <v>0</v>
      </c>
    </row>
    <row r="3" spans="1:40" x14ac:dyDescent="0.3">
      <c r="A3" t="s">
        <v>25</v>
      </c>
      <c r="B3">
        <v>2</v>
      </c>
      <c r="F3" s="35" t="s">
        <v>9</v>
      </c>
      <c r="G3" s="35">
        <v>10</v>
      </c>
      <c r="H3" s="35">
        <v>13</v>
      </c>
      <c r="I3" s="35">
        <v>8</v>
      </c>
      <c r="J3" s="35">
        <v>10</v>
      </c>
      <c r="K3" s="35">
        <v>12</v>
      </c>
      <c r="L3" s="35">
        <v>12</v>
      </c>
      <c r="M3" s="35">
        <v>12</v>
      </c>
      <c r="O3" s="239" t="s">
        <v>247</v>
      </c>
      <c r="P3" s="246" t="s">
        <v>25</v>
      </c>
      <c r="Q3" s="247">
        <v>2</v>
      </c>
      <c r="R3" s="247" t="s">
        <v>214</v>
      </c>
      <c r="S3" s="247">
        <v>1.2</v>
      </c>
      <c r="T3" s="242">
        <f t="shared" si="0"/>
        <v>9</v>
      </c>
      <c r="U3" s="243" t="str">
        <f t="shared" si="1"/>
        <v>Leicht2</v>
      </c>
      <c r="V3" s="248">
        <v>8.4</v>
      </c>
      <c r="W3" s="244">
        <f>T3*0.7</f>
        <v>6.3</v>
      </c>
      <c r="X3" s="245">
        <f>T3*0.5</f>
        <v>4.5</v>
      </c>
      <c r="Y3" s="244">
        <f t="shared" ref="Y3:Y13" si="3">V3*0.7</f>
        <v>5.88</v>
      </c>
      <c r="Z3" s="244">
        <f t="shared" ref="Z3:Z13" si="4">W3*0.7</f>
        <v>4.4099999999999993</v>
      </c>
      <c r="AB3" s="267" t="s">
        <v>246</v>
      </c>
      <c r="AC3" s="267" t="s">
        <v>262</v>
      </c>
      <c r="AD3" s="267">
        <v>5</v>
      </c>
      <c r="AE3" s="267">
        <v>3</v>
      </c>
      <c r="AG3" s="261" t="s">
        <v>266</v>
      </c>
      <c r="AH3" t="s">
        <v>267</v>
      </c>
      <c r="AI3" t="str">
        <f t="shared" ref="AI3:AI66" si="5">AG3&amp;""&amp;AJ3</f>
        <v>Leicht_1_1</v>
      </c>
      <c r="AJ3">
        <v>1</v>
      </c>
      <c r="AK3">
        <v>3</v>
      </c>
      <c r="AL3">
        <v>6</v>
      </c>
      <c r="AM3">
        <v>7</v>
      </c>
      <c r="AN3" s="262">
        <f t="shared" si="2"/>
        <v>14.285714285714285</v>
      </c>
    </row>
    <row r="4" spans="1:40" x14ac:dyDescent="0.3">
      <c r="A4" t="s">
        <v>127</v>
      </c>
      <c r="B4">
        <v>3</v>
      </c>
      <c r="F4" s="34" t="s">
        <v>14</v>
      </c>
      <c r="G4" s="34">
        <v>10</v>
      </c>
      <c r="H4" s="34">
        <v>11</v>
      </c>
      <c r="I4" s="34">
        <v>8</v>
      </c>
      <c r="J4" s="34">
        <v>6</v>
      </c>
      <c r="K4" s="34">
        <v>8</v>
      </c>
      <c r="L4" s="34">
        <v>9</v>
      </c>
      <c r="M4" s="34">
        <v>13</v>
      </c>
      <c r="O4" s="239" t="s">
        <v>248</v>
      </c>
      <c r="P4" s="249" t="s">
        <v>25</v>
      </c>
      <c r="Q4" s="241">
        <v>3</v>
      </c>
      <c r="R4" s="241" t="s">
        <v>215</v>
      </c>
      <c r="S4" s="241">
        <v>1.2</v>
      </c>
      <c r="T4" s="242">
        <f t="shared" si="0"/>
        <v>10</v>
      </c>
      <c r="U4" s="243" t="str">
        <f t="shared" si="1"/>
        <v>Leicht3</v>
      </c>
      <c r="V4" s="242">
        <v>9.6</v>
      </c>
      <c r="W4" s="244">
        <f t="shared" ref="W4:W13" si="6">T4*0.7</f>
        <v>7</v>
      </c>
      <c r="X4" s="245">
        <f t="shared" ref="X4:X13" si="7">T4*0.5</f>
        <v>5</v>
      </c>
      <c r="Y4" s="244">
        <f t="shared" si="3"/>
        <v>6.72</v>
      </c>
      <c r="Z4" s="244">
        <f t="shared" si="4"/>
        <v>4.8999999999999995</v>
      </c>
      <c r="AB4" s="267" t="s">
        <v>246</v>
      </c>
      <c r="AC4" s="267" t="s">
        <v>263</v>
      </c>
      <c r="AD4" s="267">
        <v>3</v>
      </c>
      <c r="AE4" s="267">
        <v>2</v>
      </c>
      <c r="AG4" s="261" t="s">
        <v>266</v>
      </c>
      <c r="AH4" t="s">
        <v>267</v>
      </c>
      <c r="AI4" t="str">
        <f t="shared" si="5"/>
        <v>Leicht_1_2</v>
      </c>
      <c r="AJ4">
        <v>2</v>
      </c>
      <c r="AK4">
        <v>4</v>
      </c>
      <c r="AL4">
        <v>6</v>
      </c>
      <c r="AM4">
        <v>7</v>
      </c>
      <c r="AN4" s="262">
        <f t="shared" si="2"/>
        <v>28.571428571428569</v>
      </c>
    </row>
    <row r="5" spans="1:40" x14ac:dyDescent="0.3">
      <c r="A5" t="s">
        <v>141</v>
      </c>
      <c r="B5">
        <v>4</v>
      </c>
      <c r="F5" s="35" t="s">
        <v>79</v>
      </c>
      <c r="G5" s="35">
        <v>10</v>
      </c>
      <c r="H5" s="35">
        <v>9</v>
      </c>
      <c r="I5" s="35">
        <v>10</v>
      </c>
      <c r="J5" s="35">
        <v>12</v>
      </c>
      <c r="K5" s="35">
        <v>11</v>
      </c>
      <c r="L5" s="35">
        <v>8</v>
      </c>
      <c r="M5" s="35">
        <v>9</v>
      </c>
      <c r="O5" s="239" t="s">
        <v>249</v>
      </c>
      <c r="P5" s="246" t="s">
        <v>25</v>
      </c>
      <c r="Q5" s="247">
        <v>4</v>
      </c>
      <c r="R5" s="247" t="s">
        <v>216</v>
      </c>
      <c r="S5" s="247">
        <v>1.2</v>
      </c>
      <c r="T5" s="242">
        <f t="shared" si="0"/>
        <v>11</v>
      </c>
      <c r="U5" s="243" t="str">
        <f t="shared" si="1"/>
        <v>Leicht4</v>
      </c>
      <c r="V5" s="248">
        <v>10.6</v>
      </c>
      <c r="W5" s="244">
        <f t="shared" si="6"/>
        <v>7.6999999999999993</v>
      </c>
      <c r="X5" s="245">
        <f t="shared" si="7"/>
        <v>5.5</v>
      </c>
      <c r="Y5" s="244">
        <f t="shared" si="3"/>
        <v>7.419999999999999</v>
      </c>
      <c r="Z5" s="244">
        <f t="shared" si="4"/>
        <v>5.3899999999999988</v>
      </c>
      <c r="AB5" s="267" t="s">
        <v>246</v>
      </c>
      <c r="AC5" s="267" t="s">
        <v>261</v>
      </c>
      <c r="AD5" s="267">
        <v>0</v>
      </c>
      <c r="AE5" s="267">
        <v>0</v>
      </c>
      <c r="AG5" s="261" t="s">
        <v>266</v>
      </c>
      <c r="AH5" t="s">
        <v>267</v>
      </c>
      <c r="AI5" t="str">
        <f t="shared" si="5"/>
        <v>Leicht_1_3</v>
      </c>
      <c r="AJ5">
        <v>3</v>
      </c>
      <c r="AK5">
        <v>4</v>
      </c>
      <c r="AL5">
        <v>6</v>
      </c>
      <c r="AM5">
        <v>7</v>
      </c>
      <c r="AN5" s="262">
        <f t="shared" si="2"/>
        <v>42.857142857142854</v>
      </c>
    </row>
    <row r="6" spans="1:40" x14ac:dyDescent="0.3">
      <c r="A6" t="s">
        <v>142</v>
      </c>
      <c r="B6">
        <v>5</v>
      </c>
      <c r="F6" s="36" t="s">
        <v>16</v>
      </c>
      <c r="G6" s="34">
        <v>10</v>
      </c>
      <c r="H6" s="34">
        <v>10</v>
      </c>
      <c r="I6" s="34">
        <v>14</v>
      </c>
      <c r="J6" s="34">
        <v>8</v>
      </c>
      <c r="K6" s="37">
        <v>9</v>
      </c>
      <c r="L6" s="34">
        <v>10</v>
      </c>
      <c r="M6" s="34">
        <v>10</v>
      </c>
      <c r="O6" s="239" t="s">
        <v>250</v>
      </c>
      <c r="P6" s="249" t="s">
        <v>127</v>
      </c>
      <c r="Q6" s="241">
        <v>1</v>
      </c>
      <c r="R6" s="241" t="s">
        <v>217</v>
      </c>
      <c r="S6" s="241">
        <v>3</v>
      </c>
      <c r="T6" s="242">
        <f t="shared" si="0"/>
        <v>11</v>
      </c>
      <c r="U6" s="243" t="str">
        <f t="shared" si="1"/>
        <v>Mittel1</v>
      </c>
      <c r="V6" s="242">
        <v>10.5</v>
      </c>
      <c r="W6" s="244">
        <f t="shared" si="6"/>
        <v>7.6999999999999993</v>
      </c>
      <c r="X6" s="245">
        <f t="shared" si="7"/>
        <v>5.5</v>
      </c>
      <c r="Y6" s="244">
        <f t="shared" si="3"/>
        <v>7.35</v>
      </c>
      <c r="Z6" s="244">
        <f t="shared" si="4"/>
        <v>5.3899999999999988</v>
      </c>
      <c r="AB6" s="267"/>
      <c r="AC6" s="267"/>
      <c r="AD6" s="267"/>
      <c r="AE6" s="267"/>
      <c r="AG6" s="261" t="s">
        <v>266</v>
      </c>
      <c r="AH6" t="s">
        <v>267</v>
      </c>
      <c r="AI6" t="str">
        <f t="shared" si="5"/>
        <v>Leicht_1_4</v>
      </c>
      <c r="AJ6">
        <v>4</v>
      </c>
      <c r="AK6">
        <v>6</v>
      </c>
      <c r="AL6">
        <v>6</v>
      </c>
      <c r="AM6">
        <v>7</v>
      </c>
      <c r="AN6" s="262">
        <f t="shared" si="2"/>
        <v>57.142857142857139</v>
      </c>
    </row>
    <row r="7" spans="1:40" x14ac:dyDescent="0.3">
      <c r="B7">
        <v>0</v>
      </c>
      <c r="F7" s="35" t="s">
        <v>94</v>
      </c>
      <c r="G7" s="35">
        <v>10</v>
      </c>
      <c r="H7" s="35">
        <v>11</v>
      </c>
      <c r="I7" s="35">
        <v>10</v>
      </c>
      <c r="J7" s="35">
        <v>10</v>
      </c>
      <c r="K7" s="35">
        <v>10</v>
      </c>
      <c r="L7" s="35">
        <v>10</v>
      </c>
      <c r="M7" s="35">
        <v>10</v>
      </c>
      <c r="O7" s="239" t="s">
        <v>251</v>
      </c>
      <c r="P7" s="246" t="s">
        <v>127</v>
      </c>
      <c r="Q7" s="247">
        <v>2</v>
      </c>
      <c r="R7" s="247" t="s">
        <v>218</v>
      </c>
      <c r="S7" s="247">
        <v>3</v>
      </c>
      <c r="T7" s="242">
        <f t="shared" si="0"/>
        <v>15</v>
      </c>
      <c r="U7" s="243" t="str">
        <f t="shared" si="1"/>
        <v>Mittel2</v>
      </c>
      <c r="V7" s="248">
        <v>14.7</v>
      </c>
      <c r="W7" s="244">
        <f t="shared" si="6"/>
        <v>10.5</v>
      </c>
      <c r="X7" s="245">
        <f t="shared" si="7"/>
        <v>7.5</v>
      </c>
      <c r="Y7" s="244">
        <f t="shared" si="3"/>
        <v>10.29</v>
      </c>
      <c r="Z7" s="244">
        <f t="shared" si="4"/>
        <v>7.35</v>
      </c>
      <c r="AB7" s="267"/>
      <c r="AC7" s="267"/>
      <c r="AD7" s="267"/>
      <c r="AE7" s="267"/>
      <c r="AG7" s="261" t="s">
        <v>266</v>
      </c>
      <c r="AH7" t="s">
        <v>267</v>
      </c>
      <c r="AI7" t="str">
        <f t="shared" si="5"/>
        <v>Leicht_1_5</v>
      </c>
      <c r="AJ7">
        <v>5</v>
      </c>
      <c r="AK7">
        <v>6</v>
      </c>
      <c r="AL7">
        <v>6</v>
      </c>
      <c r="AM7">
        <v>7</v>
      </c>
      <c r="AN7" s="262">
        <f t="shared" si="2"/>
        <v>71.428571428571431</v>
      </c>
    </row>
    <row r="8" spans="1:40" x14ac:dyDescent="0.3">
      <c r="F8" s="34" t="s">
        <v>20</v>
      </c>
      <c r="G8" s="34">
        <v>4</v>
      </c>
      <c r="H8" s="34">
        <v>4</v>
      </c>
      <c r="I8" s="34">
        <v>4</v>
      </c>
      <c r="J8" s="34">
        <v>4</v>
      </c>
      <c r="K8" s="34">
        <v>4</v>
      </c>
      <c r="L8" s="34">
        <v>4</v>
      </c>
      <c r="M8" s="34">
        <v>4</v>
      </c>
      <c r="O8" s="250" t="s">
        <v>252</v>
      </c>
      <c r="P8" s="249" t="s">
        <v>127</v>
      </c>
      <c r="Q8" s="241">
        <v>3</v>
      </c>
      <c r="R8" s="241" t="s">
        <v>219</v>
      </c>
      <c r="S8" s="241">
        <v>3</v>
      </c>
      <c r="T8" s="242">
        <f t="shared" si="0"/>
        <v>17</v>
      </c>
      <c r="U8" s="243" t="str">
        <f t="shared" si="1"/>
        <v>Mittel3</v>
      </c>
      <c r="V8" s="242">
        <v>16.8</v>
      </c>
      <c r="W8" s="244">
        <f t="shared" si="6"/>
        <v>11.899999999999999</v>
      </c>
      <c r="X8" s="245">
        <f t="shared" si="7"/>
        <v>8.5</v>
      </c>
      <c r="Y8" s="244">
        <f t="shared" si="3"/>
        <v>11.76</v>
      </c>
      <c r="Z8" s="244">
        <f t="shared" si="4"/>
        <v>8.3299999999999983</v>
      </c>
      <c r="AB8" s="267"/>
      <c r="AC8" s="267"/>
      <c r="AD8" s="267"/>
      <c r="AE8" s="267"/>
      <c r="AG8" s="261" t="s">
        <v>266</v>
      </c>
      <c r="AH8" t="s">
        <v>267</v>
      </c>
      <c r="AI8" t="str">
        <f t="shared" si="5"/>
        <v>Leicht_1_6</v>
      </c>
      <c r="AJ8">
        <v>6</v>
      </c>
      <c r="AK8">
        <v>6</v>
      </c>
      <c r="AL8">
        <v>6</v>
      </c>
      <c r="AM8">
        <v>7</v>
      </c>
      <c r="AN8" s="262">
        <f t="shared" si="2"/>
        <v>85.714285714285708</v>
      </c>
    </row>
    <row r="9" spans="1:40" x14ac:dyDescent="0.3">
      <c r="A9" t="s">
        <v>241</v>
      </c>
      <c r="F9" s="35" t="s">
        <v>62</v>
      </c>
      <c r="G9" s="35">
        <v>4</v>
      </c>
      <c r="H9" s="35">
        <v>4</v>
      </c>
      <c r="I9" s="35">
        <v>4</v>
      </c>
      <c r="J9" s="35">
        <v>4</v>
      </c>
      <c r="K9" s="35">
        <v>4</v>
      </c>
      <c r="L9" s="35">
        <v>4</v>
      </c>
      <c r="M9" s="35">
        <v>4</v>
      </c>
      <c r="O9" s="239" t="s">
        <v>253</v>
      </c>
      <c r="P9" s="246" t="s">
        <v>127</v>
      </c>
      <c r="Q9" s="247">
        <v>4</v>
      </c>
      <c r="R9" s="247" t="s">
        <v>220</v>
      </c>
      <c r="S9" s="247">
        <v>3</v>
      </c>
      <c r="T9" s="242">
        <f t="shared" si="0"/>
        <v>19</v>
      </c>
      <c r="U9" s="243" t="str">
        <f t="shared" si="1"/>
        <v>Mittel4</v>
      </c>
      <c r="V9" s="248">
        <v>18.55</v>
      </c>
      <c r="W9" s="244">
        <f t="shared" si="6"/>
        <v>13.299999999999999</v>
      </c>
      <c r="X9" s="245">
        <f t="shared" si="7"/>
        <v>9.5</v>
      </c>
      <c r="Y9" s="244">
        <f t="shared" si="3"/>
        <v>12.984999999999999</v>
      </c>
      <c r="Z9" s="244">
        <f t="shared" si="4"/>
        <v>9.3099999999999987</v>
      </c>
      <c r="AB9" s="267"/>
      <c r="AC9" s="267"/>
      <c r="AD9" s="267"/>
      <c r="AE9" s="267"/>
      <c r="AG9" s="261" t="s">
        <v>266</v>
      </c>
      <c r="AH9" t="s">
        <v>267</v>
      </c>
      <c r="AI9" t="str">
        <f t="shared" si="5"/>
        <v>Leicht_1_7</v>
      </c>
      <c r="AJ9">
        <v>7</v>
      </c>
      <c r="AK9">
        <v>6</v>
      </c>
      <c r="AL9">
        <v>6</v>
      </c>
      <c r="AM9">
        <v>7</v>
      </c>
      <c r="AN9" s="262">
        <f t="shared" si="2"/>
        <v>100</v>
      </c>
    </row>
    <row r="10" spans="1:40" x14ac:dyDescent="0.3">
      <c r="F10" s="34" t="s">
        <v>39</v>
      </c>
      <c r="G10" s="34">
        <v>200</v>
      </c>
      <c r="H10" s="34">
        <v>150</v>
      </c>
      <c r="I10" s="34">
        <v>200</v>
      </c>
      <c r="J10" s="34">
        <v>250</v>
      </c>
      <c r="K10" s="34">
        <v>250</v>
      </c>
      <c r="L10" s="34">
        <v>150</v>
      </c>
      <c r="M10" s="34">
        <v>150</v>
      </c>
      <c r="O10" s="239" t="s">
        <v>254</v>
      </c>
      <c r="P10" s="249" t="s">
        <v>141</v>
      </c>
      <c r="Q10" s="241">
        <v>1</v>
      </c>
      <c r="R10" s="241" t="s">
        <v>221</v>
      </c>
      <c r="S10" s="241">
        <v>5</v>
      </c>
      <c r="T10" s="242">
        <f t="shared" si="0"/>
        <v>15</v>
      </c>
      <c r="U10" s="243" t="str">
        <f t="shared" si="1"/>
        <v>Schwer1</v>
      </c>
      <c r="V10" s="242">
        <v>15</v>
      </c>
      <c r="W10" s="244">
        <f t="shared" si="6"/>
        <v>10.5</v>
      </c>
      <c r="X10" s="245">
        <f t="shared" si="7"/>
        <v>7.5</v>
      </c>
      <c r="Y10" s="244">
        <f t="shared" si="3"/>
        <v>10.5</v>
      </c>
      <c r="Z10" s="244">
        <f t="shared" si="4"/>
        <v>7.35</v>
      </c>
      <c r="AB10" s="267" t="s">
        <v>247</v>
      </c>
      <c r="AC10" s="267" t="s">
        <v>264</v>
      </c>
      <c r="AD10" s="267">
        <v>9</v>
      </c>
      <c r="AE10" s="267">
        <v>6</v>
      </c>
      <c r="AG10" s="261" t="s">
        <v>273</v>
      </c>
      <c r="AH10" t="s">
        <v>268</v>
      </c>
      <c r="AI10" t="str">
        <f t="shared" si="5"/>
        <v>Leicht_2_0</v>
      </c>
      <c r="AJ10">
        <v>0</v>
      </c>
      <c r="AK10">
        <v>0</v>
      </c>
      <c r="AL10">
        <v>9</v>
      </c>
      <c r="AM10">
        <v>10</v>
      </c>
      <c r="AN10" s="262">
        <f t="shared" si="2"/>
        <v>0</v>
      </c>
    </row>
    <row r="11" spans="1:40" x14ac:dyDescent="0.3">
      <c r="F11" s="35" t="s">
        <v>40</v>
      </c>
      <c r="G11" s="35">
        <v>12</v>
      </c>
      <c r="H11" s="35">
        <v>16</v>
      </c>
      <c r="I11" s="35">
        <v>10</v>
      </c>
      <c r="J11" s="35">
        <v>12</v>
      </c>
      <c r="K11" s="35">
        <v>14</v>
      </c>
      <c r="L11" s="35">
        <v>14</v>
      </c>
      <c r="M11" s="35">
        <v>10</v>
      </c>
      <c r="O11" s="239" t="s">
        <v>255</v>
      </c>
      <c r="P11" s="246" t="s">
        <v>141</v>
      </c>
      <c r="Q11" s="247">
        <v>2</v>
      </c>
      <c r="R11" s="247" t="s">
        <v>222</v>
      </c>
      <c r="S11" s="247">
        <v>5</v>
      </c>
      <c r="T11" s="242">
        <f t="shared" si="0"/>
        <v>21</v>
      </c>
      <c r="U11" s="243" t="str">
        <f t="shared" si="1"/>
        <v>Schwer2</v>
      </c>
      <c r="V11" s="248">
        <v>21</v>
      </c>
      <c r="W11" s="244">
        <f t="shared" si="6"/>
        <v>14.7</v>
      </c>
      <c r="X11" s="245">
        <f t="shared" si="7"/>
        <v>10.5</v>
      </c>
      <c r="Y11" s="244">
        <f t="shared" si="3"/>
        <v>14.7</v>
      </c>
      <c r="Z11" s="244">
        <f t="shared" si="4"/>
        <v>10.29</v>
      </c>
      <c r="AB11" s="267" t="s">
        <v>247</v>
      </c>
      <c r="AC11" s="267" t="s">
        <v>262</v>
      </c>
      <c r="AD11" s="267">
        <v>7</v>
      </c>
      <c r="AE11" s="267">
        <v>5</v>
      </c>
      <c r="AG11" s="261" t="s">
        <v>273</v>
      </c>
      <c r="AH11" t="s">
        <v>268</v>
      </c>
      <c r="AI11" t="str">
        <f t="shared" si="5"/>
        <v>Leicht_2_1</v>
      </c>
      <c r="AJ11">
        <v>1</v>
      </c>
      <c r="AK11">
        <v>4</v>
      </c>
      <c r="AL11">
        <v>9</v>
      </c>
      <c r="AM11">
        <v>10</v>
      </c>
      <c r="AN11" s="262">
        <f t="shared" si="2"/>
        <v>10</v>
      </c>
    </row>
    <row r="12" spans="1:40" x14ac:dyDescent="0.3">
      <c r="F12" s="34" t="s">
        <v>165</v>
      </c>
      <c r="G12" s="34">
        <v>30000</v>
      </c>
      <c r="H12" s="34">
        <v>27000</v>
      </c>
      <c r="I12" s="34">
        <v>66000</v>
      </c>
      <c r="J12" s="34">
        <v>21000</v>
      </c>
      <c r="K12" s="34">
        <v>24000</v>
      </c>
      <c r="L12" s="34">
        <v>30000</v>
      </c>
      <c r="M12" s="34">
        <v>36000</v>
      </c>
      <c r="O12" s="239" t="s">
        <v>256</v>
      </c>
      <c r="P12" s="249" t="s">
        <v>141</v>
      </c>
      <c r="Q12" s="241">
        <v>3</v>
      </c>
      <c r="R12" s="241" t="s">
        <v>223</v>
      </c>
      <c r="S12" s="241">
        <v>5</v>
      </c>
      <c r="T12" s="242">
        <f t="shared" si="0"/>
        <v>24</v>
      </c>
      <c r="U12" s="243" t="str">
        <f t="shared" si="1"/>
        <v>Schwer3</v>
      </c>
      <c r="V12" s="242">
        <v>24</v>
      </c>
      <c r="W12" s="244">
        <f t="shared" si="6"/>
        <v>16.799999999999997</v>
      </c>
      <c r="X12" s="245">
        <f t="shared" si="7"/>
        <v>12</v>
      </c>
      <c r="Y12" s="244">
        <f t="shared" si="3"/>
        <v>16.799999999999997</v>
      </c>
      <c r="Z12" s="244">
        <f t="shared" si="4"/>
        <v>11.759999999999998</v>
      </c>
      <c r="AB12" s="267" t="s">
        <v>247</v>
      </c>
      <c r="AC12" s="267" t="s">
        <v>263</v>
      </c>
      <c r="AD12" s="267">
        <v>5</v>
      </c>
      <c r="AE12" s="267">
        <v>3</v>
      </c>
      <c r="AG12" s="261" t="s">
        <v>273</v>
      </c>
      <c r="AH12" t="s">
        <v>268</v>
      </c>
      <c r="AI12" t="str">
        <f t="shared" si="5"/>
        <v>Leicht_2_2</v>
      </c>
      <c r="AJ12">
        <v>2</v>
      </c>
      <c r="AK12">
        <v>4</v>
      </c>
      <c r="AL12">
        <v>9</v>
      </c>
      <c r="AM12">
        <v>10</v>
      </c>
      <c r="AN12" s="262">
        <f t="shared" si="2"/>
        <v>20</v>
      </c>
    </row>
    <row r="13" spans="1:40" x14ac:dyDescent="0.3">
      <c r="F13" s="35" t="s">
        <v>166</v>
      </c>
      <c r="G13" s="35"/>
      <c r="H13" s="35" t="s">
        <v>167</v>
      </c>
      <c r="I13" s="35" t="s">
        <v>168</v>
      </c>
      <c r="J13" s="35" t="s">
        <v>169</v>
      </c>
      <c r="K13" s="35" t="s">
        <v>170</v>
      </c>
      <c r="L13" s="35" t="s">
        <v>171</v>
      </c>
      <c r="M13" s="35" t="s">
        <v>172</v>
      </c>
      <c r="O13" s="239" t="s">
        <v>257</v>
      </c>
      <c r="P13" s="246" t="s">
        <v>141</v>
      </c>
      <c r="Q13" s="247">
        <v>4</v>
      </c>
      <c r="R13" s="247" t="s">
        <v>224</v>
      </c>
      <c r="S13" s="247">
        <v>5</v>
      </c>
      <c r="T13" s="242">
        <f t="shared" si="0"/>
        <v>27</v>
      </c>
      <c r="U13" s="243" t="str">
        <f t="shared" si="1"/>
        <v>Schwer4</v>
      </c>
      <c r="V13" s="248">
        <v>26.5</v>
      </c>
      <c r="W13" s="244">
        <f t="shared" si="6"/>
        <v>18.899999999999999</v>
      </c>
      <c r="X13" s="245">
        <f t="shared" si="7"/>
        <v>13.5</v>
      </c>
      <c r="Y13" s="244">
        <f t="shared" si="3"/>
        <v>18.549999999999997</v>
      </c>
      <c r="Z13" s="244">
        <f t="shared" si="4"/>
        <v>13.229999999999999</v>
      </c>
      <c r="AB13" s="267" t="s">
        <v>247</v>
      </c>
      <c r="AC13" s="267" t="s">
        <v>261</v>
      </c>
      <c r="AD13" s="267">
        <v>0</v>
      </c>
      <c r="AE13" s="267">
        <v>0</v>
      </c>
      <c r="AG13" s="261" t="s">
        <v>273</v>
      </c>
      <c r="AH13" t="s">
        <v>268</v>
      </c>
      <c r="AI13" t="str">
        <f t="shared" si="5"/>
        <v>Leicht_2_3</v>
      </c>
      <c r="AJ13">
        <v>3</v>
      </c>
      <c r="AK13">
        <v>6</v>
      </c>
      <c r="AL13">
        <v>9</v>
      </c>
      <c r="AM13">
        <v>10</v>
      </c>
      <c r="AN13" s="262">
        <f t="shared" si="2"/>
        <v>30</v>
      </c>
    </row>
    <row r="14" spans="1:40" x14ac:dyDescent="0.3">
      <c r="F14" s="34" t="s">
        <v>173</v>
      </c>
      <c r="G14" s="34">
        <v>30</v>
      </c>
      <c r="H14" s="34">
        <v>21</v>
      </c>
      <c r="I14" s="34">
        <v>15</v>
      </c>
      <c r="J14" s="34">
        <v>27</v>
      </c>
      <c r="K14" s="34">
        <v>25</v>
      </c>
      <c r="L14" s="34">
        <v>20</v>
      </c>
      <c r="M14" s="34">
        <v>20</v>
      </c>
      <c r="O14" s="251"/>
      <c r="P14" s="243"/>
      <c r="Q14" s="252"/>
      <c r="R14" s="253"/>
      <c r="S14" s="244"/>
      <c r="T14" s="244"/>
      <c r="U14" s="244"/>
      <c r="V14" s="244"/>
      <c r="W14" s="244"/>
      <c r="X14" s="245"/>
      <c r="Y14" s="244"/>
      <c r="Z14" s="244"/>
      <c r="AB14" s="267"/>
      <c r="AC14" s="267"/>
      <c r="AD14" s="267"/>
      <c r="AE14" s="267"/>
      <c r="AG14" s="261" t="s">
        <v>273</v>
      </c>
      <c r="AH14" t="s">
        <v>268</v>
      </c>
      <c r="AI14" t="str">
        <f t="shared" si="5"/>
        <v>Leicht_2_4</v>
      </c>
      <c r="AJ14">
        <v>4</v>
      </c>
      <c r="AK14">
        <v>6</v>
      </c>
      <c r="AL14">
        <v>9</v>
      </c>
      <c r="AM14">
        <v>10</v>
      </c>
      <c r="AN14" s="262">
        <f t="shared" si="2"/>
        <v>40</v>
      </c>
    </row>
    <row r="15" spans="1:40" x14ac:dyDescent="0.3">
      <c r="F15" s="35" t="s">
        <v>174</v>
      </c>
      <c r="G15" s="35">
        <v>150</v>
      </c>
      <c r="H15" s="35">
        <v>150</v>
      </c>
      <c r="I15" s="35">
        <v>150</v>
      </c>
      <c r="J15" s="35">
        <v>150</v>
      </c>
      <c r="K15" s="35">
        <v>150</v>
      </c>
      <c r="L15" s="35">
        <v>150</v>
      </c>
      <c r="M15" s="35">
        <v>150</v>
      </c>
      <c r="O15" s="251"/>
      <c r="P15" s="243" t="s">
        <v>103</v>
      </c>
      <c r="Q15" s="254" t="s">
        <v>1</v>
      </c>
      <c r="R15" s="254" t="s">
        <v>209</v>
      </c>
      <c r="S15" s="254" t="s">
        <v>210</v>
      </c>
      <c r="T15" s="244"/>
      <c r="U15" s="244"/>
      <c r="V15" s="244"/>
      <c r="W15" s="244"/>
      <c r="X15" s="245"/>
      <c r="Y15" s="244"/>
      <c r="Z15" s="244"/>
      <c r="AB15" s="267"/>
      <c r="AC15" s="267"/>
      <c r="AD15" s="267"/>
      <c r="AE15" s="267"/>
      <c r="AG15" s="261" t="s">
        <v>273</v>
      </c>
      <c r="AH15" t="s">
        <v>268</v>
      </c>
      <c r="AI15" t="str">
        <f t="shared" si="5"/>
        <v>Leicht_2_5</v>
      </c>
      <c r="AJ15">
        <v>5</v>
      </c>
      <c r="AK15">
        <v>6</v>
      </c>
      <c r="AL15">
        <v>9</v>
      </c>
      <c r="AM15">
        <v>10</v>
      </c>
      <c r="AN15" s="262">
        <f t="shared" si="2"/>
        <v>50</v>
      </c>
    </row>
    <row r="16" spans="1:40" x14ac:dyDescent="0.3">
      <c r="F16" s="34" t="s">
        <v>5</v>
      </c>
      <c r="G16" s="34" t="s">
        <v>175</v>
      </c>
      <c r="H16" s="34" t="s">
        <v>175</v>
      </c>
      <c r="I16" s="34" t="s">
        <v>175</v>
      </c>
      <c r="J16" s="34" t="s">
        <v>175</v>
      </c>
      <c r="K16" s="34" t="s">
        <v>175</v>
      </c>
      <c r="L16" s="34" t="s">
        <v>175</v>
      </c>
      <c r="M16" s="34" t="s">
        <v>175</v>
      </c>
      <c r="O16" s="251"/>
      <c r="P16" s="243">
        <v>1</v>
      </c>
      <c r="Q16" s="255">
        <v>7</v>
      </c>
      <c r="R16" s="255">
        <v>3</v>
      </c>
      <c r="S16" s="255">
        <v>2</v>
      </c>
      <c r="T16" s="244"/>
      <c r="U16" s="244"/>
      <c r="V16" s="244"/>
      <c r="W16" s="244"/>
      <c r="X16" s="245"/>
      <c r="Y16" s="244"/>
      <c r="Z16" s="244"/>
      <c r="AB16" s="267"/>
      <c r="AC16" s="267"/>
      <c r="AD16" s="267"/>
      <c r="AE16" s="267"/>
      <c r="AG16" s="261" t="s">
        <v>273</v>
      </c>
      <c r="AH16" t="s">
        <v>268</v>
      </c>
      <c r="AI16" t="str">
        <f t="shared" si="5"/>
        <v>Leicht_2_6</v>
      </c>
      <c r="AJ16">
        <v>6</v>
      </c>
      <c r="AK16">
        <v>9</v>
      </c>
      <c r="AL16">
        <v>9</v>
      </c>
      <c r="AM16">
        <v>10</v>
      </c>
      <c r="AN16" s="262">
        <f t="shared" si="2"/>
        <v>60</v>
      </c>
    </row>
    <row r="17" spans="6:40" x14ac:dyDescent="0.3">
      <c r="F17" s="38"/>
      <c r="G17" s="38"/>
      <c r="H17" s="38"/>
      <c r="I17" s="38"/>
      <c r="J17" s="38"/>
      <c r="K17" s="38"/>
      <c r="L17" s="38"/>
      <c r="M17" s="38"/>
      <c r="O17" s="251"/>
      <c r="P17" s="243">
        <v>2</v>
      </c>
      <c r="Q17" s="256">
        <v>10</v>
      </c>
      <c r="R17" s="256">
        <v>5</v>
      </c>
      <c r="S17" s="256">
        <v>3</v>
      </c>
      <c r="T17" s="244"/>
      <c r="U17" s="244"/>
      <c r="V17" s="244"/>
      <c r="W17" s="244"/>
      <c r="X17" s="245"/>
      <c r="Y17" s="244"/>
      <c r="Z17" s="244"/>
      <c r="AB17" s="267"/>
      <c r="AC17" s="267"/>
      <c r="AD17" s="267"/>
      <c r="AE17" s="267"/>
      <c r="AG17" s="261" t="s">
        <v>273</v>
      </c>
      <c r="AH17" t="s">
        <v>268</v>
      </c>
      <c r="AI17" t="str">
        <f t="shared" si="5"/>
        <v>Leicht_2_7</v>
      </c>
      <c r="AJ17">
        <v>7</v>
      </c>
      <c r="AK17">
        <v>9</v>
      </c>
      <c r="AL17">
        <v>9</v>
      </c>
      <c r="AM17">
        <v>10</v>
      </c>
      <c r="AN17" s="262">
        <f t="shared" si="2"/>
        <v>70</v>
      </c>
    </row>
    <row r="18" spans="6:40" x14ac:dyDescent="0.3">
      <c r="O18" s="251"/>
      <c r="P18" s="243">
        <v>3</v>
      </c>
      <c r="Q18" s="255">
        <v>14</v>
      </c>
      <c r="R18" s="255">
        <v>7</v>
      </c>
      <c r="S18" s="255">
        <v>4</v>
      </c>
      <c r="T18" s="244"/>
      <c r="U18" s="244"/>
      <c r="V18" s="244"/>
      <c r="W18" s="244"/>
      <c r="X18" s="245"/>
      <c r="Y18" s="244"/>
      <c r="Z18" s="244"/>
      <c r="AB18" s="267"/>
      <c r="AC18" s="267"/>
      <c r="AD18" s="267"/>
      <c r="AE18" s="267"/>
      <c r="AG18" s="261" t="s">
        <v>273</v>
      </c>
      <c r="AH18" t="s">
        <v>268</v>
      </c>
      <c r="AI18" t="str">
        <f t="shared" si="5"/>
        <v>Leicht_2_8</v>
      </c>
      <c r="AJ18">
        <v>8</v>
      </c>
      <c r="AK18">
        <v>9</v>
      </c>
      <c r="AL18">
        <v>9</v>
      </c>
      <c r="AM18">
        <v>10</v>
      </c>
      <c r="AN18" s="262">
        <f t="shared" si="2"/>
        <v>80</v>
      </c>
    </row>
    <row r="19" spans="6:40" ht="15" thickBot="1" x14ac:dyDescent="0.35">
      <c r="O19" s="230"/>
      <c r="P19" s="231">
        <v>4</v>
      </c>
      <c r="Q19" s="234">
        <v>20</v>
      </c>
      <c r="R19" s="234">
        <v>10</v>
      </c>
      <c r="S19" s="234">
        <v>6</v>
      </c>
      <c r="T19" s="232"/>
      <c r="U19" s="232"/>
      <c r="V19" s="232"/>
      <c r="W19" s="232"/>
      <c r="X19" s="233"/>
      <c r="Y19" s="266"/>
      <c r="Z19" s="266"/>
      <c r="AB19" s="267"/>
      <c r="AC19" s="267"/>
      <c r="AD19" s="267"/>
      <c r="AE19" s="267"/>
      <c r="AG19" s="261" t="s">
        <v>273</v>
      </c>
      <c r="AH19" t="s">
        <v>268</v>
      </c>
      <c r="AI19" t="str">
        <f t="shared" si="5"/>
        <v>Leicht_2_9</v>
      </c>
      <c r="AJ19">
        <v>9</v>
      </c>
      <c r="AK19">
        <v>9</v>
      </c>
      <c r="AL19">
        <v>9</v>
      </c>
      <c r="AM19">
        <v>10</v>
      </c>
      <c r="AN19" s="262">
        <f t="shared" si="2"/>
        <v>90</v>
      </c>
    </row>
    <row r="20" spans="6:40" x14ac:dyDescent="0.3">
      <c r="AB20" s="267"/>
      <c r="AC20" s="267"/>
      <c r="AD20" s="267"/>
      <c r="AE20" s="267"/>
      <c r="AG20" s="261" t="s">
        <v>273</v>
      </c>
      <c r="AH20" t="s">
        <v>268</v>
      </c>
      <c r="AI20" t="str">
        <f t="shared" si="5"/>
        <v>Leicht_2_10</v>
      </c>
      <c r="AJ20">
        <v>10</v>
      </c>
      <c r="AK20">
        <v>9</v>
      </c>
      <c r="AL20">
        <v>9</v>
      </c>
      <c r="AM20">
        <v>10</v>
      </c>
      <c r="AN20" s="262">
        <f t="shared" si="2"/>
        <v>100</v>
      </c>
    </row>
    <row r="21" spans="6:40" x14ac:dyDescent="0.3">
      <c r="P21" t="s">
        <v>242</v>
      </c>
      <c r="R21" s="82"/>
      <c r="AB21" s="267"/>
      <c r="AC21" s="267"/>
      <c r="AD21" s="267"/>
      <c r="AE21" s="267"/>
      <c r="AG21" s="261" t="s">
        <v>276</v>
      </c>
      <c r="AH21" t="s">
        <v>269</v>
      </c>
      <c r="AI21" t="str">
        <f t="shared" si="5"/>
        <v>Leicht_3_0</v>
      </c>
      <c r="AJ21">
        <v>0</v>
      </c>
      <c r="AK21">
        <v>0</v>
      </c>
      <c r="AL21">
        <v>10</v>
      </c>
      <c r="AM21">
        <v>14</v>
      </c>
      <c r="AN21" s="262">
        <f t="shared" si="2"/>
        <v>0</v>
      </c>
    </row>
    <row r="22" spans="6:40" ht="20.399999999999999" x14ac:dyDescent="0.3">
      <c r="F22" s="33" t="s">
        <v>47</v>
      </c>
      <c r="G22" s="34" t="s">
        <v>7</v>
      </c>
      <c r="H22" s="35" t="s">
        <v>9</v>
      </c>
      <c r="I22" s="34" t="s">
        <v>14</v>
      </c>
      <c r="J22" s="35" t="s">
        <v>79</v>
      </c>
      <c r="K22" s="36" t="s">
        <v>16</v>
      </c>
      <c r="L22" s="35" t="s">
        <v>94</v>
      </c>
      <c r="M22" s="34" t="s">
        <v>20</v>
      </c>
      <c r="N22" s="35" t="s">
        <v>62</v>
      </c>
      <c r="O22" s="34" t="s">
        <v>39</v>
      </c>
      <c r="P22" s="35" t="s">
        <v>40</v>
      </c>
      <c r="Q22" s="34" t="s">
        <v>165</v>
      </c>
      <c r="R22" s="35" t="s">
        <v>166</v>
      </c>
      <c r="S22" s="34" t="s">
        <v>173</v>
      </c>
      <c r="T22" s="35" t="s">
        <v>174</v>
      </c>
      <c r="U22" s="34" t="s">
        <v>5</v>
      </c>
      <c r="AB22" s="267" t="s">
        <v>248</v>
      </c>
      <c r="AC22" s="267" t="s">
        <v>264</v>
      </c>
      <c r="AD22" s="267">
        <v>10</v>
      </c>
      <c r="AE22" s="267">
        <v>8</v>
      </c>
      <c r="AG22" s="261" t="s">
        <v>276</v>
      </c>
      <c r="AH22" t="s">
        <v>269</v>
      </c>
      <c r="AI22" t="str">
        <f t="shared" si="5"/>
        <v>Leicht_3_1</v>
      </c>
      <c r="AJ22">
        <v>1</v>
      </c>
      <c r="AK22">
        <v>5</v>
      </c>
      <c r="AL22">
        <v>10</v>
      </c>
      <c r="AM22">
        <v>14</v>
      </c>
      <c r="AN22" s="262">
        <f t="shared" si="2"/>
        <v>7.1428571428571423</v>
      </c>
    </row>
    <row r="23" spans="6:40" x14ac:dyDescent="0.3">
      <c r="F23" s="33" t="s">
        <v>158</v>
      </c>
      <c r="G23" s="34">
        <v>10</v>
      </c>
      <c r="H23" s="35">
        <v>10</v>
      </c>
      <c r="I23" s="34">
        <v>10</v>
      </c>
      <c r="J23" s="35">
        <v>10</v>
      </c>
      <c r="K23" s="34">
        <v>10</v>
      </c>
      <c r="L23" s="35">
        <v>10</v>
      </c>
      <c r="M23" s="34">
        <v>4</v>
      </c>
      <c r="N23" s="35">
        <v>4</v>
      </c>
      <c r="O23" s="34">
        <v>200</v>
      </c>
      <c r="P23" s="35">
        <v>12</v>
      </c>
      <c r="Q23" s="34">
        <v>30000</v>
      </c>
      <c r="R23" s="35"/>
      <c r="S23" s="34">
        <v>6</v>
      </c>
      <c r="T23" s="35">
        <v>150</v>
      </c>
      <c r="U23" s="34" t="s">
        <v>175</v>
      </c>
      <c r="AB23" s="267" t="s">
        <v>248</v>
      </c>
      <c r="AC23" s="267" t="s">
        <v>262</v>
      </c>
      <c r="AD23" s="267">
        <v>7</v>
      </c>
      <c r="AE23" s="267">
        <v>7</v>
      </c>
      <c r="AG23" s="261" t="s">
        <v>276</v>
      </c>
      <c r="AH23" t="s">
        <v>269</v>
      </c>
      <c r="AI23" t="str">
        <f t="shared" si="5"/>
        <v>Leicht_3_2</v>
      </c>
      <c r="AJ23">
        <v>2</v>
      </c>
      <c r="AK23">
        <v>5</v>
      </c>
      <c r="AL23">
        <v>10</v>
      </c>
      <c r="AM23">
        <v>14</v>
      </c>
      <c r="AN23" s="262">
        <f t="shared" si="2"/>
        <v>14.285714285714285</v>
      </c>
    </row>
    <row r="24" spans="6:40" x14ac:dyDescent="0.3">
      <c r="F24" s="33" t="s">
        <v>159</v>
      </c>
      <c r="G24" s="34">
        <v>8</v>
      </c>
      <c r="H24" s="35">
        <v>13</v>
      </c>
      <c r="I24" s="34">
        <v>11</v>
      </c>
      <c r="J24" s="35">
        <v>9</v>
      </c>
      <c r="K24" s="34">
        <v>10</v>
      </c>
      <c r="L24" s="35">
        <v>11</v>
      </c>
      <c r="M24" s="34">
        <v>4</v>
      </c>
      <c r="N24" s="35">
        <v>4</v>
      </c>
      <c r="O24" s="34">
        <v>150</v>
      </c>
      <c r="P24" s="35">
        <v>16</v>
      </c>
      <c r="Q24" s="34">
        <v>27000</v>
      </c>
      <c r="R24" s="35" t="s">
        <v>167</v>
      </c>
      <c r="S24" s="34">
        <v>4</v>
      </c>
      <c r="T24" s="35">
        <v>150</v>
      </c>
      <c r="U24" s="34" t="s">
        <v>175</v>
      </c>
      <c r="AB24" s="267" t="s">
        <v>248</v>
      </c>
      <c r="AC24" s="267" t="s">
        <v>263</v>
      </c>
      <c r="AD24" s="267">
        <v>5</v>
      </c>
      <c r="AE24" s="267">
        <v>4</v>
      </c>
      <c r="AG24" s="261" t="s">
        <v>276</v>
      </c>
      <c r="AH24" t="s">
        <v>269</v>
      </c>
      <c r="AI24" t="str">
        <f t="shared" si="5"/>
        <v>Leicht_3_3</v>
      </c>
      <c r="AJ24">
        <v>3</v>
      </c>
      <c r="AK24">
        <v>7</v>
      </c>
      <c r="AL24">
        <v>10</v>
      </c>
      <c r="AM24">
        <v>14</v>
      </c>
      <c r="AN24" s="262">
        <f t="shared" si="2"/>
        <v>21.428571428571427</v>
      </c>
    </row>
    <row r="25" spans="6:40" x14ac:dyDescent="0.3">
      <c r="F25" s="33" t="s">
        <v>160</v>
      </c>
      <c r="G25" s="34">
        <v>10</v>
      </c>
      <c r="H25" s="35">
        <v>8</v>
      </c>
      <c r="I25" s="34">
        <v>8</v>
      </c>
      <c r="J25" s="35">
        <v>10</v>
      </c>
      <c r="K25" s="34">
        <v>14</v>
      </c>
      <c r="L25" s="35">
        <v>10</v>
      </c>
      <c r="M25" s="34">
        <v>4</v>
      </c>
      <c r="N25" s="35">
        <v>4</v>
      </c>
      <c r="O25" s="34">
        <v>200</v>
      </c>
      <c r="P25" s="35">
        <v>10</v>
      </c>
      <c r="Q25" s="34">
        <v>66000</v>
      </c>
      <c r="R25" s="35" t="s">
        <v>168</v>
      </c>
      <c r="S25" s="34">
        <v>6</v>
      </c>
      <c r="T25" s="35">
        <v>150</v>
      </c>
      <c r="U25" s="34" t="s">
        <v>175</v>
      </c>
      <c r="AB25" s="267" t="s">
        <v>248</v>
      </c>
      <c r="AC25" s="267" t="s">
        <v>261</v>
      </c>
      <c r="AD25" s="267">
        <v>0</v>
      </c>
      <c r="AE25" s="267">
        <v>0</v>
      </c>
      <c r="AG25" s="261" t="s">
        <v>276</v>
      </c>
      <c r="AH25" t="s">
        <v>269</v>
      </c>
      <c r="AI25" t="str">
        <f t="shared" si="5"/>
        <v>Leicht_3_4</v>
      </c>
      <c r="AJ25">
        <v>4</v>
      </c>
      <c r="AK25">
        <v>7</v>
      </c>
      <c r="AL25">
        <v>10</v>
      </c>
      <c r="AM25">
        <v>14</v>
      </c>
      <c r="AN25" s="262">
        <f t="shared" si="2"/>
        <v>28.571428571428569</v>
      </c>
    </row>
    <row r="26" spans="6:40" x14ac:dyDescent="0.3">
      <c r="F26" s="33" t="s">
        <v>161</v>
      </c>
      <c r="G26" s="34">
        <v>13</v>
      </c>
      <c r="H26" s="35">
        <v>10</v>
      </c>
      <c r="I26" s="34">
        <v>6</v>
      </c>
      <c r="J26" s="35">
        <v>12</v>
      </c>
      <c r="K26" s="34">
        <v>8</v>
      </c>
      <c r="L26" s="35">
        <v>10</v>
      </c>
      <c r="M26" s="34">
        <v>4</v>
      </c>
      <c r="N26" s="35">
        <v>4</v>
      </c>
      <c r="O26" s="34">
        <v>250</v>
      </c>
      <c r="P26" s="35">
        <v>12</v>
      </c>
      <c r="Q26" s="34">
        <v>21000</v>
      </c>
      <c r="R26" s="35" t="s">
        <v>169</v>
      </c>
      <c r="S26" s="34">
        <v>7</v>
      </c>
      <c r="T26" s="35">
        <v>150</v>
      </c>
      <c r="U26" s="34" t="s">
        <v>175</v>
      </c>
      <c r="AB26" s="267"/>
      <c r="AC26" s="267"/>
      <c r="AD26" s="267"/>
      <c r="AE26" s="267"/>
      <c r="AG26" s="261" t="s">
        <v>276</v>
      </c>
      <c r="AH26" t="s">
        <v>269</v>
      </c>
      <c r="AI26" t="str">
        <f t="shared" si="5"/>
        <v>Leicht_3_5</v>
      </c>
      <c r="AJ26">
        <v>5</v>
      </c>
      <c r="AK26">
        <v>7</v>
      </c>
      <c r="AL26">
        <v>10</v>
      </c>
      <c r="AM26">
        <v>14</v>
      </c>
      <c r="AN26" s="262">
        <f t="shared" si="2"/>
        <v>35.714285714285715</v>
      </c>
    </row>
    <row r="27" spans="6:40" x14ac:dyDescent="0.3">
      <c r="F27" s="33" t="s">
        <v>162</v>
      </c>
      <c r="G27" s="34">
        <v>12</v>
      </c>
      <c r="H27" s="35">
        <v>12</v>
      </c>
      <c r="I27" s="34">
        <v>8</v>
      </c>
      <c r="J27" s="35">
        <v>11</v>
      </c>
      <c r="K27" s="37">
        <v>9</v>
      </c>
      <c r="L27" s="35">
        <v>10</v>
      </c>
      <c r="M27" s="34">
        <v>4</v>
      </c>
      <c r="N27" s="35">
        <v>4</v>
      </c>
      <c r="O27" s="34">
        <v>250</v>
      </c>
      <c r="P27" s="35">
        <v>14</v>
      </c>
      <c r="Q27" s="34">
        <v>24000</v>
      </c>
      <c r="R27" s="35" t="s">
        <v>170</v>
      </c>
      <c r="S27" s="34">
        <v>4</v>
      </c>
      <c r="T27" s="35">
        <v>150</v>
      </c>
      <c r="U27" s="34" t="s">
        <v>175</v>
      </c>
      <c r="AB27" s="267"/>
      <c r="AC27" s="267"/>
      <c r="AD27" s="267"/>
      <c r="AE27" s="267"/>
      <c r="AG27" s="261" t="s">
        <v>276</v>
      </c>
      <c r="AH27" t="s">
        <v>269</v>
      </c>
      <c r="AI27" t="str">
        <f t="shared" si="5"/>
        <v>Leicht_3_6</v>
      </c>
      <c r="AJ27">
        <v>6</v>
      </c>
      <c r="AK27">
        <v>7</v>
      </c>
      <c r="AL27">
        <v>10</v>
      </c>
      <c r="AM27">
        <v>14</v>
      </c>
      <c r="AN27" s="262">
        <f t="shared" si="2"/>
        <v>42.857142857142854</v>
      </c>
    </row>
    <row r="28" spans="6:40" x14ac:dyDescent="0.3">
      <c r="F28" s="33" t="s">
        <v>163</v>
      </c>
      <c r="G28" s="34">
        <v>7</v>
      </c>
      <c r="H28" s="35">
        <v>12</v>
      </c>
      <c r="I28" s="34">
        <v>9</v>
      </c>
      <c r="J28" s="35">
        <v>8</v>
      </c>
      <c r="K28" s="34">
        <v>10</v>
      </c>
      <c r="L28" s="35">
        <v>12</v>
      </c>
      <c r="M28" s="34">
        <v>4</v>
      </c>
      <c r="N28" s="35">
        <v>4</v>
      </c>
      <c r="O28" s="34">
        <v>150</v>
      </c>
      <c r="P28" s="35">
        <v>14</v>
      </c>
      <c r="Q28" s="34">
        <v>30000</v>
      </c>
      <c r="R28" s="35" t="s">
        <v>171</v>
      </c>
      <c r="S28" s="34">
        <v>8</v>
      </c>
      <c r="T28" s="35">
        <v>150</v>
      </c>
      <c r="U28" s="34" t="s">
        <v>175</v>
      </c>
      <c r="AB28" s="267"/>
      <c r="AC28" s="267"/>
      <c r="AD28" s="267"/>
      <c r="AE28" s="267"/>
      <c r="AG28" s="261" t="s">
        <v>276</v>
      </c>
      <c r="AH28" t="s">
        <v>269</v>
      </c>
      <c r="AI28" t="str">
        <f t="shared" si="5"/>
        <v>Leicht_3_7</v>
      </c>
      <c r="AJ28">
        <v>7</v>
      </c>
      <c r="AK28">
        <v>7</v>
      </c>
      <c r="AL28">
        <v>10</v>
      </c>
      <c r="AM28">
        <v>14</v>
      </c>
      <c r="AN28" s="262">
        <f t="shared" si="2"/>
        <v>50</v>
      </c>
    </row>
    <row r="29" spans="6:40" x14ac:dyDescent="0.3">
      <c r="F29" s="33" t="s">
        <v>164</v>
      </c>
      <c r="G29" s="34">
        <v>7</v>
      </c>
      <c r="H29" s="35">
        <v>12</v>
      </c>
      <c r="I29" s="34">
        <v>13</v>
      </c>
      <c r="J29" s="35">
        <v>9</v>
      </c>
      <c r="K29" s="34">
        <v>10</v>
      </c>
      <c r="L29" s="35">
        <v>10</v>
      </c>
      <c r="M29" s="34">
        <v>4</v>
      </c>
      <c r="N29" s="35">
        <v>4</v>
      </c>
      <c r="O29" s="34">
        <v>150</v>
      </c>
      <c r="P29" s="35">
        <v>10</v>
      </c>
      <c r="Q29" s="34">
        <v>36000</v>
      </c>
      <c r="R29" s="35" t="s">
        <v>172</v>
      </c>
      <c r="S29" s="34">
        <v>5</v>
      </c>
      <c r="T29" s="35">
        <v>150</v>
      </c>
      <c r="U29" s="34" t="s">
        <v>175</v>
      </c>
      <c r="AB29" s="267"/>
      <c r="AC29" s="267"/>
      <c r="AD29" s="267"/>
      <c r="AE29" s="267"/>
      <c r="AG29" s="261" t="s">
        <v>276</v>
      </c>
      <c r="AH29" t="s">
        <v>269</v>
      </c>
      <c r="AI29" t="str">
        <f t="shared" si="5"/>
        <v>Leicht_3_8</v>
      </c>
      <c r="AJ29">
        <v>8</v>
      </c>
      <c r="AK29">
        <v>10</v>
      </c>
      <c r="AL29">
        <v>10</v>
      </c>
      <c r="AM29">
        <v>14</v>
      </c>
      <c r="AN29" s="262">
        <f t="shared" si="2"/>
        <v>57.142857142857139</v>
      </c>
    </row>
    <row r="30" spans="6:40" x14ac:dyDescent="0.3">
      <c r="P30" s="49"/>
      <c r="Q30" s="50"/>
      <c r="R30" s="1"/>
      <c r="AB30" s="267"/>
      <c r="AC30" s="267"/>
      <c r="AD30" s="267"/>
      <c r="AE30" s="267"/>
      <c r="AG30" s="261" t="s">
        <v>276</v>
      </c>
      <c r="AH30" t="s">
        <v>269</v>
      </c>
      <c r="AI30" t="str">
        <f t="shared" si="5"/>
        <v>Leicht_3_9</v>
      </c>
      <c r="AJ30">
        <v>9</v>
      </c>
      <c r="AK30">
        <v>10</v>
      </c>
      <c r="AL30">
        <v>10</v>
      </c>
      <c r="AM30">
        <v>14</v>
      </c>
      <c r="AN30" s="262">
        <f t="shared" si="2"/>
        <v>64.285714285714292</v>
      </c>
    </row>
    <row r="31" spans="6:40" x14ac:dyDescent="0.3">
      <c r="P31" s="49"/>
      <c r="Q31" s="50"/>
      <c r="R31" s="1"/>
      <c r="AB31" s="267"/>
      <c r="AC31" s="267"/>
      <c r="AD31" s="267"/>
      <c r="AE31" s="267"/>
      <c r="AG31" s="261" t="s">
        <v>276</v>
      </c>
      <c r="AH31" t="s">
        <v>269</v>
      </c>
      <c r="AI31" t="str">
        <f t="shared" si="5"/>
        <v>Leicht_3_10</v>
      </c>
      <c r="AJ31">
        <v>10</v>
      </c>
      <c r="AK31">
        <v>10</v>
      </c>
      <c r="AL31">
        <v>10</v>
      </c>
      <c r="AM31">
        <v>14</v>
      </c>
      <c r="AN31" s="262">
        <f t="shared" si="2"/>
        <v>71.428571428571431</v>
      </c>
    </row>
    <row r="32" spans="6:40" x14ac:dyDescent="0.3">
      <c r="P32" s="49"/>
      <c r="Q32" s="50"/>
      <c r="R32" s="1"/>
      <c r="AB32" s="267"/>
      <c r="AC32" s="267"/>
      <c r="AD32" s="267"/>
      <c r="AE32" s="267"/>
      <c r="AG32" s="261" t="s">
        <v>276</v>
      </c>
      <c r="AH32" t="s">
        <v>269</v>
      </c>
      <c r="AI32" t="str">
        <f t="shared" si="5"/>
        <v>Leicht_3_11</v>
      </c>
      <c r="AJ32">
        <v>11</v>
      </c>
      <c r="AK32">
        <v>10</v>
      </c>
      <c r="AL32">
        <v>10</v>
      </c>
      <c r="AM32">
        <v>14</v>
      </c>
      <c r="AN32" s="262">
        <f t="shared" si="2"/>
        <v>78.571428571428569</v>
      </c>
    </row>
    <row r="33" spans="16:40" x14ac:dyDescent="0.3">
      <c r="P33" s="49"/>
      <c r="Q33" s="50"/>
      <c r="R33" s="1"/>
      <c r="AB33" s="267"/>
      <c r="AC33" s="267"/>
      <c r="AD33" s="267"/>
      <c r="AE33" s="267"/>
      <c r="AG33" s="261" t="s">
        <v>276</v>
      </c>
      <c r="AH33" t="s">
        <v>269</v>
      </c>
      <c r="AI33" t="str">
        <f t="shared" si="5"/>
        <v>Leicht_3_12</v>
      </c>
      <c r="AJ33">
        <v>12</v>
      </c>
      <c r="AK33">
        <v>10</v>
      </c>
      <c r="AL33">
        <v>10</v>
      </c>
      <c r="AM33">
        <v>14</v>
      </c>
      <c r="AN33" s="262">
        <f t="shared" si="2"/>
        <v>85.714285714285708</v>
      </c>
    </row>
    <row r="34" spans="16:40" x14ac:dyDescent="0.3">
      <c r="P34" s="49"/>
      <c r="Q34" s="50"/>
      <c r="R34" s="1"/>
      <c r="AB34" s="267"/>
      <c r="AC34" s="267"/>
      <c r="AD34" s="267"/>
      <c r="AE34" s="267"/>
      <c r="AG34" s="261" t="s">
        <v>276</v>
      </c>
      <c r="AH34" t="s">
        <v>269</v>
      </c>
      <c r="AI34" t="str">
        <f t="shared" si="5"/>
        <v>Leicht_3_13</v>
      </c>
      <c r="AJ34">
        <v>13</v>
      </c>
      <c r="AK34">
        <v>10</v>
      </c>
      <c r="AL34">
        <v>10</v>
      </c>
      <c r="AM34">
        <v>14</v>
      </c>
      <c r="AN34" s="262">
        <f t="shared" ref="AN34:AN65" si="8">AJ34/AM34*100</f>
        <v>92.857142857142861</v>
      </c>
    </row>
    <row r="35" spans="16:40" x14ac:dyDescent="0.3">
      <c r="P35" s="49"/>
      <c r="Q35" s="50"/>
      <c r="R35" s="1"/>
      <c r="AB35" s="267"/>
      <c r="AC35" s="267"/>
      <c r="AD35" s="267"/>
      <c r="AE35" s="267"/>
      <c r="AG35" s="261" t="s">
        <v>276</v>
      </c>
      <c r="AH35" t="s">
        <v>269</v>
      </c>
      <c r="AI35" t="str">
        <f t="shared" si="5"/>
        <v>Leicht_3_14</v>
      </c>
      <c r="AJ35">
        <v>14</v>
      </c>
      <c r="AK35">
        <v>10</v>
      </c>
      <c r="AL35">
        <v>10</v>
      </c>
      <c r="AM35">
        <v>14</v>
      </c>
      <c r="AN35" s="262">
        <f t="shared" si="8"/>
        <v>100</v>
      </c>
    </row>
    <row r="36" spans="16:40" x14ac:dyDescent="0.3">
      <c r="P36" s="49"/>
      <c r="Q36" s="50"/>
      <c r="R36" s="1"/>
      <c r="AB36" s="267" t="s">
        <v>249</v>
      </c>
      <c r="AC36" s="267" t="s">
        <v>264</v>
      </c>
      <c r="AD36" s="267">
        <v>11</v>
      </c>
      <c r="AE36" s="267">
        <v>11</v>
      </c>
      <c r="AG36" s="261" t="s">
        <v>279</v>
      </c>
      <c r="AH36" t="s">
        <v>270</v>
      </c>
      <c r="AI36" t="str">
        <f t="shared" si="5"/>
        <v>Leicht_4_0</v>
      </c>
      <c r="AJ36">
        <v>0</v>
      </c>
      <c r="AK36">
        <v>0</v>
      </c>
      <c r="AL36">
        <v>11</v>
      </c>
      <c r="AM36">
        <v>20</v>
      </c>
      <c r="AN36" s="262">
        <f t="shared" si="8"/>
        <v>0</v>
      </c>
    </row>
    <row r="37" spans="16:40" x14ac:dyDescent="0.3">
      <c r="AB37" s="267" t="s">
        <v>249</v>
      </c>
      <c r="AC37" s="267" t="s">
        <v>262</v>
      </c>
      <c r="AD37" s="267">
        <v>8</v>
      </c>
      <c r="AE37" s="267">
        <v>10</v>
      </c>
      <c r="AG37" s="261" t="s">
        <v>279</v>
      </c>
      <c r="AH37" t="s">
        <v>270</v>
      </c>
      <c r="AI37" t="str">
        <f t="shared" si="5"/>
        <v>Leicht_4_1</v>
      </c>
      <c r="AJ37">
        <v>1</v>
      </c>
      <c r="AK37">
        <v>6</v>
      </c>
      <c r="AL37">
        <v>11</v>
      </c>
      <c r="AM37">
        <v>20</v>
      </c>
      <c r="AN37" s="262">
        <f t="shared" si="8"/>
        <v>5</v>
      </c>
    </row>
    <row r="38" spans="16:40" x14ac:dyDescent="0.3">
      <c r="AB38" s="267" t="s">
        <v>249</v>
      </c>
      <c r="AC38" s="267" t="s">
        <v>263</v>
      </c>
      <c r="AD38" s="267">
        <v>6</v>
      </c>
      <c r="AE38" s="267">
        <v>6</v>
      </c>
      <c r="AG38" s="261" t="s">
        <v>279</v>
      </c>
      <c r="AH38" t="s">
        <v>270</v>
      </c>
      <c r="AI38" t="str">
        <f t="shared" si="5"/>
        <v>Leicht_4_2</v>
      </c>
      <c r="AJ38">
        <v>2</v>
      </c>
      <c r="AK38">
        <v>6</v>
      </c>
      <c r="AL38">
        <v>11</v>
      </c>
      <c r="AM38">
        <v>20</v>
      </c>
      <c r="AN38" s="262">
        <f t="shared" si="8"/>
        <v>10</v>
      </c>
    </row>
    <row r="39" spans="16:40" x14ac:dyDescent="0.3">
      <c r="AB39" s="267" t="s">
        <v>249</v>
      </c>
      <c r="AC39" s="267" t="s">
        <v>261</v>
      </c>
      <c r="AD39" s="267">
        <v>0</v>
      </c>
      <c r="AE39" s="267">
        <v>0</v>
      </c>
      <c r="AG39" s="261" t="s">
        <v>279</v>
      </c>
      <c r="AH39" t="s">
        <v>270</v>
      </c>
      <c r="AI39" t="str">
        <f t="shared" si="5"/>
        <v>Leicht_4_3</v>
      </c>
      <c r="AJ39">
        <v>3</v>
      </c>
      <c r="AK39">
        <v>6</v>
      </c>
      <c r="AL39">
        <v>11</v>
      </c>
      <c r="AM39">
        <v>20</v>
      </c>
      <c r="AN39" s="262">
        <f t="shared" si="8"/>
        <v>15</v>
      </c>
    </row>
    <row r="40" spans="16:40" x14ac:dyDescent="0.3">
      <c r="AB40" s="267"/>
      <c r="AC40" s="267"/>
      <c r="AD40" s="267"/>
      <c r="AE40" s="267"/>
      <c r="AG40" s="261" t="s">
        <v>279</v>
      </c>
      <c r="AH40" t="s">
        <v>270</v>
      </c>
      <c r="AI40" t="str">
        <f t="shared" si="5"/>
        <v>Leicht_4_4</v>
      </c>
      <c r="AJ40">
        <v>4</v>
      </c>
      <c r="AK40">
        <v>6</v>
      </c>
      <c r="AL40">
        <v>11</v>
      </c>
      <c r="AM40">
        <v>20</v>
      </c>
      <c r="AN40" s="262">
        <f t="shared" si="8"/>
        <v>20</v>
      </c>
    </row>
    <row r="41" spans="16:40" x14ac:dyDescent="0.3">
      <c r="P41" s="49"/>
      <c r="Q41" s="50"/>
      <c r="R41" s="1"/>
      <c r="AB41" s="267"/>
      <c r="AC41" s="267"/>
      <c r="AD41" s="267"/>
      <c r="AE41" s="267"/>
      <c r="AG41" s="261" t="s">
        <v>279</v>
      </c>
      <c r="AH41" t="s">
        <v>270</v>
      </c>
      <c r="AI41" t="str">
        <f t="shared" si="5"/>
        <v>Leicht_4_5</v>
      </c>
      <c r="AJ41">
        <v>5</v>
      </c>
      <c r="AK41">
        <v>8</v>
      </c>
      <c r="AL41">
        <v>11</v>
      </c>
      <c r="AM41">
        <v>20</v>
      </c>
      <c r="AN41" s="262">
        <f t="shared" si="8"/>
        <v>25</v>
      </c>
    </row>
    <row r="42" spans="16:40" x14ac:dyDescent="0.3">
      <c r="P42" s="49"/>
      <c r="Q42" s="50"/>
      <c r="R42" s="1"/>
      <c r="AB42" s="267"/>
      <c r="AC42" s="267"/>
      <c r="AD42" s="267"/>
      <c r="AE42" s="267"/>
      <c r="AG42" s="261" t="s">
        <v>279</v>
      </c>
      <c r="AH42" t="s">
        <v>270</v>
      </c>
      <c r="AI42" t="str">
        <f t="shared" si="5"/>
        <v>Leicht_4_6</v>
      </c>
      <c r="AJ42">
        <v>6</v>
      </c>
      <c r="AK42">
        <v>8</v>
      </c>
      <c r="AL42">
        <v>11</v>
      </c>
      <c r="AM42">
        <v>20</v>
      </c>
      <c r="AN42" s="262">
        <f t="shared" si="8"/>
        <v>30</v>
      </c>
    </row>
    <row r="43" spans="16:40" x14ac:dyDescent="0.3">
      <c r="P43" s="49"/>
      <c r="Q43" s="50"/>
      <c r="R43" s="1"/>
      <c r="AB43" s="267"/>
      <c r="AC43" s="267"/>
      <c r="AD43" s="267"/>
      <c r="AE43" s="267"/>
      <c r="AG43" s="261" t="s">
        <v>279</v>
      </c>
      <c r="AH43" t="s">
        <v>270</v>
      </c>
      <c r="AI43" t="str">
        <f t="shared" si="5"/>
        <v>Leicht_4_7</v>
      </c>
      <c r="AJ43">
        <v>7</v>
      </c>
      <c r="AK43">
        <v>8</v>
      </c>
      <c r="AL43">
        <v>11</v>
      </c>
      <c r="AM43">
        <v>20</v>
      </c>
      <c r="AN43" s="262">
        <f t="shared" si="8"/>
        <v>35</v>
      </c>
    </row>
    <row r="44" spans="16:40" x14ac:dyDescent="0.3">
      <c r="P44" s="49"/>
      <c r="Q44" s="50"/>
      <c r="R44" s="1"/>
      <c r="AB44" s="267"/>
      <c r="AC44" s="267"/>
      <c r="AD44" s="267"/>
      <c r="AE44" s="267"/>
      <c r="AG44" s="261" t="s">
        <v>279</v>
      </c>
      <c r="AH44" t="s">
        <v>270</v>
      </c>
      <c r="AI44" t="str">
        <f t="shared" si="5"/>
        <v>Leicht_4_8</v>
      </c>
      <c r="AJ44">
        <v>8</v>
      </c>
      <c r="AK44">
        <v>8</v>
      </c>
      <c r="AL44">
        <v>11</v>
      </c>
      <c r="AM44">
        <v>20</v>
      </c>
      <c r="AN44" s="262">
        <f t="shared" si="8"/>
        <v>40</v>
      </c>
    </row>
    <row r="45" spans="16:40" x14ac:dyDescent="0.3">
      <c r="P45" s="49"/>
      <c r="Q45" s="50"/>
      <c r="R45" s="1"/>
      <c r="AB45" s="267"/>
      <c r="AC45" s="267"/>
      <c r="AD45" s="267"/>
      <c r="AE45" s="267"/>
      <c r="AG45" s="261" t="s">
        <v>279</v>
      </c>
      <c r="AH45" t="s">
        <v>270</v>
      </c>
      <c r="AI45" t="str">
        <f t="shared" si="5"/>
        <v>Leicht_4_9</v>
      </c>
      <c r="AJ45">
        <v>9</v>
      </c>
      <c r="AK45">
        <v>8</v>
      </c>
      <c r="AL45">
        <v>11</v>
      </c>
      <c r="AM45">
        <v>20</v>
      </c>
      <c r="AN45" s="262">
        <f t="shared" si="8"/>
        <v>45</v>
      </c>
    </row>
    <row r="46" spans="16:40" x14ac:dyDescent="0.3">
      <c r="P46" s="49"/>
      <c r="Q46" s="50"/>
      <c r="R46" s="1"/>
      <c r="AB46" s="267"/>
      <c r="AC46" s="267"/>
      <c r="AD46" s="267"/>
      <c r="AE46" s="267"/>
      <c r="AG46" s="261" t="s">
        <v>279</v>
      </c>
      <c r="AH46" t="s">
        <v>270</v>
      </c>
      <c r="AI46" t="str">
        <f t="shared" si="5"/>
        <v>Leicht_4_10</v>
      </c>
      <c r="AJ46">
        <v>10</v>
      </c>
      <c r="AK46">
        <v>8</v>
      </c>
      <c r="AL46">
        <v>11</v>
      </c>
      <c r="AM46">
        <v>20</v>
      </c>
      <c r="AN46" s="262">
        <f t="shared" si="8"/>
        <v>50</v>
      </c>
    </row>
    <row r="47" spans="16:40" x14ac:dyDescent="0.3">
      <c r="P47" s="49"/>
      <c r="Q47" s="50"/>
      <c r="R47" s="1"/>
      <c r="AB47" s="267"/>
      <c r="AC47" s="267"/>
      <c r="AD47" s="267"/>
      <c r="AE47" s="267"/>
      <c r="AG47" s="261" t="s">
        <v>279</v>
      </c>
      <c r="AH47" t="s">
        <v>270</v>
      </c>
      <c r="AI47" t="str">
        <f t="shared" si="5"/>
        <v>Leicht_4_11</v>
      </c>
      <c r="AJ47">
        <v>11</v>
      </c>
      <c r="AK47">
        <v>11</v>
      </c>
      <c r="AL47">
        <v>11</v>
      </c>
      <c r="AM47">
        <v>20</v>
      </c>
      <c r="AN47" s="262">
        <f t="shared" si="8"/>
        <v>55.000000000000007</v>
      </c>
    </row>
    <row r="48" spans="16:40" x14ac:dyDescent="0.3">
      <c r="P48" s="49"/>
      <c r="Q48" s="50"/>
      <c r="R48" s="1"/>
      <c r="AB48" s="267"/>
      <c r="AC48" s="267"/>
      <c r="AD48" s="267"/>
      <c r="AE48" s="267"/>
      <c r="AG48" s="261" t="s">
        <v>279</v>
      </c>
      <c r="AH48" t="s">
        <v>270</v>
      </c>
      <c r="AI48" t="str">
        <f t="shared" si="5"/>
        <v>Leicht_4_12</v>
      </c>
      <c r="AJ48">
        <v>12</v>
      </c>
      <c r="AK48">
        <v>11</v>
      </c>
      <c r="AL48">
        <v>11</v>
      </c>
      <c r="AM48">
        <v>20</v>
      </c>
      <c r="AN48" s="262">
        <f t="shared" si="8"/>
        <v>60</v>
      </c>
    </row>
    <row r="49" spans="16:40" x14ac:dyDescent="0.3">
      <c r="P49" s="49"/>
      <c r="Q49" s="50"/>
      <c r="R49" s="1"/>
      <c r="AB49" s="267"/>
      <c r="AC49" s="267"/>
      <c r="AD49" s="267"/>
      <c r="AE49" s="267"/>
      <c r="AG49" s="261" t="s">
        <v>279</v>
      </c>
      <c r="AH49" t="s">
        <v>270</v>
      </c>
      <c r="AI49" t="str">
        <f t="shared" si="5"/>
        <v>Leicht_4_13</v>
      </c>
      <c r="AJ49">
        <v>13</v>
      </c>
      <c r="AK49">
        <v>11</v>
      </c>
      <c r="AL49">
        <v>11</v>
      </c>
      <c r="AM49">
        <v>20</v>
      </c>
      <c r="AN49" s="262">
        <f t="shared" si="8"/>
        <v>65</v>
      </c>
    </row>
    <row r="50" spans="16:40" x14ac:dyDescent="0.3">
      <c r="P50" s="49"/>
      <c r="Q50" s="50"/>
      <c r="R50" s="1"/>
      <c r="AB50" s="267"/>
      <c r="AC50" s="267"/>
      <c r="AD50" s="267"/>
      <c r="AE50" s="267"/>
      <c r="AG50" s="261" t="s">
        <v>279</v>
      </c>
      <c r="AH50" t="s">
        <v>270</v>
      </c>
      <c r="AI50" t="str">
        <f t="shared" si="5"/>
        <v>Leicht_4_14</v>
      </c>
      <c r="AJ50">
        <v>14</v>
      </c>
      <c r="AK50">
        <v>11</v>
      </c>
      <c r="AL50">
        <v>11</v>
      </c>
      <c r="AM50">
        <v>20</v>
      </c>
      <c r="AN50" s="262">
        <f t="shared" si="8"/>
        <v>70</v>
      </c>
    </row>
    <row r="51" spans="16:40" x14ac:dyDescent="0.3">
      <c r="P51" s="49"/>
      <c r="Q51" s="50"/>
      <c r="R51" s="1"/>
      <c r="AB51" s="267"/>
      <c r="AC51" s="267"/>
      <c r="AD51" s="267"/>
      <c r="AE51" s="267"/>
      <c r="AG51" s="261" t="s">
        <v>279</v>
      </c>
      <c r="AH51" t="s">
        <v>270</v>
      </c>
      <c r="AI51" t="str">
        <f t="shared" si="5"/>
        <v>Leicht_4_15</v>
      </c>
      <c r="AJ51">
        <v>15</v>
      </c>
      <c r="AK51">
        <v>11</v>
      </c>
      <c r="AL51">
        <v>11</v>
      </c>
      <c r="AM51">
        <v>20</v>
      </c>
      <c r="AN51" s="262">
        <f t="shared" si="8"/>
        <v>75</v>
      </c>
    </row>
    <row r="52" spans="16:40" x14ac:dyDescent="0.3">
      <c r="P52" s="49"/>
      <c r="Q52" s="50"/>
      <c r="R52" s="1"/>
      <c r="AB52" s="267"/>
      <c r="AC52" s="267"/>
      <c r="AD52" s="267"/>
      <c r="AE52" s="267"/>
      <c r="AG52" s="261" t="s">
        <v>279</v>
      </c>
      <c r="AH52" t="s">
        <v>270</v>
      </c>
      <c r="AI52" t="str">
        <f t="shared" si="5"/>
        <v>Leicht_4_16</v>
      </c>
      <c r="AJ52">
        <v>16</v>
      </c>
      <c r="AK52">
        <v>11</v>
      </c>
      <c r="AL52">
        <v>11</v>
      </c>
      <c r="AM52">
        <v>20</v>
      </c>
      <c r="AN52" s="262">
        <f t="shared" si="8"/>
        <v>80</v>
      </c>
    </row>
    <row r="53" spans="16:40" x14ac:dyDescent="0.3">
      <c r="P53" s="49"/>
      <c r="Q53" s="50"/>
      <c r="R53" s="1"/>
      <c r="AB53" s="267"/>
      <c r="AC53" s="267"/>
      <c r="AD53" s="267"/>
      <c r="AE53" s="267"/>
      <c r="AG53" s="261" t="s">
        <v>279</v>
      </c>
      <c r="AH53" t="s">
        <v>270</v>
      </c>
      <c r="AI53" t="str">
        <f t="shared" si="5"/>
        <v>Leicht_4_17</v>
      </c>
      <c r="AJ53">
        <v>17</v>
      </c>
      <c r="AK53">
        <v>11</v>
      </c>
      <c r="AL53">
        <v>11</v>
      </c>
      <c r="AM53">
        <v>20</v>
      </c>
      <c r="AN53" s="262">
        <f t="shared" si="8"/>
        <v>85</v>
      </c>
    </row>
    <row r="54" spans="16:40" x14ac:dyDescent="0.3">
      <c r="P54" s="49"/>
      <c r="Q54" s="50"/>
      <c r="R54" s="1"/>
      <c r="AB54" s="267"/>
      <c r="AC54" s="267"/>
      <c r="AD54" s="267"/>
      <c r="AE54" s="267"/>
      <c r="AG54" s="261" t="s">
        <v>279</v>
      </c>
      <c r="AH54" t="s">
        <v>270</v>
      </c>
      <c r="AI54" t="str">
        <f t="shared" si="5"/>
        <v>Leicht_4_18</v>
      </c>
      <c r="AJ54">
        <v>18</v>
      </c>
      <c r="AK54">
        <v>11</v>
      </c>
      <c r="AL54">
        <v>11</v>
      </c>
      <c r="AM54">
        <v>20</v>
      </c>
      <c r="AN54" s="262">
        <f t="shared" si="8"/>
        <v>90</v>
      </c>
    </row>
    <row r="55" spans="16:40" x14ac:dyDescent="0.3">
      <c r="P55" s="49"/>
      <c r="Q55" s="50"/>
      <c r="R55" s="1"/>
      <c r="AB55" s="267"/>
      <c r="AC55" s="267"/>
      <c r="AD55" s="267"/>
      <c r="AE55" s="267"/>
      <c r="AG55" s="261" t="s">
        <v>279</v>
      </c>
      <c r="AH55" t="s">
        <v>270</v>
      </c>
      <c r="AI55" t="str">
        <f t="shared" si="5"/>
        <v>Leicht_4_19</v>
      </c>
      <c r="AJ55">
        <v>19</v>
      </c>
      <c r="AK55">
        <v>11</v>
      </c>
      <c r="AL55">
        <v>11</v>
      </c>
      <c r="AM55">
        <v>20</v>
      </c>
      <c r="AN55" s="262">
        <f t="shared" si="8"/>
        <v>95</v>
      </c>
    </row>
    <row r="56" spans="16:40" x14ac:dyDescent="0.3">
      <c r="P56" s="49"/>
      <c r="Q56" s="50"/>
      <c r="R56" s="1"/>
      <c r="AB56" s="267"/>
      <c r="AC56" s="267"/>
      <c r="AD56" s="267"/>
      <c r="AE56" s="267"/>
      <c r="AG56" s="261" t="s">
        <v>279</v>
      </c>
      <c r="AH56" t="s">
        <v>270</v>
      </c>
      <c r="AI56" t="str">
        <f t="shared" si="5"/>
        <v>Leicht_4_20</v>
      </c>
      <c r="AJ56">
        <v>20</v>
      </c>
      <c r="AK56">
        <v>11</v>
      </c>
      <c r="AL56">
        <v>11</v>
      </c>
      <c r="AM56">
        <v>20</v>
      </c>
      <c r="AN56" s="262">
        <f t="shared" si="8"/>
        <v>100</v>
      </c>
    </row>
    <row r="57" spans="16:40" x14ac:dyDescent="0.3">
      <c r="AB57" s="267" t="s">
        <v>250</v>
      </c>
      <c r="AC57" s="267" t="s">
        <v>264</v>
      </c>
      <c r="AD57" s="267">
        <v>11</v>
      </c>
      <c r="AE57" s="267">
        <v>4</v>
      </c>
      <c r="AG57" s="261" t="s">
        <v>271</v>
      </c>
      <c r="AH57" t="s">
        <v>267</v>
      </c>
      <c r="AI57" t="str">
        <f t="shared" si="5"/>
        <v>Mittel_1_0</v>
      </c>
      <c r="AJ57">
        <v>0</v>
      </c>
      <c r="AK57">
        <v>0</v>
      </c>
      <c r="AL57">
        <v>11</v>
      </c>
      <c r="AM57">
        <v>7</v>
      </c>
      <c r="AN57" s="262">
        <f t="shared" si="8"/>
        <v>0</v>
      </c>
    </row>
    <row r="58" spans="16:40" x14ac:dyDescent="0.3">
      <c r="AB58" s="267" t="s">
        <v>250</v>
      </c>
      <c r="AC58" s="267" t="s">
        <v>262</v>
      </c>
      <c r="AD58" s="267">
        <v>8</v>
      </c>
      <c r="AE58" s="267">
        <v>3</v>
      </c>
      <c r="AG58" s="261" t="s">
        <v>271</v>
      </c>
      <c r="AH58" t="s">
        <v>267</v>
      </c>
      <c r="AI58" t="str">
        <f t="shared" si="5"/>
        <v>Mittel_1_1</v>
      </c>
      <c r="AJ58">
        <v>1</v>
      </c>
      <c r="AK58">
        <v>6</v>
      </c>
      <c r="AL58">
        <v>11</v>
      </c>
      <c r="AM58">
        <v>7</v>
      </c>
      <c r="AN58" s="262">
        <f t="shared" si="8"/>
        <v>14.285714285714285</v>
      </c>
    </row>
    <row r="59" spans="16:40" x14ac:dyDescent="0.3">
      <c r="AB59" s="267" t="s">
        <v>250</v>
      </c>
      <c r="AC59" s="267" t="s">
        <v>263</v>
      </c>
      <c r="AD59" s="267">
        <v>6</v>
      </c>
      <c r="AE59" s="267">
        <v>2</v>
      </c>
      <c r="AG59" s="261" t="s">
        <v>271</v>
      </c>
      <c r="AH59" t="s">
        <v>267</v>
      </c>
      <c r="AI59" t="str">
        <f t="shared" si="5"/>
        <v>Mittel_1_2</v>
      </c>
      <c r="AJ59">
        <v>2</v>
      </c>
      <c r="AK59">
        <v>8</v>
      </c>
      <c r="AL59">
        <v>11</v>
      </c>
      <c r="AM59">
        <v>7</v>
      </c>
      <c r="AN59" s="262">
        <f t="shared" si="8"/>
        <v>28.571428571428569</v>
      </c>
    </row>
    <row r="60" spans="16:40" x14ac:dyDescent="0.3">
      <c r="AB60" s="267" t="s">
        <v>250</v>
      </c>
      <c r="AC60" s="267" t="s">
        <v>261</v>
      </c>
      <c r="AD60" s="267">
        <v>0</v>
      </c>
      <c r="AE60" s="267">
        <v>0</v>
      </c>
      <c r="AG60" s="261" t="s">
        <v>271</v>
      </c>
      <c r="AH60" t="s">
        <v>267</v>
      </c>
      <c r="AI60" t="str">
        <f t="shared" si="5"/>
        <v>Mittel_1_3</v>
      </c>
      <c r="AJ60">
        <v>3</v>
      </c>
      <c r="AK60">
        <v>8</v>
      </c>
      <c r="AL60">
        <v>11</v>
      </c>
      <c r="AM60">
        <v>7</v>
      </c>
      <c r="AN60" s="262">
        <f t="shared" si="8"/>
        <v>42.857142857142854</v>
      </c>
    </row>
    <row r="61" spans="16:40" x14ac:dyDescent="0.3">
      <c r="AB61" s="267"/>
      <c r="AC61" s="267"/>
      <c r="AD61" s="267"/>
      <c r="AE61" s="267"/>
      <c r="AG61" s="261" t="s">
        <v>271</v>
      </c>
      <c r="AH61" t="s">
        <v>267</v>
      </c>
      <c r="AI61" t="str">
        <f t="shared" si="5"/>
        <v>Mittel_1_4</v>
      </c>
      <c r="AJ61">
        <v>4</v>
      </c>
      <c r="AK61">
        <v>11</v>
      </c>
      <c r="AL61">
        <v>11</v>
      </c>
      <c r="AM61">
        <v>7</v>
      </c>
      <c r="AN61" s="262">
        <f t="shared" si="8"/>
        <v>57.142857142857139</v>
      </c>
    </row>
    <row r="62" spans="16:40" x14ac:dyDescent="0.3">
      <c r="AB62" s="267"/>
      <c r="AC62" s="267"/>
      <c r="AD62" s="267"/>
      <c r="AE62" s="267"/>
      <c r="AG62" s="261" t="s">
        <v>271</v>
      </c>
      <c r="AH62" t="s">
        <v>267</v>
      </c>
      <c r="AI62" t="str">
        <f t="shared" si="5"/>
        <v>Mittel_1_5</v>
      </c>
      <c r="AJ62">
        <v>5</v>
      </c>
      <c r="AK62">
        <v>11</v>
      </c>
      <c r="AL62">
        <v>11</v>
      </c>
      <c r="AM62">
        <v>7</v>
      </c>
      <c r="AN62" s="262">
        <f t="shared" si="8"/>
        <v>71.428571428571431</v>
      </c>
    </row>
    <row r="63" spans="16:40" x14ac:dyDescent="0.3">
      <c r="AB63" s="267"/>
      <c r="AC63" s="267"/>
      <c r="AD63" s="267"/>
      <c r="AE63" s="267"/>
      <c r="AG63" s="261" t="s">
        <v>271</v>
      </c>
      <c r="AH63" t="s">
        <v>267</v>
      </c>
      <c r="AI63" t="str">
        <f t="shared" si="5"/>
        <v>Mittel_1_6</v>
      </c>
      <c r="AJ63">
        <v>6</v>
      </c>
      <c r="AK63">
        <v>11</v>
      </c>
      <c r="AL63">
        <v>11</v>
      </c>
      <c r="AM63">
        <v>7</v>
      </c>
      <c r="AN63" s="262">
        <f t="shared" si="8"/>
        <v>85.714285714285708</v>
      </c>
    </row>
    <row r="64" spans="16:40" x14ac:dyDescent="0.3">
      <c r="AB64" s="267"/>
      <c r="AC64" s="267"/>
      <c r="AD64" s="267"/>
      <c r="AE64" s="267"/>
      <c r="AG64" s="261" t="s">
        <v>271</v>
      </c>
      <c r="AH64" t="s">
        <v>267</v>
      </c>
      <c r="AI64" t="str">
        <f t="shared" si="5"/>
        <v>Mittel_1_7</v>
      </c>
      <c r="AJ64">
        <v>7</v>
      </c>
      <c r="AK64">
        <v>11</v>
      </c>
      <c r="AL64">
        <v>11</v>
      </c>
      <c r="AM64">
        <v>7</v>
      </c>
      <c r="AN64" s="262">
        <f t="shared" si="8"/>
        <v>100</v>
      </c>
    </row>
    <row r="65" spans="28:40" x14ac:dyDescent="0.3">
      <c r="AB65" s="267" t="s">
        <v>251</v>
      </c>
      <c r="AC65" s="267" t="s">
        <v>264</v>
      </c>
      <c r="AD65" s="267">
        <v>15</v>
      </c>
      <c r="AE65" s="267">
        <v>6</v>
      </c>
      <c r="AG65" s="261" t="s">
        <v>274</v>
      </c>
      <c r="AH65" t="s">
        <v>268</v>
      </c>
      <c r="AI65" t="str">
        <f t="shared" si="5"/>
        <v>Mittel_2_0</v>
      </c>
      <c r="AJ65">
        <v>0</v>
      </c>
      <c r="AK65">
        <v>0</v>
      </c>
      <c r="AL65">
        <v>15</v>
      </c>
      <c r="AM65">
        <v>10</v>
      </c>
      <c r="AN65" s="262">
        <f t="shared" si="8"/>
        <v>0</v>
      </c>
    </row>
    <row r="66" spans="28:40" x14ac:dyDescent="0.3">
      <c r="AB66" s="267" t="s">
        <v>251</v>
      </c>
      <c r="AC66" s="267" t="s">
        <v>262</v>
      </c>
      <c r="AD66" s="267">
        <v>11</v>
      </c>
      <c r="AE66" s="267">
        <v>5</v>
      </c>
      <c r="AG66" s="261" t="s">
        <v>274</v>
      </c>
      <c r="AH66" t="s">
        <v>268</v>
      </c>
      <c r="AI66" t="str">
        <f t="shared" si="5"/>
        <v>Mittel_2_1</v>
      </c>
      <c r="AJ66">
        <v>1</v>
      </c>
      <c r="AK66">
        <v>8</v>
      </c>
      <c r="AL66">
        <v>15</v>
      </c>
      <c r="AM66">
        <v>10</v>
      </c>
      <c r="AN66" s="262">
        <f t="shared" ref="AN66:AN97" si="9">AJ66/AM66*100</f>
        <v>10</v>
      </c>
    </row>
    <row r="67" spans="28:40" x14ac:dyDescent="0.3">
      <c r="AB67" s="267" t="s">
        <v>251</v>
      </c>
      <c r="AC67" s="267" t="s">
        <v>263</v>
      </c>
      <c r="AD67" s="267">
        <v>8</v>
      </c>
      <c r="AE67" s="267">
        <v>3</v>
      </c>
      <c r="AG67" s="261" t="s">
        <v>274</v>
      </c>
      <c r="AH67" t="s">
        <v>268</v>
      </c>
      <c r="AI67" t="str">
        <f t="shared" ref="AI67:AI130" si="10">AG67&amp;""&amp;AJ67</f>
        <v>Mittel_2_2</v>
      </c>
      <c r="AJ67">
        <v>2</v>
      </c>
      <c r="AK67">
        <v>8</v>
      </c>
      <c r="AL67">
        <v>15</v>
      </c>
      <c r="AM67">
        <v>10</v>
      </c>
      <c r="AN67" s="262">
        <f t="shared" si="9"/>
        <v>20</v>
      </c>
    </row>
    <row r="68" spans="28:40" x14ac:dyDescent="0.3">
      <c r="AB68" s="267" t="s">
        <v>251</v>
      </c>
      <c r="AC68" s="267" t="s">
        <v>261</v>
      </c>
      <c r="AD68" s="267">
        <v>0</v>
      </c>
      <c r="AE68" s="267">
        <v>0</v>
      </c>
      <c r="AG68" s="261" t="s">
        <v>274</v>
      </c>
      <c r="AH68" t="s">
        <v>268</v>
      </c>
      <c r="AI68" t="str">
        <f t="shared" si="10"/>
        <v>Mittel_2_3</v>
      </c>
      <c r="AJ68">
        <v>3</v>
      </c>
      <c r="AK68">
        <v>10</v>
      </c>
      <c r="AL68">
        <v>15</v>
      </c>
      <c r="AM68">
        <v>10</v>
      </c>
      <c r="AN68" s="262">
        <f t="shared" si="9"/>
        <v>30</v>
      </c>
    </row>
    <row r="69" spans="28:40" x14ac:dyDescent="0.3">
      <c r="AB69" s="267"/>
      <c r="AC69" s="267"/>
      <c r="AD69" s="267"/>
      <c r="AE69" s="267"/>
      <c r="AG69" s="261" t="s">
        <v>274</v>
      </c>
      <c r="AH69" t="s">
        <v>268</v>
      </c>
      <c r="AI69" t="str">
        <f t="shared" si="10"/>
        <v>Mittel_2_4</v>
      </c>
      <c r="AJ69">
        <v>4</v>
      </c>
      <c r="AK69">
        <v>10</v>
      </c>
      <c r="AL69">
        <v>15</v>
      </c>
      <c r="AM69">
        <v>10</v>
      </c>
      <c r="AN69" s="262">
        <f t="shared" si="9"/>
        <v>40</v>
      </c>
    </row>
    <row r="70" spans="28:40" x14ac:dyDescent="0.3">
      <c r="AB70" s="267"/>
      <c r="AC70" s="267"/>
      <c r="AD70" s="267"/>
      <c r="AE70" s="267"/>
      <c r="AG70" s="261" t="s">
        <v>274</v>
      </c>
      <c r="AH70" t="s">
        <v>268</v>
      </c>
      <c r="AI70" t="str">
        <f t="shared" si="10"/>
        <v>Mittel_2_5</v>
      </c>
      <c r="AJ70">
        <v>5</v>
      </c>
      <c r="AK70">
        <v>10</v>
      </c>
      <c r="AL70">
        <v>15</v>
      </c>
      <c r="AM70">
        <v>10</v>
      </c>
      <c r="AN70" s="262">
        <f t="shared" si="9"/>
        <v>50</v>
      </c>
    </row>
    <row r="71" spans="28:40" x14ac:dyDescent="0.3">
      <c r="AB71" s="267"/>
      <c r="AC71" s="267"/>
      <c r="AD71" s="267"/>
      <c r="AE71" s="267"/>
      <c r="AG71" s="261" t="s">
        <v>274</v>
      </c>
      <c r="AH71" t="s">
        <v>268</v>
      </c>
      <c r="AI71" t="str">
        <f t="shared" si="10"/>
        <v>Mittel_2_6</v>
      </c>
      <c r="AJ71">
        <v>6</v>
      </c>
      <c r="AK71">
        <v>15</v>
      </c>
      <c r="AL71">
        <v>15</v>
      </c>
      <c r="AM71">
        <v>10</v>
      </c>
      <c r="AN71" s="262">
        <f t="shared" si="9"/>
        <v>60</v>
      </c>
    </row>
    <row r="72" spans="28:40" x14ac:dyDescent="0.3">
      <c r="AB72" s="267"/>
      <c r="AC72" s="267"/>
      <c r="AD72" s="267"/>
      <c r="AE72" s="267"/>
      <c r="AG72" s="261" t="s">
        <v>274</v>
      </c>
      <c r="AH72" t="s">
        <v>268</v>
      </c>
      <c r="AI72" t="str">
        <f t="shared" si="10"/>
        <v>Mittel_2_7</v>
      </c>
      <c r="AJ72">
        <v>7</v>
      </c>
      <c r="AK72">
        <v>15</v>
      </c>
      <c r="AL72">
        <v>15</v>
      </c>
      <c r="AM72">
        <v>10</v>
      </c>
      <c r="AN72" s="262">
        <f t="shared" si="9"/>
        <v>70</v>
      </c>
    </row>
    <row r="73" spans="28:40" x14ac:dyDescent="0.3">
      <c r="AB73" s="267"/>
      <c r="AC73" s="267"/>
      <c r="AD73" s="267"/>
      <c r="AE73" s="267"/>
      <c r="AG73" s="261" t="s">
        <v>274</v>
      </c>
      <c r="AH73" t="s">
        <v>268</v>
      </c>
      <c r="AI73" t="str">
        <f t="shared" si="10"/>
        <v>Mittel_2_8</v>
      </c>
      <c r="AJ73">
        <v>8</v>
      </c>
      <c r="AK73">
        <v>15</v>
      </c>
      <c r="AL73">
        <v>15</v>
      </c>
      <c r="AM73">
        <v>10</v>
      </c>
      <c r="AN73" s="262">
        <f t="shared" si="9"/>
        <v>80</v>
      </c>
    </row>
    <row r="74" spans="28:40" x14ac:dyDescent="0.3">
      <c r="AB74" s="267"/>
      <c r="AC74" s="267"/>
      <c r="AD74" s="267"/>
      <c r="AE74" s="267"/>
      <c r="AG74" s="261" t="s">
        <v>274</v>
      </c>
      <c r="AH74" t="s">
        <v>268</v>
      </c>
      <c r="AI74" t="str">
        <f t="shared" si="10"/>
        <v>Mittel_2_9</v>
      </c>
      <c r="AJ74">
        <v>9</v>
      </c>
      <c r="AK74">
        <v>15</v>
      </c>
      <c r="AL74">
        <v>15</v>
      </c>
      <c r="AM74">
        <v>10</v>
      </c>
      <c r="AN74" s="262">
        <f t="shared" si="9"/>
        <v>90</v>
      </c>
    </row>
    <row r="75" spans="28:40" x14ac:dyDescent="0.3">
      <c r="AB75" s="267"/>
      <c r="AC75" s="267"/>
      <c r="AD75" s="267"/>
      <c r="AE75" s="267"/>
      <c r="AG75" s="261" t="s">
        <v>274</v>
      </c>
      <c r="AH75" t="s">
        <v>268</v>
      </c>
      <c r="AI75" t="str">
        <f t="shared" si="10"/>
        <v>Mittel_2_10</v>
      </c>
      <c r="AJ75">
        <v>10</v>
      </c>
      <c r="AK75">
        <v>15</v>
      </c>
      <c r="AL75">
        <v>15</v>
      </c>
      <c r="AM75">
        <v>10</v>
      </c>
      <c r="AN75" s="262">
        <f t="shared" si="9"/>
        <v>100</v>
      </c>
    </row>
    <row r="76" spans="28:40" x14ac:dyDescent="0.3">
      <c r="AB76" s="267" t="s">
        <v>252</v>
      </c>
      <c r="AC76" s="267" t="s">
        <v>264</v>
      </c>
      <c r="AD76" s="267">
        <v>17</v>
      </c>
      <c r="AE76" s="267">
        <v>8</v>
      </c>
      <c r="AG76" s="261" t="s">
        <v>277</v>
      </c>
      <c r="AH76" t="s">
        <v>269</v>
      </c>
      <c r="AI76" t="str">
        <f t="shared" si="10"/>
        <v>Mittel_3_0</v>
      </c>
      <c r="AJ76">
        <v>0</v>
      </c>
      <c r="AK76">
        <v>0</v>
      </c>
      <c r="AL76">
        <v>17</v>
      </c>
      <c r="AM76">
        <v>14</v>
      </c>
      <c r="AN76" s="262">
        <f t="shared" si="9"/>
        <v>0</v>
      </c>
    </row>
    <row r="77" spans="28:40" x14ac:dyDescent="0.3">
      <c r="AB77" s="267" t="s">
        <v>252</v>
      </c>
      <c r="AC77" s="267" t="s">
        <v>262</v>
      </c>
      <c r="AD77" s="267">
        <v>12</v>
      </c>
      <c r="AE77" s="267">
        <v>7</v>
      </c>
      <c r="AG77" s="261" t="s">
        <v>277</v>
      </c>
      <c r="AH77" t="s">
        <v>269</v>
      </c>
      <c r="AI77" t="str">
        <f t="shared" si="10"/>
        <v>Mittel_3_1</v>
      </c>
      <c r="AJ77">
        <v>1</v>
      </c>
      <c r="AK77">
        <v>8</v>
      </c>
      <c r="AL77">
        <v>17</v>
      </c>
      <c r="AM77">
        <v>14</v>
      </c>
      <c r="AN77" s="262">
        <f t="shared" si="9"/>
        <v>7.1428571428571423</v>
      </c>
    </row>
    <row r="78" spans="28:40" x14ac:dyDescent="0.3">
      <c r="AB78" s="267" t="s">
        <v>252</v>
      </c>
      <c r="AC78" s="267" t="s">
        <v>263</v>
      </c>
      <c r="AD78" s="267">
        <v>9</v>
      </c>
      <c r="AE78" s="267">
        <v>4</v>
      </c>
      <c r="AG78" s="261" t="s">
        <v>277</v>
      </c>
      <c r="AH78" t="s">
        <v>269</v>
      </c>
      <c r="AI78" t="str">
        <f t="shared" si="10"/>
        <v>Mittel_3_2</v>
      </c>
      <c r="AJ78">
        <v>2</v>
      </c>
      <c r="AK78">
        <v>8</v>
      </c>
      <c r="AL78">
        <v>17</v>
      </c>
      <c r="AM78">
        <v>14</v>
      </c>
      <c r="AN78" s="262">
        <f t="shared" si="9"/>
        <v>14.285714285714285</v>
      </c>
    </row>
    <row r="79" spans="28:40" x14ac:dyDescent="0.3">
      <c r="AB79" s="267" t="s">
        <v>252</v>
      </c>
      <c r="AC79" s="267" t="s">
        <v>261</v>
      </c>
      <c r="AD79" s="267">
        <v>0</v>
      </c>
      <c r="AE79" s="267">
        <v>0</v>
      </c>
      <c r="AG79" s="261" t="s">
        <v>277</v>
      </c>
      <c r="AH79" t="s">
        <v>269</v>
      </c>
      <c r="AI79" t="str">
        <f t="shared" si="10"/>
        <v>Mittel_3_3</v>
      </c>
      <c r="AJ79">
        <v>3</v>
      </c>
      <c r="AK79">
        <v>12</v>
      </c>
      <c r="AL79">
        <v>17</v>
      </c>
      <c r="AM79">
        <v>14</v>
      </c>
      <c r="AN79" s="262">
        <f t="shared" si="9"/>
        <v>21.428571428571427</v>
      </c>
    </row>
    <row r="80" spans="28:40" x14ac:dyDescent="0.3">
      <c r="AB80" s="267"/>
      <c r="AC80" s="267"/>
      <c r="AD80" s="267"/>
      <c r="AE80" s="267"/>
      <c r="AG80" s="261" t="s">
        <v>277</v>
      </c>
      <c r="AH80" t="s">
        <v>269</v>
      </c>
      <c r="AI80" t="str">
        <f t="shared" si="10"/>
        <v>Mittel_3_4</v>
      </c>
      <c r="AJ80">
        <v>4</v>
      </c>
      <c r="AK80">
        <v>12</v>
      </c>
      <c r="AL80">
        <v>17</v>
      </c>
      <c r="AM80">
        <v>14</v>
      </c>
      <c r="AN80" s="262">
        <f t="shared" si="9"/>
        <v>28.571428571428569</v>
      </c>
    </row>
    <row r="81" spans="28:40" x14ac:dyDescent="0.3">
      <c r="AB81" s="267"/>
      <c r="AC81" s="267"/>
      <c r="AD81" s="267"/>
      <c r="AE81" s="267"/>
      <c r="AG81" s="261" t="s">
        <v>277</v>
      </c>
      <c r="AH81" t="s">
        <v>269</v>
      </c>
      <c r="AI81" t="str">
        <f t="shared" si="10"/>
        <v>Mittel_3_5</v>
      </c>
      <c r="AJ81">
        <v>5</v>
      </c>
      <c r="AK81">
        <v>12</v>
      </c>
      <c r="AL81">
        <v>17</v>
      </c>
      <c r="AM81">
        <v>14</v>
      </c>
      <c r="AN81" s="262">
        <f t="shared" si="9"/>
        <v>35.714285714285715</v>
      </c>
    </row>
    <row r="82" spans="28:40" x14ac:dyDescent="0.3">
      <c r="AB82" s="267"/>
      <c r="AC82" s="267"/>
      <c r="AD82" s="267"/>
      <c r="AE82" s="267"/>
      <c r="AG82" s="261" t="s">
        <v>277</v>
      </c>
      <c r="AH82" t="s">
        <v>269</v>
      </c>
      <c r="AI82" t="str">
        <f t="shared" si="10"/>
        <v>Mittel_3_6</v>
      </c>
      <c r="AJ82">
        <v>6</v>
      </c>
      <c r="AK82">
        <v>12</v>
      </c>
      <c r="AL82">
        <v>17</v>
      </c>
      <c r="AM82">
        <v>14</v>
      </c>
      <c r="AN82" s="262">
        <f t="shared" si="9"/>
        <v>42.857142857142854</v>
      </c>
    </row>
    <row r="83" spans="28:40" x14ac:dyDescent="0.3">
      <c r="AB83" s="267"/>
      <c r="AC83" s="267"/>
      <c r="AD83" s="267"/>
      <c r="AE83" s="267"/>
      <c r="AG83" s="261" t="s">
        <v>277</v>
      </c>
      <c r="AH83" t="s">
        <v>269</v>
      </c>
      <c r="AI83" t="str">
        <f t="shared" si="10"/>
        <v>Mittel_3_7</v>
      </c>
      <c r="AJ83">
        <v>7</v>
      </c>
      <c r="AK83">
        <v>12</v>
      </c>
      <c r="AL83">
        <v>17</v>
      </c>
      <c r="AM83">
        <v>14</v>
      </c>
      <c r="AN83" s="262">
        <f t="shared" si="9"/>
        <v>50</v>
      </c>
    </row>
    <row r="84" spans="28:40" x14ac:dyDescent="0.3">
      <c r="AB84" s="267"/>
      <c r="AC84" s="267"/>
      <c r="AD84" s="267"/>
      <c r="AE84" s="267"/>
      <c r="AG84" s="261" t="s">
        <v>277</v>
      </c>
      <c r="AH84" t="s">
        <v>269</v>
      </c>
      <c r="AI84" t="str">
        <f t="shared" si="10"/>
        <v>Mittel_3_8</v>
      </c>
      <c r="AJ84">
        <v>8</v>
      </c>
      <c r="AK84">
        <v>17</v>
      </c>
      <c r="AL84">
        <v>17</v>
      </c>
      <c r="AM84">
        <v>14</v>
      </c>
      <c r="AN84" s="262">
        <f t="shared" si="9"/>
        <v>57.142857142857139</v>
      </c>
    </row>
    <row r="85" spans="28:40" x14ac:dyDescent="0.3">
      <c r="AB85" s="267"/>
      <c r="AC85" s="267"/>
      <c r="AD85" s="267"/>
      <c r="AE85" s="267"/>
      <c r="AG85" s="261" t="s">
        <v>277</v>
      </c>
      <c r="AH85" t="s">
        <v>269</v>
      </c>
      <c r="AI85" t="str">
        <f t="shared" si="10"/>
        <v>Mittel_3_9</v>
      </c>
      <c r="AJ85">
        <v>9</v>
      </c>
      <c r="AK85">
        <v>17</v>
      </c>
      <c r="AL85">
        <v>17</v>
      </c>
      <c r="AM85">
        <v>14</v>
      </c>
      <c r="AN85" s="262">
        <f t="shared" si="9"/>
        <v>64.285714285714292</v>
      </c>
    </row>
    <row r="86" spans="28:40" x14ac:dyDescent="0.3">
      <c r="AB86" s="267"/>
      <c r="AC86" s="267"/>
      <c r="AD86" s="267"/>
      <c r="AE86" s="267"/>
      <c r="AG86" s="261" t="s">
        <v>277</v>
      </c>
      <c r="AH86" t="s">
        <v>269</v>
      </c>
      <c r="AI86" t="str">
        <f t="shared" si="10"/>
        <v>Mittel_3_10</v>
      </c>
      <c r="AJ86">
        <v>10</v>
      </c>
      <c r="AK86">
        <v>17</v>
      </c>
      <c r="AL86">
        <v>17</v>
      </c>
      <c r="AM86">
        <v>14</v>
      </c>
      <c r="AN86" s="262">
        <f t="shared" si="9"/>
        <v>71.428571428571431</v>
      </c>
    </row>
    <row r="87" spans="28:40" x14ac:dyDescent="0.3">
      <c r="AB87" s="267"/>
      <c r="AC87" s="267"/>
      <c r="AD87" s="267"/>
      <c r="AE87" s="267"/>
      <c r="AG87" s="261" t="s">
        <v>277</v>
      </c>
      <c r="AH87" t="s">
        <v>269</v>
      </c>
      <c r="AI87" t="str">
        <f t="shared" si="10"/>
        <v>Mittel_3_11</v>
      </c>
      <c r="AJ87">
        <v>11</v>
      </c>
      <c r="AK87">
        <v>17</v>
      </c>
      <c r="AL87">
        <v>17</v>
      </c>
      <c r="AM87">
        <v>14</v>
      </c>
      <c r="AN87" s="262">
        <f t="shared" si="9"/>
        <v>78.571428571428569</v>
      </c>
    </row>
    <row r="88" spans="28:40" x14ac:dyDescent="0.3">
      <c r="AB88" s="267"/>
      <c r="AC88" s="267"/>
      <c r="AD88" s="267"/>
      <c r="AE88" s="267"/>
      <c r="AG88" s="261" t="s">
        <v>277</v>
      </c>
      <c r="AH88" t="s">
        <v>269</v>
      </c>
      <c r="AI88" t="str">
        <f t="shared" si="10"/>
        <v>Mittel_3_12</v>
      </c>
      <c r="AJ88">
        <v>12</v>
      </c>
      <c r="AK88">
        <v>17</v>
      </c>
      <c r="AL88">
        <v>17</v>
      </c>
      <c r="AM88">
        <v>14</v>
      </c>
      <c r="AN88" s="262">
        <f t="shared" si="9"/>
        <v>85.714285714285708</v>
      </c>
    </row>
    <row r="89" spans="28:40" x14ac:dyDescent="0.3">
      <c r="AB89" s="267"/>
      <c r="AC89" s="267"/>
      <c r="AD89" s="267"/>
      <c r="AE89" s="267"/>
      <c r="AG89" s="261" t="s">
        <v>277</v>
      </c>
      <c r="AH89" t="s">
        <v>269</v>
      </c>
      <c r="AI89" t="str">
        <f t="shared" si="10"/>
        <v>Mittel_3_13</v>
      </c>
      <c r="AJ89">
        <v>13</v>
      </c>
      <c r="AK89">
        <v>17</v>
      </c>
      <c r="AL89">
        <v>17</v>
      </c>
      <c r="AM89">
        <v>14</v>
      </c>
      <c r="AN89" s="262">
        <f t="shared" si="9"/>
        <v>92.857142857142861</v>
      </c>
    </row>
    <row r="90" spans="28:40" x14ac:dyDescent="0.3">
      <c r="AB90" s="267"/>
      <c r="AC90" s="267"/>
      <c r="AD90" s="267"/>
      <c r="AE90" s="267"/>
      <c r="AG90" s="261" t="s">
        <v>277</v>
      </c>
      <c r="AH90" t="s">
        <v>269</v>
      </c>
      <c r="AI90" t="str">
        <f t="shared" si="10"/>
        <v>Mittel_3_14</v>
      </c>
      <c r="AJ90">
        <v>14</v>
      </c>
      <c r="AK90">
        <v>17</v>
      </c>
      <c r="AL90">
        <v>17</v>
      </c>
      <c r="AM90">
        <v>14</v>
      </c>
      <c r="AN90" s="262">
        <f t="shared" si="9"/>
        <v>100</v>
      </c>
    </row>
    <row r="91" spans="28:40" x14ac:dyDescent="0.3">
      <c r="AB91" s="267" t="s">
        <v>253</v>
      </c>
      <c r="AC91" s="267" t="s">
        <v>264</v>
      </c>
      <c r="AD91" s="267">
        <v>19</v>
      </c>
      <c r="AE91" s="267">
        <v>11</v>
      </c>
      <c r="AG91" s="261" t="s">
        <v>280</v>
      </c>
      <c r="AH91" t="s">
        <v>270</v>
      </c>
      <c r="AI91" t="str">
        <f t="shared" si="10"/>
        <v>Mittel_4_0</v>
      </c>
      <c r="AJ91">
        <v>0</v>
      </c>
      <c r="AK91">
        <v>0</v>
      </c>
      <c r="AL91">
        <v>19</v>
      </c>
      <c r="AM91">
        <v>20</v>
      </c>
      <c r="AN91" s="262">
        <f t="shared" si="9"/>
        <v>0</v>
      </c>
    </row>
    <row r="92" spans="28:40" x14ac:dyDescent="0.3">
      <c r="AB92" s="267" t="s">
        <v>253</v>
      </c>
      <c r="AC92" s="267" t="s">
        <v>262</v>
      </c>
      <c r="AD92" s="267">
        <v>14</v>
      </c>
      <c r="AE92" s="267">
        <v>10</v>
      </c>
      <c r="AG92" s="261" t="s">
        <v>280</v>
      </c>
      <c r="AH92" t="s">
        <v>270</v>
      </c>
      <c r="AI92" t="str">
        <f t="shared" si="10"/>
        <v>Mittel_4_1</v>
      </c>
      <c r="AJ92">
        <v>1</v>
      </c>
      <c r="AK92">
        <v>10</v>
      </c>
      <c r="AL92">
        <v>19</v>
      </c>
      <c r="AM92">
        <v>20</v>
      </c>
      <c r="AN92" s="262">
        <f t="shared" si="9"/>
        <v>5</v>
      </c>
    </row>
    <row r="93" spans="28:40" x14ac:dyDescent="0.3">
      <c r="AB93" s="267" t="s">
        <v>253</v>
      </c>
      <c r="AC93" s="267" t="s">
        <v>263</v>
      </c>
      <c r="AD93" s="267">
        <v>10</v>
      </c>
      <c r="AE93" s="267">
        <v>6</v>
      </c>
      <c r="AG93" s="261" t="s">
        <v>280</v>
      </c>
      <c r="AH93" t="s">
        <v>270</v>
      </c>
      <c r="AI93" t="str">
        <f t="shared" si="10"/>
        <v>Mittel_4_2</v>
      </c>
      <c r="AJ93">
        <v>2</v>
      </c>
      <c r="AK93">
        <v>10</v>
      </c>
      <c r="AL93">
        <v>19</v>
      </c>
      <c r="AM93">
        <v>20</v>
      </c>
      <c r="AN93" s="262">
        <f t="shared" si="9"/>
        <v>10</v>
      </c>
    </row>
    <row r="94" spans="28:40" x14ac:dyDescent="0.3">
      <c r="AB94" s="267" t="s">
        <v>253</v>
      </c>
      <c r="AC94" s="267" t="s">
        <v>261</v>
      </c>
      <c r="AD94" s="267">
        <v>0</v>
      </c>
      <c r="AE94" s="267">
        <v>0</v>
      </c>
      <c r="AG94" s="261" t="s">
        <v>280</v>
      </c>
      <c r="AH94" t="s">
        <v>270</v>
      </c>
      <c r="AI94" t="str">
        <f t="shared" si="10"/>
        <v>Mittel_4_3</v>
      </c>
      <c r="AJ94">
        <v>3</v>
      </c>
      <c r="AK94">
        <v>10</v>
      </c>
      <c r="AL94">
        <v>19</v>
      </c>
      <c r="AM94">
        <v>20</v>
      </c>
      <c r="AN94" s="262">
        <f t="shared" si="9"/>
        <v>15</v>
      </c>
    </row>
    <row r="95" spans="28:40" x14ac:dyDescent="0.3">
      <c r="AB95" s="267"/>
      <c r="AC95" s="267"/>
      <c r="AD95" s="267"/>
      <c r="AE95" s="267"/>
      <c r="AG95" s="261" t="s">
        <v>280</v>
      </c>
      <c r="AH95" t="s">
        <v>270</v>
      </c>
      <c r="AI95" t="str">
        <f t="shared" si="10"/>
        <v>Mittel_4_4</v>
      </c>
      <c r="AJ95">
        <v>4</v>
      </c>
      <c r="AK95">
        <v>10</v>
      </c>
      <c r="AL95">
        <v>19</v>
      </c>
      <c r="AM95">
        <v>20</v>
      </c>
      <c r="AN95" s="262">
        <f t="shared" si="9"/>
        <v>20</v>
      </c>
    </row>
    <row r="96" spans="28:40" x14ac:dyDescent="0.3">
      <c r="AB96" s="267"/>
      <c r="AC96" s="267"/>
      <c r="AD96" s="267"/>
      <c r="AE96" s="267"/>
      <c r="AG96" s="261" t="s">
        <v>280</v>
      </c>
      <c r="AH96" t="s">
        <v>270</v>
      </c>
      <c r="AI96" t="str">
        <f t="shared" si="10"/>
        <v>Mittel_4_5</v>
      </c>
      <c r="AJ96">
        <v>5</v>
      </c>
      <c r="AK96">
        <v>13</v>
      </c>
      <c r="AL96">
        <v>19</v>
      </c>
      <c r="AM96">
        <v>20</v>
      </c>
      <c r="AN96" s="262">
        <f t="shared" si="9"/>
        <v>25</v>
      </c>
    </row>
    <row r="97" spans="28:40" x14ac:dyDescent="0.3">
      <c r="AB97" s="267"/>
      <c r="AC97" s="267"/>
      <c r="AD97" s="267"/>
      <c r="AE97" s="267"/>
      <c r="AG97" s="261" t="s">
        <v>280</v>
      </c>
      <c r="AH97" t="s">
        <v>270</v>
      </c>
      <c r="AI97" t="str">
        <f t="shared" si="10"/>
        <v>Mittel_4_6</v>
      </c>
      <c r="AJ97">
        <v>6</v>
      </c>
      <c r="AK97">
        <v>13</v>
      </c>
      <c r="AL97">
        <v>19</v>
      </c>
      <c r="AM97">
        <v>20</v>
      </c>
      <c r="AN97" s="262">
        <f t="shared" si="9"/>
        <v>30</v>
      </c>
    </row>
    <row r="98" spans="28:40" x14ac:dyDescent="0.3">
      <c r="AB98" s="267"/>
      <c r="AC98" s="267"/>
      <c r="AD98" s="267"/>
      <c r="AE98" s="267"/>
      <c r="AG98" s="261" t="s">
        <v>280</v>
      </c>
      <c r="AH98" t="s">
        <v>270</v>
      </c>
      <c r="AI98" t="str">
        <f t="shared" si="10"/>
        <v>Mittel_4_7</v>
      </c>
      <c r="AJ98">
        <v>7</v>
      </c>
      <c r="AK98">
        <v>13</v>
      </c>
      <c r="AL98">
        <v>19</v>
      </c>
      <c r="AM98">
        <v>20</v>
      </c>
      <c r="AN98" s="262">
        <f t="shared" ref="AN98:AN129" si="11">AJ98/AM98*100</f>
        <v>35</v>
      </c>
    </row>
    <row r="99" spans="28:40" x14ac:dyDescent="0.3">
      <c r="AB99" s="267"/>
      <c r="AC99" s="267"/>
      <c r="AD99" s="267"/>
      <c r="AE99" s="267"/>
      <c r="AG99" s="261" t="s">
        <v>280</v>
      </c>
      <c r="AH99" t="s">
        <v>270</v>
      </c>
      <c r="AI99" t="str">
        <f t="shared" si="10"/>
        <v>Mittel_4_8</v>
      </c>
      <c r="AJ99">
        <v>8</v>
      </c>
      <c r="AK99">
        <v>13</v>
      </c>
      <c r="AL99">
        <v>19</v>
      </c>
      <c r="AM99">
        <v>20</v>
      </c>
      <c r="AN99" s="262">
        <f t="shared" si="11"/>
        <v>40</v>
      </c>
    </row>
    <row r="100" spans="28:40" x14ac:dyDescent="0.3">
      <c r="AB100" s="267"/>
      <c r="AC100" s="267"/>
      <c r="AD100" s="267"/>
      <c r="AE100" s="267"/>
      <c r="AG100" s="261" t="s">
        <v>280</v>
      </c>
      <c r="AH100" t="s">
        <v>270</v>
      </c>
      <c r="AI100" t="str">
        <f t="shared" si="10"/>
        <v>Mittel_4_9</v>
      </c>
      <c r="AJ100">
        <v>9</v>
      </c>
      <c r="AK100">
        <v>13</v>
      </c>
      <c r="AL100">
        <v>19</v>
      </c>
      <c r="AM100">
        <v>20</v>
      </c>
      <c r="AN100" s="262">
        <f t="shared" si="11"/>
        <v>45</v>
      </c>
    </row>
    <row r="101" spans="28:40" x14ac:dyDescent="0.3">
      <c r="AB101" s="267"/>
      <c r="AC101" s="267"/>
      <c r="AD101" s="267"/>
      <c r="AE101" s="267"/>
      <c r="AG101" s="261" t="s">
        <v>280</v>
      </c>
      <c r="AH101" t="s">
        <v>270</v>
      </c>
      <c r="AI101" t="str">
        <f t="shared" si="10"/>
        <v>Mittel_4_10</v>
      </c>
      <c r="AJ101">
        <v>10</v>
      </c>
      <c r="AK101">
        <v>13</v>
      </c>
      <c r="AL101">
        <v>19</v>
      </c>
      <c r="AM101">
        <v>20</v>
      </c>
      <c r="AN101" s="262">
        <f t="shared" si="11"/>
        <v>50</v>
      </c>
    </row>
    <row r="102" spans="28:40" x14ac:dyDescent="0.3">
      <c r="AB102" s="267"/>
      <c r="AC102" s="267"/>
      <c r="AD102" s="267"/>
      <c r="AE102" s="267"/>
      <c r="AG102" s="261" t="s">
        <v>280</v>
      </c>
      <c r="AH102" t="s">
        <v>270</v>
      </c>
      <c r="AI102" t="str">
        <f t="shared" si="10"/>
        <v>Mittel_4_11</v>
      </c>
      <c r="AJ102">
        <v>11</v>
      </c>
      <c r="AK102">
        <v>19</v>
      </c>
      <c r="AL102">
        <v>19</v>
      </c>
      <c r="AM102">
        <v>20</v>
      </c>
      <c r="AN102" s="262">
        <f t="shared" si="11"/>
        <v>55.000000000000007</v>
      </c>
    </row>
    <row r="103" spans="28:40" x14ac:dyDescent="0.3">
      <c r="AB103" s="267"/>
      <c r="AC103" s="267"/>
      <c r="AD103" s="267"/>
      <c r="AE103" s="267"/>
      <c r="AG103" s="261" t="s">
        <v>280</v>
      </c>
      <c r="AH103" t="s">
        <v>270</v>
      </c>
      <c r="AI103" t="str">
        <f t="shared" si="10"/>
        <v>Mittel_4_12</v>
      </c>
      <c r="AJ103">
        <v>12</v>
      </c>
      <c r="AK103">
        <v>19</v>
      </c>
      <c r="AL103">
        <v>19</v>
      </c>
      <c r="AM103">
        <v>20</v>
      </c>
      <c r="AN103" s="262">
        <f t="shared" si="11"/>
        <v>60</v>
      </c>
    </row>
    <row r="104" spans="28:40" x14ac:dyDescent="0.3">
      <c r="AB104" s="267"/>
      <c r="AC104" s="267"/>
      <c r="AD104" s="267"/>
      <c r="AE104" s="267"/>
      <c r="AG104" s="261" t="s">
        <v>280</v>
      </c>
      <c r="AH104" t="s">
        <v>270</v>
      </c>
      <c r="AI104" t="str">
        <f t="shared" si="10"/>
        <v>Mittel_4_13</v>
      </c>
      <c r="AJ104">
        <v>13</v>
      </c>
      <c r="AK104">
        <v>19</v>
      </c>
      <c r="AL104">
        <v>19</v>
      </c>
      <c r="AM104">
        <v>20</v>
      </c>
      <c r="AN104" s="262">
        <f t="shared" si="11"/>
        <v>65</v>
      </c>
    </row>
    <row r="105" spans="28:40" x14ac:dyDescent="0.3">
      <c r="AB105" s="267"/>
      <c r="AC105" s="267"/>
      <c r="AD105" s="267"/>
      <c r="AE105" s="267"/>
      <c r="AG105" s="261" t="s">
        <v>280</v>
      </c>
      <c r="AH105" t="s">
        <v>270</v>
      </c>
      <c r="AI105" t="str">
        <f t="shared" si="10"/>
        <v>Mittel_4_14</v>
      </c>
      <c r="AJ105">
        <v>14</v>
      </c>
      <c r="AK105">
        <v>19</v>
      </c>
      <c r="AL105">
        <v>19</v>
      </c>
      <c r="AM105">
        <v>20</v>
      </c>
      <c r="AN105" s="262">
        <f t="shared" si="11"/>
        <v>70</v>
      </c>
    </row>
    <row r="106" spans="28:40" x14ac:dyDescent="0.3">
      <c r="AB106" s="267"/>
      <c r="AC106" s="267"/>
      <c r="AD106" s="267"/>
      <c r="AE106" s="267"/>
      <c r="AG106" s="261" t="s">
        <v>280</v>
      </c>
      <c r="AH106" t="s">
        <v>270</v>
      </c>
      <c r="AI106" t="str">
        <f t="shared" si="10"/>
        <v>Mittel_4_15</v>
      </c>
      <c r="AJ106">
        <v>15</v>
      </c>
      <c r="AK106">
        <v>19</v>
      </c>
      <c r="AL106">
        <v>19</v>
      </c>
      <c r="AM106">
        <v>20</v>
      </c>
      <c r="AN106" s="262">
        <f t="shared" si="11"/>
        <v>75</v>
      </c>
    </row>
    <row r="107" spans="28:40" x14ac:dyDescent="0.3">
      <c r="AB107" s="267"/>
      <c r="AC107" s="267"/>
      <c r="AD107" s="267"/>
      <c r="AE107" s="267"/>
      <c r="AG107" s="261" t="s">
        <v>280</v>
      </c>
      <c r="AH107" t="s">
        <v>270</v>
      </c>
      <c r="AI107" t="str">
        <f t="shared" si="10"/>
        <v>Mittel_4_16</v>
      </c>
      <c r="AJ107">
        <v>16</v>
      </c>
      <c r="AK107">
        <v>19</v>
      </c>
      <c r="AL107">
        <v>19</v>
      </c>
      <c r="AM107">
        <v>20</v>
      </c>
      <c r="AN107" s="262">
        <f t="shared" si="11"/>
        <v>80</v>
      </c>
    </row>
    <row r="108" spans="28:40" x14ac:dyDescent="0.3">
      <c r="AB108" s="267"/>
      <c r="AC108" s="267"/>
      <c r="AD108" s="267"/>
      <c r="AE108" s="267"/>
      <c r="AG108" s="261" t="s">
        <v>280</v>
      </c>
      <c r="AH108" t="s">
        <v>270</v>
      </c>
      <c r="AI108" t="str">
        <f t="shared" si="10"/>
        <v>Mittel_4_17</v>
      </c>
      <c r="AJ108">
        <v>17</v>
      </c>
      <c r="AK108">
        <v>19</v>
      </c>
      <c r="AL108">
        <v>19</v>
      </c>
      <c r="AM108">
        <v>20</v>
      </c>
      <c r="AN108" s="262">
        <f t="shared" si="11"/>
        <v>85</v>
      </c>
    </row>
    <row r="109" spans="28:40" x14ac:dyDescent="0.3">
      <c r="AB109" s="267"/>
      <c r="AC109" s="267"/>
      <c r="AD109" s="267"/>
      <c r="AE109" s="267"/>
      <c r="AG109" s="261" t="s">
        <v>280</v>
      </c>
      <c r="AH109" t="s">
        <v>270</v>
      </c>
      <c r="AI109" t="str">
        <f t="shared" si="10"/>
        <v>Mittel_4_18</v>
      </c>
      <c r="AJ109">
        <v>18</v>
      </c>
      <c r="AK109">
        <v>19</v>
      </c>
      <c r="AL109">
        <v>19</v>
      </c>
      <c r="AM109">
        <v>20</v>
      </c>
      <c r="AN109" s="262">
        <f t="shared" si="11"/>
        <v>90</v>
      </c>
    </row>
    <row r="110" spans="28:40" x14ac:dyDescent="0.3">
      <c r="AB110" s="267"/>
      <c r="AC110" s="267"/>
      <c r="AD110" s="267"/>
      <c r="AE110" s="267"/>
      <c r="AG110" s="261" t="s">
        <v>280</v>
      </c>
      <c r="AH110" t="s">
        <v>270</v>
      </c>
      <c r="AI110" t="str">
        <f t="shared" si="10"/>
        <v>Mittel_4_19</v>
      </c>
      <c r="AJ110">
        <v>19</v>
      </c>
      <c r="AK110">
        <v>19</v>
      </c>
      <c r="AL110">
        <v>19</v>
      </c>
      <c r="AM110">
        <v>20</v>
      </c>
      <c r="AN110" s="262">
        <f t="shared" si="11"/>
        <v>95</v>
      </c>
    </row>
    <row r="111" spans="28:40" x14ac:dyDescent="0.3">
      <c r="AB111" s="267"/>
      <c r="AC111" s="267"/>
      <c r="AD111" s="267"/>
      <c r="AE111" s="267"/>
      <c r="AG111" s="261" t="s">
        <v>280</v>
      </c>
      <c r="AH111" t="s">
        <v>270</v>
      </c>
      <c r="AI111" t="str">
        <f t="shared" si="10"/>
        <v>Mittel_4_20</v>
      </c>
      <c r="AJ111">
        <v>20</v>
      </c>
      <c r="AK111">
        <v>19</v>
      </c>
      <c r="AL111">
        <v>19</v>
      </c>
      <c r="AM111">
        <v>20</v>
      </c>
      <c r="AN111" s="262">
        <f t="shared" si="11"/>
        <v>100</v>
      </c>
    </row>
    <row r="112" spans="28:40" x14ac:dyDescent="0.3">
      <c r="AB112" s="267" t="s">
        <v>254</v>
      </c>
      <c r="AC112" s="267" t="s">
        <v>264</v>
      </c>
      <c r="AD112" s="267">
        <v>15</v>
      </c>
      <c r="AE112" s="267">
        <v>4</v>
      </c>
      <c r="AG112" s="261" t="s">
        <v>272</v>
      </c>
      <c r="AH112" t="s">
        <v>267</v>
      </c>
      <c r="AI112" t="str">
        <f t="shared" si="10"/>
        <v>Schwer_1_0</v>
      </c>
      <c r="AJ112">
        <v>0</v>
      </c>
      <c r="AK112">
        <v>0</v>
      </c>
      <c r="AL112">
        <v>15</v>
      </c>
      <c r="AM112">
        <v>7</v>
      </c>
      <c r="AN112" s="262">
        <f t="shared" si="11"/>
        <v>0</v>
      </c>
    </row>
    <row r="113" spans="28:40" x14ac:dyDescent="0.3">
      <c r="AB113" s="267" t="s">
        <v>254</v>
      </c>
      <c r="AC113" s="267" t="s">
        <v>262</v>
      </c>
      <c r="AD113" s="267">
        <v>11</v>
      </c>
      <c r="AE113" s="267">
        <v>3</v>
      </c>
      <c r="AG113" s="261" t="s">
        <v>272</v>
      </c>
      <c r="AH113" t="s">
        <v>267</v>
      </c>
      <c r="AI113" t="str">
        <f t="shared" si="10"/>
        <v>Schwer_1_1</v>
      </c>
      <c r="AJ113">
        <v>1</v>
      </c>
      <c r="AK113">
        <v>8</v>
      </c>
      <c r="AL113">
        <v>15</v>
      </c>
      <c r="AM113">
        <v>7</v>
      </c>
      <c r="AN113" s="262">
        <f t="shared" si="11"/>
        <v>14.285714285714285</v>
      </c>
    </row>
    <row r="114" spans="28:40" x14ac:dyDescent="0.3">
      <c r="AB114" s="267" t="s">
        <v>254</v>
      </c>
      <c r="AC114" s="267" t="s">
        <v>263</v>
      </c>
      <c r="AD114" s="267">
        <v>8</v>
      </c>
      <c r="AE114" s="267">
        <v>2</v>
      </c>
      <c r="AG114" s="261" t="s">
        <v>272</v>
      </c>
      <c r="AH114" t="s">
        <v>267</v>
      </c>
      <c r="AI114" t="str">
        <f t="shared" si="10"/>
        <v>Schwer_1_2</v>
      </c>
      <c r="AJ114">
        <v>2</v>
      </c>
      <c r="AK114">
        <v>10</v>
      </c>
      <c r="AL114">
        <v>15</v>
      </c>
      <c r="AM114">
        <v>7</v>
      </c>
      <c r="AN114" s="262">
        <f t="shared" si="11"/>
        <v>28.571428571428569</v>
      </c>
    </row>
    <row r="115" spans="28:40" x14ac:dyDescent="0.3">
      <c r="AB115" s="267" t="s">
        <v>254</v>
      </c>
      <c r="AC115" s="267" t="s">
        <v>261</v>
      </c>
      <c r="AD115" s="267">
        <v>0</v>
      </c>
      <c r="AE115" s="267">
        <v>0</v>
      </c>
      <c r="AG115" s="261" t="s">
        <v>272</v>
      </c>
      <c r="AH115" t="s">
        <v>267</v>
      </c>
      <c r="AI115" t="str">
        <f t="shared" si="10"/>
        <v>Schwer_1_3</v>
      </c>
      <c r="AJ115">
        <v>3</v>
      </c>
      <c r="AK115">
        <v>10</v>
      </c>
      <c r="AL115">
        <v>15</v>
      </c>
      <c r="AM115">
        <v>7</v>
      </c>
      <c r="AN115" s="262">
        <f t="shared" si="11"/>
        <v>42.857142857142854</v>
      </c>
    </row>
    <row r="116" spans="28:40" x14ac:dyDescent="0.3">
      <c r="AB116" s="267"/>
      <c r="AC116" s="267"/>
      <c r="AD116" s="267"/>
      <c r="AE116" s="267"/>
      <c r="AG116" s="261" t="s">
        <v>272</v>
      </c>
      <c r="AH116" t="s">
        <v>267</v>
      </c>
      <c r="AI116" t="str">
        <f t="shared" si="10"/>
        <v>Schwer_1_4</v>
      </c>
      <c r="AJ116">
        <v>4</v>
      </c>
      <c r="AK116">
        <v>15</v>
      </c>
      <c r="AL116">
        <v>15</v>
      </c>
      <c r="AM116">
        <v>7</v>
      </c>
      <c r="AN116" s="262">
        <f t="shared" si="11"/>
        <v>57.142857142857139</v>
      </c>
    </row>
    <row r="117" spans="28:40" x14ac:dyDescent="0.3">
      <c r="AB117" s="267"/>
      <c r="AC117" s="267"/>
      <c r="AD117" s="267"/>
      <c r="AE117" s="267"/>
      <c r="AG117" s="261" t="s">
        <v>272</v>
      </c>
      <c r="AH117" t="s">
        <v>267</v>
      </c>
      <c r="AI117" t="str">
        <f t="shared" si="10"/>
        <v>Schwer_1_5</v>
      </c>
      <c r="AJ117">
        <v>5</v>
      </c>
      <c r="AK117">
        <v>15</v>
      </c>
      <c r="AL117">
        <v>15</v>
      </c>
      <c r="AM117">
        <v>7</v>
      </c>
      <c r="AN117" s="262">
        <f t="shared" si="11"/>
        <v>71.428571428571431</v>
      </c>
    </row>
    <row r="118" spans="28:40" x14ac:dyDescent="0.3">
      <c r="AB118" s="267"/>
      <c r="AC118" s="267"/>
      <c r="AD118" s="267"/>
      <c r="AE118" s="267"/>
      <c r="AG118" s="261" t="s">
        <v>272</v>
      </c>
      <c r="AH118" t="s">
        <v>267</v>
      </c>
      <c r="AI118" t="str">
        <f t="shared" si="10"/>
        <v>Schwer_1_6</v>
      </c>
      <c r="AJ118">
        <v>6</v>
      </c>
      <c r="AK118">
        <v>15</v>
      </c>
      <c r="AL118">
        <v>15</v>
      </c>
      <c r="AM118">
        <v>7</v>
      </c>
      <c r="AN118" s="262">
        <f t="shared" si="11"/>
        <v>85.714285714285708</v>
      </c>
    </row>
    <row r="119" spans="28:40" x14ac:dyDescent="0.3">
      <c r="AB119" s="267"/>
      <c r="AC119" s="267"/>
      <c r="AD119" s="267"/>
      <c r="AE119" s="267"/>
      <c r="AG119" s="261" t="s">
        <v>272</v>
      </c>
      <c r="AH119" t="s">
        <v>267</v>
      </c>
      <c r="AI119" t="str">
        <f t="shared" si="10"/>
        <v>Schwer_1_7</v>
      </c>
      <c r="AJ119">
        <v>7</v>
      </c>
      <c r="AK119">
        <v>15</v>
      </c>
      <c r="AL119">
        <v>15</v>
      </c>
      <c r="AM119">
        <v>7</v>
      </c>
      <c r="AN119" s="262">
        <f t="shared" si="11"/>
        <v>100</v>
      </c>
    </row>
    <row r="120" spans="28:40" x14ac:dyDescent="0.3">
      <c r="AB120" s="267" t="s">
        <v>255</v>
      </c>
      <c r="AC120" s="267" t="s">
        <v>264</v>
      </c>
      <c r="AD120" s="267">
        <v>21</v>
      </c>
      <c r="AE120" s="267">
        <v>6</v>
      </c>
      <c r="AG120" s="261" t="s">
        <v>275</v>
      </c>
      <c r="AH120" t="s">
        <v>268</v>
      </c>
      <c r="AI120" t="str">
        <f t="shared" si="10"/>
        <v>Schwer_2_0</v>
      </c>
      <c r="AJ120">
        <v>0</v>
      </c>
      <c r="AK120">
        <v>0</v>
      </c>
      <c r="AL120">
        <v>22</v>
      </c>
      <c r="AM120">
        <v>10</v>
      </c>
      <c r="AN120" s="262">
        <f t="shared" si="11"/>
        <v>0</v>
      </c>
    </row>
    <row r="121" spans="28:40" x14ac:dyDescent="0.3">
      <c r="AB121" s="267" t="s">
        <v>255</v>
      </c>
      <c r="AC121" s="267" t="s">
        <v>262</v>
      </c>
      <c r="AD121" s="267">
        <v>15</v>
      </c>
      <c r="AE121" s="267">
        <v>5</v>
      </c>
      <c r="AG121" s="261" t="s">
        <v>275</v>
      </c>
      <c r="AH121" t="s">
        <v>268</v>
      </c>
      <c r="AI121" t="str">
        <f t="shared" si="10"/>
        <v>Schwer_2_1</v>
      </c>
      <c r="AJ121">
        <v>1</v>
      </c>
      <c r="AK121">
        <v>10</v>
      </c>
      <c r="AL121">
        <v>22</v>
      </c>
      <c r="AM121">
        <v>10</v>
      </c>
      <c r="AN121" s="262">
        <f t="shared" si="11"/>
        <v>10</v>
      </c>
    </row>
    <row r="122" spans="28:40" x14ac:dyDescent="0.3">
      <c r="AB122" s="267" t="s">
        <v>255</v>
      </c>
      <c r="AC122" s="267" t="s">
        <v>263</v>
      </c>
      <c r="AD122" s="267">
        <v>11</v>
      </c>
      <c r="AE122" s="267">
        <v>3</v>
      </c>
      <c r="AG122" s="261" t="s">
        <v>275</v>
      </c>
      <c r="AH122" t="s">
        <v>268</v>
      </c>
      <c r="AI122" t="str">
        <f t="shared" si="10"/>
        <v>Schwer_2_2</v>
      </c>
      <c r="AJ122">
        <v>2</v>
      </c>
      <c r="AK122">
        <v>10</v>
      </c>
      <c r="AL122">
        <v>22</v>
      </c>
      <c r="AM122">
        <v>10</v>
      </c>
      <c r="AN122" s="262">
        <f t="shared" si="11"/>
        <v>20</v>
      </c>
    </row>
    <row r="123" spans="28:40" x14ac:dyDescent="0.3">
      <c r="AB123" s="267" t="s">
        <v>255</v>
      </c>
      <c r="AC123" s="267" t="s">
        <v>261</v>
      </c>
      <c r="AD123" s="267">
        <v>0</v>
      </c>
      <c r="AE123" s="267">
        <v>0</v>
      </c>
      <c r="AG123" s="261" t="s">
        <v>275</v>
      </c>
      <c r="AH123" t="s">
        <v>268</v>
      </c>
      <c r="AI123" t="str">
        <f t="shared" si="10"/>
        <v>Schwer_2_3</v>
      </c>
      <c r="AJ123">
        <v>3</v>
      </c>
      <c r="AK123">
        <v>15</v>
      </c>
      <c r="AL123">
        <v>22</v>
      </c>
      <c r="AM123">
        <v>10</v>
      </c>
      <c r="AN123" s="262">
        <f t="shared" si="11"/>
        <v>30</v>
      </c>
    </row>
    <row r="124" spans="28:40" x14ac:dyDescent="0.3">
      <c r="AB124" s="267"/>
      <c r="AC124" s="267"/>
      <c r="AD124" s="267"/>
      <c r="AE124" s="267"/>
      <c r="AG124" s="261" t="s">
        <v>275</v>
      </c>
      <c r="AH124" t="s">
        <v>268</v>
      </c>
      <c r="AI124" t="str">
        <f t="shared" si="10"/>
        <v>Schwer_2_4</v>
      </c>
      <c r="AJ124">
        <v>4</v>
      </c>
      <c r="AK124">
        <v>15</v>
      </c>
      <c r="AL124">
        <v>22</v>
      </c>
      <c r="AM124">
        <v>10</v>
      </c>
      <c r="AN124" s="262">
        <f t="shared" si="11"/>
        <v>40</v>
      </c>
    </row>
    <row r="125" spans="28:40" x14ac:dyDescent="0.3">
      <c r="AB125" s="267"/>
      <c r="AC125" s="267"/>
      <c r="AD125" s="267"/>
      <c r="AE125" s="267"/>
      <c r="AG125" s="261" t="s">
        <v>275</v>
      </c>
      <c r="AH125" t="s">
        <v>268</v>
      </c>
      <c r="AI125" t="str">
        <f t="shared" si="10"/>
        <v>Schwer_2_5</v>
      </c>
      <c r="AJ125">
        <v>5</v>
      </c>
      <c r="AK125">
        <v>15</v>
      </c>
      <c r="AL125">
        <v>22</v>
      </c>
      <c r="AM125">
        <v>10</v>
      </c>
      <c r="AN125" s="262">
        <f t="shared" si="11"/>
        <v>50</v>
      </c>
    </row>
    <row r="126" spans="28:40" x14ac:dyDescent="0.3">
      <c r="AB126" s="267"/>
      <c r="AC126" s="267"/>
      <c r="AD126" s="267"/>
      <c r="AE126" s="267"/>
      <c r="AG126" s="261" t="s">
        <v>275</v>
      </c>
      <c r="AH126" t="s">
        <v>268</v>
      </c>
      <c r="AI126" t="str">
        <f t="shared" si="10"/>
        <v>Schwer_2_6</v>
      </c>
      <c r="AJ126">
        <v>6</v>
      </c>
      <c r="AK126">
        <v>22</v>
      </c>
      <c r="AL126">
        <v>22</v>
      </c>
      <c r="AM126">
        <v>10</v>
      </c>
      <c r="AN126" s="262">
        <f t="shared" si="11"/>
        <v>60</v>
      </c>
    </row>
    <row r="127" spans="28:40" x14ac:dyDescent="0.3">
      <c r="AB127" s="267"/>
      <c r="AC127" s="267"/>
      <c r="AD127" s="267"/>
      <c r="AE127" s="267"/>
      <c r="AG127" s="261" t="s">
        <v>275</v>
      </c>
      <c r="AH127" t="s">
        <v>268</v>
      </c>
      <c r="AI127" t="str">
        <f t="shared" si="10"/>
        <v>Schwer_2_7</v>
      </c>
      <c r="AJ127">
        <v>7</v>
      </c>
      <c r="AK127">
        <v>22</v>
      </c>
      <c r="AL127">
        <v>22</v>
      </c>
      <c r="AM127">
        <v>10</v>
      </c>
      <c r="AN127" s="262">
        <f t="shared" si="11"/>
        <v>70</v>
      </c>
    </row>
    <row r="128" spans="28:40" x14ac:dyDescent="0.3">
      <c r="AB128" s="267"/>
      <c r="AC128" s="267"/>
      <c r="AD128" s="267"/>
      <c r="AE128" s="267"/>
      <c r="AG128" s="261" t="s">
        <v>275</v>
      </c>
      <c r="AH128" t="s">
        <v>268</v>
      </c>
      <c r="AI128" t="str">
        <f t="shared" si="10"/>
        <v>Schwer_2_8</v>
      </c>
      <c r="AJ128">
        <v>8</v>
      </c>
      <c r="AK128">
        <v>22</v>
      </c>
      <c r="AL128">
        <v>22</v>
      </c>
      <c r="AM128">
        <v>10</v>
      </c>
      <c r="AN128" s="262">
        <f t="shared" si="11"/>
        <v>80</v>
      </c>
    </row>
    <row r="129" spans="28:40" x14ac:dyDescent="0.3">
      <c r="AB129" s="267"/>
      <c r="AC129" s="267"/>
      <c r="AD129" s="267"/>
      <c r="AE129" s="267"/>
      <c r="AG129" s="261" t="s">
        <v>275</v>
      </c>
      <c r="AH129" t="s">
        <v>268</v>
      </c>
      <c r="AI129" t="str">
        <f t="shared" si="10"/>
        <v>Schwer_2_9</v>
      </c>
      <c r="AJ129">
        <v>9</v>
      </c>
      <c r="AK129">
        <v>22</v>
      </c>
      <c r="AL129">
        <v>22</v>
      </c>
      <c r="AM129">
        <v>10</v>
      </c>
      <c r="AN129" s="262">
        <f t="shared" si="11"/>
        <v>90</v>
      </c>
    </row>
    <row r="130" spans="28:40" x14ac:dyDescent="0.3">
      <c r="AB130" s="267"/>
      <c r="AC130" s="267"/>
      <c r="AD130" s="267"/>
      <c r="AE130" s="267"/>
      <c r="AG130" s="261" t="s">
        <v>275</v>
      </c>
      <c r="AH130" t="s">
        <v>268</v>
      </c>
      <c r="AI130" t="str">
        <f t="shared" si="10"/>
        <v>Schwer_2_10</v>
      </c>
      <c r="AJ130">
        <v>10</v>
      </c>
      <c r="AK130">
        <v>22</v>
      </c>
      <c r="AL130">
        <v>22</v>
      </c>
      <c r="AM130">
        <v>10</v>
      </c>
      <c r="AN130" s="262">
        <f t="shared" ref="AN130:AN161" si="12">AJ130/AM130*100</f>
        <v>100</v>
      </c>
    </row>
    <row r="131" spans="28:40" x14ac:dyDescent="0.3">
      <c r="AB131" s="267" t="s">
        <v>256</v>
      </c>
      <c r="AC131" s="267" t="s">
        <v>264</v>
      </c>
      <c r="AD131" s="267">
        <v>24</v>
      </c>
      <c r="AE131" s="267">
        <v>8</v>
      </c>
      <c r="AG131" s="261" t="s">
        <v>278</v>
      </c>
      <c r="AH131" t="s">
        <v>269</v>
      </c>
      <c r="AI131" t="str">
        <f t="shared" ref="AI131:AI166" si="13">AG131&amp;""&amp;AJ131</f>
        <v>Schwer_3_0</v>
      </c>
      <c r="AJ131">
        <v>0</v>
      </c>
      <c r="AK131">
        <v>0</v>
      </c>
      <c r="AL131">
        <v>24</v>
      </c>
      <c r="AM131">
        <v>14</v>
      </c>
      <c r="AN131" s="262">
        <f t="shared" si="12"/>
        <v>0</v>
      </c>
    </row>
    <row r="132" spans="28:40" x14ac:dyDescent="0.3">
      <c r="AB132" s="267" t="s">
        <v>256</v>
      </c>
      <c r="AC132" s="267" t="s">
        <v>262</v>
      </c>
      <c r="AD132" s="267">
        <v>17</v>
      </c>
      <c r="AE132" s="267">
        <v>7</v>
      </c>
      <c r="AG132" s="261" t="s">
        <v>278</v>
      </c>
      <c r="AH132" t="s">
        <v>269</v>
      </c>
      <c r="AI132" t="str">
        <f t="shared" si="13"/>
        <v>Schwer_3_1</v>
      </c>
      <c r="AJ132">
        <v>1</v>
      </c>
      <c r="AK132">
        <v>12</v>
      </c>
      <c r="AL132">
        <v>24</v>
      </c>
      <c r="AM132">
        <v>14</v>
      </c>
      <c r="AN132" s="262">
        <f t="shared" si="12"/>
        <v>7.1428571428571423</v>
      </c>
    </row>
    <row r="133" spans="28:40" x14ac:dyDescent="0.3">
      <c r="AB133" s="267" t="s">
        <v>256</v>
      </c>
      <c r="AC133" s="267" t="s">
        <v>263</v>
      </c>
      <c r="AD133" s="267">
        <v>12</v>
      </c>
      <c r="AE133" s="267">
        <v>4</v>
      </c>
      <c r="AG133" s="261" t="s">
        <v>278</v>
      </c>
      <c r="AH133" t="s">
        <v>269</v>
      </c>
      <c r="AI133" t="str">
        <f t="shared" si="13"/>
        <v>Schwer_3_2</v>
      </c>
      <c r="AJ133">
        <v>2</v>
      </c>
      <c r="AK133">
        <v>12</v>
      </c>
      <c r="AL133">
        <v>24</v>
      </c>
      <c r="AM133">
        <v>14</v>
      </c>
      <c r="AN133" s="262">
        <f t="shared" si="12"/>
        <v>14.285714285714285</v>
      </c>
    </row>
    <row r="134" spans="28:40" x14ac:dyDescent="0.3">
      <c r="AB134" s="267" t="s">
        <v>256</v>
      </c>
      <c r="AC134" s="267" t="s">
        <v>261</v>
      </c>
      <c r="AD134" s="267">
        <v>0</v>
      </c>
      <c r="AE134" s="267">
        <v>0</v>
      </c>
      <c r="AG134" s="261" t="s">
        <v>278</v>
      </c>
      <c r="AH134" t="s">
        <v>269</v>
      </c>
      <c r="AI134" t="str">
        <f t="shared" si="13"/>
        <v>Schwer_3_3</v>
      </c>
      <c r="AJ134">
        <v>3</v>
      </c>
      <c r="AK134">
        <v>17</v>
      </c>
      <c r="AL134">
        <v>24</v>
      </c>
      <c r="AM134">
        <v>14</v>
      </c>
      <c r="AN134" s="262">
        <f t="shared" si="12"/>
        <v>21.428571428571427</v>
      </c>
    </row>
    <row r="135" spans="28:40" x14ac:dyDescent="0.3">
      <c r="AB135" s="267"/>
      <c r="AC135" s="267"/>
      <c r="AD135" s="267"/>
      <c r="AE135" s="267"/>
      <c r="AG135" s="261" t="s">
        <v>278</v>
      </c>
      <c r="AH135" t="s">
        <v>269</v>
      </c>
      <c r="AI135" t="str">
        <f t="shared" si="13"/>
        <v>Schwer_3_4</v>
      </c>
      <c r="AJ135">
        <v>4</v>
      </c>
      <c r="AK135">
        <v>17</v>
      </c>
      <c r="AL135">
        <v>24</v>
      </c>
      <c r="AM135">
        <v>14</v>
      </c>
      <c r="AN135" s="262">
        <f t="shared" si="12"/>
        <v>28.571428571428569</v>
      </c>
    </row>
    <row r="136" spans="28:40" x14ac:dyDescent="0.3">
      <c r="AB136" s="267"/>
      <c r="AC136" s="267"/>
      <c r="AD136" s="267"/>
      <c r="AE136" s="267"/>
      <c r="AG136" s="261" t="s">
        <v>278</v>
      </c>
      <c r="AH136" t="s">
        <v>269</v>
      </c>
      <c r="AI136" t="str">
        <f t="shared" si="13"/>
        <v>Schwer_3_5</v>
      </c>
      <c r="AJ136">
        <v>5</v>
      </c>
      <c r="AK136">
        <v>17</v>
      </c>
      <c r="AL136">
        <v>24</v>
      </c>
      <c r="AM136">
        <v>14</v>
      </c>
      <c r="AN136" s="262">
        <f t="shared" si="12"/>
        <v>35.714285714285715</v>
      </c>
    </row>
    <row r="137" spans="28:40" x14ac:dyDescent="0.3">
      <c r="AB137" s="267"/>
      <c r="AC137" s="267"/>
      <c r="AD137" s="267"/>
      <c r="AE137" s="267"/>
      <c r="AG137" s="261" t="s">
        <v>278</v>
      </c>
      <c r="AH137" t="s">
        <v>269</v>
      </c>
      <c r="AI137" t="str">
        <f t="shared" si="13"/>
        <v>Schwer_3_6</v>
      </c>
      <c r="AJ137">
        <v>6</v>
      </c>
      <c r="AK137">
        <v>17</v>
      </c>
      <c r="AL137">
        <v>24</v>
      </c>
      <c r="AM137">
        <v>14</v>
      </c>
      <c r="AN137" s="262">
        <f t="shared" si="12"/>
        <v>42.857142857142854</v>
      </c>
    </row>
    <row r="138" spans="28:40" x14ac:dyDescent="0.3">
      <c r="AB138" s="267"/>
      <c r="AC138" s="267"/>
      <c r="AD138" s="267"/>
      <c r="AE138" s="267"/>
      <c r="AG138" s="261" t="s">
        <v>278</v>
      </c>
      <c r="AH138" t="s">
        <v>269</v>
      </c>
      <c r="AI138" t="str">
        <f t="shared" si="13"/>
        <v>Schwer_3_7</v>
      </c>
      <c r="AJ138">
        <v>7</v>
      </c>
      <c r="AK138">
        <v>17</v>
      </c>
      <c r="AL138">
        <v>24</v>
      </c>
      <c r="AM138">
        <v>14</v>
      </c>
      <c r="AN138" s="262">
        <f t="shared" si="12"/>
        <v>50</v>
      </c>
    </row>
    <row r="139" spans="28:40" x14ac:dyDescent="0.3">
      <c r="AB139" s="267"/>
      <c r="AC139" s="267"/>
      <c r="AD139" s="267"/>
      <c r="AE139" s="267"/>
      <c r="AG139" s="261" t="s">
        <v>278</v>
      </c>
      <c r="AH139" t="s">
        <v>269</v>
      </c>
      <c r="AI139" t="str">
        <f t="shared" si="13"/>
        <v>Schwer_3_8</v>
      </c>
      <c r="AJ139">
        <v>8</v>
      </c>
      <c r="AK139">
        <v>24</v>
      </c>
      <c r="AL139">
        <v>24</v>
      </c>
      <c r="AM139">
        <v>14</v>
      </c>
      <c r="AN139" s="262">
        <f t="shared" si="12"/>
        <v>57.142857142857139</v>
      </c>
    </row>
    <row r="140" spans="28:40" x14ac:dyDescent="0.3">
      <c r="AB140" s="267"/>
      <c r="AC140" s="267"/>
      <c r="AD140" s="267"/>
      <c r="AE140" s="267"/>
      <c r="AG140" s="261" t="s">
        <v>278</v>
      </c>
      <c r="AH140" t="s">
        <v>269</v>
      </c>
      <c r="AI140" t="str">
        <f t="shared" si="13"/>
        <v>Schwer_3_9</v>
      </c>
      <c r="AJ140">
        <v>9</v>
      </c>
      <c r="AK140">
        <v>24</v>
      </c>
      <c r="AL140">
        <v>24</v>
      </c>
      <c r="AM140">
        <v>14</v>
      </c>
      <c r="AN140" s="262">
        <f t="shared" si="12"/>
        <v>64.285714285714292</v>
      </c>
    </row>
    <row r="141" spans="28:40" x14ac:dyDescent="0.3">
      <c r="AB141" s="267"/>
      <c r="AC141" s="267"/>
      <c r="AD141" s="267"/>
      <c r="AE141" s="267"/>
      <c r="AG141" s="261" t="s">
        <v>278</v>
      </c>
      <c r="AH141" t="s">
        <v>269</v>
      </c>
      <c r="AI141" t="str">
        <f t="shared" si="13"/>
        <v>Schwer_3_10</v>
      </c>
      <c r="AJ141">
        <v>10</v>
      </c>
      <c r="AK141">
        <v>24</v>
      </c>
      <c r="AL141">
        <v>24</v>
      </c>
      <c r="AM141">
        <v>14</v>
      </c>
      <c r="AN141" s="262">
        <f t="shared" si="12"/>
        <v>71.428571428571431</v>
      </c>
    </row>
    <row r="142" spans="28:40" x14ac:dyDescent="0.3">
      <c r="AB142" s="267"/>
      <c r="AC142" s="267"/>
      <c r="AD142" s="267"/>
      <c r="AE142" s="267"/>
      <c r="AG142" s="261" t="s">
        <v>278</v>
      </c>
      <c r="AH142" t="s">
        <v>269</v>
      </c>
      <c r="AI142" t="str">
        <f t="shared" si="13"/>
        <v>Schwer_3_11</v>
      </c>
      <c r="AJ142">
        <v>11</v>
      </c>
      <c r="AK142">
        <v>24</v>
      </c>
      <c r="AL142">
        <v>24</v>
      </c>
      <c r="AM142">
        <v>14</v>
      </c>
      <c r="AN142" s="262">
        <f t="shared" si="12"/>
        <v>78.571428571428569</v>
      </c>
    </row>
    <row r="143" spans="28:40" x14ac:dyDescent="0.3">
      <c r="AB143" s="267"/>
      <c r="AC143" s="267"/>
      <c r="AD143" s="267"/>
      <c r="AE143" s="267"/>
      <c r="AG143" s="261" t="s">
        <v>278</v>
      </c>
      <c r="AH143" t="s">
        <v>269</v>
      </c>
      <c r="AI143" t="str">
        <f t="shared" si="13"/>
        <v>Schwer_3_12</v>
      </c>
      <c r="AJ143">
        <v>12</v>
      </c>
      <c r="AK143">
        <v>24</v>
      </c>
      <c r="AL143">
        <v>24</v>
      </c>
      <c r="AM143">
        <v>14</v>
      </c>
      <c r="AN143" s="262">
        <f t="shared" si="12"/>
        <v>85.714285714285708</v>
      </c>
    </row>
    <row r="144" spans="28:40" x14ac:dyDescent="0.3">
      <c r="AB144" s="267"/>
      <c r="AC144" s="267"/>
      <c r="AD144" s="267"/>
      <c r="AE144" s="267"/>
      <c r="AG144" s="261" t="s">
        <v>278</v>
      </c>
      <c r="AH144" t="s">
        <v>269</v>
      </c>
      <c r="AI144" t="str">
        <f t="shared" si="13"/>
        <v>Schwer_3_13</v>
      </c>
      <c r="AJ144">
        <v>13</v>
      </c>
      <c r="AK144">
        <v>24</v>
      </c>
      <c r="AL144">
        <v>24</v>
      </c>
      <c r="AM144">
        <v>14</v>
      </c>
      <c r="AN144" s="262">
        <f t="shared" si="12"/>
        <v>92.857142857142861</v>
      </c>
    </row>
    <row r="145" spans="28:40" x14ac:dyDescent="0.3">
      <c r="AB145" s="267"/>
      <c r="AC145" s="267"/>
      <c r="AD145" s="267"/>
      <c r="AE145" s="267"/>
      <c r="AG145" s="261" t="s">
        <v>278</v>
      </c>
      <c r="AH145" t="s">
        <v>269</v>
      </c>
      <c r="AI145" t="str">
        <f t="shared" si="13"/>
        <v>Schwer_3_14</v>
      </c>
      <c r="AJ145">
        <v>14</v>
      </c>
      <c r="AK145">
        <v>24</v>
      </c>
      <c r="AL145">
        <v>24</v>
      </c>
      <c r="AM145">
        <v>14</v>
      </c>
      <c r="AN145" s="262">
        <f t="shared" si="12"/>
        <v>100</v>
      </c>
    </row>
    <row r="146" spans="28:40" x14ac:dyDescent="0.3">
      <c r="AB146" s="267" t="s">
        <v>257</v>
      </c>
      <c r="AC146" s="267" t="s">
        <v>264</v>
      </c>
      <c r="AD146" s="267">
        <v>27</v>
      </c>
      <c r="AE146" s="267">
        <v>11</v>
      </c>
      <c r="AG146" s="261" t="s">
        <v>281</v>
      </c>
      <c r="AH146" t="s">
        <v>270</v>
      </c>
      <c r="AI146" t="str">
        <f t="shared" si="13"/>
        <v>Schwer_4_0</v>
      </c>
      <c r="AJ146">
        <v>0</v>
      </c>
      <c r="AK146">
        <v>0</v>
      </c>
      <c r="AL146">
        <v>27</v>
      </c>
      <c r="AM146">
        <v>20</v>
      </c>
      <c r="AN146" s="262">
        <f t="shared" si="12"/>
        <v>0</v>
      </c>
    </row>
    <row r="147" spans="28:40" x14ac:dyDescent="0.3">
      <c r="AB147" s="267" t="s">
        <v>257</v>
      </c>
      <c r="AC147" s="267" t="s">
        <v>262</v>
      </c>
      <c r="AD147" s="267">
        <v>19</v>
      </c>
      <c r="AE147" s="267">
        <v>10</v>
      </c>
      <c r="AG147" s="261" t="s">
        <v>281</v>
      </c>
      <c r="AH147" t="s">
        <v>270</v>
      </c>
      <c r="AI147" t="str">
        <f t="shared" si="13"/>
        <v>Schwer_4_1</v>
      </c>
      <c r="AJ147">
        <v>1</v>
      </c>
      <c r="AK147">
        <v>14</v>
      </c>
      <c r="AL147">
        <v>27</v>
      </c>
      <c r="AM147">
        <v>20</v>
      </c>
      <c r="AN147" s="262">
        <f t="shared" si="12"/>
        <v>5</v>
      </c>
    </row>
    <row r="148" spans="28:40" x14ac:dyDescent="0.3">
      <c r="AB148" s="267" t="s">
        <v>257</v>
      </c>
      <c r="AC148" s="267" t="s">
        <v>263</v>
      </c>
      <c r="AD148" s="267">
        <v>14</v>
      </c>
      <c r="AE148" s="267">
        <v>6</v>
      </c>
      <c r="AG148" s="261" t="s">
        <v>281</v>
      </c>
      <c r="AH148" t="s">
        <v>270</v>
      </c>
      <c r="AI148" t="str">
        <f t="shared" si="13"/>
        <v>Schwer_4_2</v>
      </c>
      <c r="AJ148">
        <v>2</v>
      </c>
      <c r="AK148">
        <v>14</v>
      </c>
      <c r="AL148">
        <v>27</v>
      </c>
      <c r="AM148">
        <v>20</v>
      </c>
      <c r="AN148" s="262">
        <f t="shared" si="12"/>
        <v>10</v>
      </c>
    </row>
    <row r="149" spans="28:40" x14ac:dyDescent="0.3">
      <c r="AB149" s="267" t="s">
        <v>257</v>
      </c>
      <c r="AC149" s="267" t="s">
        <v>261</v>
      </c>
      <c r="AD149" s="267">
        <v>0</v>
      </c>
      <c r="AE149" s="267">
        <v>0</v>
      </c>
      <c r="AG149" s="261" t="s">
        <v>281</v>
      </c>
      <c r="AH149" t="s">
        <v>270</v>
      </c>
      <c r="AI149" t="str">
        <f t="shared" si="13"/>
        <v>Schwer_4_3</v>
      </c>
      <c r="AJ149">
        <v>3</v>
      </c>
      <c r="AK149">
        <v>14</v>
      </c>
      <c r="AL149">
        <v>27</v>
      </c>
      <c r="AM149">
        <v>20</v>
      </c>
      <c r="AN149" s="262">
        <f t="shared" si="12"/>
        <v>15</v>
      </c>
    </row>
    <row r="150" spans="28:40" x14ac:dyDescent="0.3">
      <c r="AG150" s="261" t="s">
        <v>281</v>
      </c>
      <c r="AH150" t="s">
        <v>270</v>
      </c>
      <c r="AI150" t="str">
        <f t="shared" si="13"/>
        <v>Schwer_4_4</v>
      </c>
      <c r="AJ150">
        <v>4</v>
      </c>
      <c r="AK150">
        <v>14</v>
      </c>
      <c r="AL150">
        <v>27</v>
      </c>
      <c r="AM150">
        <v>20</v>
      </c>
      <c r="AN150" s="262">
        <f t="shared" si="12"/>
        <v>20</v>
      </c>
    </row>
    <row r="151" spans="28:40" x14ac:dyDescent="0.3">
      <c r="AG151" s="261" t="s">
        <v>281</v>
      </c>
      <c r="AH151" t="s">
        <v>270</v>
      </c>
      <c r="AI151" t="str">
        <f t="shared" si="13"/>
        <v>Schwer_4_5</v>
      </c>
      <c r="AJ151">
        <v>5</v>
      </c>
      <c r="AK151">
        <v>19</v>
      </c>
      <c r="AL151">
        <v>27</v>
      </c>
      <c r="AM151">
        <v>20</v>
      </c>
      <c r="AN151" s="262">
        <f t="shared" si="12"/>
        <v>25</v>
      </c>
    </row>
    <row r="152" spans="28:40" x14ac:dyDescent="0.3">
      <c r="AG152" s="261" t="s">
        <v>281</v>
      </c>
      <c r="AH152" t="s">
        <v>270</v>
      </c>
      <c r="AI152" t="str">
        <f t="shared" si="13"/>
        <v>Schwer_4_6</v>
      </c>
      <c r="AJ152">
        <v>6</v>
      </c>
      <c r="AK152">
        <v>19</v>
      </c>
      <c r="AL152">
        <v>27</v>
      </c>
      <c r="AM152">
        <v>20</v>
      </c>
      <c r="AN152" s="262">
        <f t="shared" si="12"/>
        <v>30</v>
      </c>
    </row>
    <row r="153" spans="28:40" x14ac:dyDescent="0.3">
      <c r="AG153" s="261" t="s">
        <v>281</v>
      </c>
      <c r="AH153" t="s">
        <v>270</v>
      </c>
      <c r="AI153" t="str">
        <f t="shared" si="13"/>
        <v>Schwer_4_7</v>
      </c>
      <c r="AJ153">
        <v>7</v>
      </c>
      <c r="AK153">
        <v>19</v>
      </c>
      <c r="AL153">
        <v>27</v>
      </c>
      <c r="AM153">
        <v>20</v>
      </c>
      <c r="AN153" s="262">
        <f t="shared" si="12"/>
        <v>35</v>
      </c>
    </row>
    <row r="154" spans="28:40" x14ac:dyDescent="0.3">
      <c r="AG154" s="261" t="s">
        <v>281</v>
      </c>
      <c r="AH154" t="s">
        <v>270</v>
      </c>
      <c r="AI154" t="str">
        <f t="shared" si="13"/>
        <v>Schwer_4_8</v>
      </c>
      <c r="AJ154">
        <v>8</v>
      </c>
      <c r="AK154">
        <v>19</v>
      </c>
      <c r="AL154">
        <v>27</v>
      </c>
      <c r="AM154">
        <v>20</v>
      </c>
      <c r="AN154" s="262">
        <f t="shared" si="12"/>
        <v>40</v>
      </c>
    </row>
    <row r="155" spans="28:40" x14ac:dyDescent="0.3">
      <c r="AG155" s="261" t="s">
        <v>281</v>
      </c>
      <c r="AH155" t="s">
        <v>270</v>
      </c>
      <c r="AI155" t="str">
        <f t="shared" si="13"/>
        <v>Schwer_4_9</v>
      </c>
      <c r="AJ155">
        <v>9</v>
      </c>
      <c r="AK155">
        <v>19</v>
      </c>
      <c r="AL155">
        <v>27</v>
      </c>
      <c r="AM155">
        <v>20</v>
      </c>
      <c r="AN155" s="262">
        <f t="shared" si="12"/>
        <v>45</v>
      </c>
    </row>
    <row r="156" spans="28:40" x14ac:dyDescent="0.3">
      <c r="AG156" s="261" t="s">
        <v>281</v>
      </c>
      <c r="AH156" t="s">
        <v>270</v>
      </c>
      <c r="AI156" t="str">
        <f t="shared" si="13"/>
        <v>Schwer_4_10</v>
      </c>
      <c r="AJ156">
        <v>10</v>
      </c>
      <c r="AK156">
        <v>19</v>
      </c>
      <c r="AL156">
        <v>27</v>
      </c>
      <c r="AM156">
        <v>20</v>
      </c>
      <c r="AN156" s="262">
        <f t="shared" si="12"/>
        <v>50</v>
      </c>
    </row>
    <row r="157" spans="28:40" x14ac:dyDescent="0.3">
      <c r="AG157" s="261" t="s">
        <v>281</v>
      </c>
      <c r="AH157" t="s">
        <v>270</v>
      </c>
      <c r="AI157" t="str">
        <f t="shared" si="13"/>
        <v>Schwer_4_11</v>
      </c>
      <c r="AJ157">
        <v>11</v>
      </c>
      <c r="AK157">
        <v>27</v>
      </c>
      <c r="AL157">
        <v>27</v>
      </c>
      <c r="AM157">
        <v>20</v>
      </c>
      <c r="AN157" s="262">
        <f t="shared" si="12"/>
        <v>55.000000000000007</v>
      </c>
    </row>
    <row r="158" spans="28:40" x14ac:dyDescent="0.3">
      <c r="AG158" s="261" t="s">
        <v>281</v>
      </c>
      <c r="AH158" t="s">
        <v>270</v>
      </c>
      <c r="AI158" t="str">
        <f t="shared" si="13"/>
        <v>Schwer_4_12</v>
      </c>
      <c r="AJ158">
        <v>12</v>
      </c>
      <c r="AK158">
        <v>27</v>
      </c>
      <c r="AL158">
        <v>27</v>
      </c>
      <c r="AM158">
        <v>20</v>
      </c>
      <c r="AN158" s="262">
        <f t="shared" si="12"/>
        <v>60</v>
      </c>
    </row>
    <row r="159" spans="28:40" x14ac:dyDescent="0.3">
      <c r="AG159" s="261" t="s">
        <v>281</v>
      </c>
      <c r="AH159" t="s">
        <v>270</v>
      </c>
      <c r="AI159" t="str">
        <f t="shared" si="13"/>
        <v>Schwer_4_13</v>
      </c>
      <c r="AJ159">
        <v>13</v>
      </c>
      <c r="AK159">
        <v>27</v>
      </c>
      <c r="AL159">
        <v>27</v>
      </c>
      <c r="AM159">
        <v>20</v>
      </c>
      <c r="AN159" s="262">
        <f t="shared" si="12"/>
        <v>65</v>
      </c>
    </row>
    <row r="160" spans="28:40" x14ac:dyDescent="0.3">
      <c r="AG160" s="261" t="s">
        <v>281</v>
      </c>
      <c r="AH160" t="s">
        <v>270</v>
      </c>
      <c r="AI160" t="str">
        <f t="shared" si="13"/>
        <v>Schwer_4_14</v>
      </c>
      <c r="AJ160">
        <v>14</v>
      </c>
      <c r="AK160">
        <v>27</v>
      </c>
      <c r="AL160">
        <v>27</v>
      </c>
      <c r="AM160">
        <v>20</v>
      </c>
      <c r="AN160" s="262">
        <f t="shared" si="12"/>
        <v>70</v>
      </c>
    </row>
    <row r="161" spans="33:40" x14ac:dyDescent="0.3">
      <c r="AG161" s="261" t="s">
        <v>281</v>
      </c>
      <c r="AH161" t="s">
        <v>270</v>
      </c>
      <c r="AI161" t="str">
        <f t="shared" si="13"/>
        <v>Schwer_4_15</v>
      </c>
      <c r="AJ161">
        <v>15</v>
      </c>
      <c r="AK161">
        <v>27</v>
      </c>
      <c r="AL161">
        <v>27</v>
      </c>
      <c r="AM161">
        <v>20</v>
      </c>
      <c r="AN161" s="262">
        <f t="shared" si="12"/>
        <v>75</v>
      </c>
    </row>
    <row r="162" spans="33:40" x14ac:dyDescent="0.3">
      <c r="AG162" s="261" t="s">
        <v>281</v>
      </c>
      <c r="AH162" t="s">
        <v>270</v>
      </c>
      <c r="AI162" t="str">
        <f t="shared" si="13"/>
        <v>Schwer_4_16</v>
      </c>
      <c r="AJ162">
        <v>16</v>
      </c>
      <c r="AK162">
        <v>27</v>
      </c>
      <c r="AL162">
        <v>27</v>
      </c>
      <c r="AM162">
        <v>20</v>
      </c>
      <c r="AN162" s="262">
        <f t="shared" ref="AN162:AN166" si="14">AJ162/AM162*100</f>
        <v>80</v>
      </c>
    </row>
    <row r="163" spans="33:40" x14ac:dyDescent="0.3">
      <c r="AG163" s="261" t="s">
        <v>281</v>
      </c>
      <c r="AH163" t="s">
        <v>270</v>
      </c>
      <c r="AI163" t="str">
        <f t="shared" si="13"/>
        <v>Schwer_4_17</v>
      </c>
      <c r="AJ163">
        <v>17</v>
      </c>
      <c r="AK163">
        <v>27</v>
      </c>
      <c r="AL163">
        <v>27</v>
      </c>
      <c r="AM163">
        <v>20</v>
      </c>
      <c r="AN163" s="262">
        <f t="shared" si="14"/>
        <v>85</v>
      </c>
    </row>
    <row r="164" spans="33:40" x14ac:dyDescent="0.3">
      <c r="AG164" s="261" t="s">
        <v>281</v>
      </c>
      <c r="AH164" t="s">
        <v>270</v>
      </c>
      <c r="AI164" t="str">
        <f t="shared" si="13"/>
        <v>Schwer_4_18</v>
      </c>
      <c r="AJ164">
        <v>18</v>
      </c>
      <c r="AK164">
        <v>27</v>
      </c>
      <c r="AL164">
        <v>27</v>
      </c>
      <c r="AM164">
        <v>20</v>
      </c>
      <c r="AN164" s="262">
        <f t="shared" si="14"/>
        <v>90</v>
      </c>
    </row>
    <row r="165" spans="33:40" x14ac:dyDescent="0.3">
      <c r="AG165" s="261" t="s">
        <v>281</v>
      </c>
      <c r="AH165" t="s">
        <v>270</v>
      </c>
      <c r="AI165" t="str">
        <f t="shared" si="13"/>
        <v>Schwer_4_19</v>
      </c>
      <c r="AJ165">
        <v>19</v>
      </c>
      <c r="AK165">
        <v>27</v>
      </c>
      <c r="AL165">
        <v>27</v>
      </c>
      <c r="AM165">
        <v>20</v>
      </c>
      <c r="AN165" s="262">
        <f t="shared" si="14"/>
        <v>95</v>
      </c>
    </row>
    <row r="166" spans="33:40" x14ac:dyDescent="0.3">
      <c r="AG166" s="261" t="s">
        <v>281</v>
      </c>
      <c r="AH166" t="s">
        <v>270</v>
      </c>
      <c r="AI166" t="str">
        <f t="shared" si="13"/>
        <v>Schwer_4_20</v>
      </c>
      <c r="AJ166">
        <v>20</v>
      </c>
      <c r="AK166">
        <v>27</v>
      </c>
      <c r="AL166">
        <v>27</v>
      </c>
      <c r="AM166">
        <v>20</v>
      </c>
      <c r="AN166" s="262">
        <f t="shared" si="14"/>
        <v>100</v>
      </c>
    </row>
    <row r="167" spans="33:40" x14ac:dyDescent="0.3">
      <c r="AG167" s="261" t="s">
        <v>288</v>
      </c>
      <c r="AH167" t="s">
        <v>289</v>
      </c>
      <c r="AI167" t="s">
        <v>290</v>
      </c>
      <c r="AJ167">
        <v>0</v>
      </c>
      <c r="AK167">
        <v>0</v>
      </c>
      <c r="AL167" t="s">
        <v>293</v>
      </c>
      <c r="AM167" t="s">
        <v>293</v>
      </c>
      <c r="AN167" s="262" t="s">
        <v>293</v>
      </c>
    </row>
    <row r="168" spans="33:40" x14ac:dyDescent="0.3">
      <c r="AG168" s="261" t="s">
        <v>294</v>
      </c>
      <c r="AH168" t="s">
        <v>267</v>
      </c>
      <c r="AI168" t="str">
        <f t="shared" ref="AI168:AI222" si="15">AG168&amp;""&amp;AJ168</f>
        <v>Keine_1_0</v>
      </c>
      <c r="AJ168">
        <v>0</v>
      </c>
      <c r="AK168">
        <v>0</v>
      </c>
      <c r="AL168" t="s">
        <v>293</v>
      </c>
      <c r="AM168" t="s">
        <v>293</v>
      </c>
      <c r="AN168" s="262" t="s">
        <v>293</v>
      </c>
    </row>
    <row r="169" spans="33:40" x14ac:dyDescent="0.3">
      <c r="AG169" s="261" t="s">
        <v>294</v>
      </c>
      <c r="AH169" t="s">
        <v>267</v>
      </c>
      <c r="AI169" t="str">
        <f t="shared" si="15"/>
        <v>Keine_1_1</v>
      </c>
      <c r="AJ169">
        <v>1</v>
      </c>
      <c r="AK169">
        <v>0</v>
      </c>
      <c r="AL169" t="s">
        <v>293</v>
      </c>
      <c r="AM169" t="s">
        <v>293</v>
      </c>
      <c r="AN169" s="262" t="s">
        <v>293</v>
      </c>
    </row>
    <row r="170" spans="33:40" x14ac:dyDescent="0.3">
      <c r="AG170" s="261" t="s">
        <v>294</v>
      </c>
      <c r="AH170" t="s">
        <v>267</v>
      </c>
      <c r="AI170" t="str">
        <f t="shared" si="15"/>
        <v>Keine_1_2</v>
      </c>
      <c r="AJ170">
        <v>2</v>
      </c>
      <c r="AK170">
        <v>0</v>
      </c>
      <c r="AL170" t="s">
        <v>293</v>
      </c>
      <c r="AM170" t="s">
        <v>293</v>
      </c>
      <c r="AN170" s="262" t="s">
        <v>293</v>
      </c>
    </row>
    <row r="171" spans="33:40" x14ac:dyDescent="0.3">
      <c r="AG171" s="261" t="s">
        <v>294</v>
      </c>
      <c r="AH171" t="s">
        <v>267</v>
      </c>
      <c r="AI171" t="str">
        <f t="shared" si="15"/>
        <v>Keine_1_3</v>
      </c>
      <c r="AJ171">
        <v>3</v>
      </c>
      <c r="AK171">
        <v>0</v>
      </c>
      <c r="AL171" t="s">
        <v>293</v>
      </c>
      <c r="AM171" t="s">
        <v>293</v>
      </c>
      <c r="AN171" s="262" t="s">
        <v>293</v>
      </c>
    </row>
    <row r="172" spans="33:40" x14ac:dyDescent="0.3">
      <c r="AG172" s="261" t="s">
        <v>294</v>
      </c>
      <c r="AH172" t="s">
        <v>267</v>
      </c>
      <c r="AI172" t="str">
        <f t="shared" si="15"/>
        <v>Keine_1_4</v>
      </c>
      <c r="AJ172">
        <v>4</v>
      </c>
      <c r="AK172">
        <v>0</v>
      </c>
      <c r="AL172" t="s">
        <v>293</v>
      </c>
      <c r="AM172" t="s">
        <v>293</v>
      </c>
      <c r="AN172" s="262" t="s">
        <v>293</v>
      </c>
    </row>
    <row r="173" spans="33:40" x14ac:dyDescent="0.3">
      <c r="AG173" s="261" t="s">
        <v>294</v>
      </c>
      <c r="AH173" t="s">
        <v>267</v>
      </c>
      <c r="AI173" t="str">
        <f t="shared" si="15"/>
        <v>Keine_1_5</v>
      </c>
      <c r="AJ173">
        <v>5</v>
      </c>
      <c r="AK173">
        <v>0</v>
      </c>
      <c r="AL173" t="s">
        <v>293</v>
      </c>
      <c r="AM173" t="s">
        <v>293</v>
      </c>
      <c r="AN173" s="262" t="s">
        <v>293</v>
      </c>
    </row>
    <row r="174" spans="33:40" x14ac:dyDescent="0.3">
      <c r="AG174" s="261" t="s">
        <v>294</v>
      </c>
      <c r="AH174" t="s">
        <v>267</v>
      </c>
      <c r="AI174" t="str">
        <f t="shared" si="15"/>
        <v>Keine_1_6</v>
      </c>
      <c r="AJ174">
        <v>6</v>
      </c>
      <c r="AK174">
        <v>0</v>
      </c>
      <c r="AL174" t="s">
        <v>293</v>
      </c>
      <c r="AM174" t="s">
        <v>293</v>
      </c>
      <c r="AN174" s="262" t="s">
        <v>293</v>
      </c>
    </row>
    <row r="175" spans="33:40" x14ac:dyDescent="0.3">
      <c r="AG175" s="261" t="s">
        <v>294</v>
      </c>
      <c r="AH175" t="s">
        <v>267</v>
      </c>
      <c r="AI175" t="str">
        <f t="shared" si="15"/>
        <v>Keine_1_7</v>
      </c>
      <c r="AJ175">
        <v>7</v>
      </c>
      <c r="AK175">
        <v>0</v>
      </c>
      <c r="AL175" t="s">
        <v>293</v>
      </c>
      <c r="AM175" t="s">
        <v>293</v>
      </c>
      <c r="AN175" s="262" t="s">
        <v>293</v>
      </c>
    </row>
    <row r="176" spans="33:40" x14ac:dyDescent="0.3">
      <c r="AG176" s="261" t="s">
        <v>295</v>
      </c>
      <c r="AH176" t="s">
        <v>268</v>
      </c>
      <c r="AI176" t="str">
        <f t="shared" si="15"/>
        <v>Keine_2_0</v>
      </c>
      <c r="AJ176">
        <v>0</v>
      </c>
      <c r="AK176">
        <v>0</v>
      </c>
      <c r="AL176" t="s">
        <v>293</v>
      </c>
      <c r="AM176" t="s">
        <v>293</v>
      </c>
      <c r="AN176" s="262" t="s">
        <v>293</v>
      </c>
    </row>
    <row r="177" spans="33:40" x14ac:dyDescent="0.3">
      <c r="AG177" s="261" t="s">
        <v>295</v>
      </c>
      <c r="AH177" t="s">
        <v>268</v>
      </c>
      <c r="AI177" t="str">
        <f t="shared" si="15"/>
        <v>Keine_2_1</v>
      </c>
      <c r="AJ177">
        <v>1</v>
      </c>
      <c r="AK177">
        <v>0</v>
      </c>
      <c r="AL177" t="s">
        <v>293</v>
      </c>
      <c r="AM177" t="s">
        <v>293</v>
      </c>
      <c r="AN177" s="262" t="s">
        <v>293</v>
      </c>
    </row>
    <row r="178" spans="33:40" x14ac:dyDescent="0.3">
      <c r="AG178" s="261" t="s">
        <v>295</v>
      </c>
      <c r="AH178" t="s">
        <v>268</v>
      </c>
      <c r="AI178" t="str">
        <f t="shared" si="15"/>
        <v>Keine_2_2</v>
      </c>
      <c r="AJ178">
        <v>2</v>
      </c>
      <c r="AK178">
        <v>0</v>
      </c>
      <c r="AL178" t="s">
        <v>293</v>
      </c>
      <c r="AM178" t="s">
        <v>293</v>
      </c>
      <c r="AN178" s="262" t="s">
        <v>293</v>
      </c>
    </row>
    <row r="179" spans="33:40" x14ac:dyDescent="0.3">
      <c r="AG179" s="261" t="s">
        <v>295</v>
      </c>
      <c r="AH179" t="s">
        <v>268</v>
      </c>
      <c r="AI179" t="str">
        <f t="shared" si="15"/>
        <v>Keine_2_3</v>
      </c>
      <c r="AJ179">
        <v>3</v>
      </c>
      <c r="AK179">
        <v>0</v>
      </c>
      <c r="AL179" t="s">
        <v>293</v>
      </c>
      <c r="AM179" t="s">
        <v>293</v>
      </c>
      <c r="AN179" s="262" t="s">
        <v>293</v>
      </c>
    </row>
    <row r="180" spans="33:40" x14ac:dyDescent="0.3">
      <c r="AG180" s="261" t="s">
        <v>295</v>
      </c>
      <c r="AH180" t="s">
        <v>268</v>
      </c>
      <c r="AI180" t="str">
        <f t="shared" si="15"/>
        <v>Keine_2_4</v>
      </c>
      <c r="AJ180">
        <v>4</v>
      </c>
      <c r="AK180">
        <v>0</v>
      </c>
      <c r="AL180" t="s">
        <v>293</v>
      </c>
      <c r="AM180" t="s">
        <v>293</v>
      </c>
      <c r="AN180" s="262" t="s">
        <v>293</v>
      </c>
    </row>
    <row r="181" spans="33:40" x14ac:dyDescent="0.3">
      <c r="AG181" s="261" t="s">
        <v>295</v>
      </c>
      <c r="AH181" t="s">
        <v>268</v>
      </c>
      <c r="AI181" t="str">
        <f t="shared" si="15"/>
        <v>Keine_2_5</v>
      </c>
      <c r="AJ181">
        <v>5</v>
      </c>
      <c r="AK181">
        <v>0</v>
      </c>
      <c r="AL181" t="s">
        <v>293</v>
      </c>
      <c r="AM181" t="s">
        <v>293</v>
      </c>
      <c r="AN181" s="262" t="s">
        <v>293</v>
      </c>
    </row>
    <row r="182" spans="33:40" x14ac:dyDescent="0.3">
      <c r="AG182" s="261" t="s">
        <v>295</v>
      </c>
      <c r="AH182" t="s">
        <v>268</v>
      </c>
      <c r="AI182" t="str">
        <f t="shared" si="15"/>
        <v>Keine_2_6</v>
      </c>
      <c r="AJ182">
        <v>6</v>
      </c>
      <c r="AK182">
        <v>0</v>
      </c>
      <c r="AL182" t="s">
        <v>293</v>
      </c>
      <c r="AM182" t="s">
        <v>293</v>
      </c>
      <c r="AN182" s="262" t="s">
        <v>293</v>
      </c>
    </row>
    <row r="183" spans="33:40" x14ac:dyDescent="0.3">
      <c r="AG183" s="261" t="s">
        <v>295</v>
      </c>
      <c r="AH183" t="s">
        <v>268</v>
      </c>
      <c r="AI183" t="str">
        <f t="shared" si="15"/>
        <v>Keine_2_7</v>
      </c>
      <c r="AJ183">
        <v>7</v>
      </c>
      <c r="AK183">
        <v>0</v>
      </c>
      <c r="AL183" t="s">
        <v>293</v>
      </c>
      <c r="AM183" t="s">
        <v>293</v>
      </c>
      <c r="AN183" s="262" t="s">
        <v>293</v>
      </c>
    </row>
    <row r="184" spans="33:40" x14ac:dyDescent="0.3">
      <c r="AG184" s="261" t="s">
        <v>295</v>
      </c>
      <c r="AH184" t="s">
        <v>268</v>
      </c>
      <c r="AI184" t="str">
        <f t="shared" si="15"/>
        <v>Keine_2_8</v>
      </c>
      <c r="AJ184">
        <v>8</v>
      </c>
      <c r="AK184">
        <v>0</v>
      </c>
      <c r="AL184" t="s">
        <v>293</v>
      </c>
      <c r="AM184" t="s">
        <v>293</v>
      </c>
      <c r="AN184" s="262" t="s">
        <v>293</v>
      </c>
    </row>
    <row r="185" spans="33:40" x14ac:dyDescent="0.3">
      <c r="AG185" s="261" t="s">
        <v>295</v>
      </c>
      <c r="AH185" t="s">
        <v>268</v>
      </c>
      <c r="AI185" t="str">
        <f t="shared" si="15"/>
        <v>Keine_2_9</v>
      </c>
      <c r="AJ185">
        <v>9</v>
      </c>
      <c r="AK185">
        <v>0</v>
      </c>
      <c r="AL185" t="s">
        <v>293</v>
      </c>
      <c r="AM185" t="s">
        <v>293</v>
      </c>
      <c r="AN185" s="262" t="s">
        <v>293</v>
      </c>
    </row>
    <row r="186" spans="33:40" x14ac:dyDescent="0.3">
      <c r="AG186" s="261" t="s">
        <v>295</v>
      </c>
      <c r="AH186" t="s">
        <v>268</v>
      </c>
      <c r="AI186" t="str">
        <f t="shared" si="15"/>
        <v>Keine_2_10</v>
      </c>
      <c r="AJ186">
        <v>10</v>
      </c>
      <c r="AK186">
        <v>0</v>
      </c>
      <c r="AL186" t="s">
        <v>293</v>
      </c>
      <c r="AM186" t="s">
        <v>293</v>
      </c>
      <c r="AN186" s="262" t="s">
        <v>293</v>
      </c>
    </row>
    <row r="187" spans="33:40" x14ac:dyDescent="0.3">
      <c r="AG187" s="261" t="s">
        <v>296</v>
      </c>
      <c r="AH187" t="s">
        <v>269</v>
      </c>
      <c r="AI187" t="str">
        <f t="shared" si="15"/>
        <v>Keine_3_0</v>
      </c>
      <c r="AJ187">
        <v>0</v>
      </c>
      <c r="AK187">
        <v>0</v>
      </c>
      <c r="AL187" t="s">
        <v>293</v>
      </c>
      <c r="AM187" t="s">
        <v>293</v>
      </c>
      <c r="AN187" s="262" t="s">
        <v>293</v>
      </c>
    </row>
    <row r="188" spans="33:40" x14ac:dyDescent="0.3">
      <c r="AG188" s="261" t="s">
        <v>296</v>
      </c>
      <c r="AH188" t="s">
        <v>269</v>
      </c>
      <c r="AI188" t="str">
        <f t="shared" si="15"/>
        <v>Keine_3_1</v>
      </c>
      <c r="AJ188">
        <v>1</v>
      </c>
      <c r="AK188">
        <v>0</v>
      </c>
      <c r="AL188" t="s">
        <v>293</v>
      </c>
      <c r="AM188" t="s">
        <v>293</v>
      </c>
      <c r="AN188" s="262" t="s">
        <v>293</v>
      </c>
    </row>
    <row r="189" spans="33:40" x14ac:dyDescent="0.3">
      <c r="AG189" s="261" t="s">
        <v>296</v>
      </c>
      <c r="AH189" t="s">
        <v>269</v>
      </c>
      <c r="AI189" t="str">
        <f t="shared" si="15"/>
        <v>Keine_3_2</v>
      </c>
      <c r="AJ189">
        <v>2</v>
      </c>
      <c r="AK189">
        <v>0</v>
      </c>
      <c r="AL189" t="s">
        <v>293</v>
      </c>
      <c r="AM189" t="s">
        <v>293</v>
      </c>
      <c r="AN189" s="262" t="s">
        <v>293</v>
      </c>
    </row>
    <row r="190" spans="33:40" x14ac:dyDescent="0.3">
      <c r="AG190" s="261" t="s">
        <v>296</v>
      </c>
      <c r="AH190" t="s">
        <v>269</v>
      </c>
      <c r="AI190" t="str">
        <f t="shared" si="15"/>
        <v>Keine_3_3</v>
      </c>
      <c r="AJ190">
        <v>3</v>
      </c>
      <c r="AK190">
        <v>0</v>
      </c>
      <c r="AL190" t="s">
        <v>293</v>
      </c>
      <c r="AM190" t="s">
        <v>293</v>
      </c>
      <c r="AN190" s="262" t="s">
        <v>293</v>
      </c>
    </row>
    <row r="191" spans="33:40" x14ac:dyDescent="0.3">
      <c r="AG191" s="261" t="s">
        <v>296</v>
      </c>
      <c r="AH191" t="s">
        <v>269</v>
      </c>
      <c r="AI191" t="str">
        <f t="shared" si="15"/>
        <v>Keine_3_4</v>
      </c>
      <c r="AJ191">
        <v>4</v>
      </c>
      <c r="AK191">
        <v>0</v>
      </c>
      <c r="AL191" t="s">
        <v>293</v>
      </c>
      <c r="AM191" t="s">
        <v>293</v>
      </c>
      <c r="AN191" s="262" t="s">
        <v>293</v>
      </c>
    </row>
    <row r="192" spans="33:40" x14ac:dyDescent="0.3">
      <c r="AG192" s="261" t="s">
        <v>296</v>
      </c>
      <c r="AH192" t="s">
        <v>269</v>
      </c>
      <c r="AI192" t="str">
        <f t="shared" si="15"/>
        <v>Keine_3_5</v>
      </c>
      <c r="AJ192">
        <v>5</v>
      </c>
      <c r="AK192">
        <v>0</v>
      </c>
      <c r="AL192" t="s">
        <v>293</v>
      </c>
      <c r="AM192" t="s">
        <v>293</v>
      </c>
      <c r="AN192" s="262" t="s">
        <v>293</v>
      </c>
    </row>
    <row r="193" spans="33:40" x14ac:dyDescent="0.3">
      <c r="AG193" s="261" t="s">
        <v>296</v>
      </c>
      <c r="AH193" t="s">
        <v>269</v>
      </c>
      <c r="AI193" t="str">
        <f t="shared" si="15"/>
        <v>Keine_3_6</v>
      </c>
      <c r="AJ193">
        <v>6</v>
      </c>
      <c r="AK193">
        <v>0</v>
      </c>
      <c r="AL193" t="s">
        <v>293</v>
      </c>
      <c r="AM193" t="s">
        <v>293</v>
      </c>
      <c r="AN193" s="262" t="s">
        <v>293</v>
      </c>
    </row>
    <row r="194" spans="33:40" x14ac:dyDescent="0.3">
      <c r="AG194" s="261" t="s">
        <v>296</v>
      </c>
      <c r="AH194" t="s">
        <v>269</v>
      </c>
      <c r="AI194" t="str">
        <f t="shared" si="15"/>
        <v>Keine_3_7</v>
      </c>
      <c r="AJ194">
        <v>7</v>
      </c>
      <c r="AK194">
        <v>0</v>
      </c>
      <c r="AL194" t="s">
        <v>293</v>
      </c>
      <c r="AM194" t="s">
        <v>293</v>
      </c>
      <c r="AN194" s="262" t="s">
        <v>293</v>
      </c>
    </row>
    <row r="195" spans="33:40" x14ac:dyDescent="0.3">
      <c r="AG195" s="261" t="s">
        <v>296</v>
      </c>
      <c r="AH195" t="s">
        <v>269</v>
      </c>
      <c r="AI195" t="str">
        <f t="shared" si="15"/>
        <v>Keine_3_8</v>
      </c>
      <c r="AJ195">
        <v>8</v>
      </c>
      <c r="AK195">
        <v>0</v>
      </c>
      <c r="AL195" t="s">
        <v>293</v>
      </c>
      <c r="AM195" t="s">
        <v>293</v>
      </c>
      <c r="AN195" s="262" t="s">
        <v>293</v>
      </c>
    </row>
    <row r="196" spans="33:40" x14ac:dyDescent="0.3">
      <c r="AG196" s="261" t="s">
        <v>296</v>
      </c>
      <c r="AH196" t="s">
        <v>269</v>
      </c>
      <c r="AI196" t="str">
        <f t="shared" si="15"/>
        <v>Keine_3_9</v>
      </c>
      <c r="AJ196">
        <v>9</v>
      </c>
      <c r="AK196">
        <v>0</v>
      </c>
      <c r="AL196" t="s">
        <v>293</v>
      </c>
      <c r="AM196" t="s">
        <v>293</v>
      </c>
      <c r="AN196" s="262" t="s">
        <v>293</v>
      </c>
    </row>
    <row r="197" spans="33:40" x14ac:dyDescent="0.3">
      <c r="AG197" s="261" t="s">
        <v>296</v>
      </c>
      <c r="AH197" t="s">
        <v>269</v>
      </c>
      <c r="AI197" t="str">
        <f t="shared" si="15"/>
        <v>Keine_3_10</v>
      </c>
      <c r="AJ197">
        <v>10</v>
      </c>
      <c r="AK197">
        <v>0</v>
      </c>
      <c r="AL197" t="s">
        <v>293</v>
      </c>
      <c r="AM197" t="s">
        <v>293</v>
      </c>
      <c r="AN197" s="262" t="s">
        <v>293</v>
      </c>
    </row>
    <row r="198" spans="33:40" x14ac:dyDescent="0.3">
      <c r="AG198" s="261" t="s">
        <v>296</v>
      </c>
      <c r="AH198" t="s">
        <v>269</v>
      </c>
      <c r="AI198" t="str">
        <f t="shared" si="15"/>
        <v>Keine_3_11</v>
      </c>
      <c r="AJ198">
        <v>11</v>
      </c>
      <c r="AK198">
        <v>0</v>
      </c>
      <c r="AL198" t="s">
        <v>293</v>
      </c>
      <c r="AM198" t="s">
        <v>293</v>
      </c>
      <c r="AN198" s="262" t="s">
        <v>293</v>
      </c>
    </row>
    <row r="199" spans="33:40" x14ac:dyDescent="0.3">
      <c r="AG199" s="261" t="s">
        <v>296</v>
      </c>
      <c r="AH199" t="s">
        <v>269</v>
      </c>
      <c r="AI199" t="str">
        <f t="shared" si="15"/>
        <v>Keine_3_12</v>
      </c>
      <c r="AJ199">
        <v>12</v>
      </c>
      <c r="AK199">
        <v>0</v>
      </c>
      <c r="AL199" t="s">
        <v>293</v>
      </c>
      <c r="AM199" t="s">
        <v>293</v>
      </c>
      <c r="AN199" s="262" t="s">
        <v>293</v>
      </c>
    </row>
    <row r="200" spans="33:40" x14ac:dyDescent="0.3">
      <c r="AG200" s="261" t="s">
        <v>296</v>
      </c>
      <c r="AH200" t="s">
        <v>269</v>
      </c>
      <c r="AI200" t="str">
        <f t="shared" si="15"/>
        <v>Keine_3_13</v>
      </c>
      <c r="AJ200">
        <v>13</v>
      </c>
      <c r="AK200">
        <v>0</v>
      </c>
      <c r="AL200" t="s">
        <v>293</v>
      </c>
      <c r="AM200" t="s">
        <v>293</v>
      </c>
      <c r="AN200" s="262" t="s">
        <v>293</v>
      </c>
    </row>
    <row r="201" spans="33:40" x14ac:dyDescent="0.3">
      <c r="AG201" s="261" t="s">
        <v>296</v>
      </c>
      <c r="AH201" t="s">
        <v>269</v>
      </c>
      <c r="AI201" t="str">
        <f t="shared" si="15"/>
        <v>Keine_3_14</v>
      </c>
      <c r="AJ201">
        <v>14</v>
      </c>
      <c r="AK201">
        <v>0</v>
      </c>
      <c r="AL201" t="s">
        <v>293</v>
      </c>
      <c r="AM201" t="s">
        <v>293</v>
      </c>
      <c r="AN201" s="262" t="s">
        <v>293</v>
      </c>
    </row>
    <row r="202" spans="33:40" x14ac:dyDescent="0.3">
      <c r="AG202" s="261" t="s">
        <v>297</v>
      </c>
      <c r="AH202" t="s">
        <v>270</v>
      </c>
      <c r="AI202" t="str">
        <f t="shared" si="15"/>
        <v>Keine_4_0</v>
      </c>
      <c r="AJ202">
        <v>0</v>
      </c>
      <c r="AK202">
        <v>0</v>
      </c>
      <c r="AL202" t="s">
        <v>293</v>
      </c>
      <c r="AM202" t="s">
        <v>293</v>
      </c>
      <c r="AN202" s="262" t="s">
        <v>293</v>
      </c>
    </row>
    <row r="203" spans="33:40" x14ac:dyDescent="0.3">
      <c r="AG203" s="261" t="s">
        <v>297</v>
      </c>
      <c r="AH203" t="s">
        <v>270</v>
      </c>
      <c r="AI203" t="str">
        <f t="shared" si="15"/>
        <v>Keine_4_1</v>
      </c>
      <c r="AJ203">
        <v>1</v>
      </c>
      <c r="AK203">
        <v>0</v>
      </c>
      <c r="AL203" t="s">
        <v>293</v>
      </c>
      <c r="AM203" t="s">
        <v>293</v>
      </c>
      <c r="AN203" s="262" t="s">
        <v>293</v>
      </c>
    </row>
    <row r="204" spans="33:40" x14ac:dyDescent="0.3">
      <c r="AG204" s="261" t="s">
        <v>297</v>
      </c>
      <c r="AH204" t="s">
        <v>270</v>
      </c>
      <c r="AI204" t="str">
        <f t="shared" si="15"/>
        <v>Keine_4_2</v>
      </c>
      <c r="AJ204">
        <v>2</v>
      </c>
      <c r="AK204">
        <v>0</v>
      </c>
      <c r="AL204" t="s">
        <v>293</v>
      </c>
      <c r="AM204" t="s">
        <v>293</v>
      </c>
      <c r="AN204" s="262" t="s">
        <v>293</v>
      </c>
    </row>
    <row r="205" spans="33:40" x14ac:dyDescent="0.3">
      <c r="AG205" s="261" t="s">
        <v>297</v>
      </c>
      <c r="AH205" t="s">
        <v>270</v>
      </c>
      <c r="AI205" t="str">
        <f t="shared" si="15"/>
        <v>Keine_4_3</v>
      </c>
      <c r="AJ205">
        <v>3</v>
      </c>
      <c r="AK205">
        <v>0</v>
      </c>
      <c r="AL205" t="s">
        <v>293</v>
      </c>
      <c r="AM205" t="s">
        <v>293</v>
      </c>
      <c r="AN205" s="262" t="s">
        <v>293</v>
      </c>
    </row>
    <row r="206" spans="33:40" x14ac:dyDescent="0.3">
      <c r="AG206" s="261" t="s">
        <v>297</v>
      </c>
      <c r="AH206" t="s">
        <v>270</v>
      </c>
      <c r="AI206" t="str">
        <f t="shared" si="15"/>
        <v>Keine_4_4</v>
      </c>
      <c r="AJ206">
        <v>4</v>
      </c>
      <c r="AK206">
        <v>0</v>
      </c>
      <c r="AL206" t="s">
        <v>293</v>
      </c>
      <c r="AM206" t="s">
        <v>293</v>
      </c>
      <c r="AN206" s="262" t="s">
        <v>293</v>
      </c>
    </row>
    <row r="207" spans="33:40" x14ac:dyDescent="0.3">
      <c r="AG207" s="261" t="s">
        <v>297</v>
      </c>
      <c r="AH207" t="s">
        <v>270</v>
      </c>
      <c r="AI207" t="str">
        <f t="shared" si="15"/>
        <v>Keine_4_5</v>
      </c>
      <c r="AJ207">
        <v>5</v>
      </c>
      <c r="AK207">
        <v>0</v>
      </c>
      <c r="AL207" t="s">
        <v>293</v>
      </c>
      <c r="AM207" t="s">
        <v>293</v>
      </c>
      <c r="AN207" s="262" t="s">
        <v>293</v>
      </c>
    </row>
    <row r="208" spans="33:40" x14ac:dyDescent="0.3">
      <c r="AG208" s="261" t="s">
        <v>297</v>
      </c>
      <c r="AH208" t="s">
        <v>270</v>
      </c>
      <c r="AI208" t="str">
        <f t="shared" si="15"/>
        <v>Keine_4_6</v>
      </c>
      <c r="AJ208">
        <v>6</v>
      </c>
      <c r="AK208">
        <v>0</v>
      </c>
      <c r="AL208" t="s">
        <v>293</v>
      </c>
      <c r="AM208" t="s">
        <v>293</v>
      </c>
      <c r="AN208" s="262" t="s">
        <v>293</v>
      </c>
    </row>
    <row r="209" spans="33:40" x14ac:dyDescent="0.3">
      <c r="AG209" s="261" t="s">
        <v>297</v>
      </c>
      <c r="AH209" t="s">
        <v>270</v>
      </c>
      <c r="AI209" t="str">
        <f t="shared" si="15"/>
        <v>Keine_4_7</v>
      </c>
      <c r="AJ209">
        <v>7</v>
      </c>
      <c r="AK209">
        <v>0</v>
      </c>
      <c r="AL209" t="s">
        <v>293</v>
      </c>
      <c r="AM209" t="s">
        <v>293</v>
      </c>
      <c r="AN209" s="262" t="s">
        <v>293</v>
      </c>
    </row>
    <row r="210" spans="33:40" x14ac:dyDescent="0.3">
      <c r="AG210" s="261" t="s">
        <v>297</v>
      </c>
      <c r="AH210" t="s">
        <v>270</v>
      </c>
      <c r="AI210" t="str">
        <f t="shared" si="15"/>
        <v>Keine_4_8</v>
      </c>
      <c r="AJ210">
        <v>8</v>
      </c>
      <c r="AK210">
        <v>0</v>
      </c>
      <c r="AL210" t="s">
        <v>293</v>
      </c>
      <c r="AM210" t="s">
        <v>293</v>
      </c>
      <c r="AN210" s="262" t="s">
        <v>293</v>
      </c>
    </row>
    <row r="211" spans="33:40" x14ac:dyDescent="0.3">
      <c r="AG211" s="261" t="s">
        <v>297</v>
      </c>
      <c r="AH211" t="s">
        <v>270</v>
      </c>
      <c r="AI211" t="str">
        <f t="shared" si="15"/>
        <v>Keine_4_9</v>
      </c>
      <c r="AJ211">
        <v>9</v>
      </c>
      <c r="AK211">
        <v>0</v>
      </c>
      <c r="AL211" t="s">
        <v>293</v>
      </c>
      <c r="AM211" t="s">
        <v>293</v>
      </c>
      <c r="AN211" s="262" t="s">
        <v>293</v>
      </c>
    </row>
    <row r="212" spans="33:40" x14ac:dyDescent="0.3">
      <c r="AG212" s="261" t="s">
        <v>297</v>
      </c>
      <c r="AH212" t="s">
        <v>270</v>
      </c>
      <c r="AI212" t="str">
        <f t="shared" si="15"/>
        <v>Keine_4_10</v>
      </c>
      <c r="AJ212">
        <v>10</v>
      </c>
      <c r="AK212">
        <v>0</v>
      </c>
      <c r="AL212" t="s">
        <v>293</v>
      </c>
      <c r="AM212" t="s">
        <v>293</v>
      </c>
      <c r="AN212" s="262" t="s">
        <v>293</v>
      </c>
    </row>
    <row r="213" spans="33:40" x14ac:dyDescent="0.3">
      <c r="AG213" s="261" t="s">
        <v>297</v>
      </c>
      <c r="AH213" t="s">
        <v>270</v>
      </c>
      <c r="AI213" t="str">
        <f t="shared" si="15"/>
        <v>Keine_4_11</v>
      </c>
      <c r="AJ213">
        <v>11</v>
      </c>
      <c r="AK213">
        <v>0</v>
      </c>
      <c r="AL213" t="s">
        <v>293</v>
      </c>
      <c r="AM213" t="s">
        <v>293</v>
      </c>
      <c r="AN213" s="262" t="s">
        <v>293</v>
      </c>
    </row>
    <row r="214" spans="33:40" x14ac:dyDescent="0.3">
      <c r="AG214" s="261" t="s">
        <v>297</v>
      </c>
      <c r="AH214" t="s">
        <v>270</v>
      </c>
      <c r="AI214" t="str">
        <f t="shared" si="15"/>
        <v>Keine_4_12</v>
      </c>
      <c r="AJ214">
        <v>12</v>
      </c>
      <c r="AK214">
        <v>0</v>
      </c>
      <c r="AL214" t="s">
        <v>293</v>
      </c>
      <c r="AM214" t="s">
        <v>293</v>
      </c>
      <c r="AN214" s="262" t="s">
        <v>293</v>
      </c>
    </row>
    <row r="215" spans="33:40" x14ac:dyDescent="0.3">
      <c r="AG215" s="261" t="s">
        <v>297</v>
      </c>
      <c r="AH215" t="s">
        <v>270</v>
      </c>
      <c r="AI215" t="str">
        <f t="shared" si="15"/>
        <v>Keine_4_13</v>
      </c>
      <c r="AJ215">
        <v>13</v>
      </c>
      <c r="AK215">
        <v>0</v>
      </c>
      <c r="AL215" t="s">
        <v>293</v>
      </c>
      <c r="AM215" t="s">
        <v>293</v>
      </c>
      <c r="AN215" s="262" t="s">
        <v>293</v>
      </c>
    </row>
    <row r="216" spans="33:40" x14ac:dyDescent="0.3">
      <c r="AG216" s="261" t="s">
        <v>297</v>
      </c>
      <c r="AH216" t="s">
        <v>270</v>
      </c>
      <c r="AI216" t="str">
        <f t="shared" si="15"/>
        <v>Keine_4_14</v>
      </c>
      <c r="AJ216">
        <v>14</v>
      </c>
      <c r="AK216">
        <v>0</v>
      </c>
      <c r="AL216" t="s">
        <v>293</v>
      </c>
      <c r="AM216" t="s">
        <v>293</v>
      </c>
      <c r="AN216" s="262" t="s">
        <v>293</v>
      </c>
    </row>
    <row r="217" spans="33:40" x14ac:dyDescent="0.3">
      <c r="AG217" s="261" t="s">
        <v>297</v>
      </c>
      <c r="AH217" t="s">
        <v>270</v>
      </c>
      <c r="AI217" t="str">
        <f t="shared" si="15"/>
        <v>Keine_4_15</v>
      </c>
      <c r="AJ217">
        <v>15</v>
      </c>
      <c r="AK217">
        <v>0</v>
      </c>
      <c r="AL217" t="s">
        <v>293</v>
      </c>
      <c r="AM217" t="s">
        <v>293</v>
      </c>
      <c r="AN217" s="262" t="s">
        <v>293</v>
      </c>
    </row>
    <row r="218" spans="33:40" x14ac:dyDescent="0.3">
      <c r="AG218" s="261" t="s">
        <v>297</v>
      </c>
      <c r="AH218" t="s">
        <v>270</v>
      </c>
      <c r="AI218" t="str">
        <f t="shared" si="15"/>
        <v>Keine_4_16</v>
      </c>
      <c r="AJ218">
        <v>16</v>
      </c>
      <c r="AK218">
        <v>0</v>
      </c>
      <c r="AL218" t="s">
        <v>293</v>
      </c>
      <c r="AM218" t="s">
        <v>293</v>
      </c>
      <c r="AN218" s="262" t="s">
        <v>293</v>
      </c>
    </row>
    <row r="219" spans="33:40" x14ac:dyDescent="0.3">
      <c r="AG219" s="261" t="s">
        <v>297</v>
      </c>
      <c r="AH219" t="s">
        <v>270</v>
      </c>
      <c r="AI219" t="str">
        <f t="shared" si="15"/>
        <v>Keine_4_17</v>
      </c>
      <c r="AJ219">
        <v>17</v>
      </c>
      <c r="AK219">
        <v>0</v>
      </c>
      <c r="AL219" t="s">
        <v>293</v>
      </c>
      <c r="AM219" t="s">
        <v>293</v>
      </c>
      <c r="AN219" s="262" t="s">
        <v>293</v>
      </c>
    </row>
    <row r="220" spans="33:40" x14ac:dyDescent="0.3">
      <c r="AG220" s="261" t="s">
        <v>297</v>
      </c>
      <c r="AH220" t="s">
        <v>270</v>
      </c>
      <c r="AI220" t="str">
        <f t="shared" si="15"/>
        <v>Keine_4_18</v>
      </c>
      <c r="AJ220">
        <v>18</v>
      </c>
      <c r="AK220">
        <v>0</v>
      </c>
      <c r="AL220" t="s">
        <v>293</v>
      </c>
      <c r="AM220" t="s">
        <v>293</v>
      </c>
      <c r="AN220" s="262" t="s">
        <v>293</v>
      </c>
    </row>
    <row r="221" spans="33:40" x14ac:dyDescent="0.3">
      <c r="AG221" s="261" t="s">
        <v>297</v>
      </c>
      <c r="AH221" t="s">
        <v>270</v>
      </c>
      <c r="AI221" t="str">
        <f t="shared" si="15"/>
        <v>Keine_4_19</v>
      </c>
      <c r="AJ221">
        <v>19</v>
      </c>
      <c r="AK221">
        <v>0</v>
      </c>
      <c r="AL221" t="s">
        <v>293</v>
      </c>
      <c r="AM221" t="s">
        <v>293</v>
      </c>
      <c r="AN221" s="262" t="s">
        <v>293</v>
      </c>
    </row>
    <row r="222" spans="33:40" x14ac:dyDescent="0.3">
      <c r="AG222" s="261" t="s">
        <v>297</v>
      </c>
      <c r="AH222" t="s">
        <v>270</v>
      </c>
      <c r="AI222" t="str">
        <f t="shared" si="15"/>
        <v>Keine_4_20</v>
      </c>
      <c r="AJ222">
        <v>20</v>
      </c>
      <c r="AK222">
        <v>0</v>
      </c>
      <c r="AL222" t="s">
        <v>293</v>
      </c>
      <c r="AM222" t="s">
        <v>293</v>
      </c>
      <c r="AN222" s="262" t="s">
        <v>293</v>
      </c>
    </row>
    <row r="223" spans="33:40" x14ac:dyDescent="0.3">
      <c r="AG223" s="261" t="s">
        <v>291</v>
      </c>
      <c r="AH223" t="s">
        <v>289</v>
      </c>
      <c r="AI223" t="s">
        <v>292</v>
      </c>
      <c r="AJ223">
        <v>0</v>
      </c>
      <c r="AK223">
        <v>0</v>
      </c>
      <c r="AL223" t="s">
        <v>293</v>
      </c>
      <c r="AM223" t="s">
        <v>293</v>
      </c>
      <c r="AN223" s="262" t="s">
        <v>293</v>
      </c>
    </row>
    <row r="224" spans="33:40" x14ac:dyDescent="0.3">
      <c r="AG224" s="261" t="s">
        <v>298</v>
      </c>
      <c r="AH224" t="s">
        <v>267</v>
      </c>
      <c r="AI224" t="str">
        <f t="shared" ref="AI224:AI278" si="16">AG224&amp;""&amp;AJ224</f>
        <v>Natürlich_1_0</v>
      </c>
      <c r="AJ224">
        <v>0</v>
      </c>
      <c r="AK224">
        <v>0</v>
      </c>
      <c r="AL224" t="s">
        <v>293</v>
      </c>
      <c r="AM224" t="s">
        <v>293</v>
      </c>
      <c r="AN224" s="262" t="s">
        <v>293</v>
      </c>
    </row>
    <row r="225" spans="33:40" x14ac:dyDescent="0.3">
      <c r="AG225" s="261" t="s">
        <v>298</v>
      </c>
      <c r="AH225" t="s">
        <v>267</v>
      </c>
      <c r="AI225" t="str">
        <f t="shared" si="16"/>
        <v>Natürlich_1_1</v>
      </c>
      <c r="AJ225">
        <v>1</v>
      </c>
      <c r="AK225">
        <v>0</v>
      </c>
      <c r="AL225" t="s">
        <v>293</v>
      </c>
      <c r="AM225" t="s">
        <v>293</v>
      </c>
      <c r="AN225" s="262" t="s">
        <v>293</v>
      </c>
    </row>
    <row r="226" spans="33:40" x14ac:dyDescent="0.3">
      <c r="AG226" s="261" t="s">
        <v>298</v>
      </c>
      <c r="AH226" t="s">
        <v>267</v>
      </c>
      <c r="AI226" t="str">
        <f t="shared" si="16"/>
        <v>Natürlich_1_2</v>
      </c>
      <c r="AJ226">
        <v>2</v>
      </c>
      <c r="AK226">
        <v>0</v>
      </c>
      <c r="AL226" t="s">
        <v>293</v>
      </c>
      <c r="AM226" t="s">
        <v>293</v>
      </c>
      <c r="AN226" s="262" t="s">
        <v>293</v>
      </c>
    </row>
    <row r="227" spans="33:40" x14ac:dyDescent="0.3">
      <c r="AG227" s="261" t="s">
        <v>298</v>
      </c>
      <c r="AH227" t="s">
        <v>267</v>
      </c>
      <c r="AI227" t="str">
        <f t="shared" si="16"/>
        <v>Natürlich_1_3</v>
      </c>
      <c r="AJ227">
        <v>3</v>
      </c>
      <c r="AK227">
        <v>0</v>
      </c>
      <c r="AL227" t="s">
        <v>293</v>
      </c>
      <c r="AM227" t="s">
        <v>293</v>
      </c>
      <c r="AN227" s="262" t="s">
        <v>293</v>
      </c>
    </row>
    <row r="228" spans="33:40" x14ac:dyDescent="0.3">
      <c r="AG228" s="261" t="s">
        <v>298</v>
      </c>
      <c r="AH228" t="s">
        <v>267</v>
      </c>
      <c r="AI228" t="str">
        <f t="shared" si="16"/>
        <v>Natürlich_1_4</v>
      </c>
      <c r="AJ228">
        <v>4</v>
      </c>
      <c r="AK228">
        <v>0</v>
      </c>
      <c r="AL228" t="s">
        <v>293</v>
      </c>
      <c r="AM228" t="s">
        <v>293</v>
      </c>
      <c r="AN228" s="262" t="s">
        <v>293</v>
      </c>
    </row>
    <row r="229" spans="33:40" x14ac:dyDescent="0.3">
      <c r="AG229" s="261" t="s">
        <v>298</v>
      </c>
      <c r="AH229" t="s">
        <v>267</v>
      </c>
      <c r="AI229" t="str">
        <f t="shared" si="16"/>
        <v>Natürlich_1_5</v>
      </c>
      <c r="AJ229">
        <v>5</v>
      </c>
      <c r="AK229">
        <v>0</v>
      </c>
      <c r="AL229" t="s">
        <v>293</v>
      </c>
      <c r="AM229" t="s">
        <v>293</v>
      </c>
      <c r="AN229" s="262" t="s">
        <v>293</v>
      </c>
    </row>
    <row r="230" spans="33:40" x14ac:dyDescent="0.3">
      <c r="AG230" s="261" t="s">
        <v>298</v>
      </c>
      <c r="AH230" t="s">
        <v>267</v>
      </c>
      <c r="AI230" t="str">
        <f t="shared" si="16"/>
        <v>Natürlich_1_6</v>
      </c>
      <c r="AJ230">
        <v>6</v>
      </c>
      <c r="AK230">
        <v>0</v>
      </c>
      <c r="AL230" t="s">
        <v>293</v>
      </c>
      <c r="AM230" t="s">
        <v>293</v>
      </c>
      <c r="AN230" s="262" t="s">
        <v>293</v>
      </c>
    </row>
    <row r="231" spans="33:40" x14ac:dyDescent="0.3">
      <c r="AG231" s="261" t="s">
        <v>298</v>
      </c>
      <c r="AH231" t="s">
        <v>267</v>
      </c>
      <c r="AI231" t="str">
        <f t="shared" si="16"/>
        <v>Natürlich_1_7</v>
      </c>
      <c r="AJ231">
        <v>7</v>
      </c>
      <c r="AK231">
        <v>0</v>
      </c>
      <c r="AL231" t="s">
        <v>293</v>
      </c>
      <c r="AM231" t="s">
        <v>293</v>
      </c>
      <c r="AN231" s="262" t="s">
        <v>293</v>
      </c>
    </row>
    <row r="232" spans="33:40" x14ac:dyDescent="0.3">
      <c r="AG232" s="261" t="s">
        <v>299</v>
      </c>
      <c r="AH232" t="s">
        <v>268</v>
      </c>
      <c r="AI232" t="str">
        <f t="shared" si="16"/>
        <v>Natürlich_2_0</v>
      </c>
      <c r="AJ232">
        <v>0</v>
      </c>
      <c r="AK232">
        <v>0</v>
      </c>
      <c r="AL232" t="s">
        <v>293</v>
      </c>
      <c r="AM232" t="s">
        <v>293</v>
      </c>
      <c r="AN232" s="262" t="s">
        <v>293</v>
      </c>
    </row>
    <row r="233" spans="33:40" x14ac:dyDescent="0.3">
      <c r="AG233" s="261" t="s">
        <v>299</v>
      </c>
      <c r="AH233" t="s">
        <v>268</v>
      </c>
      <c r="AI233" t="str">
        <f t="shared" si="16"/>
        <v>Natürlich_2_1</v>
      </c>
      <c r="AJ233">
        <v>1</v>
      </c>
      <c r="AK233">
        <v>0</v>
      </c>
      <c r="AL233" t="s">
        <v>293</v>
      </c>
      <c r="AM233" t="s">
        <v>293</v>
      </c>
      <c r="AN233" s="262" t="s">
        <v>293</v>
      </c>
    </row>
    <row r="234" spans="33:40" x14ac:dyDescent="0.3">
      <c r="AG234" s="261" t="s">
        <v>299</v>
      </c>
      <c r="AH234" t="s">
        <v>268</v>
      </c>
      <c r="AI234" t="str">
        <f t="shared" si="16"/>
        <v>Natürlich_2_2</v>
      </c>
      <c r="AJ234">
        <v>2</v>
      </c>
      <c r="AK234">
        <v>0</v>
      </c>
      <c r="AL234" t="s">
        <v>293</v>
      </c>
      <c r="AM234" t="s">
        <v>293</v>
      </c>
      <c r="AN234" s="262" t="s">
        <v>293</v>
      </c>
    </row>
    <row r="235" spans="33:40" x14ac:dyDescent="0.3">
      <c r="AG235" s="261" t="s">
        <v>299</v>
      </c>
      <c r="AH235" t="s">
        <v>268</v>
      </c>
      <c r="AI235" t="str">
        <f t="shared" si="16"/>
        <v>Natürlich_2_3</v>
      </c>
      <c r="AJ235">
        <v>3</v>
      </c>
      <c r="AK235">
        <v>0</v>
      </c>
      <c r="AL235" t="s">
        <v>293</v>
      </c>
      <c r="AM235" t="s">
        <v>293</v>
      </c>
      <c r="AN235" s="262" t="s">
        <v>293</v>
      </c>
    </row>
    <row r="236" spans="33:40" x14ac:dyDescent="0.3">
      <c r="AG236" s="261" t="s">
        <v>299</v>
      </c>
      <c r="AH236" t="s">
        <v>268</v>
      </c>
      <c r="AI236" t="str">
        <f t="shared" si="16"/>
        <v>Natürlich_2_4</v>
      </c>
      <c r="AJ236">
        <v>4</v>
      </c>
      <c r="AK236">
        <v>0</v>
      </c>
      <c r="AL236" t="s">
        <v>293</v>
      </c>
      <c r="AM236" t="s">
        <v>293</v>
      </c>
      <c r="AN236" s="262" t="s">
        <v>293</v>
      </c>
    </row>
    <row r="237" spans="33:40" x14ac:dyDescent="0.3">
      <c r="AG237" s="261" t="s">
        <v>299</v>
      </c>
      <c r="AH237" t="s">
        <v>268</v>
      </c>
      <c r="AI237" t="str">
        <f t="shared" si="16"/>
        <v>Natürlich_2_5</v>
      </c>
      <c r="AJ237">
        <v>5</v>
      </c>
      <c r="AK237">
        <v>0</v>
      </c>
      <c r="AL237" t="s">
        <v>293</v>
      </c>
      <c r="AM237" t="s">
        <v>293</v>
      </c>
      <c r="AN237" s="262" t="s">
        <v>293</v>
      </c>
    </row>
    <row r="238" spans="33:40" x14ac:dyDescent="0.3">
      <c r="AG238" s="261" t="s">
        <v>299</v>
      </c>
      <c r="AH238" t="s">
        <v>268</v>
      </c>
      <c r="AI238" t="str">
        <f t="shared" si="16"/>
        <v>Natürlich_2_6</v>
      </c>
      <c r="AJ238">
        <v>6</v>
      </c>
      <c r="AK238">
        <v>0</v>
      </c>
      <c r="AL238" t="s">
        <v>293</v>
      </c>
      <c r="AM238" t="s">
        <v>293</v>
      </c>
      <c r="AN238" s="262" t="s">
        <v>293</v>
      </c>
    </row>
    <row r="239" spans="33:40" x14ac:dyDescent="0.3">
      <c r="AG239" s="261" t="s">
        <v>299</v>
      </c>
      <c r="AH239" t="s">
        <v>268</v>
      </c>
      <c r="AI239" t="str">
        <f t="shared" si="16"/>
        <v>Natürlich_2_7</v>
      </c>
      <c r="AJ239">
        <v>7</v>
      </c>
      <c r="AK239">
        <v>0</v>
      </c>
      <c r="AL239" t="s">
        <v>293</v>
      </c>
      <c r="AM239" t="s">
        <v>293</v>
      </c>
      <c r="AN239" s="262" t="s">
        <v>293</v>
      </c>
    </row>
    <row r="240" spans="33:40" x14ac:dyDescent="0.3">
      <c r="AG240" s="261" t="s">
        <v>299</v>
      </c>
      <c r="AH240" t="s">
        <v>268</v>
      </c>
      <c r="AI240" t="str">
        <f t="shared" si="16"/>
        <v>Natürlich_2_8</v>
      </c>
      <c r="AJ240">
        <v>8</v>
      </c>
      <c r="AK240">
        <v>0</v>
      </c>
      <c r="AL240" t="s">
        <v>293</v>
      </c>
      <c r="AM240" t="s">
        <v>293</v>
      </c>
      <c r="AN240" s="262" t="s">
        <v>293</v>
      </c>
    </row>
    <row r="241" spans="33:40" x14ac:dyDescent="0.3">
      <c r="AG241" s="261" t="s">
        <v>299</v>
      </c>
      <c r="AH241" t="s">
        <v>268</v>
      </c>
      <c r="AI241" t="str">
        <f t="shared" si="16"/>
        <v>Natürlich_2_9</v>
      </c>
      <c r="AJ241">
        <v>9</v>
      </c>
      <c r="AK241">
        <v>0</v>
      </c>
      <c r="AL241" t="s">
        <v>293</v>
      </c>
      <c r="AM241" t="s">
        <v>293</v>
      </c>
      <c r="AN241" s="262" t="s">
        <v>293</v>
      </c>
    </row>
    <row r="242" spans="33:40" x14ac:dyDescent="0.3">
      <c r="AG242" s="261" t="s">
        <v>299</v>
      </c>
      <c r="AH242" t="s">
        <v>268</v>
      </c>
      <c r="AI242" t="str">
        <f t="shared" si="16"/>
        <v>Natürlich_2_10</v>
      </c>
      <c r="AJ242">
        <v>10</v>
      </c>
      <c r="AK242">
        <v>0</v>
      </c>
      <c r="AL242" t="s">
        <v>293</v>
      </c>
      <c r="AM242" t="s">
        <v>293</v>
      </c>
      <c r="AN242" s="262" t="s">
        <v>293</v>
      </c>
    </row>
    <row r="243" spans="33:40" x14ac:dyDescent="0.3">
      <c r="AG243" s="261" t="s">
        <v>300</v>
      </c>
      <c r="AH243" t="s">
        <v>269</v>
      </c>
      <c r="AI243" t="str">
        <f t="shared" si="16"/>
        <v>Natürlich_3_0</v>
      </c>
      <c r="AJ243">
        <v>0</v>
      </c>
      <c r="AK243">
        <v>0</v>
      </c>
      <c r="AL243" t="s">
        <v>293</v>
      </c>
      <c r="AM243" t="s">
        <v>293</v>
      </c>
      <c r="AN243" s="262" t="s">
        <v>293</v>
      </c>
    </row>
    <row r="244" spans="33:40" x14ac:dyDescent="0.3">
      <c r="AG244" s="261" t="s">
        <v>300</v>
      </c>
      <c r="AH244" t="s">
        <v>269</v>
      </c>
      <c r="AI244" t="str">
        <f t="shared" si="16"/>
        <v>Natürlich_3_1</v>
      </c>
      <c r="AJ244">
        <v>1</v>
      </c>
      <c r="AK244">
        <v>0</v>
      </c>
      <c r="AL244" t="s">
        <v>293</v>
      </c>
      <c r="AM244" t="s">
        <v>293</v>
      </c>
      <c r="AN244" s="262" t="s">
        <v>293</v>
      </c>
    </row>
    <row r="245" spans="33:40" x14ac:dyDescent="0.3">
      <c r="AG245" s="261" t="s">
        <v>300</v>
      </c>
      <c r="AH245" t="s">
        <v>269</v>
      </c>
      <c r="AI245" t="str">
        <f t="shared" si="16"/>
        <v>Natürlich_3_2</v>
      </c>
      <c r="AJ245">
        <v>2</v>
      </c>
      <c r="AK245">
        <v>0</v>
      </c>
      <c r="AL245" t="s">
        <v>293</v>
      </c>
      <c r="AM245" t="s">
        <v>293</v>
      </c>
      <c r="AN245" s="262" t="s">
        <v>293</v>
      </c>
    </row>
    <row r="246" spans="33:40" x14ac:dyDescent="0.3">
      <c r="AG246" s="261" t="s">
        <v>300</v>
      </c>
      <c r="AH246" t="s">
        <v>269</v>
      </c>
      <c r="AI246" t="str">
        <f t="shared" si="16"/>
        <v>Natürlich_3_3</v>
      </c>
      <c r="AJ246">
        <v>3</v>
      </c>
      <c r="AK246">
        <v>0</v>
      </c>
      <c r="AL246" t="s">
        <v>293</v>
      </c>
      <c r="AM246" t="s">
        <v>293</v>
      </c>
      <c r="AN246" s="262" t="s">
        <v>293</v>
      </c>
    </row>
    <row r="247" spans="33:40" x14ac:dyDescent="0.3">
      <c r="AG247" s="261" t="s">
        <v>300</v>
      </c>
      <c r="AH247" t="s">
        <v>269</v>
      </c>
      <c r="AI247" t="str">
        <f t="shared" si="16"/>
        <v>Natürlich_3_4</v>
      </c>
      <c r="AJ247">
        <v>4</v>
      </c>
      <c r="AK247">
        <v>0</v>
      </c>
      <c r="AL247" t="s">
        <v>293</v>
      </c>
      <c r="AM247" t="s">
        <v>293</v>
      </c>
      <c r="AN247" s="262" t="s">
        <v>293</v>
      </c>
    </row>
    <row r="248" spans="33:40" x14ac:dyDescent="0.3">
      <c r="AG248" s="261" t="s">
        <v>300</v>
      </c>
      <c r="AH248" t="s">
        <v>269</v>
      </c>
      <c r="AI248" t="str">
        <f t="shared" si="16"/>
        <v>Natürlich_3_5</v>
      </c>
      <c r="AJ248">
        <v>5</v>
      </c>
      <c r="AK248">
        <v>0</v>
      </c>
      <c r="AL248" t="s">
        <v>293</v>
      </c>
      <c r="AM248" t="s">
        <v>293</v>
      </c>
      <c r="AN248" s="262" t="s">
        <v>293</v>
      </c>
    </row>
    <row r="249" spans="33:40" x14ac:dyDescent="0.3">
      <c r="AG249" s="261" t="s">
        <v>300</v>
      </c>
      <c r="AH249" t="s">
        <v>269</v>
      </c>
      <c r="AI249" t="str">
        <f t="shared" si="16"/>
        <v>Natürlich_3_6</v>
      </c>
      <c r="AJ249">
        <v>6</v>
      </c>
      <c r="AK249">
        <v>0</v>
      </c>
      <c r="AL249" t="s">
        <v>293</v>
      </c>
      <c r="AM249" t="s">
        <v>293</v>
      </c>
      <c r="AN249" s="262" t="s">
        <v>293</v>
      </c>
    </row>
    <row r="250" spans="33:40" x14ac:dyDescent="0.3">
      <c r="AG250" s="261" t="s">
        <v>300</v>
      </c>
      <c r="AH250" t="s">
        <v>269</v>
      </c>
      <c r="AI250" t="str">
        <f t="shared" si="16"/>
        <v>Natürlich_3_7</v>
      </c>
      <c r="AJ250">
        <v>7</v>
      </c>
      <c r="AK250">
        <v>0</v>
      </c>
      <c r="AL250" t="s">
        <v>293</v>
      </c>
      <c r="AM250" t="s">
        <v>293</v>
      </c>
      <c r="AN250" s="262" t="s">
        <v>293</v>
      </c>
    </row>
    <row r="251" spans="33:40" x14ac:dyDescent="0.3">
      <c r="AG251" s="261" t="s">
        <v>300</v>
      </c>
      <c r="AH251" t="s">
        <v>269</v>
      </c>
      <c r="AI251" t="str">
        <f t="shared" si="16"/>
        <v>Natürlich_3_8</v>
      </c>
      <c r="AJ251">
        <v>8</v>
      </c>
      <c r="AK251">
        <v>0</v>
      </c>
      <c r="AL251" t="s">
        <v>293</v>
      </c>
      <c r="AM251" t="s">
        <v>293</v>
      </c>
      <c r="AN251" s="262" t="s">
        <v>293</v>
      </c>
    </row>
    <row r="252" spans="33:40" x14ac:dyDescent="0.3">
      <c r="AG252" s="261" t="s">
        <v>300</v>
      </c>
      <c r="AH252" t="s">
        <v>269</v>
      </c>
      <c r="AI252" t="str">
        <f t="shared" si="16"/>
        <v>Natürlich_3_9</v>
      </c>
      <c r="AJ252">
        <v>9</v>
      </c>
      <c r="AK252">
        <v>0</v>
      </c>
      <c r="AL252" t="s">
        <v>293</v>
      </c>
      <c r="AM252" t="s">
        <v>293</v>
      </c>
      <c r="AN252" s="262" t="s">
        <v>293</v>
      </c>
    </row>
    <row r="253" spans="33:40" x14ac:dyDescent="0.3">
      <c r="AG253" s="261" t="s">
        <v>300</v>
      </c>
      <c r="AH253" t="s">
        <v>269</v>
      </c>
      <c r="AI253" t="str">
        <f t="shared" si="16"/>
        <v>Natürlich_3_10</v>
      </c>
      <c r="AJ253">
        <v>10</v>
      </c>
      <c r="AK253">
        <v>0</v>
      </c>
      <c r="AL253" t="s">
        <v>293</v>
      </c>
      <c r="AM253" t="s">
        <v>293</v>
      </c>
      <c r="AN253" s="262" t="s">
        <v>293</v>
      </c>
    </row>
    <row r="254" spans="33:40" x14ac:dyDescent="0.3">
      <c r="AG254" s="261" t="s">
        <v>300</v>
      </c>
      <c r="AH254" t="s">
        <v>269</v>
      </c>
      <c r="AI254" t="str">
        <f t="shared" si="16"/>
        <v>Natürlich_3_11</v>
      </c>
      <c r="AJ254">
        <v>11</v>
      </c>
      <c r="AK254">
        <v>0</v>
      </c>
      <c r="AL254" t="s">
        <v>293</v>
      </c>
      <c r="AM254" t="s">
        <v>293</v>
      </c>
      <c r="AN254" s="262" t="s">
        <v>293</v>
      </c>
    </row>
    <row r="255" spans="33:40" x14ac:dyDescent="0.3">
      <c r="AG255" s="261" t="s">
        <v>300</v>
      </c>
      <c r="AH255" t="s">
        <v>269</v>
      </c>
      <c r="AI255" t="str">
        <f t="shared" si="16"/>
        <v>Natürlich_3_12</v>
      </c>
      <c r="AJ255">
        <v>12</v>
      </c>
      <c r="AK255">
        <v>0</v>
      </c>
      <c r="AL255" t="s">
        <v>293</v>
      </c>
      <c r="AM255" t="s">
        <v>293</v>
      </c>
      <c r="AN255" s="262" t="s">
        <v>293</v>
      </c>
    </row>
    <row r="256" spans="33:40" x14ac:dyDescent="0.3">
      <c r="AG256" s="261" t="s">
        <v>300</v>
      </c>
      <c r="AH256" t="s">
        <v>269</v>
      </c>
      <c r="AI256" t="str">
        <f t="shared" si="16"/>
        <v>Natürlich_3_13</v>
      </c>
      <c r="AJ256">
        <v>13</v>
      </c>
      <c r="AK256">
        <v>0</v>
      </c>
      <c r="AL256" t="s">
        <v>293</v>
      </c>
      <c r="AM256" t="s">
        <v>293</v>
      </c>
      <c r="AN256" s="262" t="s">
        <v>293</v>
      </c>
    </row>
    <row r="257" spans="33:40" x14ac:dyDescent="0.3">
      <c r="AG257" s="261" t="s">
        <v>300</v>
      </c>
      <c r="AH257" t="s">
        <v>269</v>
      </c>
      <c r="AI257" t="str">
        <f t="shared" si="16"/>
        <v>Natürlich_3_14</v>
      </c>
      <c r="AJ257">
        <v>14</v>
      </c>
      <c r="AK257">
        <v>0</v>
      </c>
      <c r="AL257" t="s">
        <v>293</v>
      </c>
      <c r="AM257" t="s">
        <v>293</v>
      </c>
      <c r="AN257" s="262" t="s">
        <v>293</v>
      </c>
    </row>
    <row r="258" spans="33:40" x14ac:dyDescent="0.3">
      <c r="AG258" s="261" t="s">
        <v>301</v>
      </c>
      <c r="AH258" t="s">
        <v>270</v>
      </c>
      <c r="AI258" t="str">
        <f t="shared" si="16"/>
        <v>Natürlich_4_0</v>
      </c>
      <c r="AJ258">
        <v>0</v>
      </c>
      <c r="AK258">
        <v>0</v>
      </c>
      <c r="AL258" t="s">
        <v>293</v>
      </c>
      <c r="AM258" t="s">
        <v>293</v>
      </c>
      <c r="AN258" s="262" t="s">
        <v>293</v>
      </c>
    </row>
    <row r="259" spans="33:40" x14ac:dyDescent="0.3">
      <c r="AG259" s="261" t="s">
        <v>301</v>
      </c>
      <c r="AH259" t="s">
        <v>270</v>
      </c>
      <c r="AI259" t="str">
        <f t="shared" si="16"/>
        <v>Natürlich_4_1</v>
      </c>
      <c r="AJ259">
        <v>1</v>
      </c>
      <c r="AK259">
        <v>0</v>
      </c>
      <c r="AL259" t="s">
        <v>293</v>
      </c>
      <c r="AM259" t="s">
        <v>293</v>
      </c>
      <c r="AN259" s="262" t="s">
        <v>293</v>
      </c>
    </row>
    <row r="260" spans="33:40" x14ac:dyDescent="0.3">
      <c r="AG260" s="261" t="s">
        <v>301</v>
      </c>
      <c r="AH260" t="s">
        <v>270</v>
      </c>
      <c r="AI260" t="str">
        <f t="shared" si="16"/>
        <v>Natürlich_4_2</v>
      </c>
      <c r="AJ260">
        <v>2</v>
      </c>
      <c r="AK260">
        <v>0</v>
      </c>
      <c r="AL260" t="s">
        <v>293</v>
      </c>
      <c r="AM260" t="s">
        <v>293</v>
      </c>
      <c r="AN260" s="262" t="s">
        <v>293</v>
      </c>
    </row>
    <row r="261" spans="33:40" x14ac:dyDescent="0.3">
      <c r="AG261" s="261" t="s">
        <v>301</v>
      </c>
      <c r="AH261" t="s">
        <v>270</v>
      </c>
      <c r="AI261" t="str">
        <f t="shared" si="16"/>
        <v>Natürlich_4_3</v>
      </c>
      <c r="AJ261">
        <v>3</v>
      </c>
      <c r="AK261">
        <v>0</v>
      </c>
      <c r="AL261" t="s">
        <v>293</v>
      </c>
      <c r="AM261" t="s">
        <v>293</v>
      </c>
      <c r="AN261" s="262" t="s">
        <v>293</v>
      </c>
    </row>
    <row r="262" spans="33:40" x14ac:dyDescent="0.3">
      <c r="AG262" s="261" t="s">
        <v>301</v>
      </c>
      <c r="AH262" t="s">
        <v>270</v>
      </c>
      <c r="AI262" t="str">
        <f t="shared" si="16"/>
        <v>Natürlich_4_4</v>
      </c>
      <c r="AJ262">
        <v>4</v>
      </c>
      <c r="AK262">
        <v>0</v>
      </c>
      <c r="AL262" t="s">
        <v>293</v>
      </c>
      <c r="AM262" t="s">
        <v>293</v>
      </c>
      <c r="AN262" s="262" t="s">
        <v>293</v>
      </c>
    </row>
    <row r="263" spans="33:40" x14ac:dyDescent="0.3">
      <c r="AG263" s="261" t="s">
        <v>301</v>
      </c>
      <c r="AH263" t="s">
        <v>270</v>
      </c>
      <c r="AI263" t="str">
        <f t="shared" si="16"/>
        <v>Natürlich_4_5</v>
      </c>
      <c r="AJ263">
        <v>5</v>
      </c>
      <c r="AK263">
        <v>0</v>
      </c>
      <c r="AL263" t="s">
        <v>293</v>
      </c>
      <c r="AM263" t="s">
        <v>293</v>
      </c>
      <c r="AN263" s="262" t="s">
        <v>293</v>
      </c>
    </row>
    <row r="264" spans="33:40" x14ac:dyDescent="0.3">
      <c r="AG264" s="261" t="s">
        <v>301</v>
      </c>
      <c r="AH264" t="s">
        <v>270</v>
      </c>
      <c r="AI264" t="str">
        <f t="shared" si="16"/>
        <v>Natürlich_4_6</v>
      </c>
      <c r="AJ264">
        <v>6</v>
      </c>
      <c r="AK264">
        <v>0</v>
      </c>
      <c r="AL264" t="s">
        <v>293</v>
      </c>
      <c r="AM264" t="s">
        <v>293</v>
      </c>
      <c r="AN264" s="262" t="s">
        <v>293</v>
      </c>
    </row>
    <row r="265" spans="33:40" x14ac:dyDescent="0.3">
      <c r="AG265" s="261" t="s">
        <v>301</v>
      </c>
      <c r="AH265" t="s">
        <v>270</v>
      </c>
      <c r="AI265" t="str">
        <f t="shared" si="16"/>
        <v>Natürlich_4_7</v>
      </c>
      <c r="AJ265">
        <v>7</v>
      </c>
      <c r="AK265">
        <v>0</v>
      </c>
      <c r="AL265" t="s">
        <v>293</v>
      </c>
      <c r="AM265" t="s">
        <v>293</v>
      </c>
      <c r="AN265" s="262" t="s">
        <v>293</v>
      </c>
    </row>
    <row r="266" spans="33:40" x14ac:dyDescent="0.3">
      <c r="AG266" s="261" t="s">
        <v>301</v>
      </c>
      <c r="AH266" t="s">
        <v>270</v>
      </c>
      <c r="AI266" t="str">
        <f t="shared" si="16"/>
        <v>Natürlich_4_8</v>
      </c>
      <c r="AJ266">
        <v>8</v>
      </c>
      <c r="AK266">
        <v>0</v>
      </c>
      <c r="AL266" t="s">
        <v>293</v>
      </c>
      <c r="AM266" t="s">
        <v>293</v>
      </c>
      <c r="AN266" s="262" t="s">
        <v>293</v>
      </c>
    </row>
    <row r="267" spans="33:40" x14ac:dyDescent="0.3">
      <c r="AG267" s="261" t="s">
        <v>301</v>
      </c>
      <c r="AH267" t="s">
        <v>270</v>
      </c>
      <c r="AI267" t="str">
        <f t="shared" si="16"/>
        <v>Natürlich_4_9</v>
      </c>
      <c r="AJ267">
        <v>9</v>
      </c>
      <c r="AK267">
        <v>0</v>
      </c>
      <c r="AL267" t="s">
        <v>293</v>
      </c>
      <c r="AM267" t="s">
        <v>293</v>
      </c>
      <c r="AN267" s="262" t="s">
        <v>293</v>
      </c>
    </row>
    <row r="268" spans="33:40" x14ac:dyDescent="0.3">
      <c r="AG268" s="261" t="s">
        <v>301</v>
      </c>
      <c r="AH268" t="s">
        <v>270</v>
      </c>
      <c r="AI268" t="str">
        <f t="shared" si="16"/>
        <v>Natürlich_4_10</v>
      </c>
      <c r="AJ268">
        <v>10</v>
      </c>
      <c r="AK268">
        <v>0</v>
      </c>
      <c r="AL268" t="s">
        <v>293</v>
      </c>
      <c r="AM268" t="s">
        <v>293</v>
      </c>
      <c r="AN268" s="262" t="s">
        <v>293</v>
      </c>
    </row>
    <row r="269" spans="33:40" x14ac:dyDescent="0.3">
      <c r="AG269" s="261" t="s">
        <v>301</v>
      </c>
      <c r="AH269" t="s">
        <v>270</v>
      </c>
      <c r="AI269" t="str">
        <f t="shared" si="16"/>
        <v>Natürlich_4_11</v>
      </c>
      <c r="AJ269">
        <v>11</v>
      </c>
      <c r="AK269">
        <v>0</v>
      </c>
      <c r="AL269" t="s">
        <v>293</v>
      </c>
      <c r="AM269" t="s">
        <v>293</v>
      </c>
      <c r="AN269" s="262" t="s">
        <v>293</v>
      </c>
    </row>
    <row r="270" spans="33:40" x14ac:dyDescent="0.3">
      <c r="AG270" s="261" t="s">
        <v>301</v>
      </c>
      <c r="AH270" t="s">
        <v>270</v>
      </c>
      <c r="AI270" t="str">
        <f t="shared" si="16"/>
        <v>Natürlich_4_12</v>
      </c>
      <c r="AJ270">
        <v>12</v>
      </c>
      <c r="AK270">
        <v>0</v>
      </c>
      <c r="AL270" t="s">
        <v>293</v>
      </c>
      <c r="AM270" t="s">
        <v>293</v>
      </c>
      <c r="AN270" s="262" t="s">
        <v>293</v>
      </c>
    </row>
    <row r="271" spans="33:40" x14ac:dyDescent="0.3">
      <c r="AG271" s="261" t="s">
        <v>301</v>
      </c>
      <c r="AH271" t="s">
        <v>270</v>
      </c>
      <c r="AI271" t="str">
        <f t="shared" si="16"/>
        <v>Natürlich_4_13</v>
      </c>
      <c r="AJ271">
        <v>13</v>
      </c>
      <c r="AK271">
        <v>0</v>
      </c>
      <c r="AL271" t="s">
        <v>293</v>
      </c>
      <c r="AM271" t="s">
        <v>293</v>
      </c>
      <c r="AN271" s="262" t="s">
        <v>293</v>
      </c>
    </row>
    <row r="272" spans="33:40" x14ac:dyDescent="0.3">
      <c r="AG272" s="261" t="s">
        <v>301</v>
      </c>
      <c r="AH272" t="s">
        <v>270</v>
      </c>
      <c r="AI272" t="str">
        <f t="shared" si="16"/>
        <v>Natürlich_4_14</v>
      </c>
      <c r="AJ272">
        <v>14</v>
      </c>
      <c r="AK272">
        <v>0</v>
      </c>
      <c r="AL272" t="s">
        <v>293</v>
      </c>
      <c r="AM272" t="s">
        <v>293</v>
      </c>
      <c r="AN272" s="262" t="s">
        <v>293</v>
      </c>
    </row>
    <row r="273" spans="33:40" x14ac:dyDescent="0.3">
      <c r="AG273" s="261" t="s">
        <v>301</v>
      </c>
      <c r="AH273" t="s">
        <v>270</v>
      </c>
      <c r="AI273" t="str">
        <f t="shared" si="16"/>
        <v>Natürlich_4_15</v>
      </c>
      <c r="AJ273">
        <v>15</v>
      </c>
      <c r="AK273">
        <v>0</v>
      </c>
      <c r="AL273" t="s">
        <v>293</v>
      </c>
      <c r="AM273" t="s">
        <v>293</v>
      </c>
      <c r="AN273" s="262" t="s">
        <v>293</v>
      </c>
    </row>
    <row r="274" spans="33:40" x14ac:dyDescent="0.3">
      <c r="AG274" s="261" t="s">
        <v>301</v>
      </c>
      <c r="AH274" t="s">
        <v>270</v>
      </c>
      <c r="AI274" t="str">
        <f t="shared" si="16"/>
        <v>Natürlich_4_16</v>
      </c>
      <c r="AJ274">
        <v>16</v>
      </c>
      <c r="AK274">
        <v>0</v>
      </c>
      <c r="AL274" t="s">
        <v>293</v>
      </c>
      <c r="AM274" t="s">
        <v>293</v>
      </c>
      <c r="AN274" s="262" t="s">
        <v>293</v>
      </c>
    </row>
    <row r="275" spans="33:40" x14ac:dyDescent="0.3">
      <c r="AG275" s="261" t="s">
        <v>301</v>
      </c>
      <c r="AH275" t="s">
        <v>270</v>
      </c>
      <c r="AI275" t="str">
        <f t="shared" si="16"/>
        <v>Natürlich_4_17</v>
      </c>
      <c r="AJ275">
        <v>17</v>
      </c>
      <c r="AK275">
        <v>0</v>
      </c>
      <c r="AL275" t="s">
        <v>293</v>
      </c>
      <c r="AM275" t="s">
        <v>293</v>
      </c>
      <c r="AN275" s="262" t="s">
        <v>293</v>
      </c>
    </row>
    <row r="276" spans="33:40" x14ac:dyDescent="0.3">
      <c r="AG276" s="261" t="s">
        <v>301</v>
      </c>
      <c r="AH276" t="s">
        <v>270</v>
      </c>
      <c r="AI276" t="str">
        <f t="shared" si="16"/>
        <v>Natürlich_4_18</v>
      </c>
      <c r="AJ276">
        <v>18</v>
      </c>
      <c r="AK276">
        <v>0</v>
      </c>
      <c r="AL276" t="s">
        <v>293</v>
      </c>
      <c r="AM276" t="s">
        <v>293</v>
      </c>
      <c r="AN276" s="262" t="s">
        <v>293</v>
      </c>
    </row>
    <row r="277" spans="33:40" x14ac:dyDescent="0.3">
      <c r="AG277" s="261" t="s">
        <v>301</v>
      </c>
      <c r="AH277" t="s">
        <v>270</v>
      </c>
      <c r="AI277" t="str">
        <f t="shared" si="16"/>
        <v>Natürlich_4_19</v>
      </c>
      <c r="AJ277">
        <v>19</v>
      </c>
      <c r="AK277">
        <v>0</v>
      </c>
      <c r="AL277" t="s">
        <v>293</v>
      </c>
      <c r="AM277" t="s">
        <v>293</v>
      </c>
      <c r="AN277" s="262" t="s">
        <v>293</v>
      </c>
    </row>
    <row r="278" spans="33:40" ht="15" thickBot="1" x14ac:dyDescent="0.35">
      <c r="AG278" s="263" t="s">
        <v>301</v>
      </c>
      <c r="AH278" s="264" t="s">
        <v>270</v>
      </c>
      <c r="AI278" s="264" t="str">
        <f t="shared" si="16"/>
        <v>Natürlich_4_20</v>
      </c>
      <c r="AJ278" s="264">
        <v>20</v>
      </c>
      <c r="AK278">
        <v>0</v>
      </c>
      <c r="AL278" s="264" t="s">
        <v>293</v>
      </c>
      <c r="AM278" s="264" t="s">
        <v>293</v>
      </c>
      <c r="AN278" s="265" t="s">
        <v>293</v>
      </c>
    </row>
  </sheetData>
  <sheetProtection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J29"/>
  <sheetViews>
    <sheetView zoomScale="90" zoomScaleNormal="90" workbookViewId="0">
      <selection activeCell="B1" sqref="B1"/>
    </sheetView>
  </sheetViews>
  <sheetFormatPr baseColWidth="10" defaultColWidth="10.88671875" defaultRowHeight="14.4" x14ac:dyDescent="0.3"/>
  <cols>
    <col min="1" max="1" width="13.109375" customWidth="1"/>
    <col min="2" max="2" width="8.21875" customWidth="1"/>
    <col min="4" max="4" width="5.88671875" customWidth="1"/>
    <col min="5" max="5" width="17.109375" customWidth="1"/>
    <col min="6" max="6" width="8.21875" customWidth="1"/>
    <col min="7" max="7" width="14.5546875" customWidth="1"/>
    <col min="8" max="8" width="9.5546875" customWidth="1"/>
  </cols>
  <sheetData>
    <row r="1" spans="1:10" x14ac:dyDescent="0.3">
      <c r="A1" t="s">
        <v>65</v>
      </c>
      <c r="B1" t="s">
        <v>3</v>
      </c>
      <c r="C1" t="s">
        <v>66</v>
      </c>
      <c r="D1" t="s">
        <v>4</v>
      </c>
      <c r="E1" s="2" t="s">
        <v>121</v>
      </c>
      <c r="F1" s="2" t="s">
        <v>83</v>
      </c>
      <c r="G1" s="2" t="s">
        <v>104</v>
      </c>
      <c r="H1" s="2" t="s">
        <v>105</v>
      </c>
      <c r="I1" s="2" t="s">
        <v>139</v>
      </c>
    </row>
    <row r="2" spans="1:10" x14ac:dyDescent="0.3">
      <c r="A2" t="s">
        <v>11</v>
      </c>
      <c r="B2">
        <f>Charakter!S2 + Charakter!T2</f>
        <v>10</v>
      </c>
      <c r="C2" t="str">
        <f>Charakter!V3</f>
        <v>Reiten</v>
      </c>
      <c r="D2">
        <f>Charakter!Y3</f>
        <v>10</v>
      </c>
      <c r="E2" s="2" t="s">
        <v>131</v>
      </c>
      <c r="F2">
        <f>Charakter!B21</f>
        <v>150</v>
      </c>
      <c r="G2" s="2" t="s">
        <v>95</v>
      </c>
      <c r="H2">
        <f>Charakter!D2</f>
        <v>0</v>
      </c>
      <c r="I2" t="str">
        <f xml:space="preserve"> IF(Charakter!AD2 = 0, "", Charakter!AD2)</f>
        <v/>
      </c>
    </row>
    <row r="3" spans="1:10" x14ac:dyDescent="0.3">
      <c r="A3" t="s">
        <v>18</v>
      </c>
      <c r="B3">
        <f>Charakter!S3 + Charakter!T3</f>
        <v>10</v>
      </c>
      <c r="C3" t="str">
        <f>Charakter!V4</f>
        <v>Nahkampfwaffen</v>
      </c>
      <c r="D3">
        <f>Charakter!Y4</f>
        <v>10</v>
      </c>
      <c r="E3" s="2" t="s">
        <v>130</v>
      </c>
      <c r="F3">
        <f>Charakter!B22</f>
        <v>5</v>
      </c>
      <c r="G3" s="2" t="s">
        <v>96</v>
      </c>
      <c r="H3">
        <f>Charakter!D3</f>
        <v>0</v>
      </c>
      <c r="I3" t="str">
        <f xml:space="preserve"> IF(Charakter!AD3 = 0, "", Charakter!AD3)</f>
        <v/>
      </c>
    </row>
    <row r="4" spans="1:10" x14ac:dyDescent="0.3">
      <c r="A4" t="s">
        <v>32</v>
      </c>
      <c r="B4">
        <f>Charakter!S4 + Charakter!T4</f>
        <v>10</v>
      </c>
      <c r="C4" t="str">
        <f>Charakter!V5</f>
        <v>Unbewaffnet</v>
      </c>
      <c r="D4">
        <f>Charakter!Y5</f>
        <v>10</v>
      </c>
      <c r="E4" s="2" t="s">
        <v>133</v>
      </c>
      <c r="F4">
        <f>Charakter!B23</f>
        <v>30</v>
      </c>
      <c r="G4" s="2" t="s">
        <v>97</v>
      </c>
      <c r="H4">
        <f>Charakter!D4</f>
        <v>0</v>
      </c>
      <c r="I4" t="str">
        <f xml:space="preserve"> IF(Charakter!AD4 = 0, "", Charakter!AD4)</f>
        <v/>
      </c>
    </row>
    <row r="5" spans="1:10" x14ac:dyDescent="0.3">
      <c r="A5" t="s">
        <v>12</v>
      </c>
      <c r="B5">
        <f>Charakter!S5 + Charakter!T5</f>
        <v>10</v>
      </c>
      <c r="C5" t="str">
        <f>Charakter!V6</f>
        <v>Blocken</v>
      </c>
      <c r="D5">
        <f>Charakter!Y6</f>
        <v>10</v>
      </c>
      <c r="E5" s="2" t="s">
        <v>134</v>
      </c>
      <c r="F5">
        <f>Charakter!B24</f>
        <v>105</v>
      </c>
      <c r="G5" s="2" t="s">
        <v>98</v>
      </c>
      <c r="H5">
        <f>Charakter!D5</f>
        <v>0</v>
      </c>
      <c r="I5" t="str">
        <f xml:space="preserve"> IF(Charakter!AD5 = 0, "", Charakter!AD5)</f>
        <v/>
      </c>
    </row>
    <row r="6" spans="1:10" x14ac:dyDescent="0.3">
      <c r="A6" t="s">
        <v>38</v>
      </c>
      <c r="B6">
        <f>Charakter!S6 + Charakter!T6</f>
        <v>10</v>
      </c>
      <c r="C6" t="str">
        <f>Charakter!V7</f>
        <v>Artillerie</v>
      </c>
      <c r="D6">
        <f>Charakter!Y7</f>
        <v>10</v>
      </c>
      <c r="E6" s="2" t="s">
        <v>135</v>
      </c>
      <c r="F6">
        <f>Charakter!B25</f>
        <v>30</v>
      </c>
      <c r="G6" s="2" t="s">
        <v>99</v>
      </c>
      <c r="H6">
        <f>Charakter!E2</f>
        <v>0</v>
      </c>
      <c r="I6" t="str">
        <f xml:space="preserve"> IF(Charakter!AD6 = 0, "", Charakter!AD6)</f>
        <v/>
      </c>
    </row>
    <row r="7" spans="1:10" x14ac:dyDescent="0.3">
      <c r="A7" t="s">
        <v>80</v>
      </c>
      <c r="B7">
        <f>Charakter!S7 + Charakter!T7</f>
        <v>10</v>
      </c>
      <c r="C7" t="str">
        <f>Charakter!V8</f>
        <v>Fernwaffen</v>
      </c>
      <c r="D7">
        <f>Charakter!Y8</f>
        <v>10</v>
      </c>
      <c r="E7" s="2" t="s">
        <v>136</v>
      </c>
      <c r="F7">
        <f>Charakter!B26</f>
        <v>30</v>
      </c>
      <c r="G7" s="2" t="s">
        <v>100</v>
      </c>
      <c r="H7">
        <f>Charakter!E3</f>
        <v>0</v>
      </c>
      <c r="I7" t="str">
        <f xml:space="preserve"> IF(Charakter!AD7 = 0, "", Charakter!AD7)</f>
        <v/>
      </c>
    </row>
    <row r="8" spans="1:10" x14ac:dyDescent="0.3">
      <c r="A8" t="s">
        <v>208</v>
      </c>
      <c r="B8">
        <f>Charakter!S8 + Charakter!T8</f>
        <v>4</v>
      </c>
      <c r="C8" t="str">
        <f>Charakter!V9</f>
        <v>Werfen</v>
      </c>
      <c r="D8">
        <f>Charakter!Y9</f>
        <v>10</v>
      </c>
      <c r="E8" s="2" t="s">
        <v>137</v>
      </c>
      <c r="F8">
        <f>Charakter!B27</f>
        <v>38</v>
      </c>
      <c r="G8" s="2" t="s">
        <v>101</v>
      </c>
      <c r="H8">
        <f>Charakter!E4</f>
        <v>0</v>
      </c>
    </row>
    <row r="9" spans="1:10" x14ac:dyDescent="0.3">
      <c r="A9" t="s">
        <v>62</v>
      </c>
      <c r="B9">
        <f>Charakter!S9 + Charakter!T9</f>
        <v>4</v>
      </c>
      <c r="C9" t="str">
        <f>Charakter!V10</f>
        <v>Ausweichen</v>
      </c>
      <c r="D9">
        <f>Charakter!Y10</f>
        <v>10</v>
      </c>
      <c r="E9" s="2" t="s">
        <v>138</v>
      </c>
      <c r="F9">
        <f>Charakter!B28</f>
        <v>38</v>
      </c>
      <c r="G9" s="2" t="s">
        <v>102</v>
      </c>
      <c r="H9">
        <f>Charakter!E5</f>
        <v>0</v>
      </c>
    </row>
    <row r="10" spans="1:10" x14ac:dyDescent="0.3">
      <c r="A10" t="s">
        <v>71</v>
      </c>
      <c r="B10">
        <f>Charakter!S10 + Charakter!T10</f>
        <v>14</v>
      </c>
      <c r="C10" t="str">
        <f>Charakter!V12</f>
        <v>Akrobatik</v>
      </c>
      <c r="D10">
        <f>Charakter!Y12</f>
        <v>10</v>
      </c>
      <c r="E10" s="2" t="s">
        <v>78</v>
      </c>
      <c r="F10" t="str">
        <f>Charakter!S1</f>
        <v>Mensch</v>
      </c>
      <c r="G10" s="2" t="s">
        <v>106</v>
      </c>
      <c r="H10">
        <f>Charakter!D12</f>
        <v>0</v>
      </c>
      <c r="J10" s="2"/>
    </row>
    <row r="11" spans="1:10" x14ac:dyDescent="0.3">
      <c r="A11" t="s">
        <v>72</v>
      </c>
      <c r="B11">
        <f>Charakter!S11 + Charakter!T11</f>
        <v>10</v>
      </c>
      <c r="C11" t="str">
        <f>Charakter!V13</f>
        <v>Schleichen</v>
      </c>
      <c r="D11">
        <f>Charakter!Y13</f>
        <v>10</v>
      </c>
      <c r="E11" t="s">
        <v>82</v>
      </c>
      <c r="F11">
        <v>2</v>
      </c>
      <c r="G11" t="s">
        <v>107</v>
      </c>
      <c r="H11">
        <f>Charakter!D13</f>
        <v>0</v>
      </c>
      <c r="J11" s="2"/>
    </row>
    <row r="12" spans="1:10" x14ac:dyDescent="0.3">
      <c r="A12" t="s">
        <v>73</v>
      </c>
      <c r="B12">
        <f>Inventar!H11</f>
        <v>0</v>
      </c>
      <c r="C12" t="str">
        <f>Charakter!V14</f>
        <v>Fingerfertigkeit</v>
      </c>
      <c r="D12">
        <f>Charakter!Y14</f>
        <v>10</v>
      </c>
      <c r="E12" t="s">
        <v>81</v>
      </c>
      <c r="F12">
        <v>2</v>
      </c>
      <c r="G12" t="s">
        <v>108</v>
      </c>
      <c r="H12">
        <f>Charakter!D14</f>
        <v>0</v>
      </c>
    </row>
    <row r="13" spans="1:10" x14ac:dyDescent="0.3">
      <c r="A13" t="s">
        <v>74</v>
      </c>
      <c r="B13">
        <f>Inventar!H8</f>
        <v>0</v>
      </c>
      <c r="C13" t="str">
        <f>Charakter!V16</f>
        <v>Lügen</v>
      </c>
      <c r="D13">
        <f>Charakter!Y16</f>
        <v>10</v>
      </c>
      <c r="E13" t="s">
        <v>67</v>
      </c>
      <c r="F13">
        <f>Charakter!B2</f>
        <v>0</v>
      </c>
      <c r="G13" t="s">
        <v>109</v>
      </c>
      <c r="H13">
        <f>Charakter!D15</f>
        <v>0</v>
      </c>
    </row>
    <row r="14" spans="1:10" x14ac:dyDescent="0.3">
      <c r="A14" t="s">
        <v>129</v>
      </c>
      <c r="B14">
        <f>Charakter!AB21</f>
        <v>40</v>
      </c>
      <c r="C14" t="str">
        <f>Charakter!V17</f>
        <v>Überzeugen</v>
      </c>
      <c r="D14">
        <f>Charakter!Y17</f>
        <v>10</v>
      </c>
      <c r="E14" t="s">
        <v>68</v>
      </c>
      <c r="F14">
        <f>Charakter!B3</f>
        <v>0</v>
      </c>
      <c r="G14" t="s">
        <v>110</v>
      </c>
      <c r="H14">
        <f>Charakter!D16</f>
        <v>0</v>
      </c>
    </row>
    <row r="15" spans="1:10" x14ac:dyDescent="0.3">
      <c r="A15" t="s">
        <v>63</v>
      </c>
      <c r="B15" t="str">
        <f>Charakter!AB23</f>
        <v>Leicht</v>
      </c>
      <c r="C15" t="str">
        <f>Charakter!V18</f>
        <v>Bühnenkunst</v>
      </c>
      <c r="D15">
        <f>Charakter!Y18</f>
        <v>10</v>
      </c>
      <c r="E15" t="s">
        <v>75</v>
      </c>
      <c r="F15">
        <f>Charakter!B4</f>
        <v>0</v>
      </c>
      <c r="G15" t="s">
        <v>111</v>
      </c>
      <c r="H15">
        <f>Charakter!E12</f>
        <v>0</v>
      </c>
    </row>
    <row r="16" spans="1:10" x14ac:dyDescent="0.3">
      <c r="A16" t="s">
        <v>69</v>
      </c>
      <c r="B16">
        <f>Charakter!S12  + Charakter!T12</f>
        <v>10</v>
      </c>
      <c r="C16" t="str">
        <f>Charakter!V19</f>
        <v>Feilschen</v>
      </c>
      <c r="D16">
        <f>Charakter!Y19</f>
        <v>10</v>
      </c>
      <c r="E16" t="s">
        <v>13</v>
      </c>
      <c r="F16">
        <f>Charakter!B5</f>
        <v>0</v>
      </c>
      <c r="G16" t="s">
        <v>113</v>
      </c>
      <c r="H16">
        <f>Charakter!E13</f>
        <v>0</v>
      </c>
    </row>
    <row r="17" spans="1:8" x14ac:dyDescent="0.3">
      <c r="A17" t="s">
        <v>76</v>
      </c>
      <c r="B17">
        <f>ROUNDUP((B6+B6+B4)/3,0)</f>
        <v>10</v>
      </c>
      <c r="C17" t="str">
        <f>Charakter!V20</f>
        <v>Einsicht</v>
      </c>
      <c r="D17">
        <f>Charakter!Y20</f>
        <v>10</v>
      </c>
      <c r="E17" t="s">
        <v>123</v>
      </c>
      <c r="F17">
        <f>Charakter!C2</f>
        <v>0</v>
      </c>
      <c r="G17" t="s">
        <v>116</v>
      </c>
      <c r="H17">
        <f>Charakter!E14</f>
        <v>0</v>
      </c>
    </row>
    <row r="18" spans="1:8" x14ac:dyDescent="0.3">
      <c r="A18" t="s">
        <v>77</v>
      </c>
      <c r="B18">
        <f>ROUNDUP((B5+B4+B5)/3,0)</f>
        <v>10</v>
      </c>
      <c r="C18" t="str">
        <f>Charakter!V21</f>
        <v>Einschüchtern</v>
      </c>
      <c r="D18">
        <f>Charakter!Y21</f>
        <v>10</v>
      </c>
      <c r="E18" t="s">
        <v>124</v>
      </c>
      <c r="F18">
        <f>Charakter!C3</f>
        <v>0</v>
      </c>
      <c r="G18" t="s">
        <v>117</v>
      </c>
      <c r="H18">
        <f>Charakter!E15</f>
        <v>0</v>
      </c>
    </row>
    <row r="19" spans="1:8" x14ac:dyDescent="0.3">
      <c r="A19" t="s">
        <v>70</v>
      </c>
      <c r="B19">
        <f>B8+B9</f>
        <v>8</v>
      </c>
      <c r="C19" t="str">
        <f>Charakter!V23</f>
        <v>Schwimmen</v>
      </c>
      <c r="D19">
        <f>Charakter!Y23</f>
        <v>10</v>
      </c>
      <c r="E19" t="s">
        <v>125</v>
      </c>
      <c r="F19">
        <f>Charakter!C4</f>
        <v>0</v>
      </c>
      <c r="G19" t="s">
        <v>120</v>
      </c>
      <c r="H19">
        <f>Charakter!E16</f>
        <v>0</v>
      </c>
    </row>
    <row r="20" spans="1:8" x14ac:dyDescent="0.3">
      <c r="A20" s="2" t="s">
        <v>33</v>
      </c>
      <c r="B20" t="str">
        <f>Charakter!H2</f>
        <v>Platzhalter</v>
      </c>
      <c r="C20" t="str">
        <f>Charakter!V24</f>
        <v>Rennen</v>
      </c>
      <c r="D20">
        <f>Charakter!Y24</f>
        <v>10</v>
      </c>
      <c r="E20" t="s">
        <v>126</v>
      </c>
      <c r="F20">
        <f>Charakter!D4</f>
        <v>0</v>
      </c>
      <c r="G20" t="s">
        <v>112</v>
      </c>
      <c r="H20" t="str">
        <f>Charakter!B12</f>
        <v>Keine</v>
      </c>
    </row>
    <row r="21" spans="1:8" x14ac:dyDescent="0.3">
      <c r="A21" s="2" t="s">
        <v>39</v>
      </c>
      <c r="B21">
        <f>Charakter!D21</f>
        <v>150</v>
      </c>
      <c r="C21" t="str">
        <f>Charakter!V26</f>
        <v>Handwerk</v>
      </c>
      <c r="D21">
        <f>Charakter!Y26</f>
        <v>10</v>
      </c>
      <c r="E21" t="s">
        <v>236</v>
      </c>
      <c r="F21" s="1">
        <f>Charakter!C17</f>
        <v>0</v>
      </c>
      <c r="G21" t="s">
        <v>114</v>
      </c>
      <c r="H21" t="str">
        <f>Charakter!B13</f>
        <v>Keine</v>
      </c>
    </row>
    <row r="22" spans="1:8" x14ac:dyDescent="0.3">
      <c r="A22" s="2" t="s">
        <v>40</v>
      </c>
      <c r="B22">
        <f>Charakter!D22</f>
        <v>5</v>
      </c>
      <c r="C22" t="str">
        <f>Charakter!V27</f>
        <v>Alchemie</v>
      </c>
      <c r="D22">
        <f>Charakter!Y27</f>
        <v>10</v>
      </c>
      <c r="E22" t="str">
        <f>Charakter!A12</f>
        <v>Helm</v>
      </c>
      <c r="F22" s="1">
        <f>Charakter!C12</f>
        <v>0</v>
      </c>
      <c r="G22" t="s">
        <v>115</v>
      </c>
      <c r="H22" t="str">
        <f>Charakter!B14</f>
        <v>Keine</v>
      </c>
    </row>
    <row r="23" spans="1:8" x14ac:dyDescent="0.3">
      <c r="A23" s="2" t="s">
        <v>84</v>
      </c>
      <c r="B23">
        <f>Charakter!D23</f>
        <v>30</v>
      </c>
      <c r="C23" t="str">
        <f>Charakter!V28</f>
        <v>Vehikel</v>
      </c>
      <c r="D23">
        <f>Charakter!Y28</f>
        <v>10</v>
      </c>
      <c r="E23" t="str">
        <f>Charakter!A13</f>
        <v>Brust</v>
      </c>
      <c r="F23" s="1">
        <f>Charakter!C13</f>
        <v>0</v>
      </c>
      <c r="G23" t="s">
        <v>118</v>
      </c>
      <c r="H23" t="str">
        <f>Charakter!B15</f>
        <v>Keine</v>
      </c>
    </row>
    <row r="24" spans="1:8" x14ac:dyDescent="0.3">
      <c r="A24" s="2" t="s">
        <v>85</v>
      </c>
      <c r="B24">
        <f>Charakter!D24</f>
        <v>105</v>
      </c>
      <c r="C24" t="str">
        <f>Charakter!V30</f>
        <v>Tierhandhabung</v>
      </c>
      <c r="D24">
        <f>Charakter!Y30</f>
        <v>10</v>
      </c>
      <c r="E24" t="str">
        <f>Charakter!A14</f>
        <v>Arme</v>
      </c>
      <c r="F24" s="1">
        <f>Charakter!C14</f>
        <v>0</v>
      </c>
      <c r="G24" t="s">
        <v>119</v>
      </c>
      <c r="H24" t="str">
        <f>Charakter!B16</f>
        <v>Keine</v>
      </c>
    </row>
    <row r="25" spans="1:8" x14ac:dyDescent="0.3">
      <c r="A25" s="2" t="s">
        <v>88</v>
      </c>
      <c r="B25">
        <f>Charakter!D25</f>
        <v>30</v>
      </c>
      <c r="C25" t="str">
        <f>Charakter!V31</f>
        <v>Überlebenskunst</v>
      </c>
      <c r="D25">
        <f>Charakter!Y31</f>
        <v>10</v>
      </c>
      <c r="E25" t="str">
        <f>Charakter!A15</f>
        <v>Waffenrock</v>
      </c>
      <c r="F25" s="1">
        <f>Charakter!C15</f>
        <v>0</v>
      </c>
    </row>
    <row r="26" spans="1:8" x14ac:dyDescent="0.3">
      <c r="A26" s="2" t="s">
        <v>89</v>
      </c>
      <c r="B26">
        <f>Charakter!D26</f>
        <v>30</v>
      </c>
      <c r="C26" t="str">
        <f>Charakter!V32</f>
        <v>Wahrnehmung</v>
      </c>
      <c r="D26">
        <f>Charakter!Y32</f>
        <v>10</v>
      </c>
      <c r="E26" t="str">
        <f>Charakter!A16</f>
        <v>Beine</v>
      </c>
      <c r="F26" s="1">
        <f>Charakter!C16</f>
        <v>0</v>
      </c>
    </row>
    <row r="27" spans="1:8" x14ac:dyDescent="0.3">
      <c r="A27" s="2" t="s">
        <v>86</v>
      </c>
      <c r="B27">
        <f>Charakter!D27</f>
        <v>38</v>
      </c>
      <c r="E27" t="s">
        <v>122</v>
      </c>
      <c r="F27">
        <f>Charakter!R31</f>
        <v>0</v>
      </c>
    </row>
    <row r="28" spans="1:8" x14ac:dyDescent="0.3">
      <c r="A28" s="2" t="s">
        <v>87</v>
      </c>
      <c r="B28">
        <f>Charakter!D28</f>
        <v>38</v>
      </c>
    </row>
    <row r="29" spans="1:8" x14ac:dyDescent="0.3">
      <c r="A29" s="2" t="s">
        <v>132</v>
      </c>
      <c r="B29">
        <f>Charakter!R20</f>
        <v>0</v>
      </c>
    </row>
  </sheetData>
  <sheetProtection sheet="1" objects="1" scenarios="1"/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Charakter</vt:lpstr>
      <vt:lpstr>Inventar</vt:lpstr>
      <vt:lpstr>Log</vt:lpstr>
      <vt:lpstr>Geschichte</vt:lpstr>
      <vt:lpstr>DatenExelintern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Valverde Kenn Simon</cp:lastModifiedBy>
  <cp:revision/>
  <dcterms:created xsi:type="dcterms:W3CDTF">2020-01-04T18:55:59Z</dcterms:created>
  <dcterms:modified xsi:type="dcterms:W3CDTF">2025-03-28T21:54:54Z</dcterms:modified>
  <cp:category/>
  <cp:contentStatus/>
</cp:coreProperties>
</file>