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"/>
    </mc:Choice>
  </mc:AlternateContent>
  <xr:revisionPtr revIDLastSave="0" documentId="13_ncr:1_{E4CE175B-E148-4829-ABDA-9A3A8032CD03}" xr6:coauthVersionLast="47" xr6:coauthVersionMax="47" xr10:uidLastSave="{00000000-0000-0000-0000-000000000000}"/>
  <bookViews>
    <workbookView xWindow="-108" yWindow="-108" windowWidth="23256" windowHeight="12456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15" i="1"/>
  <c r="O4" i="1"/>
  <c r="D2" i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6" i="1"/>
  <c r="O7" i="1"/>
  <c r="D9" i="1"/>
  <c r="D8" i="1"/>
  <c r="D7" i="1"/>
  <c r="D6" i="1"/>
  <c r="D5" i="1"/>
  <c r="B5" i="1" s="1"/>
  <c r="D4" i="1"/>
  <c r="D3" i="1"/>
  <c r="B3" i="1" s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B16" i="1" l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B6" i="1" l="1"/>
  <c r="B7" i="1"/>
  <c r="B9" i="1"/>
  <c r="O5" i="4"/>
  <c r="B4" i="1"/>
  <c r="B2" i="1"/>
  <c r="D18" i="4"/>
  <c r="B18" i="1" l="1"/>
  <c r="B21" i="7"/>
  <c r="D21" i="7" s="1"/>
  <c r="F3" i="13"/>
  <c r="B17" i="1"/>
  <c r="F4" i="13" s="1"/>
  <c r="F2" i="13"/>
  <c r="O3" i="1"/>
  <c r="O2" i="1"/>
  <c r="B8" i="1"/>
  <c r="S8" i="7" s="1"/>
  <c r="B8" i="13" s="1"/>
  <c r="S5" i="7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</calcChain>
</file>

<file path=xl/sharedStrings.xml><?xml version="1.0" encoding="utf-8"?>
<sst xmlns="http://schemas.openxmlformats.org/spreadsheetml/2006/main" count="1516" uniqueCount="325">
  <si>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</si>
  <si>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</si>
  <si>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</si>
  <si>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</si>
  <si>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</si>
  <si>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</si>
  <si>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</si>
  <si>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</si>
  <si>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</si>
  <si>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</si>
  <si>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</si>
  <si>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</si>
  <si>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</si>
  <si>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</si>
  <si>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</si>
  <si>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</si>
  <si>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</si>
  <si>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</si>
  <si>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</si>
  <si>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</si>
  <si>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</si>
  <si>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</si>
  <si>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</si>
  <si>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</si>
  <si>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</si>
  <si>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</si>
  <si>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</si>
  <si>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</si>
  <si>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</si>
  <si>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</si>
  <si>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</si>
  <si>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</si>
  <si>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</si>
  <si>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</si>
  <si>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</si>
  <si>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</si>
  <si>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</si>
  <si>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</si>
  <si>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</si>
  <si>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</si>
  <si>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</si>
  <si>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</si>
  <si>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</si>
  <si>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</si>
  <si>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</si>
  <si>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</si>
  <si>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</si>
  <si>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</si>
  <si>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</si>
  <si>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</si>
  <si>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</si>
  <si>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</si>
  <si>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</si>
  <si>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</si>
  <si>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</si>
  <si>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</si>
  <si>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</si>
  <si>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</si>
  <si>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</si>
  <si>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</si>
  <si>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</si>
  <si>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</si>
  <si>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</si>
  <si>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</si>
  <si>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</si>
  <si>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</si>
  <si>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</si>
  <si>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</si>
  <si>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</si>
  <si>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</si>
  <si>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</si>
  <si>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</si>
  <si>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</si>
  <si>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</si>
  <si>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</si>
  <si>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</si>
  <si>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</si>
  <si>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</si>
  <si>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</si>
  <si>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</si>
  <si>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</si>
  <si>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</si>
  <si>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</si>
  <si>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</si>
  <si>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</si>
  <si>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</si>
  <si>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</si>
  <si>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</si>
  <si>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</si>
  <si>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</si>
  <si>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</si>
  <si>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</si>
  <si>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</si>
  <si>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</si>
  <si>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</si>
  <si>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</si>
  <si>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</si>
  <si>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</si>
  <si>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</si>
  <si>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</si>
  <si>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</si>
  <si>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</si>
  <si>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</si>
  <si>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</si>
  <si>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</si>
  <si>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</si>
  <si>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</si>
  <si>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</si>
  <si>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</si>
  <si>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</si>
  <si>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</si>
  <si>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</si>
  <si>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</si>
  <si>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</si>
  <si>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</si>
  <si>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</si>
  <si>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</si>
  <si>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</si>
  <si>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</si>
  <si>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</si>
  <si>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</si>
  <si>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</si>
  <si>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</si>
  <si>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</si>
  <si>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</si>
  <si>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</si>
  <si>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</si>
  <si>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</si>
  <si>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</si>
  <si>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</si>
  <si>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</si>
  <si>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</si>
  <si>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</si>
  <si>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</si>
  <si>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</si>
  <si>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</si>
  <si>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</si>
  <si>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</si>
  <si>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</si>
  <si>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</si>
  <si>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</si>
  <si>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</si>
  <si>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</si>
  <si>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</si>
  <si>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</si>
  <si>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</si>
  <si>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</si>
  <si>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</si>
  <si>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</si>
  <si>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</si>
  <si>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</si>
  <si>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</si>
  <si>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</si>
  <si>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</si>
  <si>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</si>
  <si>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</si>
  <si>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</si>
  <si>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</si>
  <si>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</si>
  <si>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</si>
  <si>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</si>
  <si>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</si>
  <si>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</si>
  <si>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</si>
  <si>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</si>
  <si>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</si>
  <si>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</si>
  <si>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</si>
  <si>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</si>
  <si>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</si>
  <si>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</si>
  <si>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</si>
  <si>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</si>
  <si>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</si>
  <si>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</si>
  <si>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</si>
  <si>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</si>
  <si>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</si>
  <si>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</si>
  <si>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</si>
  <si>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</si>
  <si>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</si>
  <si>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</si>
  <si>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</si>
  <si>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</si>
  <si>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</si>
  <si>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</si>
  <si>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</si>
  <si>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</si>
  <si>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</si>
  <si>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</si>
  <si>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</si>
  <si>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</si>
  <si>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</si>
  <si>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</si>
  <si>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</si>
  <si>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</si>
  <si>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</si>
  <si>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</si>
  <si>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</si>
  <si>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</si>
  <si>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</si>
  <si>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</si>
  <si>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</si>
  <si>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</si>
  <si>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</si>
  <si>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</si>
  <si>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</si>
  <si>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</si>
  <si>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</si>
  <si>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</si>
  <si>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</si>
  <si>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</si>
  <si>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</si>
  <si>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</si>
  <si>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</si>
  <si>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</si>
  <si>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</si>
  <si>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</si>
  <si>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</si>
  <si>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</si>
  <si>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</si>
  <si>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</si>
  <si>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</si>
  <si>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</si>
  <si>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</si>
  <si>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</si>
  <si>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</si>
  <si>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</si>
  <si>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</si>
  <si>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</si>
  <si>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</si>
  <si>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</si>
  <si>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</si>
  <si>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</si>
  <si>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</si>
  <si>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</si>
  <si>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</si>
  <si>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</si>
  <si>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Restpunkte</t>
  </si>
  <si>
    <t>Einfluss</t>
  </si>
  <si>
    <t>Änderung</t>
  </si>
  <si>
    <t>Platzhalter</t>
  </si>
  <si>
    <t>Sprache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</si>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</sst>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76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7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10" fillId="26" borderId="47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47" xfId="0" applyFont="1" applyFill="1" applyBorder="1" applyAlignment="1" applyProtection="1">
      <alignment horizontal="center"/>
      <protection locked="0"/>
    </xf>
    <xf numFmtId="0" fontId="7" fillId="19" borderId="55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0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6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49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6" borderId="51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1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66" xfId="0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3" borderId="58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0" xfId="0" applyFont="1" applyFill="1" applyBorder="1" applyProtection="1">
      <protection locked="0"/>
    </xf>
    <xf numFmtId="164" fontId="7" fillId="26" borderId="50" xfId="0" applyNumberFormat="1" applyFont="1" applyFill="1" applyBorder="1" applyProtection="1">
      <protection locked="0"/>
    </xf>
    <xf numFmtId="1" fontId="7" fillId="26" borderId="50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1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69" xfId="0" applyFill="1" applyBorder="1"/>
    <xf numFmtId="0" fontId="22" fillId="18" borderId="65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3" xfId="0" applyFont="1" applyFill="1" applyBorder="1" applyAlignment="1">
      <alignment horizontal="left" vertical="top"/>
    </xf>
    <xf numFmtId="0" fontId="1" fillId="30" borderId="56" xfId="0" applyFont="1" applyFill="1" applyBorder="1" applyAlignment="1">
      <alignment horizontal="left" vertical="top"/>
    </xf>
    <xf numFmtId="2" fontId="1" fillId="30" borderId="68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4" xfId="0" applyFont="1" applyFill="1" applyBorder="1" applyAlignment="1">
      <alignment horizontal="left" vertical="top"/>
    </xf>
    <xf numFmtId="0" fontId="1" fillId="31" borderId="56" xfId="0" applyFont="1" applyFill="1" applyBorder="1" applyAlignment="1">
      <alignment horizontal="left" vertical="top"/>
    </xf>
    <xf numFmtId="2" fontId="1" fillId="31" borderId="68" xfId="0" applyNumberFormat="1" applyFont="1" applyFill="1" applyBorder="1" applyAlignment="1">
      <alignment horizontal="left" vertical="top"/>
    </xf>
    <xf numFmtId="0" fontId="1" fillId="30" borderId="64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6" xfId="0" applyFont="1" applyFill="1" applyBorder="1" applyAlignment="1">
      <alignment horizontal="center" vertical="center" wrapText="1"/>
    </xf>
    <xf numFmtId="0" fontId="1" fillId="30" borderId="56" xfId="0" applyFont="1" applyFill="1" applyBorder="1"/>
    <xf numFmtId="0" fontId="1" fillId="31" borderId="56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8" borderId="0" xfId="0" applyFill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6" fillId="19" borderId="35" xfId="0" quotePrefix="1" applyFont="1" applyFill="1" applyBorder="1" applyAlignment="1" applyProtection="1">
      <alignment horizontal="center"/>
      <protection locked="0"/>
    </xf>
    <xf numFmtId="0" fontId="7" fillId="19" borderId="59" xfId="0" applyFont="1" applyFill="1" applyBorder="1" applyAlignment="1" applyProtection="1">
      <alignment horizontal="center" vertical="center"/>
      <protection locked="0"/>
    </xf>
    <xf numFmtId="0" fontId="7" fillId="19" borderId="58" xfId="0" applyFont="1" applyFill="1" applyBorder="1" applyAlignment="1" applyProtection="1">
      <alignment horizontal="center" vertical="center"/>
      <protection locked="0"/>
    </xf>
    <xf numFmtId="0" fontId="7" fillId="19" borderId="47" xfId="0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26" borderId="48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1" xfId="0" applyFont="1" applyFill="1" applyBorder="1" applyAlignment="1">
      <alignment horizontal="center"/>
    </xf>
    <xf numFmtId="0" fontId="6" fillId="19" borderId="62" xfId="0" applyFont="1" applyFill="1" applyBorder="1" applyAlignment="1">
      <alignment horizontal="center"/>
    </xf>
    <xf numFmtId="0" fontId="6" fillId="19" borderId="55" xfId="0" applyFont="1" applyFill="1" applyBorder="1" applyAlignment="1">
      <alignment horizontal="center"/>
    </xf>
    <xf numFmtId="0" fontId="9" fillId="19" borderId="44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10" fillId="26" borderId="54" xfId="0" applyFont="1" applyFill="1" applyBorder="1" applyAlignment="1" applyProtection="1">
      <alignment horizontal="center"/>
      <protection locked="0"/>
    </xf>
    <xf numFmtId="0" fontId="10" fillId="26" borderId="51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19" borderId="58" xfId="0" applyFont="1" applyFill="1" applyBorder="1" applyAlignment="1" applyProtection="1">
      <alignment horizontal="center"/>
      <protection locked="0"/>
    </xf>
    <xf numFmtId="0" fontId="10" fillId="19" borderId="47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26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19" borderId="53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26" borderId="53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 applyProtection="1">
      <alignment horizontal="center" vertical="center"/>
      <protection locked="0"/>
    </xf>
    <xf numFmtId="0" fontId="6" fillId="19" borderId="19" xfId="0" applyFont="1" applyFill="1" applyBorder="1" applyAlignment="1" applyProtection="1">
      <alignment horizontal="center" vertical="center"/>
      <protection locked="0"/>
    </xf>
    <xf numFmtId="0" fontId="6" fillId="26" borderId="8" xfId="0" applyFont="1" applyFill="1" applyBorder="1" applyAlignment="1" applyProtection="1">
      <alignment horizontal="center" vertical="center"/>
      <protection locked="0"/>
    </xf>
    <xf numFmtId="0" fontId="6" fillId="26" borderId="10" xfId="0" applyFont="1" applyFill="1" applyBorder="1" applyAlignment="1" applyProtection="1">
      <alignment horizontal="center" vertical="center"/>
      <protection locked="0"/>
    </xf>
    <xf numFmtId="0" fontId="6" fillId="26" borderId="13" xfId="0" applyFont="1" applyFill="1" applyBorder="1" applyAlignment="1" applyProtection="1">
      <alignment horizontal="center" vertical="center"/>
      <protection locked="0"/>
    </xf>
    <xf numFmtId="0" fontId="6" fillId="26" borderId="15" xfId="0" applyFont="1" applyFill="1" applyBorder="1" applyAlignment="1" applyProtection="1">
      <alignment horizontal="center" vertical="center"/>
      <protection locked="0"/>
    </xf>
  </cellXfs>
  <cellStyles count="2">
    <cellStyle name="Standard" xfId="0" builtinId="0"/>
    <cellStyle name="Standard 2" xfId="1" xr:uid="{D542633D-7DF4-465B-85AC-D052E1A8B816}"/>
  </cellStyles>
  <dxfs count="63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99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tabSelected="1" zoomScale="90" zoomScaleNormal="90" workbookViewId="0">
      <selection activeCell="E25" sqref="E25"/>
    </sheetView>
  </sheetViews>
  <sheetFormatPr baseColWidth="10" defaultColWidth="11.21875" defaultRowHeight="14.4" x14ac:dyDescent="0.3"/>
  <cols>
    <col min="1" max="1" width="14.109375" style="6" customWidth="1"/>
    <col min="2" max="2" width="15" style="6" customWidth="1"/>
    <col min="3" max="3" width="14.21875" style="6" customWidth="1"/>
    <col min="4" max="4" width="9.5546875" style="6" customWidth="1"/>
    <col min="5" max="5" width="14.21875" style="6" customWidth="1"/>
    <col min="6" max="6" width="10.21875" style="6" customWidth="1"/>
    <col min="7" max="7" width="5.77734375" style="6" customWidth="1"/>
    <col min="8" max="8" width="3.21875" style="6" customWidth="1"/>
    <col min="9" max="9" width="0.77734375" style="6" customWidth="1"/>
    <col min="10" max="10" width="3.109375" style="6" customWidth="1"/>
    <col min="11" max="11" width="2.5546875" style="6" customWidth="1"/>
    <col min="12" max="12" width="3.109375" style="6" customWidth="1"/>
    <col min="13" max="13" width="2.88671875" style="6" customWidth="1"/>
    <col min="14" max="14" width="3.21875" style="6" customWidth="1"/>
    <col min="15" max="15" width="0.77734375" style="6" customWidth="1"/>
    <col min="16" max="16" width="3" style="6" customWidth="1"/>
    <col min="17" max="17" width="3.88671875" style="6" customWidth="1"/>
    <col min="18" max="18" width="19.5546875" style="6" customWidth="1"/>
    <col min="19" max="19" width="5.109375" style="27" customWidth="1"/>
    <col min="20" max="20" width="6.109375" style="6" customWidth="1"/>
    <col min="21" max="21" width="3.88671875" style="6" customWidth="1"/>
    <col min="22" max="22" width="15.77734375" style="6" customWidth="1"/>
    <col min="23" max="24" width="6.21875" style="6" customWidth="1"/>
    <col min="25" max="25" width="6" style="6" customWidth="1"/>
    <col min="26" max="26" width="3.21875" style="6" customWidth="1"/>
    <col min="27" max="27" width="14.21875" style="6" customWidth="1"/>
    <col min="28" max="28" width="8.5546875" style="6" customWidth="1"/>
    <col min="29" max="29" width="16.77734375" style="6" customWidth="1"/>
    <col min="30" max="16384" width="11.21875" style="6"/>
  </cols>
  <sheetData>
    <row r="1" spans="1:32" ht="15" thickBot="1" x14ac:dyDescent="0.35">
      <c r="A1" s="96" t="s">
        <v>246</v>
      </c>
      <c r="B1" s="109" t="s">
        <v>247</v>
      </c>
      <c r="C1" s="109" t="s">
        <v>0</v>
      </c>
      <c r="D1" s="109" t="s">
        <v>1</v>
      </c>
      <c r="E1" s="109" t="s">
        <v>103</v>
      </c>
      <c r="F1" s="110" t="s">
        <v>128</v>
      </c>
      <c r="G1" s="4"/>
      <c r="H1" s="4"/>
      <c r="I1" s="5"/>
      <c r="J1" s="404" t="s">
        <v>237</v>
      </c>
      <c r="K1" s="405"/>
      <c r="L1" s="405"/>
      <c r="M1" s="405"/>
      <c r="N1" s="406"/>
      <c r="O1" s="5"/>
      <c r="P1" s="5"/>
      <c r="Q1" s="5"/>
      <c r="R1" s="116" t="s">
        <v>3</v>
      </c>
      <c r="S1" s="150"/>
      <c r="T1" s="33" t="s">
        <v>238</v>
      </c>
      <c r="U1" s="35"/>
      <c r="V1" s="68" t="s">
        <v>4</v>
      </c>
      <c r="W1" s="379" t="s">
        <v>188</v>
      </c>
      <c r="X1" s="380"/>
      <c r="Y1" s="3" t="s">
        <v>180</v>
      </c>
      <c r="Z1" s="4"/>
      <c r="AA1" s="379" t="s">
        <v>6</v>
      </c>
      <c r="AB1" s="380"/>
      <c r="AD1" s="5"/>
      <c r="AE1" s="5"/>
    </row>
    <row r="2" spans="1:32" ht="15" thickBot="1" x14ac:dyDescent="0.35">
      <c r="A2" s="97" t="s">
        <v>217</v>
      </c>
      <c r="B2" s="74"/>
      <c r="C2" s="74"/>
      <c r="D2" s="74"/>
      <c r="E2" s="74"/>
      <c r="F2" s="98"/>
      <c r="G2" s="7"/>
      <c r="H2" s="7"/>
      <c r="I2" s="7"/>
      <c r="J2" s="428">
        <v>100</v>
      </c>
      <c r="K2" s="429"/>
      <c r="L2" s="429"/>
      <c r="M2" s="429"/>
      <c r="N2" s="430"/>
      <c r="O2" s="7"/>
      <c r="P2" s="7"/>
      <c r="Q2" s="5"/>
      <c r="R2" s="58" t="s">
        <v>194</v>
      </c>
      <c r="S2" s="151">
        <f>Charakter!B2+T2</f>
        <v>10</v>
      </c>
      <c r="T2" s="69">
        <v>0</v>
      </c>
      <c r="U2" s="117"/>
      <c r="V2" s="421" t="s">
        <v>8</v>
      </c>
      <c r="W2" s="422"/>
      <c r="X2" s="422"/>
      <c r="Y2" s="423"/>
      <c r="Z2" s="5"/>
      <c r="AA2" s="387" t="str">
        <f>IF(Charakter!L2 = 0, "", Charakter!L2)</f>
        <v/>
      </c>
      <c r="AB2" s="388"/>
      <c r="AD2" s="7"/>
      <c r="AE2" s="7"/>
      <c r="AF2" s="8"/>
    </row>
    <row r="3" spans="1:32" x14ac:dyDescent="0.3">
      <c r="A3" s="99" t="s">
        <v>218</v>
      </c>
      <c r="B3" s="76"/>
      <c r="C3" s="76"/>
      <c r="D3" s="76"/>
      <c r="E3" s="76"/>
      <c r="F3" s="87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59" t="s">
        <v>195</v>
      </c>
      <c r="S3" s="152">
        <f>Charakter!B3+T3</f>
        <v>10</v>
      </c>
      <c r="T3" s="70">
        <v>0</v>
      </c>
      <c r="U3" s="117"/>
      <c r="V3" s="118" t="s">
        <v>10</v>
      </c>
      <c r="W3" s="119" t="s">
        <v>11</v>
      </c>
      <c r="X3" s="119" t="s">
        <v>12</v>
      </c>
      <c r="Y3" s="120">
        <f>Charakter!J2</f>
        <v>10</v>
      </c>
      <c r="Z3" s="5"/>
      <c r="AA3" s="391" t="str">
        <f>IF(Charakter!L3 = 0, "", Charakter!L3)</f>
        <v/>
      </c>
      <c r="AB3" s="392"/>
      <c r="AD3" s="7"/>
      <c r="AE3" s="7"/>
      <c r="AF3" s="8"/>
    </row>
    <row r="4" spans="1:32" ht="15" thickBot="1" x14ac:dyDescent="0.35">
      <c r="A4" s="100" t="s">
        <v>219</v>
      </c>
      <c r="B4" s="101"/>
      <c r="C4" s="101"/>
      <c r="D4" s="101"/>
      <c r="E4" s="101"/>
      <c r="F4" s="102"/>
      <c r="G4" s="7"/>
      <c r="H4" s="7"/>
      <c r="I4" s="7"/>
      <c r="J4" s="7"/>
      <c r="N4" s="7"/>
      <c r="O4" s="7"/>
      <c r="P4" s="7"/>
      <c r="Q4" s="5"/>
      <c r="R4" s="60" t="s">
        <v>14</v>
      </c>
      <c r="S4" s="153">
        <f>Charakter!B4+T4</f>
        <v>10</v>
      </c>
      <c r="T4" s="71">
        <v>0</v>
      </c>
      <c r="U4" s="117"/>
      <c r="V4" s="60" t="s">
        <v>200</v>
      </c>
      <c r="W4" s="121" t="s">
        <v>11</v>
      </c>
      <c r="X4" s="121" t="s">
        <v>12</v>
      </c>
      <c r="Y4" s="122">
        <f>Charakter!J3</f>
        <v>10</v>
      </c>
      <c r="Z4" s="5"/>
      <c r="AA4" s="385" t="str">
        <f>IF(Charakter!L4 = 0, "", Charakter!L4)</f>
        <v/>
      </c>
      <c r="AB4" s="386"/>
      <c r="AD4" s="7"/>
      <c r="AE4" s="7"/>
      <c r="AF4" s="8"/>
    </row>
    <row r="5" spans="1:32" x14ac:dyDescent="0.3">
      <c r="A5" s="103" t="s">
        <v>13</v>
      </c>
      <c r="B5" s="104"/>
      <c r="C5" s="104"/>
      <c r="D5" s="104"/>
      <c r="E5" s="105"/>
      <c r="F5" s="106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59" t="s">
        <v>196</v>
      </c>
      <c r="S5" s="154">
        <f>Charakter!B5+T5</f>
        <v>10</v>
      </c>
      <c r="T5" s="70">
        <v>0</v>
      </c>
      <c r="U5" s="117"/>
      <c r="V5" s="59" t="s">
        <v>201</v>
      </c>
      <c r="W5" s="121" t="s">
        <v>11</v>
      </c>
      <c r="X5" s="123"/>
      <c r="Y5" s="124">
        <f>Charakter!J4</f>
        <v>10</v>
      </c>
      <c r="Z5" s="5"/>
      <c r="AA5" s="391" t="str">
        <f>IF(Charakter!L5 = 0, "", Charakter!L5)</f>
        <v/>
      </c>
      <c r="AB5" s="392"/>
      <c r="AD5" s="7"/>
      <c r="AE5" s="7"/>
      <c r="AF5" s="8"/>
    </row>
    <row r="6" spans="1:32" ht="15" thickBot="1" x14ac:dyDescent="0.35">
      <c r="A6" s="61" t="s">
        <v>15</v>
      </c>
      <c r="B6" s="107"/>
      <c r="C6" s="107"/>
      <c r="D6" s="107"/>
      <c r="E6" s="80"/>
      <c r="F6" s="88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0" t="s">
        <v>60</v>
      </c>
      <c r="S6" s="155">
        <f>Charakter!B6+T6</f>
        <v>10</v>
      </c>
      <c r="T6" s="71">
        <v>0</v>
      </c>
      <c r="U6" s="117"/>
      <c r="V6" s="60" t="s">
        <v>17</v>
      </c>
      <c r="W6" s="121" t="s">
        <v>11</v>
      </c>
      <c r="X6" s="121" t="s">
        <v>12</v>
      </c>
      <c r="Y6" s="122">
        <f>Charakter!J5</f>
        <v>10</v>
      </c>
      <c r="Z6" s="5"/>
      <c r="AA6" s="385" t="str">
        <f>IF(Charakter!L6 = 0, "", Charakter!L6)</f>
        <v/>
      </c>
      <c r="AB6" s="386"/>
      <c r="AD6" s="7"/>
      <c r="AE6" s="7"/>
      <c r="AF6" s="8"/>
    </row>
    <row r="7" spans="1:32" ht="15" thickBot="1" x14ac:dyDescent="0.35">
      <c r="A7" s="96"/>
      <c r="B7" s="407" t="s">
        <v>259</v>
      </c>
      <c r="C7" s="410"/>
      <c r="D7" s="407" t="s">
        <v>260</v>
      </c>
      <c r="E7" s="408"/>
      <c r="F7" s="409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56" t="s">
        <v>94</v>
      </c>
      <c r="S7" s="157">
        <f>Charakter!B7+T7</f>
        <v>10</v>
      </c>
      <c r="T7" s="70">
        <v>0</v>
      </c>
      <c r="U7" s="117"/>
      <c r="V7" s="59" t="s">
        <v>61</v>
      </c>
      <c r="W7" s="121" t="s">
        <v>38</v>
      </c>
      <c r="X7" s="121" t="s">
        <v>80</v>
      </c>
      <c r="Y7" s="124">
        <f>Charakter!J6</f>
        <v>10</v>
      </c>
      <c r="Z7" s="5"/>
      <c r="AA7" s="391" t="str">
        <f>IF(Charakter!L7 = 0, "", Charakter!L7)</f>
        <v/>
      </c>
      <c r="AB7" s="392"/>
      <c r="AC7" s="7"/>
      <c r="AD7" s="7"/>
      <c r="AE7" s="7"/>
      <c r="AF7" s="8"/>
    </row>
    <row r="8" spans="1:32" ht="15" thickBot="1" x14ac:dyDescent="0.35">
      <c r="A8" s="236" t="s">
        <v>157</v>
      </c>
      <c r="B8" s="411"/>
      <c r="C8" s="412"/>
      <c r="D8" s="411"/>
      <c r="E8" s="415"/>
      <c r="F8" s="416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8" t="s">
        <v>220</v>
      </c>
      <c r="S8" s="158">
        <f>Charakter!B8+T8</f>
        <v>4</v>
      </c>
      <c r="T8" s="71">
        <v>0</v>
      </c>
      <c r="U8" s="117"/>
      <c r="V8" s="60" t="s">
        <v>202</v>
      </c>
      <c r="W8" s="121" t="s">
        <v>12</v>
      </c>
      <c r="X8" s="121" t="s">
        <v>18</v>
      </c>
      <c r="Y8" s="122">
        <f>Charakter!J7</f>
        <v>10</v>
      </c>
      <c r="Z8" s="5"/>
      <c r="AA8" s="385" t="str">
        <f>IF(Charakter!L8 = 0, "", Charakter!L8)</f>
        <v/>
      </c>
      <c r="AB8" s="386"/>
      <c r="AC8" s="7"/>
      <c r="AD8" s="7"/>
      <c r="AE8" s="7"/>
      <c r="AF8" s="8"/>
    </row>
    <row r="9" spans="1:32" ht="15" thickBot="1" x14ac:dyDescent="0.35">
      <c r="A9" s="237" t="s">
        <v>158</v>
      </c>
      <c r="B9" s="413"/>
      <c r="C9" s="414"/>
      <c r="D9" s="413"/>
      <c r="E9" s="417"/>
      <c r="F9" s="418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18" t="s">
        <v>62</v>
      </c>
      <c r="S9" s="159">
        <f>Charakter!B9+T9</f>
        <v>4</v>
      </c>
      <c r="T9" s="70">
        <v>0</v>
      </c>
      <c r="U9" s="117"/>
      <c r="V9" s="59" t="s">
        <v>205</v>
      </c>
      <c r="W9" s="121" t="s">
        <v>11</v>
      </c>
      <c r="X9" s="121" t="s">
        <v>18</v>
      </c>
      <c r="Y9" s="124">
        <f>Charakter!J8</f>
        <v>10</v>
      </c>
      <c r="Z9" s="5"/>
      <c r="AA9" s="393" t="str">
        <f>IF(Charakter!L9 = 0, "", Charakter!L9)</f>
        <v/>
      </c>
      <c r="AB9" s="394"/>
      <c r="AC9" s="7"/>
      <c r="AD9" s="7"/>
      <c r="AE9" s="7"/>
      <c r="AF9" s="8"/>
    </row>
    <row r="10" spans="1:32" ht="15" thickBot="1" x14ac:dyDescent="0.35">
      <c r="A10" s="108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0" t="s">
        <v>197</v>
      </c>
      <c r="S10" s="160">
        <f>Charakter!B10+T10</f>
        <v>14</v>
      </c>
      <c r="T10" s="71">
        <v>0</v>
      </c>
      <c r="U10" s="117"/>
      <c r="V10" s="61" t="s">
        <v>203</v>
      </c>
      <c r="W10" s="125" t="s">
        <v>18</v>
      </c>
      <c r="X10" s="126"/>
      <c r="Y10" s="127">
        <f>Charakter!J9</f>
        <v>10</v>
      </c>
      <c r="Z10" s="5"/>
      <c r="AC10" s="7"/>
      <c r="AD10" s="7"/>
      <c r="AE10" s="7"/>
      <c r="AF10" s="8"/>
    </row>
    <row r="11" spans="1:32" ht="15" thickBot="1" x14ac:dyDescent="0.35">
      <c r="A11" s="112" t="s">
        <v>19</v>
      </c>
      <c r="B11" s="113" t="s">
        <v>251</v>
      </c>
      <c r="C11" s="372" t="s">
        <v>49</v>
      </c>
      <c r="D11" s="114" t="s">
        <v>1</v>
      </c>
      <c r="E11" s="115" t="s">
        <v>103</v>
      </c>
      <c r="F11" s="3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59" t="s">
        <v>198</v>
      </c>
      <c r="S11" s="161">
        <f>Charakter!B11+T11</f>
        <v>10</v>
      </c>
      <c r="T11" s="70">
        <v>0</v>
      </c>
      <c r="U11" s="117"/>
      <c r="V11" s="424" t="s">
        <v>249</v>
      </c>
      <c r="W11" s="425"/>
      <c r="X11" s="425"/>
      <c r="Y11" s="426"/>
      <c r="Z11" s="5"/>
      <c r="AA11" s="379" t="s">
        <v>5</v>
      </c>
      <c r="AB11" s="380"/>
      <c r="AC11" s="7"/>
      <c r="AD11" s="7"/>
      <c r="AE11" s="7"/>
      <c r="AF11" s="8"/>
    </row>
    <row r="12" spans="1:32" ht="15" thickBot="1" x14ac:dyDescent="0.35">
      <c r="A12" s="58" t="s">
        <v>22</v>
      </c>
      <c r="B12" s="74" t="s">
        <v>140</v>
      </c>
      <c r="C12" s="119">
        <f>VLOOKUP(((B12&amp;"_"&amp;E12)&amp;"_"&amp;D12),DatenExelintern!$AI$2:$AK$278,3,FALSE)</f>
        <v>0</v>
      </c>
      <c r="D12" s="74">
        <v>0</v>
      </c>
      <c r="E12" s="98">
        <v>0</v>
      </c>
      <c r="F12" s="67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1" t="s">
        <v>69</v>
      </c>
      <c r="S12" s="162">
        <f>ROUNDUP((S7+S5)/2,0)</f>
        <v>10</v>
      </c>
      <c r="T12" s="72">
        <v>0</v>
      </c>
      <c r="U12" s="117"/>
      <c r="V12" s="58" t="s">
        <v>204</v>
      </c>
      <c r="W12" s="129" t="s">
        <v>11</v>
      </c>
      <c r="X12" s="129" t="s">
        <v>18</v>
      </c>
      <c r="Y12" s="130">
        <f>Charakter!J10</f>
        <v>10</v>
      </c>
      <c r="Z12" s="5"/>
      <c r="AA12" s="387" t="str">
        <f>IF(Charakter!L13 = 0, "", Charakter!L13)</f>
        <v/>
      </c>
      <c r="AB12" s="388"/>
      <c r="AC12" s="7"/>
      <c r="AD12" s="7"/>
      <c r="AE12" s="7"/>
      <c r="AF12" s="8"/>
    </row>
    <row r="13" spans="1:32" ht="15" thickBot="1" x14ac:dyDescent="0.35">
      <c r="A13" s="59" t="s">
        <v>24</v>
      </c>
      <c r="B13" s="76" t="s">
        <v>140</v>
      </c>
      <c r="C13" s="121">
        <f>VLOOKUP(((B13&amp;"_"&amp;E13)&amp;"_"&amp;D13),DatenExelintern!$AI$2:$AK$278,3,FALSE)</f>
        <v>0</v>
      </c>
      <c r="D13" s="76">
        <v>0</v>
      </c>
      <c r="E13" s="87">
        <v>0</v>
      </c>
      <c r="F13" s="67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59" t="s">
        <v>29</v>
      </c>
      <c r="W13" s="121" t="s">
        <v>18</v>
      </c>
      <c r="X13" s="131"/>
      <c r="Y13" s="124">
        <f>Charakter!J11</f>
        <v>10</v>
      </c>
      <c r="Z13" s="5"/>
      <c r="AA13" s="381" t="str">
        <f>IF(Charakter!L14 = 0, "", Charakter!L14)</f>
        <v/>
      </c>
      <c r="AB13" s="382"/>
      <c r="AC13" s="7"/>
      <c r="AD13" s="7"/>
      <c r="AE13" s="7"/>
      <c r="AF13" s="8"/>
    </row>
    <row r="14" spans="1:32" ht="14.7" customHeight="1" thickBot="1" x14ac:dyDescent="0.35">
      <c r="A14" s="60" t="s">
        <v>27</v>
      </c>
      <c r="B14" s="78" t="s">
        <v>140</v>
      </c>
      <c r="C14" s="121">
        <f>VLOOKUP(((B14&amp;"_"&amp;E14)&amp;"_"&amp;D14),DatenExelintern!$AI$2:$AK$278,3,FALSE)</f>
        <v>0</v>
      </c>
      <c r="D14" s="78">
        <v>0</v>
      </c>
      <c r="E14" s="233">
        <v>0</v>
      </c>
      <c r="F14" s="67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395" t="s">
        <v>253</v>
      </c>
      <c r="S14" s="396"/>
      <c r="T14" s="431"/>
      <c r="U14" s="26"/>
      <c r="V14" s="61" t="s">
        <v>159</v>
      </c>
      <c r="W14" s="125" t="s">
        <v>18</v>
      </c>
      <c r="X14" s="125" t="s">
        <v>80</v>
      </c>
      <c r="Y14" s="127">
        <f>Charakter!J12</f>
        <v>10</v>
      </c>
      <c r="Z14" s="5"/>
      <c r="AA14" s="389" t="str">
        <f>IF(Charakter!L15 = 0, "", Charakter!L15)</f>
        <v/>
      </c>
      <c r="AB14" s="390"/>
      <c r="AC14" s="7"/>
      <c r="AD14" s="7"/>
      <c r="AE14" s="7"/>
      <c r="AF14" s="8"/>
    </row>
    <row r="15" spans="1:32" ht="15.75" customHeight="1" thickBot="1" x14ac:dyDescent="0.35">
      <c r="A15" s="59" t="s">
        <v>192</v>
      </c>
      <c r="B15" s="76" t="s">
        <v>140</v>
      </c>
      <c r="C15" s="121">
        <f>VLOOKUP(((B15&amp;"_"&amp;E15)&amp;"_"&amp;D15),DatenExelintern!$AI$2:$AK$278,3,FALSE)</f>
        <v>0</v>
      </c>
      <c r="D15" s="76">
        <v>0</v>
      </c>
      <c r="E15" s="87">
        <v>0</v>
      </c>
      <c r="F15" s="67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397"/>
      <c r="S15" s="398"/>
      <c r="T15" s="432"/>
      <c r="U15" s="26"/>
      <c r="V15" s="379" t="s">
        <v>248</v>
      </c>
      <c r="W15" s="420"/>
      <c r="X15" s="420"/>
      <c r="Y15" s="380"/>
      <c r="Z15" s="5"/>
      <c r="AA15" s="381" t="str">
        <f>IF(Charakter!L16 = 0, "", Charakter!L16)</f>
        <v/>
      </c>
      <c r="AB15" s="382"/>
      <c r="AC15" s="7"/>
      <c r="AD15" s="7"/>
      <c r="AE15" s="7"/>
      <c r="AF15" s="8"/>
    </row>
    <row r="16" spans="1:32" ht="16.2" thickBot="1" x14ac:dyDescent="0.35">
      <c r="A16" s="61" t="s">
        <v>31</v>
      </c>
      <c r="B16" s="80" t="s">
        <v>140</v>
      </c>
      <c r="C16" s="125">
        <f>VLOOKUP(((B16&amp;"_"&amp;E16)&amp;"_"&amp;D16),DatenExelintern!$AI$2:$AK$278,3,FALSE)</f>
        <v>0</v>
      </c>
      <c r="D16" s="80">
        <v>0</v>
      </c>
      <c r="E16" s="88">
        <v>0</v>
      </c>
      <c r="F16" s="67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36">
        <v>0</v>
      </c>
      <c r="S16" s="437"/>
      <c r="T16" s="438"/>
      <c r="U16" s="26"/>
      <c r="V16" s="58" t="s">
        <v>206</v>
      </c>
      <c r="W16" s="129" t="s">
        <v>32</v>
      </c>
      <c r="X16" s="129" t="s">
        <v>80</v>
      </c>
      <c r="Y16" s="130">
        <f>Charakter!J13</f>
        <v>10</v>
      </c>
      <c r="Z16" s="5"/>
      <c r="AA16" s="383" t="str">
        <f>IF(Charakter!L17 = 0, "", Charakter!L17)</f>
        <v/>
      </c>
      <c r="AB16" s="384"/>
      <c r="AC16" s="7"/>
      <c r="AD16" s="7"/>
      <c r="AE16" s="7"/>
      <c r="AF16" s="8"/>
    </row>
    <row r="17" spans="1:32" ht="15" thickBot="1" x14ac:dyDescent="0.35">
      <c r="A17" s="128" t="s">
        <v>26</v>
      </c>
      <c r="B17" s="171"/>
      <c r="C17" s="217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0"/>
      <c r="S17" s="7"/>
      <c r="T17" s="23"/>
      <c r="U17" s="26"/>
      <c r="V17" s="59" t="s">
        <v>207</v>
      </c>
      <c r="W17" s="121" t="s">
        <v>32</v>
      </c>
      <c r="X17" s="132"/>
      <c r="Y17" s="124">
        <f>Charakter!J14</f>
        <v>10</v>
      </c>
      <c r="Z17" s="5"/>
      <c r="AC17" s="23"/>
      <c r="AD17" s="23"/>
      <c r="AE17" s="7"/>
      <c r="AF17" s="8"/>
    </row>
    <row r="18" spans="1:32" ht="15" thickBot="1" x14ac:dyDescent="0.35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33" t="s">
        <v>252</v>
      </c>
      <c r="S18" s="434"/>
      <c r="T18" s="435"/>
      <c r="U18" s="26"/>
      <c r="V18" s="60" t="s">
        <v>208</v>
      </c>
      <c r="W18" s="121" t="s">
        <v>32</v>
      </c>
      <c r="X18" s="132"/>
      <c r="Y18" s="122">
        <f>Charakter!J15</f>
        <v>10</v>
      </c>
      <c r="Z18" s="5"/>
      <c r="AA18" s="379" t="s">
        <v>21</v>
      </c>
      <c r="AB18" s="380"/>
      <c r="AC18" s="7"/>
      <c r="AD18" s="7"/>
      <c r="AE18" s="7"/>
      <c r="AF18" s="8"/>
    </row>
    <row r="19" spans="1:32" x14ac:dyDescent="0.3">
      <c r="A19" s="395" t="s">
        <v>193</v>
      </c>
      <c r="B19" s="396"/>
      <c r="C19" s="399" t="s">
        <v>241</v>
      </c>
      <c r="D19" s="401" t="s">
        <v>324</v>
      </c>
      <c r="E19" s="403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376"/>
      <c r="S19" s="377"/>
      <c r="T19" s="378"/>
      <c r="U19" s="26"/>
      <c r="V19" s="59" t="s">
        <v>35</v>
      </c>
      <c r="W19" s="121" t="s">
        <v>36</v>
      </c>
      <c r="X19" s="121" t="s">
        <v>37</v>
      </c>
      <c r="Y19" s="124">
        <f>Charakter!J16</f>
        <v>10</v>
      </c>
      <c r="Z19" s="5"/>
      <c r="AA19" s="142" t="s">
        <v>23</v>
      </c>
      <c r="AB19" s="143">
        <f>Inventar!H11</f>
        <v>0</v>
      </c>
      <c r="AC19" s="7"/>
      <c r="AD19" s="7"/>
      <c r="AE19" s="7"/>
      <c r="AF19" s="8"/>
    </row>
    <row r="20" spans="1:32" ht="15" thickBot="1" x14ac:dyDescent="0.35">
      <c r="A20" s="397"/>
      <c r="B20" s="398"/>
      <c r="C20" s="400"/>
      <c r="D20" s="402"/>
      <c r="E20" s="403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373"/>
      <c r="S20" s="374"/>
      <c r="T20" s="375"/>
      <c r="U20" s="26"/>
      <c r="V20" s="60" t="s">
        <v>209</v>
      </c>
      <c r="W20" s="121" t="s">
        <v>38</v>
      </c>
      <c r="X20" s="121" t="s">
        <v>80</v>
      </c>
      <c r="Y20" s="122">
        <f>Charakter!J17</f>
        <v>10</v>
      </c>
      <c r="Z20" s="5"/>
      <c r="AA20" s="144" t="s">
        <v>26</v>
      </c>
      <c r="AB20" s="145">
        <f>Inventar!H8</f>
        <v>0</v>
      </c>
      <c r="AC20" s="7"/>
      <c r="AD20" s="7"/>
      <c r="AE20" s="7"/>
      <c r="AF20" s="8"/>
    </row>
    <row r="21" spans="1:32" ht="15" thickBot="1" x14ac:dyDescent="0.35">
      <c r="A21" s="163" t="s">
        <v>199</v>
      </c>
      <c r="B21" s="164">
        <f>Charakter!B15</f>
        <v>150</v>
      </c>
      <c r="C21" s="212">
        <v>0</v>
      </c>
      <c r="D21" s="218">
        <f t="shared" ref="D21:D28" si="0">B21-C21</f>
        <v>150</v>
      </c>
      <c r="E21" s="62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42"/>
      <c r="S21" s="443"/>
      <c r="T21" s="444"/>
      <c r="U21" s="26"/>
      <c r="V21" s="133" t="s">
        <v>210</v>
      </c>
      <c r="W21" s="125" t="s">
        <v>64</v>
      </c>
      <c r="X21" s="125" t="s">
        <v>37</v>
      </c>
      <c r="Y21" s="134">
        <f>Charakter!J18</f>
        <v>10</v>
      </c>
      <c r="Z21" s="5"/>
      <c r="AA21" s="146" t="s">
        <v>28</v>
      </c>
      <c r="AB21" s="147">
        <f>S2*4</f>
        <v>40</v>
      </c>
      <c r="AC21" s="7"/>
      <c r="AD21" s="7"/>
      <c r="AE21" s="7"/>
      <c r="AF21" s="8"/>
    </row>
    <row r="22" spans="1:32" ht="15" thickBot="1" x14ac:dyDescent="0.35">
      <c r="A22" s="222" t="s">
        <v>40</v>
      </c>
      <c r="B22" s="223">
        <f>Charakter!B16</f>
        <v>5</v>
      </c>
      <c r="C22" s="213">
        <v>0</v>
      </c>
      <c r="D22" s="219">
        <f t="shared" si="0"/>
        <v>5</v>
      </c>
      <c r="E22" s="67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373"/>
      <c r="S22" s="374"/>
      <c r="T22" s="375"/>
      <c r="U22" s="26"/>
      <c r="V22" s="379" t="s">
        <v>41</v>
      </c>
      <c r="W22" s="420"/>
      <c r="X22" s="420"/>
      <c r="Y22" s="380"/>
      <c r="Z22" s="5"/>
      <c r="AA22" s="144" t="s">
        <v>30</v>
      </c>
      <c r="AB22" s="145">
        <f>AB21-AB20</f>
        <v>40</v>
      </c>
      <c r="AC22" s="7"/>
      <c r="AD22" s="7"/>
      <c r="AE22" s="7"/>
      <c r="AF22" s="8"/>
    </row>
    <row r="23" spans="1:32" ht="15" thickBot="1" x14ac:dyDescent="0.35">
      <c r="A23" s="165" t="s">
        <v>42</v>
      </c>
      <c r="B23" s="166">
        <f>Charakter!B17</f>
        <v>30</v>
      </c>
      <c r="C23" s="214">
        <v>0</v>
      </c>
      <c r="D23" s="218">
        <f t="shared" si="0"/>
        <v>30</v>
      </c>
      <c r="E23" s="67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376"/>
      <c r="S23" s="377"/>
      <c r="T23" s="378"/>
      <c r="U23" s="26"/>
      <c r="V23" s="58" t="s">
        <v>211</v>
      </c>
      <c r="W23" s="129" t="s">
        <v>12</v>
      </c>
      <c r="X23" s="135"/>
      <c r="Y23" s="130">
        <f>Charakter!J19</f>
        <v>10</v>
      </c>
      <c r="Z23" s="5"/>
      <c r="AA23" s="148" t="s">
        <v>63</v>
      </c>
      <c r="AB23" s="149" t="str">
        <f>IF(AB19&gt;30,"Schwer",IF(AB19&gt;18,"Mittel","Leicht"))</f>
        <v>Leicht</v>
      </c>
      <c r="AC23" s="7"/>
      <c r="AD23" s="7"/>
      <c r="AE23" s="7"/>
      <c r="AF23" s="8"/>
    </row>
    <row r="24" spans="1:32" ht="15" thickBot="1" x14ac:dyDescent="0.35">
      <c r="A24" s="167" t="s">
        <v>43</v>
      </c>
      <c r="B24" s="168">
        <f>Charakter!B18</f>
        <v>105</v>
      </c>
      <c r="C24" s="215">
        <v>0</v>
      </c>
      <c r="D24" s="220">
        <f t="shared" si="0"/>
        <v>105</v>
      </c>
      <c r="E24" s="67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373"/>
      <c r="S24" s="374"/>
      <c r="T24" s="375"/>
      <c r="U24" s="26"/>
      <c r="V24" s="133" t="s">
        <v>212</v>
      </c>
      <c r="W24" s="125" t="s">
        <v>12</v>
      </c>
      <c r="X24" s="136"/>
      <c r="Y24" s="134">
        <f>Charakter!J20</f>
        <v>10</v>
      </c>
      <c r="Z24" s="5"/>
      <c r="AA24" s="7"/>
      <c r="AB24" s="7"/>
      <c r="AC24" s="7"/>
      <c r="AD24" s="7"/>
      <c r="AE24" s="7"/>
      <c r="AF24" s="8"/>
    </row>
    <row r="25" spans="1:32" ht="15" thickBot="1" x14ac:dyDescent="0.35">
      <c r="A25" s="167" t="s">
        <v>90</v>
      </c>
      <c r="B25" s="168">
        <f>Charakter!B19</f>
        <v>30</v>
      </c>
      <c r="C25" s="215">
        <v>0</v>
      </c>
      <c r="D25" s="220">
        <f t="shared" si="0"/>
        <v>30</v>
      </c>
      <c r="E25" s="67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0"/>
      <c r="T25" s="23"/>
      <c r="U25" s="26"/>
      <c r="V25" s="379" t="s">
        <v>60</v>
      </c>
      <c r="W25" s="420"/>
      <c r="X25" s="420"/>
      <c r="Y25" s="380"/>
      <c r="Z25" s="5"/>
      <c r="AA25" s="7"/>
      <c r="AB25" s="7"/>
      <c r="AC25" s="7"/>
      <c r="AD25" s="7"/>
      <c r="AE25" s="7"/>
      <c r="AF25" s="8"/>
    </row>
    <row r="26" spans="1:32" ht="15" thickBot="1" x14ac:dyDescent="0.35">
      <c r="A26" s="167" t="s">
        <v>91</v>
      </c>
      <c r="B26" s="168">
        <f>Charakter!B20</f>
        <v>30</v>
      </c>
      <c r="C26" s="215">
        <v>0</v>
      </c>
      <c r="D26" s="220">
        <f t="shared" si="0"/>
        <v>30</v>
      </c>
      <c r="E26" s="67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33" t="s">
        <v>122</v>
      </c>
      <c r="S26" s="434"/>
      <c r="T26" s="435"/>
      <c r="U26" s="26"/>
      <c r="V26" s="58" t="s">
        <v>44</v>
      </c>
      <c r="W26" s="129" t="s">
        <v>38</v>
      </c>
      <c r="X26" s="137"/>
      <c r="Y26" s="130">
        <f>Charakter!J21</f>
        <v>10</v>
      </c>
      <c r="Z26" s="5"/>
      <c r="AC26" s="7"/>
      <c r="AD26" s="7"/>
      <c r="AE26" s="7"/>
      <c r="AF26" s="8"/>
    </row>
    <row r="27" spans="1:32" ht="15" thickBot="1" x14ac:dyDescent="0.35">
      <c r="A27" s="167" t="s">
        <v>92</v>
      </c>
      <c r="B27" s="168">
        <f>Charakter!B21</f>
        <v>38</v>
      </c>
      <c r="C27" s="215">
        <v>0</v>
      </c>
      <c r="D27" s="220">
        <f t="shared" si="0"/>
        <v>38</v>
      </c>
      <c r="E27" s="67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39"/>
      <c r="S27" s="440"/>
      <c r="T27" s="441"/>
      <c r="U27" s="26"/>
      <c r="V27" s="59" t="s">
        <v>45</v>
      </c>
      <c r="W27" s="121" t="s">
        <v>38</v>
      </c>
      <c r="X27" s="138"/>
      <c r="Y27" s="124">
        <f>Charakter!J22</f>
        <v>10</v>
      </c>
      <c r="Z27" s="5"/>
      <c r="AC27" s="7"/>
      <c r="AD27" s="7"/>
      <c r="AE27" s="7"/>
      <c r="AF27" s="8"/>
    </row>
    <row r="28" spans="1:32" ht="15" thickBot="1" x14ac:dyDescent="0.35">
      <c r="A28" s="169" t="s">
        <v>93</v>
      </c>
      <c r="B28" s="170">
        <f>Charakter!B22</f>
        <v>38</v>
      </c>
      <c r="C28" s="216">
        <v>0</v>
      </c>
      <c r="D28" s="221">
        <f t="shared" si="0"/>
        <v>38</v>
      </c>
      <c r="E28" s="67" t="str">
        <f t="shared" si="1"/>
        <v/>
      </c>
      <c r="F28" s="7"/>
      <c r="G28" s="7"/>
      <c r="H28" s="7"/>
      <c r="I28" s="7"/>
      <c r="J28" s="427"/>
      <c r="K28" s="427"/>
      <c r="L28" s="427"/>
      <c r="M28" s="427"/>
      <c r="N28" s="427"/>
      <c r="O28" s="7"/>
      <c r="P28" s="7"/>
      <c r="Q28" s="7"/>
      <c r="R28" s="52"/>
      <c r="S28" s="7"/>
      <c r="T28" s="23"/>
      <c r="U28" s="26"/>
      <c r="V28" s="61" t="s">
        <v>213</v>
      </c>
      <c r="W28" s="125" t="s">
        <v>38</v>
      </c>
      <c r="X28" s="125" t="s">
        <v>80</v>
      </c>
      <c r="Y28" s="127">
        <f>Charakter!J23</f>
        <v>10</v>
      </c>
      <c r="Z28" s="5"/>
      <c r="AC28" s="7"/>
      <c r="AD28" s="7"/>
      <c r="AE28" s="7"/>
      <c r="AF28" s="8"/>
    </row>
    <row r="29" spans="1:32" ht="15" thickBot="1" x14ac:dyDescent="0.35">
      <c r="A29" s="7"/>
      <c r="B29" s="7"/>
      <c r="C29" s="7"/>
      <c r="D29" s="7"/>
      <c r="E29" s="7"/>
      <c r="F29" s="7"/>
      <c r="G29" s="7"/>
      <c r="H29" s="7"/>
      <c r="I29" s="7"/>
      <c r="J29" s="419"/>
      <c r="K29" s="419"/>
      <c r="L29" s="419"/>
      <c r="M29" s="419"/>
      <c r="N29" s="419"/>
      <c r="O29" s="7"/>
      <c r="P29" s="7"/>
      <c r="Q29" s="7"/>
      <c r="R29" s="65"/>
      <c r="S29" s="7"/>
      <c r="T29" s="23"/>
      <c r="U29" s="26"/>
      <c r="V29" s="379" t="s">
        <v>261</v>
      </c>
      <c r="W29" s="420"/>
      <c r="X29" s="420"/>
      <c r="Y29" s="380"/>
      <c r="Z29" s="5"/>
      <c r="AC29" s="7"/>
      <c r="AD29" s="7"/>
      <c r="AE29" s="7"/>
      <c r="AF29" s="8"/>
    </row>
    <row r="30" spans="1:32" x14ac:dyDescent="0.3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6"/>
      <c r="S30" s="7"/>
      <c r="T30" s="23"/>
      <c r="U30" s="26"/>
      <c r="V30" s="58" t="s">
        <v>216</v>
      </c>
      <c r="W30" s="129" t="s">
        <v>80</v>
      </c>
      <c r="X30" s="139"/>
      <c r="Y30" s="130">
        <f>Charakter!J24</f>
        <v>10</v>
      </c>
      <c r="Z30" s="5"/>
      <c r="AC30" s="7"/>
      <c r="AD30" s="7"/>
      <c r="AE30" s="7"/>
      <c r="AF30" s="8"/>
    </row>
    <row r="31" spans="1:32" x14ac:dyDescent="0.3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59" t="s">
        <v>214</v>
      </c>
      <c r="W31" s="121" t="s">
        <v>80</v>
      </c>
      <c r="X31" s="140"/>
      <c r="Y31" s="124">
        <f>Charakter!J25</f>
        <v>10</v>
      </c>
      <c r="Z31" s="5"/>
      <c r="AC31" s="7"/>
      <c r="AD31" s="7"/>
      <c r="AE31" s="7"/>
      <c r="AF31" s="8"/>
    </row>
    <row r="32" spans="1:32" ht="15" thickBot="1" x14ac:dyDescent="0.35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1" t="s">
        <v>215</v>
      </c>
      <c r="W32" s="125" t="s">
        <v>80</v>
      </c>
      <c r="X32" s="141"/>
      <c r="Y32" s="127">
        <f>Charakter!J26</f>
        <v>10</v>
      </c>
      <c r="Z32" s="5"/>
      <c r="AA32" s="7"/>
      <c r="AB32" s="7"/>
      <c r="AC32" s="7"/>
      <c r="AD32" s="7"/>
      <c r="AE32" s="7"/>
      <c r="AF32" s="8"/>
    </row>
    <row r="33" spans="1:32" x14ac:dyDescent="0.3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3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3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3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3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3">
      <c r="AA38" s="8"/>
      <c r="AB38" s="8"/>
      <c r="AC38" s="8"/>
      <c r="AD38" s="8"/>
      <c r="AE38" s="8"/>
      <c r="AF38" s="8"/>
    </row>
    <row r="39" spans="1:32" x14ac:dyDescent="0.3">
      <c r="AA39" s="8"/>
      <c r="AB39" s="8"/>
      <c r="AC39" s="8"/>
      <c r="AD39" s="8"/>
      <c r="AE39" s="8"/>
      <c r="AF39" s="8"/>
    </row>
    <row r="40" spans="1:32" x14ac:dyDescent="0.3">
      <c r="AA40" s="8"/>
      <c r="AB40" s="8"/>
      <c r="AC40" s="8"/>
      <c r="AD40" s="8"/>
      <c r="AE40" s="8"/>
      <c r="AF40" s="8"/>
    </row>
    <row r="41" spans="1:32" x14ac:dyDescent="0.3">
      <c r="AA41" s="8"/>
      <c r="AB41" s="8"/>
      <c r="AC41" s="8"/>
      <c r="AD41" s="8"/>
      <c r="AE41" s="8"/>
      <c r="AF41" s="8"/>
    </row>
    <row r="42" spans="1:32" x14ac:dyDescent="0.3">
      <c r="AA42" s="8"/>
      <c r="AB42" s="8"/>
      <c r="AC42" s="8"/>
      <c r="AD42" s="8"/>
      <c r="AE42" s="8"/>
      <c r="AF42" s="8"/>
    </row>
    <row r="43" spans="1:32" x14ac:dyDescent="0.3">
      <c r="AA43" s="8"/>
      <c r="AB43" s="8"/>
      <c r="AC43" s="8"/>
      <c r="AD43" s="8"/>
      <c r="AE43" s="8"/>
      <c r="AF43" s="8"/>
    </row>
    <row r="44" spans="1:32" x14ac:dyDescent="0.3">
      <c r="AA44" s="8"/>
      <c r="AB44" s="8"/>
      <c r="AC44" s="8"/>
      <c r="AD44" s="8"/>
      <c r="AE44" s="8"/>
      <c r="AF44" s="8"/>
    </row>
    <row r="45" spans="1:32" x14ac:dyDescent="0.3">
      <c r="AA45" s="8"/>
      <c r="AB45" s="8"/>
      <c r="AC45" s="8"/>
      <c r="AD45" s="8"/>
      <c r="AE45" s="8"/>
      <c r="AF45" s="8"/>
    </row>
    <row r="46" spans="1:32" x14ac:dyDescent="0.3">
      <c r="AA46" s="8"/>
      <c r="AB46" s="8"/>
      <c r="AC46" s="8"/>
      <c r="AD46" s="8"/>
      <c r="AE46" s="8"/>
      <c r="AF46" s="8"/>
    </row>
    <row r="47" spans="1:32" x14ac:dyDescent="0.3">
      <c r="AA47" s="8"/>
      <c r="AB47" s="8"/>
      <c r="AC47" s="8"/>
      <c r="AD47" s="8"/>
      <c r="AE47" s="8"/>
      <c r="AF47" s="8"/>
    </row>
    <row r="48" spans="1:32" x14ac:dyDescent="0.3">
      <c r="AA48" s="8"/>
      <c r="AB48" s="8"/>
      <c r="AC48" s="8"/>
      <c r="AD48" s="8"/>
      <c r="AE48" s="8"/>
      <c r="AF48" s="8"/>
    </row>
    <row r="49" spans="27:32" x14ac:dyDescent="0.3">
      <c r="AA49" s="8"/>
      <c r="AB49" s="8"/>
      <c r="AC49" s="8"/>
      <c r="AD49" s="8"/>
      <c r="AE49" s="8"/>
      <c r="AF49" s="8"/>
    </row>
    <row r="50" spans="27:32" x14ac:dyDescent="0.3">
      <c r="AA50" s="8"/>
      <c r="AB50" s="8"/>
      <c r="AC50" s="8"/>
      <c r="AD50" s="8"/>
      <c r="AE50" s="8"/>
      <c r="AF50" s="8"/>
    </row>
    <row r="51" spans="27:32" x14ac:dyDescent="0.3">
      <c r="AA51" s="8"/>
      <c r="AB51" s="8"/>
      <c r="AC51" s="8"/>
      <c r="AD51" s="8"/>
      <c r="AE51" s="8"/>
      <c r="AF51" s="8"/>
    </row>
    <row r="52" spans="27:32" x14ac:dyDescent="0.3">
      <c r="AA52" s="8"/>
      <c r="AB52" s="8"/>
      <c r="AC52" s="8"/>
      <c r="AD52" s="8"/>
      <c r="AE52" s="8"/>
      <c r="AF52" s="8"/>
    </row>
    <row r="53" spans="27:32" x14ac:dyDescent="0.3">
      <c r="AA53" s="8"/>
      <c r="AB53" s="8"/>
      <c r="AC53" s="8"/>
      <c r="AD53" s="8"/>
      <c r="AE53" s="8"/>
      <c r="AF53" s="8"/>
    </row>
    <row r="54" spans="27:32" x14ac:dyDescent="0.3">
      <c r="AA54" s="8"/>
      <c r="AB54" s="8"/>
      <c r="AC54" s="8"/>
      <c r="AD54" s="8"/>
      <c r="AE54" s="8"/>
      <c r="AF54" s="8"/>
    </row>
    <row r="55" spans="27:32" x14ac:dyDescent="0.3">
      <c r="AA55" s="8"/>
      <c r="AB55" s="8"/>
      <c r="AC55" s="8"/>
      <c r="AD55" s="8"/>
      <c r="AE55" s="8"/>
      <c r="AF55" s="8"/>
    </row>
    <row r="56" spans="27:32" x14ac:dyDescent="0.3">
      <c r="AA56" s="8"/>
      <c r="AB56" s="8"/>
      <c r="AC56" s="8"/>
      <c r="AD56" s="8"/>
      <c r="AE56" s="8"/>
      <c r="AF56" s="8"/>
    </row>
    <row r="57" spans="27:32" x14ac:dyDescent="0.3">
      <c r="AA57" s="8"/>
      <c r="AB57" s="8"/>
      <c r="AC57" s="8"/>
      <c r="AD57" s="8"/>
      <c r="AE57" s="8"/>
      <c r="AF57" s="8"/>
    </row>
    <row r="58" spans="27:32" x14ac:dyDescent="0.3">
      <c r="AA58" s="8"/>
      <c r="AB58" s="8"/>
      <c r="AC58" s="8"/>
      <c r="AD58" s="8"/>
      <c r="AE58" s="8"/>
      <c r="AF58" s="8"/>
    </row>
    <row r="59" spans="27:32" x14ac:dyDescent="0.3">
      <c r="AA59" s="8"/>
      <c r="AB59" s="8"/>
      <c r="AC59" s="8"/>
      <c r="AD59" s="8"/>
      <c r="AE59" s="8"/>
      <c r="AF59" s="8"/>
    </row>
    <row r="60" spans="27:32" x14ac:dyDescent="0.3">
      <c r="AA60" s="8"/>
      <c r="AB60" s="8"/>
      <c r="AC60" s="8"/>
      <c r="AD60" s="8"/>
      <c r="AE60" s="8"/>
      <c r="AF60" s="8"/>
    </row>
    <row r="61" spans="27:32" x14ac:dyDescent="0.3">
      <c r="AA61" s="8"/>
      <c r="AB61" s="8"/>
      <c r="AC61" s="8"/>
      <c r="AD61" s="8"/>
      <c r="AE61" s="8"/>
      <c r="AF61" s="8"/>
    </row>
    <row r="62" spans="27:32" x14ac:dyDescent="0.3">
      <c r="AA62" s="8"/>
      <c r="AB62" s="8"/>
      <c r="AC62" s="8"/>
      <c r="AD62" s="8"/>
      <c r="AE62" s="8"/>
      <c r="AF62" s="8"/>
    </row>
    <row r="63" spans="27:32" x14ac:dyDescent="0.3">
      <c r="AA63" s="8"/>
      <c r="AB63" s="8"/>
      <c r="AC63" s="8"/>
      <c r="AD63" s="8"/>
      <c r="AE63" s="8"/>
      <c r="AF63" s="8"/>
    </row>
    <row r="64" spans="27:32" x14ac:dyDescent="0.3">
      <c r="AA64" s="8"/>
      <c r="AB64" s="8"/>
      <c r="AC64" s="8"/>
      <c r="AD64" s="8"/>
      <c r="AE64" s="8"/>
      <c r="AF64" s="8"/>
    </row>
    <row r="65" spans="27:32" x14ac:dyDescent="0.3">
      <c r="AA65" s="8"/>
      <c r="AB65" s="8"/>
      <c r="AC65" s="8"/>
      <c r="AD65" s="8"/>
      <c r="AE65" s="8"/>
      <c r="AF65" s="8"/>
    </row>
    <row r="66" spans="27:32" x14ac:dyDescent="0.3">
      <c r="AA66" s="8"/>
      <c r="AB66" s="8"/>
      <c r="AC66" s="8"/>
      <c r="AD66" s="8"/>
      <c r="AE66" s="8"/>
      <c r="AF66" s="8"/>
    </row>
    <row r="67" spans="27:32" x14ac:dyDescent="0.3">
      <c r="AA67" s="8"/>
      <c r="AB67" s="8"/>
      <c r="AC67" s="8"/>
      <c r="AD67" s="8"/>
      <c r="AE67" s="8"/>
      <c r="AF67" s="8"/>
    </row>
    <row r="68" spans="27:32" x14ac:dyDescent="0.3">
      <c r="AA68" s="8"/>
      <c r="AB68" s="8"/>
      <c r="AC68" s="8"/>
      <c r="AD68" s="8"/>
      <c r="AE68" s="8"/>
      <c r="AF68" s="8"/>
    </row>
    <row r="69" spans="27:32" x14ac:dyDescent="0.3">
      <c r="AA69" s="8"/>
      <c r="AB69" s="8"/>
      <c r="AC69" s="8"/>
      <c r="AD69" s="8"/>
      <c r="AE69" s="8"/>
      <c r="AF69" s="8"/>
    </row>
    <row r="70" spans="27:32" x14ac:dyDescent="0.3">
      <c r="AA70" s="8"/>
      <c r="AB70" s="8"/>
      <c r="AC70" s="8"/>
      <c r="AD70" s="8"/>
      <c r="AE70" s="8"/>
      <c r="AF70" s="8"/>
    </row>
    <row r="71" spans="27:32" x14ac:dyDescent="0.3">
      <c r="AA71" s="8"/>
      <c r="AB71" s="8"/>
      <c r="AC71" s="8"/>
      <c r="AD71" s="8"/>
      <c r="AE71" s="8"/>
      <c r="AF71" s="8"/>
    </row>
    <row r="72" spans="27:32" x14ac:dyDescent="0.3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R22:T22"/>
    <mergeCell ref="R23:T23"/>
    <mergeCell ref="AA18:AB18"/>
    <mergeCell ref="AA11:AB11"/>
    <mergeCell ref="AA15:AB15"/>
    <mergeCell ref="AA16:AB16"/>
    <mergeCell ref="R20:T20"/>
  </mergeCells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62" priority="26" operator="containsText" text="Verstümmelt">
      <formula>NOT(ISERROR(SEARCH("Verstümmelt",E18)))</formula>
    </cfRule>
    <cfRule type="containsText" dxfId="61" priority="28" operator="containsText" text="Debuff">
      <formula>NOT(ISERROR(SEARCH("Debuff",E18)))</formula>
    </cfRule>
    <cfRule type="containsText" dxfId="60" priority="27" operator="containsText" text="Verkrüppelt">
      <formula>NOT(ISERROR(SEARCH("Verkrüppelt",E18)))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T1:U13 Z1:Z33 U14:U16 T17:U17 U18:U24 T25:U25 U26:U27 T28:U33 Y33:Y1048576 S34:S1048576">
    <cfRule type="cellIs" dxfId="59" priority="136" operator="lessThan">
      <formula>0</formula>
    </cfRule>
  </conditionalFormatting>
  <conditionalFormatting sqref="W1 W30:X32 V33:W1048576">
    <cfRule type="containsText" dxfId="58" priority="140" operator="containsText" text="Cha">
      <formula>NOT(ISERROR(SEARCH("Cha",V1)))</formula>
    </cfRule>
    <cfRule type="containsText" dxfId="57" priority="141" operator="containsText" text="Agi">
      <formula>NOT(ISERROR(SEARCH("Agi",V1)))</formula>
    </cfRule>
    <cfRule type="containsText" dxfId="56" priority="137" operator="containsText" text="Phy">
      <formula>NOT(ISERROR(SEARCH("Phy",V1)))</formula>
    </cfRule>
    <cfRule type="containsText" dxfId="55" priority="142" operator="containsText" text="Str">
      <formula>NOT(ISERROR(SEARCH("Str",V1)))</formula>
    </cfRule>
    <cfRule type="containsText" dxfId="54" priority="138" operator="containsText" text="Int">
      <formula>NOT(ISERROR(SEARCH("Int",V1)))</formula>
    </cfRule>
    <cfRule type="containsText" dxfId="53" priority="139" operator="containsText" text="Exp">
      <formula>NOT(ISERROR(SEARCH("Exp",V1)))</formula>
    </cfRule>
  </conditionalFormatting>
  <conditionalFormatting sqref="W8">
    <cfRule type="containsText" dxfId="52" priority="19" operator="containsText" text="Phy">
      <formula>NOT(ISERROR(SEARCH("Phy",W8)))</formula>
    </cfRule>
    <cfRule type="containsText" dxfId="51" priority="20" operator="containsText" text="Int">
      <formula>NOT(ISERROR(SEARCH("Int",W8)))</formula>
    </cfRule>
    <cfRule type="containsText" dxfId="50" priority="23" operator="containsText" text="Agi">
      <formula>NOT(ISERROR(SEARCH("Agi",W8)))</formula>
    </cfRule>
    <cfRule type="containsText" dxfId="49" priority="22" operator="containsText" text="Cha">
      <formula>NOT(ISERROR(SEARCH("Cha",W8)))</formula>
    </cfRule>
    <cfRule type="containsText" dxfId="48" priority="21" operator="containsText" text="Exp">
      <formula>NOT(ISERROR(SEARCH("Exp",W8)))</formula>
    </cfRule>
    <cfRule type="containsText" dxfId="47" priority="24" operator="containsText" text="Str">
      <formula>NOT(ISERROR(SEARCH("Str",W8)))</formula>
    </cfRule>
  </conditionalFormatting>
  <conditionalFormatting sqref="W2:X32 W1 V33:W1048576">
    <cfRule type="containsText" dxfId="46" priority="25" operator="containsText" text="Inst">
      <formula>NOT(ISERROR(SEARCH("Inst",V1)))</formula>
    </cfRule>
  </conditionalFormatting>
  <conditionalFormatting sqref="W3:X10">
    <cfRule type="containsText" dxfId="45" priority="38" operator="containsText" text="Str">
      <formula>NOT(ISERROR(SEARCH("Str",W3)))</formula>
    </cfRule>
    <cfRule type="containsText" dxfId="44" priority="33" operator="containsText" text="Phy">
      <formula>NOT(ISERROR(SEARCH("Phy",W3)))</formula>
    </cfRule>
    <cfRule type="containsText" dxfId="43" priority="34" operator="containsText" text="Int">
      <formula>NOT(ISERROR(SEARCH("Int",W3)))</formula>
    </cfRule>
    <cfRule type="containsText" dxfId="42" priority="35" operator="containsText" text="Exp">
      <formula>NOT(ISERROR(SEARCH("Exp",W3)))</formula>
    </cfRule>
    <cfRule type="containsText" dxfId="41" priority="36" operator="containsText" text="Cha">
      <formula>NOT(ISERROR(SEARCH("Cha",W3)))</formula>
    </cfRule>
    <cfRule type="containsText" dxfId="40" priority="37" operator="containsText" text="Agi">
      <formula>NOT(ISERROR(SEARCH("Agi",W3)))</formula>
    </cfRule>
  </conditionalFormatting>
  <conditionalFormatting sqref="W12:X14">
    <cfRule type="containsText" dxfId="39" priority="84" operator="containsText" text="Cha">
      <formula>NOT(ISERROR(SEARCH("Cha",W12)))</formula>
    </cfRule>
    <cfRule type="containsText" dxfId="38" priority="85" operator="containsText" text="Agi">
      <formula>NOT(ISERROR(SEARCH("Agi",W12)))</formula>
    </cfRule>
    <cfRule type="containsText" dxfId="37" priority="86" operator="containsText" text="Str">
      <formula>NOT(ISERROR(SEARCH("Str",W12)))</formula>
    </cfRule>
    <cfRule type="containsText" dxfId="36" priority="81" operator="containsText" text="Phy">
      <formula>NOT(ISERROR(SEARCH("Phy",W12)))</formula>
    </cfRule>
    <cfRule type="containsText" dxfId="35" priority="82" operator="containsText" text="Int">
      <formula>NOT(ISERROR(SEARCH("Int",W12)))</formula>
    </cfRule>
    <cfRule type="containsText" dxfId="34" priority="83" operator="containsText" text="Exp">
      <formula>NOT(ISERROR(SEARCH("Exp",W12)))</formula>
    </cfRule>
  </conditionalFormatting>
  <conditionalFormatting sqref="W16:X21">
    <cfRule type="containsText" dxfId="33" priority="51" operator="containsText" text="Phy">
      <formula>NOT(ISERROR(SEARCH("Phy",W16)))</formula>
    </cfRule>
    <cfRule type="containsText" dxfId="32" priority="52" operator="containsText" text="Int">
      <formula>NOT(ISERROR(SEARCH("Int",W16)))</formula>
    </cfRule>
    <cfRule type="containsText" dxfId="31" priority="53" operator="containsText" text="Exp">
      <formula>NOT(ISERROR(SEARCH("Exp",W16)))</formula>
    </cfRule>
    <cfRule type="containsText" dxfId="30" priority="54" operator="containsText" text="Cha">
      <formula>NOT(ISERROR(SEARCH("Cha",W16)))</formula>
    </cfRule>
    <cfRule type="containsText" dxfId="29" priority="56" operator="containsText" text="Str">
      <formula>NOT(ISERROR(SEARCH("Str",W16)))</formula>
    </cfRule>
    <cfRule type="containsText" dxfId="28" priority="55" operator="containsText" text="Agi">
      <formula>NOT(ISERROR(SEARCH("Agi",W16)))</formula>
    </cfRule>
  </conditionalFormatting>
  <conditionalFormatting sqref="W23:X24">
    <cfRule type="containsText" dxfId="27" priority="48" operator="containsText" text="Cha">
      <formula>NOT(ISERROR(SEARCH("Cha",W23)))</formula>
    </cfRule>
    <cfRule type="containsText" dxfId="26" priority="49" operator="containsText" text="Agi">
      <formula>NOT(ISERROR(SEARCH("Agi",W23)))</formula>
    </cfRule>
    <cfRule type="containsText" dxfId="25" priority="50" operator="containsText" text="Str">
      <formula>NOT(ISERROR(SEARCH("Str",W23)))</formula>
    </cfRule>
    <cfRule type="containsText" dxfId="24" priority="45" operator="containsText" text="Phy">
      <formula>NOT(ISERROR(SEARCH("Phy",W23)))</formula>
    </cfRule>
    <cfRule type="containsText" dxfId="23" priority="46" operator="containsText" text="Int">
      <formula>NOT(ISERROR(SEARCH("Int",W23)))</formula>
    </cfRule>
    <cfRule type="containsText" dxfId="22" priority="47" operator="containsText" text="Exp">
      <formula>NOT(ISERROR(SEARCH("Exp",W23)))</formula>
    </cfRule>
  </conditionalFormatting>
  <conditionalFormatting sqref="W26:X28">
    <cfRule type="containsText" dxfId="21" priority="39" operator="containsText" text="Phy">
      <formula>NOT(ISERROR(SEARCH("Phy",W26)))</formula>
    </cfRule>
    <cfRule type="containsText" dxfId="20" priority="40" operator="containsText" text="Int">
      <formula>NOT(ISERROR(SEARCH("Int",W26)))</formula>
    </cfRule>
    <cfRule type="containsText" dxfId="19" priority="41" operator="containsText" text="Exp">
      <formula>NOT(ISERROR(SEARCH("Exp",W26)))</formula>
    </cfRule>
    <cfRule type="containsText" dxfId="18" priority="42" operator="containsText" text="Cha">
      <formula>NOT(ISERROR(SEARCH("Cha",W26)))</formula>
    </cfRule>
    <cfRule type="containsText" dxfId="17" priority="43" operator="containsText" text="Agi">
      <formula>NOT(ISERROR(SEARCH("Agi",W26)))</formula>
    </cfRule>
    <cfRule type="containsText" dxfId="16" priority="44" operator="containsText" text="Str">
      <formula>NOT(ISERROR(SEARCH("Str",W26)))</formula>
    </cfRule>
  </conditionalFormatting>
  <conditionalFormatting sqref="A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30" operator="containsText" text="Leicht">
      <formula>NOT(ISERROR(SEARCH("Leicht",AB23)))</formula>
    </cfRule>
    <cfRule type="containsText" dxfId="14" priority="29" operator="containsText" text="Mittel">
      <formula>NOT(ISERROR(SEARCH("Mittel",AB23)))</formula>
    </cfRule>
    <cfRule type="containsText" dxfId="13" priority="31" operator="containsText" text="Schwer">
      <formula>NOT(ISERROR(SEARCH("Schwer",AB23)))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1875" defaultRowHeight="14.4" x14ac:dyDescent="0.3"/>
  <cols>
    <col min="1" max="1" width="23.5546875" style="7" customWidth="1"/>
    <col min="2" max="2" width="11.21875" style="7"/>
    <col min="3" max="3" width="22.77734375" style="7" customWidth="1"/>
    <col min="4" max="4" width="11.21875" style="7"/>
    <col min="5" max="5" width="8.21875" style="7" customWidth="1"/>
    <col min="6" max="6" width="9.44140625" style="7" customWidth="1"/>
    <col min="7" max="7" width="14.77734375" style="7" customWidth="1"/>
    <col min="8" max="8" width="16.77734375" style="7" customWidth="1"/>
    <col min="9" max="9" width="8.44140625" style="7" customWidth="1"/>
    <col min="10" max="10" width="14.21875" style="5" customWidth="1"/>
    <col min="11" max="11" width="7.77734375" style="7" customWidth="1"/>
    <col min="12" max="12" width="18.44140625" style="7" customWidth="1"/>
    <col min="13" max="13" width="11.21875" style="7"/>
    <col min="14" max="14" width="21.109375" style="7" customWidth="1"/>
    <col min="15" max="16384" width="11.21875" style="7"/>
  </cols>
  <sheetData>
    <row r="1" spans="1:16" ht="24" thickBot="1" x14ac:dyDescent="0.35">
      <c r="A1" s="238" t="s">
        <v>46</v>
      </c>
      <c r="B1" s="239" t="s">
        <v>47</v>
      </c>
      <c r="C1" s="239" t="s">
        <v>0</v>
      </c>
      <c r="D1" s="239" t="s">
        <v>21</v>
      </c>
      <c r="E1" s="239" t="s">
        <v>1</v>
      </c>
      <c r="F1" s="240" t="s">
        <v>180</v>
      </c>
      <c r="G1" s="241" t="s">
        <v>146</v>
      </c>
      <c r="H1" s="242"/>
      <c r="I1" s="22"/>
      <c r="J1" s="3" t="s">
        <v>147</v>
      </c>
      <c r="K1" s="22"/>
      <c r="L1" s="449" t="s">
        <v>148</v>
      </c>
      <c r="M1" s="450"/>
      <c r="N1" s="450"/>
      <c r="O1" s="451"/>
      <c r="P1" s="8"/>
    </row>
    <row r="2" spans="1:16" ht="16.2" thickBot="1" x14ac:dyDescent="0.35">
      <c r="A2" s="243"/>
      <c r="B2" s="244"/>
      <c r="C2" s="245"/>
      <c r="D2" s="245"/>
      <c r="E2" s="244"/>
      <c r="F2" s="244"/>
      <c r="G2" s="246"/>
      <c r="J2" s="293">
        <f>B2*0.4</f>
        <v>0</v>
      </c>
      <c r="L2" s="299" t="s">
        <v>179</v>
      </c>
      <c r="M2" s="452">
        <f>O4-M4</f>
        <v>30000</v>
      </c>
      <c r="N2" s="453"/>
      <c r="O2" s="454"/>
      <c r="P2" s="8"/>
    </row>
    <row r="3" spans="1:16" ht="16.2" thickBot="1" x14ac:dyDescent="0.35">
      <c r="A3" s="247"/>
      <c r="B3" s="248"/>
      <c r="C3" s="249"/>
      <c r="D3" s="249"/>
      <c r="E3" s="248"/>
      <c r="F3" s="248"/>
      <c r="G3" s="34"/>
      <c r="J3" s="294">
        <f>B3*0.4</f>
        <v>0</v>
      </c>
      <c r="L3" s="445" t="s">
        <v>149</v>
      </c>
      <c r="M3" s="446"/>
      <c r="N3" s="447" t="s">
        <v>150</v>
      </c>
      <c r="O3" s="448"/>
      <c r="P3" s="8"/>
    </row>
    <row r="4" spans="1:16" ht="16.2" thickBot="1" x14ac:dyDescent="0.35">
      <c r="A4" s="250"/>
      <c r="B4" s="251"/>
      <c r="C4" s="252"/>
      <c r="D4" s="252"/>
      <c r="E4" s="251"/>
      <c r="F4" s="251"/>
      <c r="G4" s="53"/>
      <c r="H4" s="304" t="s">
        <v>156</v>
      </c>
      <c r="I4" s="22"/>
      <c r="J4" s="295">
        <f>B4*0.4</f>
        <v>0</v>
      </c>
      <c r="L4" s="300" t="s">
        <v>151</v>
      </c>
      <c r="M4" s="301">
        <f>SUM(M5:M29)</f>
        <v>0</v>
      </c>
      <c r="N4" s="302" t="s">
        <v>152</v>
      </c>
      <c r="O4" s="303">
        <f>SUM(O5:O29)</f>
        <v>30000</v>
      </c>
      <c r="P4" s="8"/>
    </row>
    <row r="5" spans="1:16" ht="15" thickBot="1" x14ac:dyDescent="0.35">
      <c r="A5" s="253"/>
      <c r="B5" s="254"/>
      <c r="C5" s="254"/>
      <c r="D5" s="254"/>
      <c r="E5" s="254"/>
      <c r="F5" s="254"/>
      <c r="G5" s="255"/>
      <c r="H5" s="305">
        <f>SUM(C7:C11)</f>
        <v>0</v>
      </c>
      <c r="I5" s="22"/>
      <c r="J5" s="294">
        <f>B5*0.4</f>
        <v>0</v>
      </c>
      <c r="L5" s="256"/>
      <c r="M5" s="257"/>
      <c r="N5" s="258" t="s">
        <v>167</v>
      </c>
      <c r="O5" s="259">
        <f>Charakter!O7</f>
        <v>30000</v>
      </c>
      <c r="P5" s="8"/>
    </row>
    <row r="6" spans="1:16" ht="15" thickBot="1" x14ac:dyDescent="0.35">
      <c r="A6" s="238" t="s">
        <v>48</v>
      </c>
      <c r="B6" s="239" t="s">
        <v>47</v>
      </c>
      <c r="C6" s="260" t="s">
        <v>49</v>
      </c>
      <c r="D6" s="260" t="s">
        <v>21</v>
      </c>
      <c r="E6" s="239" t="s">
        <v>1</v>
      </c>
      <c r="F6" s="240" t="s">
        <v>180</v>
      </c>
      <c r="G6" s="241" t="s">
        <v>146</v>
      </c>
      <c r="H6" s="22"/>
      <c r="I6" s="22"/>
      <c r="J6" s="3" t="s">
        <v>147</v>
      </c>
      <c r="L6" s="261"/>
      <c r="M6" s="262"/>
      <c r="N6" s="263"/>
      <c r="O6" s="264"/>
      <c r="P6" s="8"/>
    </row>
    <row r="7" spans="1:16" x14ac:dyDescent="0.3">
      <c r="A7" s="265"/>
      <c r="B7" s="266"/>
      <c r="C7" s="267"/>
      <c r="D7" s="267"/>
      <c r="E7" s="268"/>
      <c r="F7" s="268"/>
      <c r="G7" s="269"/>
      <c r="H7" s="306" t="s">
        <v>153</v>
      </c>
      <c r="I7" s="22"/>
      <c r="J7" s="296">
        <f>B7*0.4</f>
        <v>0</v>
      </c>
      <c r="L7" s="270"/>
      <c r="M7" s="271"/>
      <c r="N7" s="272"/>
      <c r="O7" s="273"/>
      <c r="P7" s="8"/>
    </row>
    <row r="8" spans="1:16" ht="15" thickBot="1" x14ac:dyDescent="0.35">
      <c r="A8" s="247"/>
      <c r="B8" s="248"/>
      <c r="C8" s="249"/>
      <c r="D8" s="249"/>
      <c r="E8" s="274"/>
      <c r="F8" s="274"/>
      <c r="G8" s="34"/>
      <c r="H8" s="307">
        <f>H11+SUM(D17:D30)+SUM(D33:D61)</f>
        <v>0</v>
      </c>
      <c r="I8" s="22"/>
      <c r="J8" s="294">
        <f>B8*0.4</f>
        <v>0</v>
      </c>
      <c r="L8" s="261"/>
      <c r="M8" s="262"/>
      <c r="N8" s="263"/>
      <c r="O8" s="264"/>
      <c r="P8" s="8"/>
    </row>
    <row r="9" spans="1:16" ht="15" thickBot="1" x14ac:dyDescent="0.35">
      <c r="A9" s="250"/>
      <c r="B9" s="251"/>
      <c r="C9" s="252"/>
      <c r="D9" s="252"/>
      <c r="E9" s="275"/>
      <c r="F9" s="275"/>
      <c r="G9" s="53"/>
      <c r="I9" s="22"/>
      <c r="J9" s="295">
        <f>B9*0.4</f>
        <v>0</v>
      </c>
      <c r="L9" s="270"/>
      <c r="M9" s="271"/>
      <c r="N9" s="272"/>
      <c r="O9" s="273"/>
      <c r="P9" s="8"/>
    </row>
    <row r="10" spans="1:16" x14ac:dyDescent="0.3">
      <c r="A10" s="247"/>
      <c r="B10" s="248"/>
      <c r="C10" s="249"/>
      <c r="D10" s="249"/>
      <c r="E10" s="274"/>
      <c r="F10" s="274"/>
      <c r="G10" s="34"/>
      <c r="H10" s="306" t="s">
        <v>50</v>
      </c>
      <c r="I10" s="22"/>
      <c r="J10" s="294">
        <f>B10*0.4</f>
        <v>0</v>
      </c>
      <c r="L10" s="261"/>
      <c r="M10" s="262"/>
      <c r="N10" s="263"/>
      <c r="O10" s="264"/>
      <c r="P10" s="8"/>
    </row>
    <row r="11" spans="1:16" ht="15" thickBot="1" x14ac:dyDescent="0.35">
      <c r="A11" s="276"/>
      <c r="B11" s="277"/>
      <c r="C11" s="278"/>
      <c r="D11" s="278"/>
      <c r="E11" s="279"/>
      <c r="F11" s="279"/>
      <c r="G11" s="280"/>
      <c r="H11" s="307">
        <f>SUM(D2:D5)+SUM(D7:D11)+SUM(D13:D14)</f>
        <v>0</v>
      </c>
      <c r="I11" s="22"/>
      <c r="J11" s="295">
        <f>B11*0.4</f>
        <v>0</v>
      </c>
      <c r="L11" s="270"/>
      <c r="M11" s="271"/>
      <c r="N11" s="272"/>
      <c r="O11" s="273"/>
      <c r="P11" s="8"/>
    </row>
    <row r="12" spans="1:16" ht="15" thickBot="1" x14ac:dyDescent="0.35">
      <c r="A12" s="238" t="s">
        <v>181</v>
      </c>
      <c r="B12" s="239" t="s">
        <v>47</v>
      </c>
      <c r="C12" s="260"/>
      <c r="D12" s="260" t="s">
        <v>21</v>
      </c>
      <c r="E12" s="239" t="s">
        <v>1</v>
      </c>
      <c r="F12" s="240" t="s">
        <v>180</v>
      </c>
      <c r="G12" s="241" t="s">
        <v>146</v>
      </c>
      <c r="H12" s="281"/>
      <c r="I12" s="22"/>
      <c r="J12" s="3" t="s">
        <v>147</v>
      </c>
      <c r="L12" s="261"/>
      <c r="M12" s="262"/>
      <c r="N12" s="263"/>
      <c r="O12" s="264"/>
      <c r="P12" s="8"/>
    </row>
    <row r="13" spans="1:16" x14ac:dyDescent="0.3">
      <c r="A13" s="265"/>
      <c r="B13" s="266"/>
      <c r="C13" s="267"/>
      <c r="D13" s="267"/>
      <c r="E13" s="268"/>
      <c r="F13" s="268"/>
      <c r="G13" s="269"/>
      <c r="H13" s="281"/>
      <c r="I13" s="22"/>
      <c r="J13" s="295">
        <f t="shared" ref="J13:J14" si="0">B13*0.4</f>
        <v>0</v>
      </c>
      <c r="L13" s="270"/>
      <c r="M13" s="271"/>
      <c r="N13" s="272"/>
      <c r="O13" s="273"/>
      <c r="P13" s="8"/>
    </row>
    <row r="14" spans="1:16" ht="15" thickBot="1" x14ac:dyDescent="0.35">
      <c r="A14" s="253"/>
      <c r="B14" s="254"/>
      <c r="C14" s="282"/>
      <c r="D14" s="282"/>
      <c r="E14" s="283"/>
      <c r="F14" s="283"/>
      <c r="G14" s="284"/>
      <c r="H14" s="281"/>
      <c r="I14" s="22"/>
      <c r="J14" s="297">
        <f t="shared" si="0"/>
        <v>0</v>
      </c>
      <c r="L14" s="261"/>
      <c r="M14" s="262"/>
      <c r="N14" s="263"/>
      <c r="O14" s="264"/>
      <c r="P14" s="8"/>
    </row>
    <row r="15" spans="1:16" ht="15" thickBot="1" x14ac:dyDescent="0.35">
      <c r="C15" s="281"/>
      <c r="D15" s="281"/>
      <c r="I15" s="22"/>
      <c r="L15" s="270"/>
      <c r="M15" s="271"/>
      <c r="N15" s="272"/>
      <c r="O15" s="273"/>
      <c r="P15" s="8"/>
    </row>
    <row r="16" spans="1:16" ht="19.5" customHeight="1" thickBot="1" x14ac:dyDescent="0.35">
      <c r="A16" s="285" t="s">
        <v>51</v>
      </c>
      <c r="B16" s="240" t="s">
        <v>47</v>
      </c>
      <c r="C16" s="286" t="s">
        <v>52</v>
      </c>
      <c r="D16" s="286" t="s">
        <v>21</v>
      </c>
      <c r="E16" s="240" t="s">
        <v>2</v>
      </c>
      <c r="F16" s="287" t="s">
        <v>180</v>
      </c>
      <c r="G16" s="288"/>
      <c r="H16" s="288"/>
      <c r="I16" s="288"/>
      <c r="J16" s="298" t="s">
        <v>147</v>
      </c>
      <c r="K16" s="288"/>
      <c r="L16" s="261"/>
      <c r="M16" s="262"/>
      <c r="N16" s="263"/>
      <c r="O16" s="264"/>
      <c r="P16" s="8"/>
    </row>
    <row r="17" spans="1:16" x14ac:dyDescent="0.3">
      <c r="A17" s="265"/>
      <c r="B17" s="266">
        <f>200*E17</f>
        <v>0</v>
      </c>
      <c r="C17" s="266"/>
      <c r="D17" s="267">
        <f>0.5*E17</f>
        <v>0</v>
      </c>
      <c r="E17" s="266"/>
      <c r="F17" s="269"/>
      <c r="J17" s="293">
        <f t="shared" ref="J17:J29" si="1">B17*0.4</f>
        <v>0</v>
      </c>
      <c r="L17" s="270"/>
      <c r="M17" s="271"/>
      <c r="N17" s="272"/>
      <c r="O17" s="273"/>
      <c r="P17" s="8"/>
    </row>
    <row r="18" spans="1:16" x14ac:dyDescent="0.3">
      <c r="A18" s="247"/>
      <c r="B18" s="248">
        <f>420*E18</f>
        <v>0</v>
      </c>
      <c r="C18" s="248"/>
      <c r="D18" s="249">
        <f>0.5*E18</f>
        <v>0</v>
      </c>
      <c r="E18" s="248"/>
      <c r="F18" s="34"/>
      <c r="J18" s="294">
        <f t="shared" si="1"/>
        <v>0</v>
      </c>
      <c r="L18" s="261"/>
      <c r="M18" s="262"/>
      <c r="N18" s="263"/>
      <c r="O18" s="264"/>
      <c r="P18" s="8"/>
    </row>
    <row r="19" spans="1:16" x14ac:dyDescent="0.3">
      <c r="A19" s="250"/>
      <c r="B19" s="251">
        <f>900*E19</f>
        <v>0</v>
      </c>
      <c r="C19" s="251"/>
      <c r="D19" s="252">
        <f t="shared" ref="D19:D29" si="2">0.5*E19</f>
        <v>0</v>
      </c>
      <c r="E19" s="251"/>
      <c r="F19" s="53"/>
      <c r="J19" s="295">
        <f t="shared" si="1"/>
        <v>0</v>
      </c>
      <c r="L19" s="270"/>
      <c r="M19" s="271"/>
      <c r="N19" s="272"/>
      <c r="O19" s="273"/>
      <c r="P19" s="8"/>
    </row>
    <row r="20" spans="1:16" x14ac:dyDescent="0.3">
      <c r="A20" s="247"/>
      <c r="B20" s="248">
        <f>E20*1300</f>
        <v>0</v>
      </c>
      <c r="C20" s="248"/>
      <c r="D20" s="249">
        <f t="shared" si="2"/>
        <v>0</v>
      </c>
      <c r="E20" s="248"/>
      <c r="F20" s="34"/>
      <c r="J20" s="294">
        <f t="shared" si="1"/>
        <v>0</v>
      </c>
      <c r="L20" s="261"/>
      <c r="M20" s="262"/>
      <c r="N20" s="263"/>
      <c r="O20" s="264"/>
      <c r="P20" s="8"/>
    </row>
    <row r="21" spans="1:16" x14ac:dyDescent="0.3">
      <c r="A21" s="250"/>
      <c r="B21" s="251">
        <f>420*E21</f>
        <v>0</v>
      </c>
      <c r="C21" s="251"/>
      <c r="D21" s="252">
        <f t="shared" si="2"/>
        <v>0</v>
      </c>
      <c r="E21" s="251"/>
      <c r="F21" s="53"/>
      <c r="J21" s="295">
        <f t="shared" si="1"/>
        <v>0</v>
      </c>
      <c r="L21" s="270"/>
      <c r="M21" s="271"/>
      <c r="N21" s="272"/>
      <c r="O21" s="273"/>
      <c r="P21" s="8"/>
    </row>
    <row r="22" spans="1:16" x14ac:dyDescent="0.3">
      <c r="A22" s="247"/>
      <c r="B22" s="248">
        <f>900*E22</f>
        <v>0</v>
      </c>
      <c r="C22" s="248"/>
      <c r="D22" s="249">
        <f t="shared" si="2"/>
        <v>0</v>
      </c>
      <c r="E22" s="248"/>
      <c r="F22" s="34"/>
      <c r="J22" s="294">
        <f t="shared" si="1"/>
        <v>0</v>
      </c>
      <c r="L22" s="261"/>
      <c r="M22" s="262"/>
      <c r="N22" s="263"/>
      <c r="O22" s="264"/>
      <c r="P22" s="8"/>
    </row>
    <row r="23" spans="1:16" x14ac:dyDescent="0.3">
      <c r="A23" s="250"/>
      <c r="B23" s="251">
        <f>1300*E23</f>
        <v>0</v>
      </c>
      <c r="C23" s="251"/>
      <c r="D23" s="252">
        <f t="shared" si="2"/>
        <v>0</v>
      </c>
      <c r="E23" s="251"/>
      <c r="F23" s="53"/>
      <c r="J23" s="295">
        <f t="shared" si="1"/>
        <v>0</v>
      </c>
      <c r="L23" s="270"/>
      <c r="M23" s="271"/>
      <c r="N23" s="272"/>
      <c r="O23" s="273"/>
      <c r="P23" s="8"/>
    </row>
    <row r="24" spans="1:16" x14ac:dyDescent="0.3">
      <c r="A24" s="247"/>
      <c r="B24" s="248">
        <f>420*E24</f>
        <v>0</v>
      </c>
      <c r="C24" s="248"/>
      <c r="D24" s="249">
        <f t="shared" si="2"/>
        <v>0</v>
      </c>
      <c r="E24" s="248"/>
      <c r="F24" s="34"/>
      <c r="J24" s="294">
        <f t="shared" si="1"/>
        <v>0</v>
      </c>
      <c r="L24" s="261"/>
      <c r="M24" s="262"/>
      <c r="N24" s="263"/>
      <c r="O24" s="264"/>
      <c r="P24" s="8"/>
    </row>
    <row r="25" spans="1:16" x14ac:dyDescent="0.3">
      <c r="A25" s="250"/>
      <c r="B25" s="251">
        <f>900*E25</f>
        <v>0</v>
      </c>
      <c r="C25" s="251"/>
      <c r="D25" s="252">
        <f t="shared" si="2"/>
        <v>0</v>
      </c>
      <c r="E25" s="251"/>
      <c r="F25" s="53"/>
      <c r="J25" s="295">
        <f t="shared" si="1"/>
        <v>0</v>
      </c>
      <c r="L25" s="270"/>
      <c r="M25" s="271"/>
      <c r="N25" s="272"/>
      <c r="O25" s="273"/>
      <c r="P25" s="8"/>
    </row>
    <row r="26" spans="1:16" x14ac:dyDescent="0.3">
      <c r="A26" s="247"/>
      <c r="B26" s="248">
        <f>1300*E26</f>
        <v>0</v>
      </c>
      <c r="C26" s="248"/>
      <c r="D26" s="249">
        <f t="shared" si="2"/>
        <v>0</v>
      </c>
      <c r="E26" s="248"/>
      <c r="F26" s="34"/>
      <c r="J26" s="294">
        <f t="shared" si="1"/>
        <v>0</v>
      </c>
      <c r="L26" s="261"/>
      <c r="M26" s="262"/>
      <c r="N26" s="263"/>
      <c r="O26" s="264"/>
      <c r="P26" s="8"/>
    </row>
    <row r="27" spans="1:16" x14ac:dyDescent="0.3">
      <c r="A27" s="250"/>
      <c r="B27" s="251">
        <f>2000*E27</f>
        <v>0</v>
      </c>
      <c r="C27" s="251"/>
      <c r="D27" s="252">
        <f t="shared" si="2"/>
        <v>0</v>
      </c>
      <c r="E27" s="251"/>
      <c r="F27" s="53"/>
      <c r="J27" s="295">
        <f t="shared" si="1"/>
        <v>0</v>
      </c>
      <c r="L27" s="270"/>
      <c r="M27" s="271"/>
      <c r="N27" s="272"/>
      <c r="O27" s="273"/>
      <c r="P27" s="8"/>
    </row>
    <row r="28" spans="1:16" x14ac:dyDescent="0.3">
      <c r="A28" s="247"/>
      <c r="B28" s="248">
        <f>5000*E28</f>
        <v>0</v>
      </c>
      <c r="C28" s="248"/>
      <c r="D28" s="249">
        <f t="shared" si="2"/>
        <v>0</v>
      </c>
      <c r="E28" s="248"/>
      <c r="F28" s="34"/>
      <c r="J28" s="294">
        <f t="shared" si="1"/>
        <v>0</v>
      </c>
      <c r="L28" s="261"/>
      <c r="M28" s="262"/>
      <c r="N28" s="263"/>
      <c r="O28" s="264"/>
      <c r="P28" s="8"/>
    </row>
    <row r="29" spans="1:16" x14ac:dyDescent="0.3">
      <c r="A29" s="250"/>
      <c r="B29" s="251">
        <f>1400*E29</f>
        <v>0</v>
      </c>
      <c r="C29" s="251"/>
      <c r="D29" s="252">
        <f t="shared" si="2"/>
        <v>0</v>
      </c>
      <c r="E29" s="251"/>
      <c r="F29" s="53"/>
      <c r="J29" s="295">
        <f t="shared" si="1"/>
        <v>0</v>
      </c>
      <c r="L29" s="270"/>
      <c r="M29" s="271"/>
      <c r="N29" s="272"/>
      <c r="O29" s="273"/>
      <c r="P29" s="8"/>
    </row>
    <row r="30" spans="1:16" ht="15" thickBot="1" x14ac:dyDescent="0.35">
      <c r="A30" s="253"/>
      <c r="B30" s="254"/>
      <c r="C30" s="282"/>
      <c r="D30" s="282">
        <f>0.5*E30</f>
        <v>0</v>
      </c>
      <c r="E30" s="254"/>
      <c r="F30" s="284"/>
      <c r="J30" s="297"/>
      <c r="P30" s="8"/>
    </row>
    <row r="31" spans="1:16" ht="15" thickBot="1" x14ac:dyDescent="0.35">
      <c r="C31" s="281"/>
      <c r="D31" s="281"/>
      <c r="P31" s="8"/>
    </row>
    <row r="32" spans="1:16" ht="15" thickBot="1" x14ac:dyDescent="0.35">
      <c r="A32" s="285" t="s">
        <v>154</v>
      </c>
      <c r="B32" s="240" t="s">
        <v>47</v>
      </c>
      <c r="C32" s="240" t="s">
        <v>146</v>
      </c>
      <c r="D32" s="286" t="s">
        <v>21</v>
      </c>
      <c r="E32" s="240" t="s">
        <v>2</v>
      </c>
      <c r="F32" s="240" t="s">
        <v>180</v>
      </c>
      <c r="G32" s="287" t="s">
        <v>1</v>
      </c>
      <c r="I32" s="288"/>
      <c r="J32" s="298" t="s">
        <v>155</v>
      </c>
      <c r="K32" s="288"/>
      <c r="P32" s="8"/>
    </row>
    <row r="33" spans="1:16" x14ac:dyDescent="0.3">
      <c r="A33" s="289"/>
      <c r="B33" s="290"/>
      <c r="C33" s="290"/>
      <c r="D33" s="291"/>
      <c r="E33" s="290"/>
      <c r="F33" s="290"/>
      <c r="G33" s="292"/>
      <c r="I33" s="22"/>
      <c r="J33" s="293">
        <f>B33*0.4</f>
        <v>0</v>
      </c>
      <c r="P33" s="8"/>
    </row>
    <row r="34" spans="1:16" x14ac:dyDescent="0.3">
      <c r="A34" s="247"/>
      <c r="B34" s="248"/>
      <c r="C34" s="248"/>
      <c r="D34" s="249"/>
      <c r="E34" s="248"/>
      <c r="F34" s="248"/>
      <c r="G34" s="34"/>
      <c r="J34" s="294">
        <f t="shared" ref="J34:J44" si="3">B34*0.4</f>
        <v>0</v>
      </c>
      <c r="P34" s="8"/>
    </row>
    <row r="35" spans="1:16" x14ac:dyDescent="0.3">
      <c r="A35" s="250"/>
      <c r="B35" s="251"/>
      <c r="C35" s="251"/>
      <c r="D35" s="252"/>
      <c r="E35" s="251"/>
      <c r="F35" s="251"/>
      <c r="G35" s="53"/>
      <c r="J35" s="295">
        <f t="shared" si="3"/>
        <v>0</v>
      </c>
      <c r="P35" s="8"/>
    </row>
    <row r="36" spans="1:16" x14ac:dyDescent="0.3">
      <c r="A36" s="247"/>
      <c r="B36" s="248"/>
      <c r="C36" s="248"/>
      <c r="D36" s="249"/>
      <c r="E36" s="248"/>
      <c r="F36" s="248"/>
      <c r="G36" s="34"/>
      <c r="J36" s="294">
        <f t="shared" si="3"/>
        <v>0</v>
      </c>
      <c r="P36" s="8"/>
    </row>
    <row r="37" spans="1:16" x14ac:dyDescent="0.3">
      <c r="A37" s="250"/>
      <c r="B37" s="251"/>
      <c r="C37" s="251"/>
      <c r="D37" s="252"/>
      <c r="E37" s="251"/>
      <c r="F37" s="251"/>
      <c r="G37" s="53"/>
      <c r="J37" s="295">
        <f t="shared" si="3"/>
        <v>0</v>
      </c>
      <c r="P37" s="8"/>
    </row>
    <row r="38" spans="1:16" x14ac:dyDescent="0.3">
      <c r="A38" s="247"/>
      <c r="B38" s="248"/>
      <c r="C38" s="248"/>
      <c r="D38" s="249"/>
      <c r="E38" s="248"/>
      <c r="F38" s="248"/>
      <c r="G38" s="34"/>
      <c r="J38" s="294">
        <f t="shared" si="3"/>
        <v>0</v>
      </c>
      <c r="P38" s="8"/>
    </row>
    <row r="39" spans="1:16" x14ac:dyDescent="0.3">
      <c r="A39" s="250"/>
      <c r="B39" s="251"/>
      <c r="C39" s="251"/>
      <c r="D39" s="252"/>
      <c r="E39" s="251"/>
      <c r="F39" s="251"/>
      <c r="G39" s="53"/>
      <c r="J39" s="295">
        <f t="shared" si="3"/>
        <v>0</v>
      </c>
      <c r="P39" s="8"/>
    </row>
    <row r="40" spans="1:16" x14ac:dyDescent="0.3">
      <c r="A40" s="247"/>
      <c r="B40" s="248"/>
      <c r="C40" s="248"/>
      <c r="D40" s="249"/>
      <c r="E40" s="248"/>
      <c r="F40" s="248"/>
      <c r="G40" s="34"/>
      <c r="J40" s="294">
        <f t="shared" si="3"/>
        <v>0</v>
      </c>
      <c r="P40" s="8"/>
    </row>
    <row r="41" spans="1:16" x14ac:dyDescent="0.3">
      <c r="A41" s="250"/>
      <c r="B41" s="251"/>
      <c r="C41" s="251"/>
      <c r="D41" s="252"/>
      <c r="E41" s="251"/>
      <c r="F41" s="251"/>
      <c r="G41" s="53"/>
      <c r="J41" s="295">
        <f t="shared" si="3"/>
        <v>0</v>
      </c>
      <c r="P41" s="8"/>
    </row>
    <row r="42" spans="1:16" x14ac:dyDescent="0.3">
      <c r="A42" s="247"/>
      <c r="B42" s="248"/>
      <c r="C42" s="248"/>
      <c r="D42" s="249"/>
      <c r="E42" s="248"/>
      <c r="F42" s="248"/>
      <c r="G42" s="34"/>
      <c r="J42" s="294">
        <f t="shared" si="3"/>
        <v>0</v>
      </c>
      <c r="P42" s="8"/>
    </row>
    <row r="43" spans="1:16" x14ac:dyDescent="0.3">
      <c r="A43" s="250"/>
      <c r="B43" s="251"/>
      <c r="C43" s="251"/>
      <c r="D43" s="252"/>
      <c r="E43" s="251"/>
      <c r="F43" s="251"/>
      <c r="G43" s="53"/>
      <c r="J43" s="295">
        <f t="shared" si="3"/>
        <v>0</v>
      </c>
      <c r="P43" s="8"/>
    </row>
    <row r="44" spans="1:16" x14ac:dyDescent="0.3">
      <c r="A44" s="247"/>
      <c r="B44" s="248"/>
      <c r="C44" s="248"/>
      <c r="D44" s="249"/>
      <c r="E44" s="248"/>
      <c r="F44" s="248"/>
      <c r="G44" s="34"/>
      <c r="J44" s="294">
        <f t="shared" si="3"/>
        <v>0</v>
      </c>
      <c r="P44" s="8"/>
    </row>
    <row r="45" spans="1:16" x14ac:dyDescent="0.3">
      <c r="A45" s="250"/>
      <c r="B45" s="251"/>
      <c r="C45" s="251"/>
      <c r="D45" s="252"/>
      <c r="E45" s="251"/>
      <c r="F45" s="251"/>
      <c r="G45" s="53"/>
      <c r="J45" s="295">
        <f t="shared" ref="J45:J61" si="4">B45*0.4</f>
        <v>0</v>
      </c>
    </row>
    <row r="46" spans="1:16" x14ac:dyDescent="0.3">
      <c r="A46" s="247"/>
      <c r="B46" s="248"/>
      <c r="C46" s="248"/>
      <c r="D46" s="249"/>
      <c r="E46" s="248"/>
      <c r="F46" s="248"/>
      <c r="G46" s="34"/>
      <c r="J46" s="294">
        <f t="shared" si="4"/>
        <v>0</v>
      </c>
    </row>
    <row r="47" spans="1:16" x14ac:dyDescent="0.3">
      <c r="A47" s="250"/>
      <c r="B47" s="251"/>
      <c r="C47" s="251"/>
      <c r="D47" s="252"/>
      <c r="E47" s="251"/>
      <c r="F47" s="251"/>
      <c r="G47" s="53"/>
      <c r="J47" s="295">
        <f t="shared" si="4"/>
        <v>0</v>
      </c>
    </row>
    <row r="48" spans="1:16" x14ac:dyDescent="0.3">
      <c r="A48" s="247"/>
      <c r="B48" s="248"/>
      <c r="C48" s="248"/>
      <c r="D48" s="249"/>
      <c r="E48" s="248"/>
      <c r="F48" s="248"/>
      <c r="G48" s="34"/>
      <c r="J48" s="294">
        <f t="shared" si="4"/>
        <v>0</v>
      </c>
    </row>
    <row r="49" spans="1:10" x14ac:dyDescent="0.3">
      <c r="A49" s="250"/>
      <c r="B49" s="251"/>
      <c r="C49" s="251"/>
      <c r="D49" s="252"/>
      <c r="E49" s="251"/>
      <c r="F49" s="251"/>
      <c r="G49" s="53"/>
      <c r="J49" s="295">
        <f t="shared" si="4"/>
        <v>0</v>
      </c>
    </row>
    <row r="50" spans="1:10" x14ac:dyDescent="0.3">
      <c r="A50" s="247"/>
      <c r="B50" s="248"/>
      <c r="C50" s="248"/>
      <c r="D50" s="249"/>
      <c r="E50" s="248"/>
      <c r="F50" s="248"/>
      <c r="G50" s="34"/>
      <c r="J50" s="294">
        <f t="shared" si="4"/>
        <v>0</v>
      </c>
    </row>
    <row r="51" spans="1:10" x14ac:dyDescent="0.3">
      <c r="A51" s="250"/>
      <c r="B51" s="251"/>
      <c r="C51" s="251"/>
      <c r="D51" s="252"/>
      <c r="E51" s="251"/>
      <c r="F51" s="251"/>
      <c r="G51" s="53"/>
      <c r="J51" s="295">
        <f t="shared" si="4"/>
        <v>0</v>
      </c>
    </row>
    <row r="52" spans="1:10" x14ac:dyDescent="0.3">
      <c r="A52" s="247"/>
      <c r="B52" s="248"/>
      <c r="C52" s="248"/>
      <c r="D52" s="249"/>
      <c r="E52" s="248"/>
      <c r="F52" s="248"/>
      <c r="G52" s="34"/>
      <c r="J52" s="294">
        <f t="shared" si="4"/>
        <v>0</v>
      </c>
    </row>
    <row r="53" spans="1:10" x14ac:dyDescent="0.3">
      <c r="A53" s="250"/>
      <c r="B53" s="251"/>
      <c r="C53" s="251"/>
      <c r="D53" s="252"/>
      <c r="E53" s="251"/>
      <c r="F53" s="251"/>
      <c r="G53" s="53"/>
      <c r="J53" s="295">
        <f t="shared" si="4"/>
        <v>0</v>
      </c>
    </row>
    <row r="54" spans="1:10" x14ac:dyDescent="0.3">
      <c r="A54" s="247"/>
      <c r="B54" s="248"/>
      <c r="C54" s="248"/>
      <c r="D54" s="249"/>
      <c r="E54" s="248"/>
      <c r="F54" s="248"/>
      <c r="G54" s="34"/>
      <c r="J54" s="294">
        <f t="shared" si="4"/>
        <v>0</v>
      </c>
    </row>
    <row r="55" spans="1:10" x14ac:dyDescent="0.3">
      <c r="A55" s="250"/>
      <c r="B55" s="251"/>
      <c r="C55" s="251"/>
      <c r="D55" s="252"/>
      <c r="E55" s="251"/>
      <c r="F55" s="251"/>
      <c r="G55" s="53"/>
      <c r="J55" s="295">
        <f t="shared" si="4"/>
        <v>0</v>
      </c>
    </row>
    <row r="56" spans="1:10" x14ac:dyDescent="0.3">
      <c r="A56" s="247"/>
      <c r="B56" s="248"/>
      <c r="C56" s="248"/>
      <c r="D56" s="249"/>
      <c r="E56" s="248"/>
      <c r="F56" s="248"/>
      <c r="G56" s="34"/>
      <c r="J56" s="294">
        <f t="shared" si="4"/>
        <v>0</v>
      </c>
    </row>
    <row r="57" spans="1:10" x14ac:dyDescent="0.3">
      <c r="A57" s="250"/>
      <c r="B57" s="251"/>
      <c r="C57" s="251"/>
      <c r="D57" s="252"/>
      <c r="E57" s="251"/>
      <c r="F57" s="251"/>
      <c r="G57" s="53"/>
      <c r="J57" s="295">
        <f t="shared" si="4"/>
        <v>0</v>
      </c>
    </row>
    <row r="58" spans="1:10" x14ac:dyDescent="0.3">
      <c r="A58" s="247"/>
      <c r="B58" s="248"/>
      <c r="C58" s="248"/>
      <c r="D58" s="249"/>
      <c r="E58" s="248"/>
      <c r="F58" s="248"/>
      <c r="G58" s="34"/>
      <c r="J58" s="294">
        <f t="shared" si="4"/>
        <v>0</v>
      </c>
    </row>
    <row r="59" spans="1:10" x14ac:dyDescent="0.3">
      <c r="A59" s="250"/>
      <c r="B59" s="251"/>
      <c r="C59" s="251"/>
      <c r="D59" s="252"/>
      <c r="E59" s="251"/>
      <c r="F59" s="251"/>
      <c r="G59" s="53"/>
      <c r="J59" s="295">
        <f t="shared" si="4"/>
        <v>0</v>
      </c>
    </row>
    <row r="60" spans="1:10" x14ac:dyDescent="0.3">
      <c r="A60" s="247"/>
      <c r="B60" s="248"/>
      <c r="C60" s="248"/>
      <c r="D60" s="249"/>
      <c r="E60" s="248"/>
      <c r="F60" s="248"/>
      <c r="G60" s="34"/>
      <c r="J60" s="294">
        <f t="shared" si="4"/>
        <v>0</v>
      </c>
    </row>
    <row r="61" spans="1:10" x14ac:dyDescent="0.3">
      <c r="A61" s="250"/>
      <c r="B61" s="251"/>
      <c r="C61" s="251"/>
      <c r="D61" s="252"/>
      <c r="E61" s="251"/>
      <c r="F61" s="251"/>
      <c r="G61" s="53"/>
      <c r="J61" s="295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zoomScale="90" zoomScaleNormal="90" workbookViewId="0">
      <selection activeCell="J27" sqref="J27"/>
    </sheetView>
  </sheetViews>
  <sheetFormatPr baseColWidth="10" defaultColWidth="11.21875" defaultRowHeight="14.4" x14ac:dyDescent="0.3"/>
  <cols>
    <col min="1" max="1" width="18.21875" style="5" customWidth="1"/>
    <col min="2" max="2" width="10.44140625" style="5" customWidth="1"/>
    <col min="3" max="3" width="18" style="5" customWidth="1"/>
    <col min="4" max="4" width="9.77734375" style="5" customWidth="1"/>
    <col min="5" max="5" width="3.77734375" style="5" customWidth="1"/>
    <col min="6" max="6" width="16" style="5" customWidth="1"/>
    <col min="7" max="7" width="7.109375" style="5" customWidth="1"/>
    <col min="8" max="8" width="8.21875" style="5" customWidth="1"/>
    <col min="9" max="9" width="14" style="5" customWidth="1"/>
    <col min="10" max="10" width="5.21875" style="5" customWidth="1"/>
    <col min="11" max="11" width="3" style="5" customWidth="1"/>
    <col min="12" max="12" width="25.109375" style="5" customWidth="1"/>
    <col min="13" max="13" width="11.44140625" style="5" customWidth="1"/>
    <col min="14" max="14" width="19.88671875" style="5" customWidth="1"/>
    <col min="15" max="15" width="23.5546875" style="5" customWidth="1"/>
    <col min="16" max="16" width="13.88671875" style="5" customWidth="1"/>
    <col min="17" max="17" width="35.109375" style="5" customWidth="1"/>
    <col min="18" max="18" width="5.21875" style="5" customWidth="1"/>
    <col min="19" max="16384" width="11.21875" style="5"/>
  </cols>
  <sheetData>
    <row r="1" spans="1:26" ht="33.75" customHeight="1" thickBot="1" x14ac:dyDescent="0.35">
      <c r="A1" s="44" t="s">
        <v>188</v>
      </c>
      <c r="B1" s="313" t="s">
        <v>160</v>
      </c>
      <c r="C1" s="48" t="s">
        <v>187</v>
      </c>
      <c r="D1" s="45" t="s">
        <v>186</v>
      </c>
      <c r="E1" s="49"/>
      <c r="F1" s="44" t="s">
        <v>4</v>
      </c>
      <c r="G1" s="455" t="s">
        <v>190</v>
      </c>
      <c r="H1" s="456"/>
      <c r="I1" s="48" t="s">
        <v>189</v>
      </c>
      <c r="J1" s="44" t="s">
        <v>4</v>
      </c>
      <c r="K1" s="46"/>
      <c r="L1" s="47" t="s">
        <v>6</v>
      </c>
      <c r="M1" s="7"/>
      <c r="N1" s="457" t="s">
        <v>255</v>
      </c>
      <c r="O1" s="459"/>
      <c r="P1" s="51" t="s">
        <v>239</v>
      </c>
      <c r="Q1" s="7"/>
    </row>
    <row r="2" spans="1:26" x14ac:dyDescent="0.3">
      <c r="A2" s="316" t="s">
        <v>194</v>
      </c>
      <c r="B2" s="320">
        <f t="shared" ref="B2:B9" si="0">D2</f>
        <v>10</v>
      </c>
      <c r="C2" s="54"/>
      <c r="D2" s="92">
        <f>VLOOKUP($B$1,DatenExelintern!F22:U29,2, FALSE)</f>
        <v>10</v>
      </c>
      <c r="E2" s="32"/>
      <c r="F2" s="175" t="s">
        <v>10</v>
      </c>
      <c r="G2" s="176" t="s">
        <v>11</v>
      </c>
      <c r="H2" s="177" t="s">
        <v>12</v>
      </c>
      <c r="I2" s="54"/>
      <c r="J2" s="89">
        <v>10</v>
      </c>
      <c r="K2" s="7"/>
      <c r="L2" s="226"/>
      <c r="M2" s="7"/>
      <c r="N2" s="73" t="s">
        <v>145</v>
      </c>
      <c r="O2" s="74">
        <f>B4*4+B7</f>
        <v>50</v>
      </c>
      <c r="P2" s="224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3">
      <c r="A3" s="317" t="s">
        <v>195</v>
      </c>
      <c r="B3" s="321">
        <f>D3</f>
        <v>10</v>
      </c>
      <c r="C3" s="29"/>
      <c r="D3" s="93">
        <f>VLOOKUP($B$1,DatenExelintern!F22:U29,3, FALSE)</f>
        <v>10</v>
      </c>
      <c r="E3" s="32"/>
      <c r="F3" s="172" t="s">
        <v>200</v>
      </c>
      <c r="G3" s="178" t="s">
        <v>11</v>
      </c>
      <c r="H3" s="179" t="s">
        <v>12</v>
      </c>
      <c r="I3" s="29"/>
      <c r="J3" s="85">
        <v>10</v>
      </c>
      <c r="K3" s="7"/>
      <c r="L3" s="227"/>
      <c r="M3" s="7"/>
      <c r="N3" s="75" t="s">
        <v>144</v>
      </c>
      <c r="O3" s="76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3">
      <c r="A4" s="318" t="s">
        <v>14</v>
      </c>
      <c r="B4" s="322">
        <f>D4</f>
        <v>10</v>
      </c>
      <c r="C4" s="55"/>
      <c r="D4" s="94">
        <f>VLOOKUP($B$1,DatenExelintern!F22:U29,4, FALSE)</f>
        <v>10</v>
      </c>
      <c r="E4" s="32"/>
      <c r="F4" s="173" t="s">
        <v>201</v>
      </c>
      <c r="G4" s="178" t="s">
        <v>11</v>
      </c>
      <c r="H4" s="179"/>
      <c r="I4" s="55"/>
      <c r="J4" s="84">
        <v>10</v>
      </c>
      <c r="K4" s="7"/>
      <c r="L4" s="228"/>
      <c r="M4" s="7"/>
      <c r="N4" s="77" t="s">
        <v>191</v>
      </c>
      <c r="O4" s="78">
        <f>VLOOKUP($B$1,DatenExelintern!F22:U29,14, FALSE)</f>
        <v>10</v>
      </c>
      <c r="P4" s="53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3">
      <c r="A5" s="317" t="s">
        <v>196</v>
      </c>
      <c r="B5" s="323">
        <f t="shared" si="0"/>
        <v>10</v>
      </c>
      <c r="C5" s="29"/>
      <c r="D5" s="93">
        <f>VLOOKUP($B$1,DatenExelintern!F22:U29,5, FALSE)</f>
        <v>10</v>
      </c>
      <c r="E5" s="32"/>
      <c r="F5" s="172" t="s">
        <v>17</v>
      </c>
      <c r="G5" s="180" t="s">
        <v>11</v>
      </c>
      <c r="H5" s="181" t="s">
        <v>12</v>
      </c>
      <c r="I5" s="29"/>
      <c r="J5" s="85">
        <v>10</v>
      </c>
      <c r="K5" s="7"/>
      <c r="L5" s="229"/>
      <c r="M5" s="7"/>
      <c r="N5" s="75" t="s">
        <v>182</v>
      </c>
      <c r="O5" s="76"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3">
      <c r="A6" s="318" t="s">
        <v>60</v>
      </c>
      <c r="B6" s="324">
        <f t="shared" si="0"/>
        <v>10</v>
      </c>
      <c r="C6" s="55"/>
      <c r="D6" s="94">
        <f>VLOOKUP($B$1,DatenExelintern!F22:U29,6, FALSE)</f>
        <v>10</v>
      </c>
      <c r="E6" s="32"/>
      <c r="F6" s="173" t="s">
        <v>61</v>
      </c>
      <c r="G6" s="180" t="s">
        <v>38</v>
      </c>
      <c r="H6" s="182" t="s">
        <v>80</v>
      </c>
      <c r="I6" s="55"/>
      <c r="J6" s="84">
        <v>10</v>
      </c>
      <c r="K6" s="7"/>
      <c r="L6" s="228"/>
      <c r="M6" s="7"/>
      <c r="N6" s="77" t="s">
        <v>178</v>
      </c>
      <c r="O6" s="78" t="str">
        <f>VLOOKUP($B$1,DatenExelintern!F22:U29,16, FALSE)</f>
        <v>Herkunft 2</v>
      </c>
      <c r="P6" s="53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317" t="s">
        <v>94</v>
      </c>
      <c r="B7" s="325">
        <f t="shared" si="0"/>
        <v>10</v>
      </c>
      <c r="C7" s="29"/>
      <c r="D7" s="93">
        <f>VLOOKUP($B$1,DatenExelintern!F22:U29,7, FALSE)</f>
        <v>10</v>
      </c>
      <c r="E7" s="32"/>
      <c r="F7" s="172" t="s">
        <v>202</v>
      </c>
      <c r="G7" s="183" t="s">
        <v>12</v>
      </c>
      <c r="H7" s="181" t="s">
        <v>18</v>
      </c>
      <c r="I7" s="29"/>
      <c r="J7" s="85">
        <v>10</v>
      </c>
      <c r="K7" s="7"/>
      <c r="L7" s="229"/>
      <c r="M7" s="7"/>
      <c r="N7" s="75" t="s">
        <v>183</v>
      </c>
      <c r="O7" s="76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thickBot="1" x14ac:dyDescent="0.35">
      <c r="A8" s="318" t="s">
        <v>220</v>
      </c>
      <c r="B8" s="326">
        <f t="shared" si="0"/>
        <v>4</v>
      </c>
      <c r="C8" s="55"/>
      <c r="D8" s="94">
        <f>VLOOKUP($B$1,DatenExelintern!F22:U29,8, FALSE)</f>
        <v>4</v>
      </c>
      <c r="E8" s="32"/>
      <c r="F8" s="173" t="s">
        <v>205</v>
      </c>
      <c r="G8" s="180" t="s">
        <v>11</v>
      </c>
      <c r="H8" s="181" t="s">
        <v>18</v>
      </c>
      <c r="I8" s="55"/>
      <c r="J8" s="84">
        <v>10</v>
      </c>
      <c r="K8" s="7"/>
      <c r="L8" s="228"/>
      <c r="M8" s="7"/>
      <c r="N8" s="79" t="s">
        <v>184</v>
      </c>
      <c r="O8" s="80">
        <v>1</v>
      </c>
      <c r="P8" s="225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thickBot="1" x14ac:dyDescent="0.35">
      <c r="A9" s="317" t="s">
        <v>62</v>
      </c>
      <c r="B9" s="326">
        <f t="shared" si="0"/>
        <v>4</v>
      </c>
      <c r="C9" s="30"/>
      <c r="D9" s="95">
        <f>VLOOKUP($B$1,DatenExelintern!F22:U29,9, FALSE)</f>
        <v>4</v>
      </c>
      <c r="E9" s="32"/>
      <c r="F9" s="184" t="s">
        <v>203</v>
      </c>
      <c r="G9" s="185" t="s">
        <v>18</v>
      </c>
      <c r="H9" s="186"/>
      <c r="I9" s="29"/>
      <c r="J9" s="86">
        <v>10</v>
      </c>
      <c r="K9" s="7"/>
      <c r="L9" s="2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thickBot="1" x14ac:dyDescent="0.35">
      <c r="A10" s="318" t="s">
        <v>197</v>
      </c>
      <c r="B10" s="327">
        <f>ROUND((B8+B5+B7+B9)/2,0)</f>
        <v>14</v>
      </c>
      <c r="C10" s="7"/>
      <c r="D10" s="315"/>
      <c r="E10" s="32"/>
      <c r="F10" s="187" t="s">
        <v>204</v>
      </c>
      <c r="G10" s="176" t="s">
        <v>11</v>
      </c>
      <c r="H10" s="177" t="s">
        <v>18</v>
      </c>
      <c r="I10" s="55"/>
      <c r="J10" s="89">
        <v>10</v>
      </c>
      <c r="K10" s="7"/>
      <c r="L10" s="230"/>
      <c r="M10" s="7"/>
      <c r="N10" s="51" t="s">
        <v>139</v>
      </c>
      <c r="O10" s="51" t="s">
        <v>244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thickBot="1" x14ac:dyDescent="0.35">
      <c r="A11" s="319" t="s">
        <v>198</v>
      </c>
      <c r="B11" s="328">
        <f>B5-ROUND(Inventar!H11/5,0)</f>
        <v>10</v>
      </c>
      <c r="C11" s="7"/>
      <c r="D11" s="315"/>
      <c r="E11" s="32"/>
      <c r="F11" s="188" t="s">
        <v>29</v>
      </c>
      <c r="G11" s="189" t="s">
        <v>18</v>
      </c>
      <c r="H11" s="190"/>
      <c r="I11" s="29"/>
      <c r="J11" s="85">
        <v>10</v>
      </c>
      <c r="K11" s="7"/>
      <c r="L11" s="7"/>
      <c r="M11" s="7"/>
      <c r="N11" s="231"/>
      <c r="O11" s="23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thickBot="1" x14ac:dyDescent="0.35">
      <c r="A12" s="67"/>
      <c r="B12" s="62"/>
      <c r="C12" s="7"/>
      <c r="D12" s="32"/>
      <c r="E12" s="32"/>
      <c r="F12" s="174" t="s">
        <v>159</v>
      </c>
      <c r="G12" s="185" t="s">
        <v>18</v>
      </c>
      <c r="H12" s="191" t="s">
        <v>80</v>
      </c>
      <c r="I12" s="55"/>
      <c r="J12" s="90">
        <v>10</v>
      </c>
      <c r="K12" s="7"/>
      <c r="L12" s="115" t="s">
        <v>243</v>
      </c>
      <c r="M12" s="7"/>
      <c r="N12" s="229"/>
      <c r="O12" s="229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thickBot="1" x14ac:dyDescent="0.35">
      <c r="A13" s="308" t="s">
        <v>33</v>
      </c>
      <c r="B13" s="314" t="s">
        <v>242</v>
      </c>
      <c r="C13" s="32"/>
      <c r="D13" s="32"/>
      <c r="E13" s="32"/>
      <c r="F13" s="192" t="s">
        <v>206</v>
      </c>
      <c r="G13" s="193" t="s">
        <v>32</v>
      </c>
      <c r="H13" s="194" t="s">
        <v>38</v>
      </c>
      <c r="I13" s="29"/>
      <c r="J13" s="91">
        <v>10</v>
      </c>
      <c r="K13" s="7"/>
      <c r="L13" s="231"/>
      <c r="M13" s="7"/>
      <c r="N13" s="228"/>
      <c r="O13" s="22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thickBot="1" x14ac:dyDescent="0.35">
      <c r="A14" s="67"/>
      <c r="B14" s="62"/>
      <c r="C14" s="32"/>
      <c r="D14" s="32"/>
      <c r="E14" s="32"/>
      <c r="F14" s="173" t="s">
        <v>207</v>
      </c>
      <c r="G14" s="195" t="s">
        <v>32</v>
      </c>
      <c r="H14" s="196"/>
      <c r="I14" s="55"/>
      <c r="J14" s="84">
        <v>10</v>
      </c>
      <c r="K14" s="7"/>
      <c r="L14" s="229"/>
      <c r="M14" s="7"/>
      <c r="N14" s="229"/>
      <c r="O14" s="22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thickBot="1" x14ac:dyDescent="0.35">
      <c r="A15" s="309" t="s">
        <v>199</v>
      </c>
      <c r="B15" s="369">
        <f xml:space="preserve"> (B5 + B2*2) *5</f>
        <v>150</v>
      </c>
      <c r="C15" s="32"/>
      <c r="D15" s="32"/>
      <c r="E15" s="32"/>
      <c r="F15" s="197" t="s">
        <v>208</v>
      </c>
      <c r="G15" s="195" t="s">
        <v>32</v>
      </c>
      <c r="H15" s="196"/>
      <c r="I15" s="29"/>
      <c r="J15" s="85">
        <v>10</v>
      </c>
      <c r="K15" s="7"/>
      <c r="L15" s="228"/>
      <c r="M15" s="7"/>
      <c r="N15" s="228"/>
      <c r="O15" s="2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thickBot="1" x14ac:dyDescent="0.35">
      <c r="A16" s="310" t="s">
        <v>40</v>
      </c>
      <c r="B16" s="370">
        <f>B5/2</f>
        <v>5</v>
      </c>
      <c r="C16" s="32"/>
      <c r="D16" s="32"/>
      <c r="E16" s="32"/>
      <c r="F16" s="187" t="s">
        <v>35</v>
      </c>
      <c r="G16" s="180" t="s">
        <v>36</v>
      </c>
      <c r="H16" s="181" t="s">
        <v>37</v>
      </c>
      <c r="I16" s="55"/>
      <c r="J16" s="84">
        <v>10</v>
      </c>
      <c r="K16" s="7"/>
      <c r="L16" s="229"/>
      <c r="M16" s="7"/>
      <c r="N16" s="235"/>
      <c r="O16" s="23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thickBot="1" x14ac:dyDescent="0.35">
      <c r="A17" s="311" t="s">
        <v>42</v>
      </c>
      <c r="B17" s="371">
        <f>ROUNDUP(Charakter!$B$15*0.2,0)</f>
        <v>30</v>
      </c>
      <c r="C17" s="32"/>
      <c r="D17" s="32"/>
      <c r="E17" s="32"/>
      <c r="F17" s="188" t="s">
        <v>209</v>
      </c>
      <c r="G17" s="180" t="s">
        <v>38</v>
      </c>
      <c r="H17" s="181" t="s">
        <v>80</v>
      </c>
      <c r="I17" s="29"/>
      <c r="J17" s="85">
        <v>10</v>
      </c>
      <c r="K17" s="7"/>
      <c r="L17" s="230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thickBot="1" x14ac:dyDescent="0.35">
      <c r="A18" s="311" t="s">
        <v>43</v>
      </c>
      <c r="B18" s="311">
        <f>ROUNDUP(Charakter!$B$15*0.7,0)</f>
        <v>105</v>
      </c>
      <c r="C18" s="32"/>
      <c r="D18" s="32"/>
      <c r="E18" s="32"/>
      <c r="F18" s="174" t="s">
        <v>210</v>
      </c>
      <c r="G18" s="198" t="s">
        <v>64</v>
      </c>
      <c r="H18" s="199" t="s">
        <v>37</v>
      </c>
      <c r="I18" s="55"/>
      <c r="J18" s="90">
        <v>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thickBot="1" x14ac:dyDescent="0.35">
      <c r="A19" s="311" t="s">
        <v>90</v>
      </c>
      <c r="B19" s="311">
        <f>ROUNDUP(Charakter!$B$15*0.2,0)</f>
        <v>30</v>
      </c>
      <c r="C19" s="62"/>
      <c r="D19" s="32"/>
      <c r="E19" s="32"/>
      <c r="F19" s="192" t="s">
        <v>211</v>
      </c>
      <c r="G19" s="200" t="s">
        <v>12</v>
      </c>
      <c r="H19" s="201"/>
      <c r="I19" s="29"/>
      <c r="J19" s="91">
        <v>10</v>
      </c>
      <c r="K19" s="7"/>
      <c r="L19" s="457" t="s">
        <v>254</v>
      </c>
      <c r="M19" s="458"/>
      <c r="N19" s="458"/>
      <c r="O19" s="45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thickBot="1" x14ac:dyDescent="0.35">
      <c r="A20" s="311" t="s">
        <v>91</v>
      </c>
      <c r="B20" s="311">
        <f>ROUNDUP(Charakter!$B$15*0.2,0)</f>
        <v>30</v>
      </c>
      <c r="C20" s="62"/>
      <c r="D20" s="32"/>
      <c r="E20" s="32"/>
      <c r="F20" s="174" t="s">
        <v>212</v>
      </c>
      <c r="G20" s="198" t="s">
        <v>12</v>
      </c>
      <c r="H20" s="199"/>
      <c r="I20" s="56"/>
      <c r="J20" s="90">
        <v>10</v>
      </c>
      <c r="K20" s="7"/>
      <c r="L20" s="81" t="s">
        <v>33</v>
      </c>
      <c r="M20" s="82" t="s">
        <v>240</v>
      </c>
      <c r="N20" s="82" t="s">
        <v>185</v>
      </c>
      <c r="O20" s="83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311" t="s">
        <v>92</v>
      </c>
      <c r="B21" s="311">
        <f>ROUNDUP(Charakter!$B$15*0.25,0)</f>
        <v>38</v>
      </c>
      <c r="C21" s="7"/>
      <c r="F21" s="192" t="s">
        <v>44</v>
      </c>
      <c r="G21" s="202" t="s">
        <v>38</v>
      </c>
      <c r="H21" s="203"/>
      <c r="I21" s="29"/>
      <c r="J21" s="91">
        <v>10</v>
      </c>
      <c r="K21" s="7"/>
      <c r="L21" s="232"/>
      <c r="M21" s="105"/>
      <c r="N21" s="105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311" t="s">
        <v>93</v>
      </c>
      <c r="B22" s="311">
        <f>ROUNDUP(Charakter!$B$15*0.25,0)</f>
        <v>38</v>
      </c>
      <c r="C22" s="31"/>
      <c r="F22" s="173" t="s">
        <v>45</v>
      </c>
      <c r="G22" s="204" t="s">
        <v>38</v>
      </c>
      <c r="H22" s="182"/>
      <c r="I22" s="55"/>
      <c r="J22" s="84">
        <v>10</v>
      </c>
      <c r="K22" s="7"/>
      <c r="L22" s="77"/>
      <c r="M22" s="78"/>
      <c r="N22" s="78"/>
      <c r="O22" s="23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thickBot="1" x14ac:dyDescent="0.35">
      <c r="A23" s="7"/>
      <c r="B23" s="7"/>
      <c r="C23" s="7"/>
      <c r="D23" s="7"/>
      <c r="F23" s="184" t="s">
        <v>213</v>
      </c>
      <c r="G23" s="205" t="s">
        <v>38</v>
      </c>
      <c r="H23" s="191" t="s">
        <v>80</v>
      </c>
      <c r="I23" s="29"/>
      <c r="J23" s="86">
        <v>10</v>
      </c>
      <c r="K23" s="7"/>
      <c r="L23" s="75"/>
      <c r="M23" s="76"/>
      <c r="N23" s="76"/>
      <c r="O23" s="8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7"/>
      <c r="B24" s="7"/>
      <c r="C24" s="7"/>
      <c r="D24" s="7"/>
      <c r="E24" s="7"/>
      <c r="F24" s="175" t="s">
        <v>216</v>
      </c>
      <c r="G24" s="206" t="s">
        <v>80</v>
      </c>
      <c r="H24" s="207"/>
      <c r="I24" s="55"/>
      <c r="J24" s="89">
        <v>10</v>
      </c>
      <c r="K24" s="7"/>
      <c r="L24" s="77"/>
      <c r="M24" s="78"/>
      <c r="N24" s="78"/>
      <c r="O24" s="23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7"/>
      <c r="B25" s="7"/>
      <c r="C25" s="7"/>
      <c r="D25" s="7"/>
      <c r="E25" s="7"/>
      <c r="F25" s="172" t="s">
        <v>214</v>
      </c>
      <c r="G25" s="208" t="s">
        <v>80</v>
      </c>
      <c r="H25" s="209"/>
      <c r="I25" s="29"/>
      <c r="J25" s="85">
        <v>10</v>
      </c>
      <c r="K25" s="7"/>
      <c r="L25" s="75"/>
      <c r="M25" s="76"/>
      <c r="N25" s="76"/>
      <c r="O25" s="8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thickBot="1" x14ac:dyDescent="0.35">
      <c r="A26" s="7"/>
      <c r="B26" s="7"/>
      <c r="C26" s="7"/>
      <c r="D26" s="7"/>
      <c r="E26" s="7"/>
      <c r="F26" s="174" t="s">
        <v>215</v>
      </c>
      <c r="G26" s="210" t="s">
        <v>80</v>
      </c>
      <c r="H26" s="211"/>
      <c r="I26" s="57"/>
      <c r="J26" s="90">
        <v>10</v>
      </c>
      <c r="K26" s="7"/>
      <c r="L26" s="77"/>
      <c r="M26" s="78"/>
      <c r="N26" s="78"/>
      <c r="O26" s="23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7"/>
      <c r="B27" s="7"/>
      <c r="C27" s="7"/>
      <c r="D27" s="7"/>
      <c r="E27" s="7"/>
      <c r="J27" s="7"/>
      <c r="K27" s="7"/>
      <c r="L27" s="75"/>
      <c r="M27" s="76"/>
      <c r="N27" s="76"/>
      <c r="O27" s="8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thickBot="1" x14ac:dyDescent="0.35">
      <c r="A28" s="7"/>
      <c r="B28" s="7"/>
      <c r="C28" s="7"/>
      <c r="D28" s="7"/>
      <c r="E28" s="7"/>
      <c r="I28" s="7"/>
      <c r="J28" s="7"/>
      <c r="K28" s="7"/>
      <c r="L28" s="79"/>
      <c r="M28" s="80"/>
      <c r="N28" s="80"/>
      <c r="O28" s="8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7"/>
      <c r="B37" s="7"/>
      <c r="C37" s="7"/>
      <c r="D37" s="7"/>
    </row>
    <row r="38" spans="1:26" x14ac:dyDescent="0.3">
      <c r="A38" s="7"/>
      <c r="B38" s="7"/>
      <c r="C38" s="7"/>
      <c r="D38" s="7"/>
    </row>
    <row r="39" spans="1:26" x14ac:dyDescent="0.3">
      <c r="A39" s="7"/>
      <c r="B39" s="7"/>
      <c r="C39" s="7"/>
      <c r="D39" s="7"/>
    </row>
    <row r="40" spans="1:26" x14ac:dyDescent="0.3">
      <c r="A40" s="7"/>
      <c r="B40" s="7"/>
      <c r="C40" s="7"/>
      <c r="D40" s="7"/>
    </row>
    <row r="41" spans="1:26" x14ac:dyDescent="0.3">
      <c r="A41" s="7"/>
      <c r="B41" s="7"/>
      <c r="C41" s="7"/>
      <c r="D41" s="7"/>
    </row>
    <row r="42" spans="1:26" x14ac:dyDescent="0.3">
      <c r="A42" s="7"/>
      <c r="B42" s="7"/>
      <c r="C42" s="7"/>
      <c r="D42" s="7"/>
    </row>
    <row r="43" spans="1:26" x14ac:dyDescent="0.3">
      <c r="A43" s="7"/>
      <c r="B43" s="7"/>
      <c r="C43" s="7"/>
      <c r="D43" s="7"/>
    </row>
    <row r="44" spans="1:26" x14ac:dyDescent="0.3">
      <c r="A44" s="7"/>
      <c r="B44" s="7"/>
      <c r="C44" s="7"/>
      <c r="D44" s="7"/>
    </row>
    <row r="45" spans="1:26" x14ac:dyDescent="0.3">
      <c r="A45" s="7"/>
      <c r="B45" s="7"/>
      <c r="C45" s="7"/>
      <c r="D45" s="7"/>
    </row>
    <row r="46" spans="1:26" x14ac:dyDescent="0.3">
      <c r="A46" s="7"/>
      <c r="B46" s="7"/>
      <c r="C46" s="7"/>
      <c r="D46" s="7"/>
    </row>
    <row r="47" spans="1:26" x14ac:dyDescent="0.3">
      <c r="A47" s="7"/>
      <c r="B47" s="7"/>
      <c r="C47" s="7"/>
      <c r="D47" s="7"/>
    </row>
    <row r="48" spans="1:26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7">
    <cfRule type="containsText" dxfId="12" priority="1" operator="containsText" text="Phy">
      <formula>NOT(ISERROR(SEARCH("Phy",G7)))</formula>
    </cfRule>
    <cfRule type="containsText" dxfId="11" priority="2" operator="containsText" text="Int">
      <formula>NOT(ISERROR(SEARCH("Int",G7)))</formula>
    </cfRule>
    <cfRule type="containsText" dxfId="10" priority="3" operator="containsText" text="Exp">
      <formula>NOT(ISERROR(SEARCH("Exp",G7)))</formula>
    </cfRule>
    <cfRule type="containsText" dxfId="9" priority="4" operator="containsText" text="Cha">
      <formula>NOT(ISERROR(SEARCH("Cha",G7)))</formula>
    </cfRule>
    <cfRule type="containsText" dxfId="8" priority="5" operator="containsText" text="Agi">
      <formula>NOT(ISERROR(SEARCH("Agi",G7)))</formula>
    </cfRule>
    <cfRule type="containsText" dxfId="7" priority="6" operator="containsText" text="Str">
      <formula>NOT(ISERROR(SEARCH("Str",G7)))</formula>
    </cfRule>
  </conditionalFormatting>
  <conditionalFormatting sqref="G2:H26">
    <cfRule type="containsText" dxfId="6" priority="8" operator="containsText" text="Phy">
      <formula>NOT(ISERROR(SEARCH("Phy",G2)))</formula>
    </cfRule>
    <cfRule type="containsText" dxfId="5" priority="9" operator="containsText" text="Int">
      <formula>NOT(ISERROR(SEARCH("Int",G2)))</formula>
    </cfRule>
    <cfRule type="containsText" dxfId="4" priority="10" operator="containsText" text="Exp">
      <formula>NOT(ISERROR(SEARCH("Exp",G2)))</formula>
    </cfRule>
    <cfRule type="containsText" dxfId="3" priority="11" operator="containsText" text="Cha">
      <formula>NOT(ISERROR(SEARCH("Cha",G2)))</formula>
    </cfRule>
    <cfRule type="containsText" dxfId="2" priority="12" operator="containsText" text="Agi">
      <formula>NOT(ISERROR(SEARCH("Agi",G2)))</formula>
    </cfRule>
    <cfRule type="containsText" dxfId="1" priority="13" operator="containsText" text="Str">
      <formula>NOT(ISERROR(SEARCH("Str",G2)))</formula>
    </cfRule>
  </conditionalFormatting>
  <conditionalFormatting sqref="G2:H1048576 G1">
    <cfRule type="containsText" dxfId="0" priority="7" operator="containsText" text="Inst">
      <formula>NOT(ISERROR(SEARCH("Inst",G1)))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7 B19:B20 B21:B22 B2 O2:O3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M19" sqref="M19"/>
    </sheetView>
  </sheetViews>
  <sheetFormatPr baseColWidth="10" defaultColWidth="11.21875" defaultRowHeight="14.4" x14ac:dyDescent="0.3"/>
  <cols>
    <col min="1" max="1" width="4.5546875" style="7" customWidth="1"/>
    <col min="2" max="2" width="16.5546875" style="7" customWidth="1"/>
    <col min="3" max="3" width="17" style="7" customWidth="1"/>
    <col min="4" max="4" width="4.88671875" style="7" customWidth="1"/>
    <col min="5" max="5" width="10.77734375" style="7" customWidth="1"/>
    <col min="6" max="6" width="7.88671875" style="7" customWidth="1"/>
    <col min="7" max="7" width="14.88671875" style="7" customWidth="1"/>
    <col min="8" max="8" width="18.109375" style="7" customWidth="1"/>
    <col min="9" max="9" width="15.77734375" style="7" customWidth="1"/>
    <col min="10" max="10" width="14.44140625" style="7" customWidth="1"/>
    <col min="11" max="11" width="13.21875" style="7" customWidth="1"/>
    <col min="12" max="12" width="9" style="7" customWidth="1"/>
    <col min="13" max="16384" width="11.21875" style="7"/>
  </cols>
  <sheetData>
    <row r="1" spans="1:12" ht="15" thickBot="1" x14ac:dyDescent="0.35">
      <c r="A1" s="67"/>
      <c r="B1" s="67"/>
      <c r="C1" s="67"/>
      <c r="E1" s="115" t="s">
        <v>55</v>
      </c>
      <c r="F1" s="312" t="s">
        <v>56</v>
      </c>
      <c r="G1" s="115" t="s">
        <v>53</v>
      </c>
      <c r="H1" s="115" t="s">
        <v>54</v>
      </c>
      <c r="I1" s="115" t="s">
        <v>57</v>
      </c>
      <c r="J1" s="115" t="s">
        <v>58</v>
      </c>
      <c r="K1" s="464" t="s">
        <v>245</v>
      </c>
      <c r="L1" s="465"/>
    </row>
    <row r="2" spans="1:12" ht="15" thickBot="1" x14ac:dyDescent="0.35">
      <c r="A2" s="67"/>
      <c r="B2" s="470" t="s">
        <v>59</v>
      </c>
      <c r="C2" s="471"/>
      <c r="E2" s="243"/>
      <c r="F2" s="244"/>
      <c r="G2" s="244"/>
      <c r="H2" s="244"/>
      <c r="I2" s="244"/>
      <c r="J2" s="244"/>
      <c r="K2" s="466"/>
      <c r="L2" s="467"/>
    </row>
    <row r="3" spans="1:12" x14ac:dyDescent="0.3">
      <c r="A3" s="67"/>
      <c r="B3" s="472" t="s">
        <v>323</v>
      </c>
      <c r="C3" s="473"/>
      <c r="E3" s="247"/>
      <c r="F3" s="248"/>
      <c r="G3" s="248"/>
      <c r="H3" s="248"/>
      <c r="I3" s="248"/>
      <c r="J3" s="248"/>
      <c r="K3" s="460"/>
      <c r="L3" s="461"/>
    </row>
    <row r="4" spans="1:12" ht="15" thickBot="1" x14ac:dyDescent="0.35">
      <c r="A4" s="67"/>
      <c r="B4" s="474"/>
      <c r="C4" s="475"/>
      <c r="E4" s="250"/>
      <c r="F4" s="251"/>
      <c r="G4" s="251"/>
      <c r="H4" s="251"/>
      <c r="I4" s="251"/>
      <c r="J4" s="251"/>
      <c r="K4" s="462"/>
      <c r="L4" s="463"/>
    </row>
    <row r="5" spans="1:12" ht="15" thickBot="1" x14ac:dyDescent="0.35">
      <c r="A5" s="67"/>
      <c r="B5" s="115" t="s">
        <v>53</v>
      </c>
      <c r="C5" s="115">
        <f>Charakter!B6 * 5</f>
        <v>50</v>
      </c>
      <c r="E5" s="247"/>
      <c r="F5" s="248"/>
      <c r="G5" s="248"/>
      <c r="H5" s="248"/>
      <c r="I5" s="248"/>
      <c r="J5" s="248"/>
      <c r="K5" s="460"/>
      <c r="L5" s="461"/>
    </row>
    <row r="6" spans="1:12" x14ac:dyDescent="0.3">
      <c r="A6" s="67"/>
      <c r="B6" s="67"/>
      <c r="C6" s="67"/>
      <c r="E6" s="250"/>
      <c r="F6" s="251"/>
      <c r="G6" s="251"/>
      <c r="H6" s="251"/>
      <c r="I6" s="251"/>
      <c r="J6" s="251"/>
      <c r="K6" s="462"/>
      <c r="L6" s="463"/>
    </row>
    <row r="7" spans="1:12" x14ac:dyDescent="0.3">
      <c r="A7" s="67"/>
      <c r="B7" s="67"/>
      <c r="C7" s="67"/>
      <c r="E7" s="247"/>
      <c r="F7" s="248"/>
      <c r="G7" s="248"/>
      <c r="H7" s="248"/>
      <c r="I7" s="248"/>
      <c r="J7" s="248"/>
      <c r="K7" s="460"/>
      <c r="L7" s="461"/>
    </row>
    <row r="8" spans="1:12" x14ac:dyDescent="0.3">
      <c r="A8" s="67"/>
      <c r="B8" s="67"/>
      <c r="C8" s="67"/>
      <c r="E8" s="250"/>
      <c r="F8" s="251"/>
      <c r="G8" s="251"/>
      <c r="H8" s="251"/>
      <c r="I8" s="251"/>
      <c r="J8" s="251"/>
      <c r="K8" s="462"/>
      <c r="L8" s="463"/>
    </row>
    <row r="9" spans="1:12" x14ac:dyDescent="0.3">
      <c r="A9" s="67"/>
      <c r="B9" s="67"/>
      <c r="C9" s="67"/>
      <c r="E9" s="247"/>
      <c r="F9" s="248"/>
      <c r="G9" s="248"/>
      <c r="H9" s="248"/>
      <c r="I9" s="248"/>
      <c r="J9" s="248"/>
      <c r="K9" s="460"/>
      <c r="L9" s="461"/>
    </row>
    <row r="10" spans="1:12" ht="15" customHeight="1" x14ac:dyDescent="0.3">
      <c r="A10" s="67"/>
      <c r="B10" s="67"/>
      <c r="C10" s="67"/>
      <c r="E10" s="250"/>
      <c r="F10" s="251"/>
      <c r="G10" s="251"/>
      <c r="H10" s="251"/>
      <c r="I10" s="251"/>
      <c r="J10" s="251"/>
      <c r="K10" s="462"/>
      <c r="L10" s="463"/>
    </row>
    <row r="11" spans="1:12" x14ac:dyDescent="0.3">
      <c r="A11" s="67"/>
      <c r="B11" s="67"/>
      <c r="C11" s="67"/>
      <c r="E11" s="247"/>
      <c r="F11" s="248"/>
      <c r="G11" s="248"/>
      <c r="H11" s="248"/>
      <c r="I11" s="248"/>
      <c r="J11" s="248"/>
      <c r="K11" s="460"/>
      <c r="L11" s="461"/>
    </row>
    <row r="12" spans="1:12" x14ac:dyDescent="0.3">
      <c r="A12" s="67"/>
      <c r="B12" s="67"/>
      <c r="C12" s="67"/>
      <c r="E12" s="250"/>
      <c r="F12" s="251"/>
      <c r="G12" s="251"/>
      <c r="H12" s="251"/>
      <c r="I12" s="251"/>
      <c r="J12" s="251"/>
      <c r="K12" s="462"/>
      <c r="L12" s="463"/>
    </row>
    <row r="13" spans="1:12" x14ac:dyDescent="0.3">
      <c r="A13" s="67"/>
      <c r="B13" s="67"/>
      <c r="C13" s="67"/>
      <c r="E13" s="247"/>
      <c r="F13" s="248"/>
      <c r="G13" s="248"/>
      <c r="H13" s="248"/>
      <c r="I13" s="248"/>
      <c r="J13" s="248"/>
      <c r="K13" s="460"/>
      <c r="L13" s="461"/>
    </row>
    <row r="14" spans="1:12" x14ac:dyDescent="0.3">
      <c r="A14" s="67"/>
      <c r="B14" s="67"/>
      <c r="C14" s="67"/>
      <c r="E14" s="250"/>
      <c r="F14" s="251"/>
      <c r="G14" s="251"/>
      <c r="H14" s="251"/>
      <c r="I14" s="251"/>
      <c r="J14" s="251"/>
      <c r="K14" s="462"/>
      <c r="L14" s="463"/>
    </row>
    <row r="15" spans="1:12" x14ac:dyDescent="0.3">
      <c r="A15" s="67"/>
      <c r="B15" s="67"/>
      <c r="C15" s="67"/>
      <c r="E15" s="247"/>
      <c r="F15" s="248"/>
      <c r="G15" s="248"/>
      <c r="H15" s="248"/>
      <c r="I15" s="248"/>
      <c r="J15" s="248"/>
      <c r="K15" s="460"/>
      <c r="L15" s="461"/>
    </row>
    <row r="16" spans="1:12" x14ac:dyDescent="0.3">
      <c r="A16" s="67"/>
      <c r="B16" s="67"/>
      <c r="C16" s="67"/>
      <c r="E16" s="250"/>
      <c r="F16" s="251"/>
      <c r="G16" s="251"/>
      <c r="H16" s="251"/>
      <c r="I16" s="251"/>
      <c r="J16" s="251"/>
      <c r="K16" s="462"/>
      <c r="L16" s="463"/>
    </row>
    <row r="17" spans="1:16" x14ac:dyDescent="0.3">
      <c r="A17" s="67"/>
      <c r="B17" s="67"/>
      <c r="C17" s="67"/>
      <c r="E17" s="247"/>
      <c r="F17" s="248"/>
      <c r="G17" s="248"/>
      <c r="H17" s="248"/>
      <c r="I17" s="248"/>
      <c r="J17" s="248"/>
      <c r="K17" s="460"/>
      <c r="L17" s="461"/>
    </row>
    <row r="18" spans="1:16" x14ac:dyDescent="0.3">
      <c r="A18" s="67"/>
      <c r="B18" s="67"/>
      <c r="C18" s="67"/>
      <c r="E18" s="250"/>
      <c r="F18" s="251"/>
      <c r="G18" s="251"/>
      <c r="H18" s="251"/>
      <c r="I18" s="251"/>
      <c r="J18" s="251"/>
      <c r="K18" s="462"/>
      <c r="L18" s="463"/>
      <c r="P18" s="62"/>
    </row>
    <row r="19" spans="1:16" x14ac:dyDescent="0.3">
      <c r="A19" s="67"/>
      <c r="B19" s="67"/>
      <c r="C19" s="67"/>
      <c r="E19" s="247"/>
      <c r="F19" s="248"/>
      <c r="G19" s="248"/>
      <c r="H19" s="248"/>
      <c r="I19" s="248"/>
      <c r="J19" s="248"/>
      <c r="K19" s="460"/>
      <c r="L19" s="461"/>
    </row>
    <row r="20" spans="1:16" x14ac:dyDescent="0.3">
      <c r="A20" s="67"/>
      <c r="B20" s="67"/>
      <c r="C20" s="67"/>
      <c r="E20" s="250"/>
      <c r="F20" s="251"/>
      <c r="G20" s="251"/>
      <c r="H20" s="251"/>
      <c r="I20" s="251"/>
      <c r="J20" s="251"/>
      <c r="K20" s="462"/>
      <c r="L20" s="463"/>
    </row>
    <row r="21" spans="1:16" x14ac:dyDescent="0.3">
      <c r="A21" s="67"/>
      <c r="B21" s="67"/>
      <c r="C21" s="67"/>
      <c r="E21" s="247"/>
      <c r="F21" s="248"/>
      <c r="G21" s="248"/>
      <c r="H21" s="248"/>
      <c r="I21" s="248"/>
      <c r="J21" s="248"/>
      <c r="K21" s="460"/>
      <c r="L21" s="461"/>
    </row>
    <row r="22" spans="1:16" x14ac:dyDescent="0.3">
      <c r="A22" s="67"/>
      <c r="B22" s="67"/>
      <c r="C22" s="67"/>
      <c r="E22" s="250"/>
      <c r="F22" s="251"/>
      <c r="G22" s="251"/>
      <c r="H22" s="251"/>
      <c r="I22" s="251"/>
      <c r="J22" s="251"/>
      <c r="K22" s="462"/>
      <c r="L22" s="463"/>
    </row>
    <row r="23" spans="1:16" x14ac:dyDescent="0.3">
      <c r="A23" s="67"/>
      <c r="B23" s="67"/>
      <c r="C23" s="67"/>
      <c r="E23" s="247"/>
      <c r="F23" s="248"/>
      <c r="G23" s="248"/>
      <c r="H23" s="248"/>
      <c r="I23" s="248"/>
      <c r="J23" s="248"/>
      <c r="K23" s="460"/>
      <c r="L23" s="461"/>
    </row>
    <row r="24" spans="1:16" x14ac:dyDescent="0.3">
      <c r="A24" s="67"/>
      <c r="B24" s="67"/>
      <c r="C24" s="67"/>
      <c r="E24" s="250"/>
      <c r="F24" s="251"/>
      <c r="G24" s="251"/>
      <c r="H24" s="251"/>
      <c r="I24" s="251"/>
      <c r="J24" s="251"/>
      <c r="K24" s="462"/>
      <c r="L24" s="463"/>
    </row>
    <row r="25" spans="1:16" x14ac:dyDescent="0.3">
      <c r="A25" s="67"/>
      <c r="B25" s="67"/>
      <c r="C25" s="67"/>
      <c r="E25" s="247"/>
      <c r="F25" s="248"/>
      <c r="G25" s="248"/>
      <c r="H25" s="248"/>
      <c r="I25" s="248"/>
      <c r="J25" s="248"/>
      <c r="K25" s="460"/>
      <c r="L25" s="461"/>
    </row>
    <row r="26" spans="1:16" x14ac:dyDescent="0.3">
      <c r="A26" s="67"/>
      <c r="B26" s="67"/>
      <c r="C26" s="67"/>
      <c r="E26" s="250"/>
      <c r="F26" s="251"/>
      <c r="G26" s="251"/>
      <c r="H26" s="251"/>
      <c r="I26" s="251"/>
      <c r="J26" s="251"/>
      <c r="K26" s="462"/>
      <c r="L26" s="463"/>
    </row>
    <row r="27" spans="1:16" ht="15" thickBot="1" x14ac:dyDescent="0.35">
      <c r="A27" s="67"/>
      <c r="E27" s="253"/>
      <c r="F27" s="254"/>
      <c r="G27" s="254"/>
      <c r="H27" s="254"/>
      <c r="I27" s="254"/>
      <c r="J27" s="254"/>
      <c r="K27" s="468"/>
      <c r="L27" s="469"/>
    </row>
    <row r="28" spans="1:16" x14ac:dyDescent="0.3">
      <c r="A28" s="62"/>
    </row>
  </sheetData>
  <sheetProtection sheet="1" objects="1" scenarios="1"/>
  <mergeCells count="29">
    <mergeCell ref="K22:L22"/>
    <mergeCell ref="K21:L21"/>
    <mergeCell ref="K27:L27"/>
    <mergeCell ref="K26:L26"/>
    <mergeCell ref="K25:L25"/>
    <mergeCell ref="K24:L24"/>
    <mergeCell ref="K23:L23"/>
    <mergeCell ref="K16:L16"/>
    <mergeCell ref="K17:L17"/>
    <mergeCell ref="K18:L18"/>
    <mergeCell ref="K20:L20"/>
    <mergeCell ref="K19:L19"/>
    <mergeCell ref="K11:L11"/>
    <mergeCell ref="K12:L12"/>
    <mergeCell ref="K13:L13"/>
    <mergeCell ref="K14:L14"/>
    <mergeCell ref="K15:L15"/>
    <mergeCell ref="K9:L9"/>
    <mergeCell ref="K10:L10"/>
    <mergeCell ref="K2:L2"/>
    <mergeCell ref="K3:L3"/>
    <mergeCell ref="K4:L4"/>
    <mergeCell ref="K5:L5"/>
    <mergeCell ref="K6:L6"/>
    <mergeCell ref="B3:C4"/>
    <mergeCell ref="B2:C2"/>
    <mergeCell ref="K7:L7"/>
    <mergeCell ref="K8:L8"/>
    <mergeCell ref="K1:L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4" x14ac:dyDescent="0.3"/>
  <cols>
    <col min="1" max="1" width="127.21875" style="6" customWidth="1"/>
    <col min="2" max="8" width="11.21875" style="6" customWidth="1"/>
    <col min="9" max="16384" width="11.21875" style="6" hidden="1"/>
  </cols>
  <sheetData>
    <row r="1" spans="1:1" x14ac:dyDescent="0.3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S22" sqref="S22"/>
    </sheetView>
  </sheetViews>
  <sheetFormatPr baseColWidth="10" defaultColWidth="9.109375" defaultRowHeight="14.4" x14ac:dyDescent="0.3"/>
  <cols>
    <col min="2" max="2" width="14.109375" customWidth="1"/>
    <col min="6" max="6" width="16.88671875" style="43" customWidth="1"/>
    <col min="7" max="7" width="11.44140625" style="43" customWidth="1"/>
    <col min="8" max="8" width="12" style="43" customWidth="1"/>
    <col min="9" max="9" width="10.5546875" style="43" customWidth="1"/>
    <col min="10" max="10" width="12" style="43" customWidth="1"/>
    <col min="11" max="11" width="11" style="43" customWidth="1"/>
    <col min="12" max="12" width="11.44140625" style="43" customWidth="1"/>
    <col min="13" max="13" width="13.44140625" style="43" customWidth="1"/>
    <col min="15" max="15" width="10.88671875" customWidth="1"/>
    <col min="16" max="16" width="19.44140625" customWidth="1"/>
    <col min="17" max="17" width="18.21875" customWidth="1"/>
    <col min="18" max="18" width="20.109375" customWidth="1"/>
    <col min="19" max="19" width="14.77734375" customWidth="1"/>
    <col min="20" max="20" width="10.88671875" customWidth="1"/>
    <col min="21" max="21" width="12.44140625" customWidth="1"/>
    <col min="22" max="22" width="10.77734375" customWidth="1"/>
    <col min="29" max="29" width="11" customWidth="1"/>
    <col min="35" max="35" width="15.44140625" customWidth="1"/>
    <col min="37" max="37" width="13.44140625" customWidth="1"/>
    <col min="38" max="38" width="15.21875" customWidth="1"/>
    <col min="39" max="39" width="11.5546875" customWidth="1"/>
  </cols>
  <sheetData>
    <row r="1" spans="1:40" ht="82.2" thickBot="1" x14ac:dyDescent="0.35">
      <c r="A1" t="s">
        <v>143</v>
      </c>
      <c r="B1" t="s">
        <v>223</v>
      </c>
      <c r="C1" t="s">
        <v>256</v>
      </c>
      <c r="F1" s="37" t="s">
        <v>47</v>
      </c>
      <c r="G1" s="37" t="s">
        <v>160</v>
      </c>
      <c r="H1" s="37" t="s">
        <v>161</v>
      </c>
      <c r="I1" s="37" t="s">
        <v>162</v>
      </c>
      <c r="J1" s="37" t="s">
        <v>163</v>
      </c>
      <c r="K1" s="37" t="s">
        <v>164</v>
      </c>
      <c r="L1" s="37" t="s">
        <v>165</v>
      </c>
      <c r="M1" s="37" t="s">
        <v>166</v>
      </c>
      <c r="O1" s="357" t="s">
        <v>318</v>
      </c>
      <c r="P1" s="335" t="s">
        <v>224</v>
      </c>
      <c r="Q1" s="335" t="s">
        <v>103</v>
      </c>
      <c r="R1" s="335" t="s">
        <v>33</v>
      </c>
      <c r="S1" s="335" t="s">
        <v>21</v>
      </c>
      <c r="T1" s="335" t="s">
        <v>276</v>
      </c>
      <c r="U1" s="335" t="s">
        <v>250</v>
      </c>
      <c r="V1" s="336"/>
      <c r="W1" s="337" t="s">
        <v>274</v>
      </c>
      <c r="X1" s="338" t="s">
        <v>275</v>
      </c>
      <c r="Y1" s="337" t="s">
        <v>320</v>
      </c>
      <c r="Z1" s="338" t="s">
        <v>321</v>
      </c>
      <c r="AB1" s="367"/>
      <c r="AC1" s="367"/>
      <c r="AD1" s="368" t="s">
        <v>322</v>
      </c>
      <c r="AE1" s="368" t="s">
        <v>281</v>
      </c>
      <c r="AG1" s="358" t="s">
        <v>302</v>
      </c>
      <c r="AH1" s="359" t="s">
        <v>103</v>
      </c>
      <c r="AI1" s="359" t="s">
        <v>303</v>
      </c>
      <c r="AJ1" s="359" t="s">
        <v>301</v>
      </c>
      <c r="AK1" s="359" t="s">
        <v>300</v>
      </c>
      <c r="AL1" s="359" t="s">
        <v>298</v>
      </c>
      <c r="AM1" s="359" t="s">
        <v>299</v>
      </c>
      <c r="AN1" s="360" t="s">
        <v>319</v>
      </c>
    </row>
    <row r="2" spans="1:40" ht="15" thickTop="1" x14ac:dyDescent="0.3">
      <c r="A2" t="s">
        <v>140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39" t="s">
        <v>262</v>
      </c>
      <c r="P2" s="340" t="s">
        <v>25</v>
      </c>
      <c r="Q2" s="341">
        <v>1</v>
      </c>
      <c r="R2" s="341" t="s">
        <v>225</v>
      </c>
      <c r="S2" s="341">
        <v>1.2</v>
      </c>
      <c r="T2" s="342">
        <f t="shared" ref="T2:T13" si="0">ROUNDUP(V2,0)</f>
        <v>6</v>
      </c>
      <c r="U2" s="343" t="str">
        <f t="shared" ref="U2:U13" si="1">P2&amp;""&amp;Q2</f>
        <v>Leicht1</v>
      </c>
      <c r="V2" s="342">
        <v>6</v>
      </c>
      <c r="W2" s="344">
        <f>T2*0.7</f>
        <v>4.1999999999999993</v>
      </c>
      <c r="X2" s="345">
        <f>T2*0.5</f>
        <v>3</v>
      </c>
      <c r="Y2" s="344">
        <f>V2*0.7</f>
        <v>4.1999999999999993</v>
      </c>
      <c r="Z2" s="344">
        <f>W2*0.7</f>
        <v>2.9399999999999995</v>
      </c>
      <c r="AB2" s="367" t="s">
        <v>262</v>
      </c>
      <c r="AC2" s="367" t="s">
        <v>280</v>
      </c>
      <c r="AD2" s="367">
        <v>6</v>
      </c>
      <c r="AE2" s="367">
        <v>4</v>
      </c>
      <c r="AG2" s="361" t="s">
        <v>282</v>
      </c>
      <c r="AH2" t="s">
        <v>283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62">
        <f t="shared" ref="AN2:AN33" si="2">AJ2/AM2*100</f>
        <v>0</v>
      </c>
    </row>
    <row r="3" spans="1:40" x14ac:dyDescent="0.3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39" t="s">
        <v>263</v>
      </c>
      <c r="P3" s="346" t="s">
        <v>25</v>
      </c>
      <c r="Q3" s="347">
        <v>2</v>
      </c>
      <c r="R3" s="347" t="s">
        <v>226</v>
      </c>
      <c r="S3" s="347">
        <v>1.2</v>
      </c>
      <c r="T3" s="342">
        <f t="shared" si="0"/>
        <v>9</v>
      </c>
      <c r="U3" s="343" t="str">
        <f t="shared" si="1"/>
        <v>Leicht2</v>
      </c>
      <c r="V3" s="348">
        <v>8.4</v>
      </c>
      <c r="W3" s="344">
        <f>T3*0.7</f>
        <v>6.3</v>
      </c>
      <c r="X3" s="345">
        <f>T3*0.5</f>
        <v>4.5</v>
      </c>
      <c r="Y3" s="344">
        <f t="shared" ref="Y3:Y13" si="3">V3*0.7</f>
        <v>5.88</v>
      </c>
      <c r="Z3" s="344">
        <f t="shared" ref="Z3:Z13" si="4">W3*0.7</f>
        <v>4.4099999999999993</v>
      </c>
      <c r="AB3" s="367" t="s">
        <v>262</v>
      </c>
      <c r="AC3" s="367" t="s">
        <v>278</v>
      </c>
      <c r="AD3" s="367">
        <v>5</v>
      </c>
      <c r="AE3" s="367">
        <v>3</v>
      </c>
      <c r="AG3" s="361" t="s">
        <v>282</v>
      </c>
      <c r="AH3" t="s">
        <v>283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362">
        <f t="shared" si="2"/>
        <v>14.285714285714285</v>
      </c>
    </row>
    <row r="4" spans="1:40" x14ac:dyDescent="0.3">
      <c r="A4" t="s">
        <v>127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39" t="s">
        <v>264</v>
      </c>
      <c r="P4" s="349" t="s">
        <v>25</v>
      </c>
      <c r="Q4" s="341">
        <v>3</v>
      </c>
      <c r="R4" s="341" t="s">
        <v>227</v>
      </c>
      <c r="S4" s="341">
        <v>1.2</v>
      </c>
      <c r="T4" s="342">
        <f t="shared" si="0"/>
        <v>10</v>
      </c>
      <c r="U4" s="343" t="str">
        <f t="shared" si="1"/>
        <v>Leicht3</v>
      </c>
      <c r="V4" s="342">
        <v>9.6</v>
      </c>
      <c r="W4" s="344">
        <f t="shared" ref="W4:W13" si="6">T4*0.7</f>
        <v>7</v>
      </c>
      <c r="X4" s="345">
        <f t="shared" ref="X4:X13" si="7">T4*0.5</f>
        <v>5</v>
      </c>
      <c r="Y4" s="344">
        <f t="shared" si="3"/>
        <v>6.72</v>
      </c>
      <c r="Z4" s="344">
        <f t="shared" si="4"/>
        <v>4.8999999999999995</v>
      </c>
      <c r="AB4" s="367" t="s">
        <v>262</v>
      </c>
      <c r="AC4" s="367" t="s">
        <v>279</v>
      </c>
      <c r="AD4" s="367">
        <v>3</v>
      </c>
      <c r="AE4" s="367">
        <v>2</v>
      </c>
      <c r="AG4" s="361" t="s">
        <v>282</v>
      </c>
      <c r="AH4" t="s">
        <v>283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362">
        <f t="shared" si="2"/>
        <v>28.571428571428569</v>
      </c>
    </row>
    <row r="5" spans="1:40" x14ac:dyDescent="0.3">
      <c r="A5" t="s">
        <v>141</v>
      </c>
      <c r="B5">
        <v>4</v>
      </c>
      <c r="F5" s="39" t="s">
        <v>79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39" t="s">
        <v>265</v>
      </c>
      <c r="P5" s="346" t="s">
        <v>25</v>
      </c>
      <c r="Q5" s="347">
        <v>4</v>
      </c>
      <c r="R5" s="347" t="s">
        <v>228</v>
      </c>
      <c r="S5" s="347">
        <v>1.2</v>
      </c>
      <c r="T5" s="342">
        <f t="shared" si="0"/>
        <v>11</v>
      </c>
      <c r="U5" s="343" t="str">
        <f t="shared" si="1"/>
        <v>Leicht4</v>
      </c>
      <c r="V5" s="348">
        <v>10.6</v>
      </c>
      <c r="W5" s="344">
        <f t="shared" si="6"/>
        <v>7.6999999999999993</v>
      </c>
      <c r="X5" s="345">
        <f t="shared" si="7"/>
        <v>5.5</v>
      </c>
      <c r="Y5" s="344">
        <f t="shared" si="3"/>
        <v>7.419999999999999</v>
      </c>
      <c r="Z5" s="344">
        <f t="shared" si="4"/>
        <v>5.3899999999999988</v>
      </c>
      <c r="AB5" s="367" t="s">
        <v>262</v>
      </c>
      <c r="AC5" s="367" t="s">
        <v>277</v>
      </c>
      <c r="AD5" s="367">
        <v>0</v>
      </c>
      <c r="AE5" s="367">
        <v>0</v>
      </c>
      <c r="AG5" s="361" t="s">
        <v>282</v>
      </c>
      <c r="AH5" t="s">
        <v>283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362">
        <f t="shared" si="2"/>
        <v>42.857142857142854</v>
      </c>
    </row>
    <row r="6" spans="1:40" x14ac:dyDescent="0.3">
      <c r="A6" t="s">
        <v>142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39" t="s">
        <v>266</v>
      </c>
      <c r="P6" s="349" t="s">
        <v>127</v>
      </c>
      <c r="Q6" s="341">
        <v>1</v>
      </c>
      <c r="R6" s="341" t="s">
        <v>229</v>
      </c>
      <c r="S6" s="341">
        <v>3</v>
      </c>
      <c r="T6" s="342">
        <f t="shared" si="0"/>
        <v>11</v>
      </c>
      <c r="U6" s="343" t="str">
        <f t="shared" si="1"/>
        <v>Mittel1</v>
      </c>
      <c r="V6" s="342">
        <v>10.5</v>
      </c>
      <c r="W6" s="344">
        <f t="shared" si="6"/>
        <v>7.6999999999999993</v>
      </c>
      <c r="X6" s="345">
        <f t="shared" si="7"/>
        <v>5.5</v>
      </c>
      <c r="Y6" s="344">
        <f t="shared" si="3"/>
        <v>7.35</v>
      </c>
      <c r="Z6" s="344">
        <f t="shared" si="4"/>
        <v>5.3899999999999988</v>
      </c>
      <c r="AB6" s="367"/>
      <c r="AC6" s="367"/>
      <c r="AD6" s="367"/>
      <c r="AE6" s="367"/>
      <c r="AG6" s="361" t="s">
        <v>282</v>
      </c>
      <c r="AH6" t="s">
        <v>283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362">
        <f t="shared" si="2"/>
        <v>57.142857142857139</v>
      </c>
    </row>
    <row r="7" spans="1:40" x14ac:dyDescent="0.3">
      <c r="B7">
        <v>0</v>
      </c>
      <c r="F7" s="39" t="s">
        <v>94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39" t="s">
        <v>267</v>
      </c>
      <c r="P7" s="346" t="s">
        <v>127</v>
      </c>
      <c r="Q7" s="347">
        <v>2</v>
      </c>
      <c r="R7" s="347" t="s">
        <v>230</v>
      </c>
      <c r="S7" s="347">
        <v>3</v>
      </c>
      <c r="T7" s="342">
        <f t="shared" si="0"/>
        <v>15</v>
      </c>
      <c r="U7" s="343" t="str">
        <f t="shared" si="1"/>
        <v>Mittel2</v>
      </c>
      <c r="V7" s="348">
        <v>14.7</v>
      </c>
      <c r="W7" s="344">
        <f t="shared" si="6"/>
        <v>10.5</v>
      </c>
      <c r="X7" s="345">
        <f t="shared" si="7"/>
        <v>7.5</v>
      </c>
      <c r="Y7" s="344">
        <f t="shared" si="3"/>
        <v>10.29</v>
      </c>
      <c r="Z7" s="344">
        <f t="shared" si="4"/>
        <v>7.35</v>
      </c>
      <c r="AB7" s="367"/>
      <c r="AC7" s="367"/>
      <c r="AD7" s="367"/>
      <c r="AE7" s="367"/>
      <c r="AG7" s="361" t="s">
        <v>282</v>
      </c>
      <c r="AH7" t="s">
        <v>283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362">
        <f t="shared" si="2"/>
        <v>71.428571428571431</v>
      </c>
    </row>
    <row r="8" spans="1:40" x14ac:dyDescent="0.3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50" t="s">
        <v>268</v>
      </c>
      <c r="P8" s="349" t="s">
        <v>127</v>
      </c>
      <c r="Q8" s="341">
        <v>3</v>
      </c>
      <c r="R8" s="341" t="s">
        <v>231</v>
      </c>
      <c r="S8" s="341">
        <v>3</v>
      </c>
      <c r="T8" s="342">
        <f t="shared" si="0"/>
        <v>17</v>
      </c>
      <c r="U8" s="343" t="str">
        <f t="shared" si="1"/>
        <v>Mittel3</v>
      </c>
      <c r="V8" s="342">
        <v>16.8</v>
      </c>
      <c r="W8" s="344">
        <f t="shared" si="6"/>
        <v>11.899999999999999</v>
      </c>
      <c r="X8" s="345">
        <f t="shared" si="7"/>
        <v>8.5</v>
      </c>
      <c r="Y8" s="344">
        <f t="shared" si="3"/>
        <v>11.76</v>
      </c>
      <c r="Z8" s="344">
        <f t="shared" si="4"/>
        <v>8.3299999999999983</v>
      </c>
      <c r="AB8" s="367"/>
      <c r="AC8" s="367"/>
      <c r="AD8" s="367"/>
      <c r="AE8" s="367"/>
      <c r="AG8" s="361" t="s">
        <v>282</v>
      </c>
      <c r="AH8" t="s">
        <v>283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362">
        <f t="shared" si="2"/>
        <v>85.714285714285708</v>
      </c>
    </row>
    <row r="9" spans="1:40" x14ac:dyDescent="0.3">
      <c r="A9" t="s">
        <v>257</v>
      </c>
      <c r="F9" s="39" t="s">
        <v>62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39" t="s">
        <v>269</v>
      </c>
      <c r="P9" s="346" t="s">
        <v>127</v>
      </c>
      <c r="Q9" s="347">
        <v>4</v>
      </c>
      <c r="R9" s="347" t="s">
        <v>232</v>
      </c>
      <c r="S9" s="347">
        <v>3</v>
      </c>
      <c r="T9" s="342">
        <f t="shared" si="0"/>
        <v>19</v>
      </c>
      <c r="U9" s="343" t="str">
        <f t="shared" si="1"/>
        <v>Mittel4</v>
      </c>
      <c r="V9" s="348">
        <v>18.55</v>
      </c>
      <c r="W9" s="344">
        <f t="shared" si="6"/>
        <v>13.299999999999999</v>
      </c>
      <c r="X9" s="345">
        <f t="shared" si="7"/>
        <v>9.5</v>
      </c>
      <c r="Y9" s="344">
        <f t="shared" si="3"/>
        <v>12.984999999999999</v>
      </c>
      <c r="Z9" s="344">
        <f t="shared" si="4"/>
        <v>9.3099999999999987</v>
      </c>
      <c r="AB9" s="367"/>
      <c r="AC9" s="367"/>
      <c r="AD9" s="367"/>
      <c r="AE9" s="367"/>
      <c r="AG9" s="361" t="s">
        <v>282</v>
      </c>
      <c r="AH9" t="s">
        <v>283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362">
        <f t="shared" si="2"/>
        <v>100</v>
      </c>
    </row>
    <row r="10" spans="1:40" x14ac:dyDescent="0.3">
      <c r="F10" s="38" t="s">
        <v>39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39" t="s">
        <v>270</v>
      </c>
      <c r="P10" s="349" t="s">
        <v>141</v>
      </c>
      <c r="Q10" s="341">
        <v>1</v>
      </c>
      <c r="R10" s="341" t="s">
        <v>233</v>
      </c>
      <c r="S10" s="341">
        <v>5</v>
      </c>
      <c r="T10" s="342">
        <f t="shared" si="0"/>
        <v>15</v>
      </c>
      <c r="U10" s="343" t="str">
        <f t="shared" si="1"/>
        <v>Schwer1</v>
      </c>
      <c r="V10" s="342">
        <v>15</v>
      </c>
      <c r="W10" s="344">
        <f t="shared" si="6"/>
        <v>10.5</v>
      </c>
      <c r="X10" s="345">
        <f t="shared" si="7"/>
        <v>7.5</v>
      </c>
      <c r="Y10" s="344">
        <f t="shared" si="3"/>
        <v>10.5</v>
      </c>
      <c r="Z10" s="344">
        <f t="shared" si="4"/>
        <v>7.35</v>
      </c>
      <c r="AB10" s="367" t="s">
        <v>263</v>
      </c>
      <c r="AC10" s="367" t="s">
        <v>280</v>
      </c>
      <c r="AD10" s="367">
        <v>9</v>
      </c>
      <c r="AE10" s="367">
        <v>6</v>
      </c>
      <c r="AG10" s="361" t="s">
        <v>289</v>
      </c>
      <c r="AH10" t="s">
        <v>284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362">
        <f t="shared" si="2"/>
        <v>0</v>
      </c>
    </row>
    <row r="11" spans="1:40" x14ac:dyDescent="0.3">
      <c r="F11" s="39" t="s">
        <v>40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39" t="s">
        <v>271</v>
      </c>
      <c r="P11" s="346" t="s">
        <v>141</v>
      </c>
      <c r="Q11" s="347">
        <v>2</v>
      </c>
      <c r="R11" s="347" t="s">
        <v>234</v>
      </c>
      <c r="S11" s="347">
        <v>5</v>
      </c>
      <c r="T11" s="342">
        <f t="shared" si="0"/>
        <v>21</v>
      </c>
      <c r="U11" s="343" t="str">
        <f t="shared" si="1"/>
        <v>Schwer2</v>
      </c>
      <c r="V11" s="348">
        <v>21</v>
      </c>
      <c r="W11" s="344">
        <f t="shared" si="6"/>
        <v>14.7</v>
      </c>
      <c r="X11" s="345">
        <f t="shared" si="7"/>
        <v>10.5</v>
      </c>
      <c r="Y11" s="344">
        <f t="shared" si="3"/>
        <v>14.7</v>
      </c>
      <c r="Z11" s="344">
        <f t="shared" si="4"/>
        <v>10.29</v>
      </c>
      <c r="AB11" s="367" t="s">
        <v>263</v>
      </c>
      <c r="AC11" s="367" t="s">
        <v>278</v>
      </c>
      <c r="AD11" s="367">
        <v>7</v>
      </c>
      <c r="AE11" s="367">
        <v>5</v>
      </c>
      <c r="AG11" s="361" t="s">
        <v>289</v>
      </c>
      <c r="AH11" t="s">
        <v>284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362">
        <f t="shared" si="2"/>
        <v>10</v>
      </c>
    </row>
    <row r="12" spans="1:40" x14ac:dyDescent="0.3">
      <c r="F12" s="38" t="s">
        <v>167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39" t="s">
        <v>272</v>
      </c>
      <c r="P12" s="349" t="s">
        <v>141</v>
      </c>
      <c r="Q12" s="341">
        <v>3</v>
      </c>
      <c r="R12" s="341" t="s">
        <v>235</v>
      </c>
      <c r="S12" s="341">
        <v>5</v>
      </c>
      <c r="T12" s="342">
        <f t="shared" si="0"/>
        <v>24</v>
      </c>
      <c r="U12" s="343" t="str">
        <f t="shared" si="1"/>
        <v>Schwer3</v>
      </c>
      <c r="V12" s="342">
        <v>24</v>
      </c>
      <c r="W12" s="344">
        <f t="shared" si="6"/>
        <v>16.799999999999997</v>
      </c>
      <c r="X12" s="345">
        <f t="shared" si="7"/>
        <v>12</v>
      </c>
      <c r="Y12" s="344">
        <f t="shared" si="3"/>
        <v>16.799999999999997</v>
      </c>
      <c r="Z12" s="344">
        <f t="shared" si="4"/>
        <v>11.759999999999998</v>
      </c>
      <c r="AB12" s="367" t="s">
        <v>263</v>
      </c>
      <c r="AC12" s="367" t="s">
        <v>279</v>
      </c>
      <c r="AD12" s="367">
        <v>5</v>
      </c>
      <c r="AE12" s="367">
        <v>3</v>
      </c>
      <c r="AG12" s="361" t="s">
        <v>289</v>
      </c>
      <c r="AH12" t="s">
        <v>284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362">
        <f t="shared" si="2"/>
        <v>20</v>
      </c>
    </row>
    <row r="13" spans="1:40" x14ac:dyDescent="0.3">
      <c r="F13" s="39" t="s">
        <v>168</v>
      </c>
      <c r="G13" s="39"/>
      <c r="H13" s="39" t="s">
        <v>169</v>
      </c>
      <c r="I13" s="39" t="s">
        <v>170</v>
      </c>
      <c r="J13" s="39" t="s">
        <v>171</v>
      </c>
      <c r="K13" s="39" t="s">
        <v>172</v>
      </c>
      <c r="L13" s="39" t="s">
        <v>173</v>
      </c>
      <c r="M13" s="39" t="s">
        <v>174</v>
      </c>
      <c r="O13" s="339" t="s">
        <v>273</v>
      </c>
      <c r="P13" s="346" t="s">
        <v>141</v>
      </c>
      <c r="Q13" s="347">
        <v>4</v>
      </c>
      <c r="R13" s="347" t="s">
        <v>236</v>
      </c>
      <c r="S13" s="347">
        <v>5</v>
      </c>
      <c r="T13" s="342">
        <f t="shared" si="0"/>
        <v>27</v>
      </c>
      <c r="U13" s="343" t="str">
        <f t="shared" si="1"/>
        <v>Schwer4</v>
      </c>
      <c r="V13" s="348">
        <v>26.5</v>
      </c>
      <c r="W13" s="344">
        <f t="shared" si="6"/>
        <v>18.899999999999999</v>
      </c>
      <c r="X13" s="345">
        <f t="shared" si="7"/>
        <v>13.5</v>
      </c>
      <c r="Y13" s="344">
        <f t="shared" si="3"/>
        <v>18.549999999999997</v>
      </c>
      <c r="Z13" s="344">
        <f t="shared" si="4"/>
        <v>13.229999999999999</v>
      </c>
      <c r="AB13" s="367" t="s">
        <v>263</v>
      </c>
      <c r="AC13" s="367" t="s">
        <v>277</v>
      </c>
      <c r="AD13" s="367">
        <v>0</v>
      </c>
      <c r="AE13" s="367">
        <v>0</v>
      </c>
      <c r="AG13" s="361" t="s">
        <v>289</v>
      </c>
      <c r="AH13" t="s">
        <v>284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362">
        <f t="shared" si="2"/>
        <v>30</v>
      </c>
    </row>
    <row r="14" spans="1:40" x14ac:dyDescent="0.3">
      <c r="F14" s="38" t="s">
        <v>175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51"/>
      <c r="P14" s="343"/>
      <c r="Q14" s="352"/>
      <c r="R14" s="353"/>
      <c r="S14" s="344"/>
      <c r="T14" s="344"/>
      <c r="U14" s="344"/>
      <c r="V14" s="344"/>
      <c r="W14" s="344"/>
      <c r="X14" s="345"/>
      <c r="Y14" s="344"/>
      <c r="Z14" s="344"/>
      <c r="AB14" s="367"/>
      <c r="AC14" s="367"/>
      <c r="AD14" s="367"/>
      <c r="AE14" s="367"/>
      <c r="AG14" s="361" t="s">
        <v>289</v>
      </c>
      <c r="AH14" t="s">
        <v>284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362">
        <f t="shared" si="2"/>
        <v>40</v>
      </c>
    </row>
    <row r="15" spans="1:40" x14ac:dyDescent="0.3">
      <c r="F15" s="39" t="s">
        <v>176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51"/>
      <c r="P15" s="343" t="s">
        <v>103</v>
      </c>
      <c r="Q15" s="354" t="s">
        <v>1</v>
      </c>
      <c r="R15" s="354" t="s">
        <v>221</v>
      </c>
      <c r="S15" s="354" t="s">
        <v>222</v>
      </c>
      <c r="T15" s="344"/>
      <c r="U15" s="344"/>
      <c r="V15" s="344"/>
      <c r="W15" s="344"/>
      <c r="X15" s="345"/>
      <c r="Y15" s="344"/>
      <c r="Z15" s="344"/>
      <c r="AB15" s="367"/>
      <c r="AC15" s="367"/>
      <c r="AD15" s="367"/>
      <c r="AE15" s="367"/>
      <c r="AG15" s="361" t="s">
        <v>289</v>
      </c>
      <c r="AH15" t="s">
        <v>284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362">
        <f t="shared" si="2"/>
        <v>50</v>
      </c>
    </row>
    <row r="16" spans="1:40" x14ac:dyDescent="0.3">
      <c r="F16" s="38" t="s">
        <v>5</v>
      </c>
      <c r="G16" s="38" t="s">
        <v>177</v>
      </c>
      <c r="H16" s="38" t="s">
        <v>177</v>
      </c>
      <c r="I16" s="38" t="s">
        <v>177</v>
      </c>
      <c r="J16" s="38" t="s">
        <v>177</v>
      </c>
      <c r="K16" s="38" t="s">
        <v>177</v>
      </c>
      <c r="L16" s="38" t="s">
        <v>177</v>
      </c>
      <c r="M16" s="38" t="s">
        <v>177</v>
      </c>
      <c r="O16" s="351"/>
      <c r="P16" s="343">
        <v>1</v>
      </c>
      <c r="Q16" s="355">
        <v>7</v>
      </c>
      <c r="R16" s="355">
        <v>3</v>
      </c>
      <c r="S16" s="355">
        <v>2</v>
      </c>
      <c r="T16" s="344"/>
      <c r="U16" s="344"/>
      <c r="V16" s="344"/>
      <c r="W16" s="344"/>
      <c r="X16" s="345"/>
      <c r="Y16" s="344"/>
      <c r="Z16" s="344"/>
      <c r="AB16" s="367"/>
      <c r="AC16" s="367"/>
      <c r="AD16" s="367"/>
      <c r="AE16" s="367"/>
      <c r="AG16" s="361" t="s">
        <v>289</v>
      </c>
      <c r="AH16" t="s">
        <v>284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362">
        <f t="shared" si="2"/>
        <v>60</v>
      </c>
    </row>
    <row r="17" spans="6:40" x14ac:dyDescent="0.3">
      <c r="F17" s="42"/>
      <c r="G17" s="42"/>
      <c r="H17" s="42"/>
      <c r="I17" s="42"/>
      <c r="J17" s="42"/>
      <c r="K17" s="42"/>
      <c r="L17" s="42"/>
      <c r="M17" s="42"/>
      <c r="O17" s="351"/>
      <c r="P17" s="343">
        <v>2</v>
      </c>
      <c r="Q17" s="356">
        <v>10</v>
      </c>
      <c r="R17" s="356">
        <v>5</v>
      </c>
      <c r="S17" s="356">
        <v>3</v>
      </c>
      <c r="T17" s="344"/>
      <c r="U17" s="344"/>
      <c r="V17" s="344"/>
      <c r="W17" s="344"/>
      <c r="X17" s="345"/>
      <c r="Y17" s="344"/>
      <c r="Z17" s="344"/>
      <c r="AB17" s="367"/>
      <c r="AC17" s="367"/>
      <c r="AD17" s="367"/>
      <c r="AE17" s="367"/>
      <c r="AG17" s="361" t="s">
        <v>289</v>
      </c>
      <c r="AH17" t="s">
        <v>284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362">
        <f t="shared" si="2"/>
        <v>70</v>
      </c>
    </row>
    <row r="18" spans="6:40" x14ac:dyDescent="0.3">
      <c r="O18" s="351"/>
      <c r="P18" s="343">
        <v>3</v>
      </c>
      <c r="Q18" s="355">
        <v>14</v>
      </c>
      <c r="R18" s="355">
        <v>7</v>
      </c>
      <c r="S18" s="355">
        <v>4</v>
      </c>
      <c r="T18" s="344"/>
      <c r="U18" s="344"/>
      <c r="V18" s="344"/>
      <c r="W18" s="344"/>
      <c r="X18" s="345"/>
      <c r="Y18" s="344"/>
      <c r="Z18" s="344"/>
      <c r="AB18" s="367"/>
      <c r="AC18" s="367"/>
      <c r="AD18" s="367"/>
      <c r="AE18" s="367"/>
      <c r="AG18" s="361" t="s">
        <v>289</v>
      </c>
      <c r="AH18" t="s">
        <v>284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362">
        <f t="shared" si="2"/>
        <v>80</v>
      </c>
    </row>
    <row r="19" spans="6:40" ht="15" thickBot="1" x14ac:dyDescent="0.35">
      <c r="O19" s="330"/>
      <c r="P19" s="331">
        <v>4</v>
      </c>
      <c r="Q19" s="334">
        <v>20</v>
      </c>
      <c r="R19" s="334">
        <v>10</v>
      </c>
      <c r="S19" s="334">
        <v>6</v>
      </c>
      <c r="T19" s="332"/>
      <c r="U19" s="332"/>
      <c r="V19" s="332"/>
      <c r="W19" s="332"/>
      <c r="X19" s="333"/>
      <c r="Y19" s="366"/>
      <c r="Z19" s="366"/>
      <c r="AB19" s="367"/>
      <c r="AC19" s="367"/>
      <c r="AD19" s="367"/>
      <c r="AE19" s="367"/>
      <c r="AG19" s="361" t="s">
        <v>289</v>
      </c>
      <c r="AH19" t="s">
        <v>284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362">
        <f t="shared" si="2"/>
        <v>90</v>
      </c>
    </row>
    <row r="20" spans="6:40" x14ac:dyDescent="0.3">
      <c r="AB20" s="367"/>
      <c r="AC20" s="367"/>
      <c r="AD20" s="367"/>
      <c r="AE20" s="367"/>
      <c r="AG20" s="361" t="s">
        <v>289</v>
      </c>
      <c r="AH20" t="s">
        <v>284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362">
        <f t="shared" si="2"/>
        <v>100</v>
      </c>
    </row>
    <row r="21" spans="6:40" x14ac:dyDescent="0.3">
      <c r="P21" t="s">
        <v>258</v>
      </c>
      <c r="R21" s="111"/>
      <c r="AB21" s="367"/>
      <c r="AC21" s="367"/>
      <c r="AD21" s="367"/>
      <c r="AE21" s="367"/>
      <c r="AG21" s="361" t="s">
        <v>292</v>
      </c>
      <c r="AH21" t="s">
        <v>285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362">
        <f t="shared" si="2"/>
        <v>0</v>
      </c>
    </row>
    <row r="22" spans="6:40" ht="20.399999999999999" x14ac:dyDescent="0.3">
      <c r="F22" s="37" t="s">
        <v>47</v>
      </c>
      <c r="G22" s="38" t="s">
        <v>7</v>
      </c>
      <c r="H22" s="39" t="s">
        <v>9</v>
      </c>
      <c r="I22" s="38" t="s">
        <v>14</v>
      </c>
      <c r="J22" s="39" t="s">
        <v>79</v>
      </c>
      <c r="K22" s="40" t="s">
        <v>16</v>
      </c>
      <c r="L22" s="39" t="s">
        <v>94</v>
      </c>
      <c r="M22" s="38" t="s">
        <v>20</v>
      </c>
      <c r="N22" s="39" t="s">
        <v>62</v>
      </c>
      <c r="O22" s="38" t="s">
        <v>39</v>
      </c>
      <c r="P22" s="39" t="s">
        <v>40</v>
      </c>
      <c r="Q22" s="38" t="s">
        <v>167</v>
      </c>
      <c r="R22" s="39" t="s">
        <v>168</v>
      </c>
      <c r="S22" s="38" t="s">
        <v>175</v>
      </c>
      <c r="T22" s="39" t="s">
        <v>176</v>
      </c>
      <c r="U22" s="38" t="s">
        <v>5</v>
      </c>
      <c r="AB22" s="367" t="s">
        <v>264</v>
      </c>
      <c r="AC22" s="367" t="s">
        <v>280</v>
      </c>
      <c r="AD22" s="367">
        <v>10</v>
      </c>
      <c r="AE22" s="367">
        <v>8</v>
      </c>
      <c r="AG22" s="361" t="s">
        <v>292</v>
      </c>
      <c r="AH22" t="s">
        <v>285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362">
        <f t="shared" si="2"/>
        <v>7.1428571428571423</v>
      </c>
    </row>
    <row r="23" spans="6:40" x14ac:dyDescent="0.3">
      <c r="F23" s="37" t="s">
        <v>160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10</v>
      </c>
      <c r="T23" s="39">
        <v>150</v>
      </c>
      <c r="U23" s="38" t="s">
        <v>177</v>
      </c>
      <c r="AB23" s="367" t="s">
        <v>264</v>
      </c>
      <c r="AC23" s="367" t="s">
        <v>278</v>
      </c>
      <c r="AD23" s="367">
        <v>7</v>
      </c>
      <c r="AE23" s="367">
        <v>7</v>
      </c>
      <c r="AG23" s="361" t="s">
        <v>292</v>
      </c>
      <c r="AH23" t="s">
        <v>285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362">
        <f t="shared" si="2"/>
        <v>14.285714285714285</v>
      </c>
    </row>
    <row r="24" spans="6:40" x14ac:dyDescent="0.3">
      <c r="F24" s="37" t="s">
        <v>161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169</v>
      </c>
      <c r="S24" s="38">
        <v>7</v>
      </c>
      <c r="T24" s="39">
        <v>150</v>
      </c>
      <c r="U24" s="38" t="s">
        <v>177</v>
      </c>
      <c r="AB24" s="367" t="s">
        <v>264</v>
      </c>
      <c r="AC24" s="367" t="s">
        <v>279</v>
      </c>
      <c r="AD24" s="367">
        <v>5</v>
      </c>
      <c r="AE24" s="367">
        <v>4</v>
      </c>
      <c r="AG24" s="361" t="s">
        <v>292</v>
      </c>
      <c r="AH24" t="s">
        <v>285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362">
        <f t="shared" si="2"/>
        <v>21.428571428571427</v>
      </c>
    </row>
    <row r="25" spans="6:40" x14ac:dyDescent="0.3">
      <c r="F25" s="37" t="s">
        <v>162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170</v>
      </c>
      <c r="S25" s="38">
        <v>5</v>
      </c>
      <c r="T25" s="39">
        <v>150</v>
      </c>
      <c r="U25" s="38" t="s">
        <v>177</v>
      </c>
      <c r="AB25" s="367" t="s">
        <v>264</v>
      </c>
      <c r="AC25" s="367" t="s">
        <v>277</v>
      </c>
      <c r="AD25" s="367">
        <v>0</v>
      </c>
      <c r="AE25" s="367">
        <v>0</v>
      </c>
      <c r="AG25" s="361" t="s">
        <v>292</v>
      </c>
      <c r="AH25" t="s">
        <v>285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362">
        <f t="shared" si="2"/>
        <v>28.571428571428569</v>
      </c>
    </row>
    <row r="26" spans="6:40" x14ac:dyDescent="0.3">
      <c r="F26" s="37" t="s">
        <v>163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171</v>
      </c>
      <c r="S26" s="38">
        <v>8</v>
      </c>
      <c r="T26" s="39">
        <v>150</v>
      </c>
      <c r="U26" s="38" t="s">
        <v>177</v>
      </c>
      <c r="AB26" s="367"/>
      <c r="AC26" s="367"/>
      <c r="AD26" s="367"/>
      <c r="AE26" s="367"/>
      <c r="AG26" s="361" t="s">
        <v>292</v>
      </c>
      <c r="AH26" t="s">
        <v>285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362">
        <f t="shared" si="2"/>
        <v>35.714285714285715</v>
      </c>
    </row>
    <row r="27" spans="6:40" x14ac:dyDescent="0.3">
      <c r="F27" s="37" t="s">
        <v>164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172</v>
      </c>
      <c r="S27" s="38">
        <v>8</v>
      </c>
      <c r="T27" s="39">
        <v>150</v>
      </c>
      <c r="U27" s="38" t="s">
        <v>177</v>
      </c>
      <c r="AB27" s="367"/>
      <c r="AC27" s="367"/>
      <c r="AD27" s="367"/>
      <c r="AE27" s="367"/>
      <c r="AG27" s="361" t="s">
        <v>292</v>
      </c>
      <c r="AH27" t="s">
        <v>285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362">
        <f t="shared" si="2"/>
        <v>42.857142857142854</v>
      </c>
    </row>
    <row r="28" spans="6:40" x14ac:dyDescent="0.3">
      <c r="F28" s="37" t="s">
        <v>165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10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173</v>
      </c>
      <c r="S28" s="38">
        <v>7</v>
      </c>
      <c r="T28" s="39">
        <v>150</v>
      </c>
      <c r="U28" s="38" t="s">
        <v>177</v>
      </c>
      <c r="AB28" s="367"/>
      <c r="AC28" s="367"/>
      <c r="AD28" s="367"/>
      <c r="AE28" s="367"/>
      <c r="AG28" s="361" t="s">
        <v>292</v>
      </c>
      <c r="AH28" t="s">
        <v>285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362">
        <f t="shared" si="2"/>
        <v>50</v>
      </c>
    </row>
    <row r="29" spans="6:40" x14ac:dyDescent="0.3">
      <c r="F29" s="37" t="s">
        <v>166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174</v>
      </c>
      <c r="S29" s="38">
        <v>7</v>
      </c>
      <c r="T29" s="39">
        <v>150</v>
      </c>
      <c r="U29" s="38" t="s">
        <v>177</v>
      </c>
      <c r="AB29" s="367"/>
      <c r="AC29" s="367"/>
      <c r="AD29" s="367"/>
      <c r="AE29" s="367"/>
      <c r="AG29" s="361" t="s">
        <v>292</v>
      </c>
      <c r="AH29" t="s">
        <v>285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362">
        <f t="shared" si="2"/>
        <v>57.142857142857139</v>
      </c>
    </row>
    <row r="30" spans="6:40" x14ac:dyDescent="0.3">
      <c r="P30" s="63"/>
      <c r="Q30" s="64"/>
      <c r="R30" s="1"/>
      <c r="AB30" s="367"/>
      <c r="AC30" s="367"/>
      <c r="AD30" s="367"/>
      <c r="AE30" s="367"/>
      <c r="AG30" s="361" t="s">
        <v>292</v>
      </c>
      <c r="AH30" t="s">
        <v>285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362">
        <f t="shared" si="2"/>
        <v>64.285714285714292</v>
      </c>
    </row>
    <row r="31" spans="6:40" x14ac:dyDescent="0.3">
      <c r="P31" s="63"/>
      <c r="Q31" s="64"/>
      <c r="R31" s="1"/>
      <c r="AB31" s="367"/>
      <c r="AC31" s="367"/>
      <c r="AD31" s="367"/>
      <c r="AE31" s="367"/>
      <c r="AG31" s="361" t="s">
        <v>292</v>
      </c>
      <c r="AH31" t="s">
        <v>285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362">
        <f t="shared" si="2"/>
        <v>71.428571428571431</v>
      </c>
    </row>
    <row r="32" spans="6:40" x14ac:dyDescent="0.3">
      <c r="P32" s="63"/>
      <c r="Q32" s="64"/>
      <c r="R32" s="1"/>
      <c r="AB32" s="367"/>
      <c r="AC32" s="367"/>
      <c r="AD32" s="367"/>
      <c r="AE32" s="367"/>
      <c r="AG32" s="361" t="s">
        <v>292</v>
      </c>
      <c r="AH32" t="s">
        <v>285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362">
        <f t="shared" si="2"/>
        <v>78.571428571428569</v>
      </c>
    </row>
    <row r="33" spans="16:40" x14ac:dyDescent="0.3">
      <c r="P33" s="63"/>
      <c r="Q33" s="64"/>
      <c r="R33" s="1"/>
      <c r="AB33" s="367"/>
      <c r="AC33" s="367"/>
      <c r="AD33" s="367"/>
      <c r="AE33" s="367"/>
      <c r="AG33" s="361" t="s">
        <v>292</v>
      </c>
      <c r="AH33" t="s">
        <v>285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362">
        <f t="shared" si="2"/>
        <v>85.714285714285708</v>
      </c>
    </row>
    <row r="34" spans="16:40" x14ac:dyDescent="0.3">
      <c r="P34" s="63"/>
      <c r="Q34" s="64"/>
      <c r="R34" s="1"/>
      <c r="AB34" s="367"/>
      <c r="AC34" s="367"/>
      <c r="AD34" s="367"/>
      <c r="AE34" s="367"/>
      <c r="AG34" s="361" t="s">
        <v>292</v>
      </c>
      <c r="AH34" t="s">
        <v>285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362">
        <f t="shared" ref="AN34:AN65" si="8">AJ34/AM34*100</f>
        <v>92.857142857142861</v>
      </c>
    </row>
    <row r="35" spans="16:40" x14ac:dyDescent="0.3">
      <c r="P35" s="63"/>
      <c r="Q35" s="64"/>
      <c r="R35" s="1"/>
      <c r="AB35" s="367"/>
      <c r="AC35" s="367"/>
      <c r="AD35" s="367"/>
      <c r="AE35" s="367"/>
      <c r="AG35" s="361" t="s">
        <v>292</v>
      </c>
      <c r="AH35" t="s">
        <v>285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362">
        <f t="shared" si="8"/>
        <v>100</v>
      </c>
    </row>
    <row r="36" spans="16:40" x14ac:dyDescent="0.3">
      <c r="P36" s="63"/>
      <c r="Q36" s="64"/>
      <c r="R36" s="1"/>
      <c r="AB36" s="367" t="s">
        <v>265</v>
      </c>
      <c r="AC36" s="367" t="s">
        <v>280</v>
      </c>
      <c r="AD36" s="367">
        <v>11</v>
      </c>
      <c r="AE36" s="367">
        <v>11</v>
      </c>
      <c r="AG36" s="361" t="s">
        <v>295</v>
      </c>
      <c r="AH36" t="s">
        <v>286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362">
        <f t="shared" si="8"/>
        <v>0</v>
      </c>
    </row>
    <row r="37" spans="16:40" x14ac:dyDescent="0.3">
      <c r="AB37" s="367" t="s">
        <v>265</v>
      </c>
      <c r="AC37" s="367" t="s">
        <v>278</v>
      </c>
      <c r="AD37" s="367">
        <v>8</v>
      </c>
      <c r="AE37" s="367">
        <v>10</v>
      </c>
      <c r="AG37" s="361" t="s">
        <v>295</v>
      </c>
      <c r="AH37" t="s">
        <v>286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362">
        <f t="shared" si="8"/>
        <v>5</v>
      </c>
    </row>
    <row r="38" spans="16:40" x14ac:dyDescent="0.3">
      <c r="AB38" s="367" t="s">
        <v>265</v>
      </c>
      <c r="AC38" s="367" t="s">
        <v>279</v>
      </c>
      <c r="AD38" s="367">
        <v>6</v>
      </c>
      <c r="AE38" s="367">
        <v>6</v>
      </c>
      <c r="AG38" s="361" t="s">
        <v>295</v>
      </c>
      <c r="AH38" t="s">
        <v>286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362">
        <f t="shared" si="8"/>
        <v>10</v>
      </c>
    </row>
    <row r="39" spans="16:40" x14ac:dyDescent="0.3">
      <c r="AB39" s="367" t="s">
        <v>265</v>
      </c>
      <c r="AC39" s="367" t="s">
        <v>277</v>
      </c>
      <c r="AD39" s="367">
        <v>0</v>
      </c>
      <c r="AE39" s="367">
        <v>0</v>
      </c>
      <c r="AG39" s="361" t="s">
        <v>295</v>
      </c>
      <c r="AH39" t="s">
        <v>286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362">
        <f t="shared" si="8"/>
        <v>15</v>
      </c>
    </row>
    <row r="40" spans="16:40" x14ac:dyDescent="0.3">
      <c r="AB40" s="367"/>
      <c r="AC40" s="367"/>
      <c r="AD40" s="367"/>
      <c r="AE40" s="367"/>
      <c r="AG40" s="361" t="s">
        <v>295</v>
      </c>
      <c r="AH40" t="s">
        <v>286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362">
        <f t="shared" si="8"/>
        <v>20</v>
      </c>
    </row>
    <row r="41" spans="16:40" x14ac:dyDescent="0.3">
      <c r="P41" s="63"/>
      <c r="Q41" s="64"/>
      <c r="R41" s="1"/>
      <c r="AB41" s="367"/>
      <c r="AC41" s="367"/>
      <c r="AD41" s="367"/>
      <c r="AE41" s="367"/>
      <c r="AG41" s="361" t="s">
        <v>295</v>
      </c>
      <c r="AH41" t="s">
        <v>286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362">
        <f t="shared" si="8"/>
        <v>25</v>
      </c>
    </row>
    <row r="42" spans="16:40" x14ac:dyDescent="0.3">
      <c r="P42" s="63"/>
      <c r="Q42" s="64"/>
      <c r="R42" s="1"/>
      <c r="AB42" s="367"/>
      <c r="AC42" s="367"/>
      <c r="AD42" s="367"/>
      <c r="AE42" s="367"/>
      <c r="AG42" s="361" t="s">
        <v>295</v>
      </c>
      <c r="AH42" t="s">
        <v>286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362">
        <f t="shared" si="8"/>
        <v>30</v>
      </c>
    </row>
    <row r="43" spans="16:40" x14ac:dyDescent="0.3">
      <c r="P43" s="63"/>
      <c r="Q43" s="64"/>
      <c r="R43" s="1"/>
      <c r="AB43" s="367"/>
      <c r="AC43" s="367"/>
      <c r="AD43" s="367"/>
      <c r="AE43" s="367"/>
      <c r="AG43" s="361" t="s">
        <v>295</v>
      </c>
      <c r="AH43" t="s">
        <v>286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362">
        <f t="shared" si="8"/>
        <v>35</v>
      </c>
    </row>
    <row r="44" spans="16:40" x14ac:dyDescent="0.3">
      <c r="P44" s="63"/>
      <c r="Q44" s="64"/>
      <c r="R44" s="1"/>
      <c r="AB44" s="367"/>
      <c r="AC44" s="367"/>
      <c r="AD44" s="367"/>
      <c r="AE44" s="367"/>
      <c r="AG44" s="361" t="s">
        <v>295</v>
      </c>
      <c r="AH44" t="s">
        <v>286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362">
        <f t="shared" si="8"/>
        <v>40</v>
      </c>
    </row>
    <row r="45" spans="16:40" x14ac:dyDescent="0.3">
      <c r="P45" s="63"/>
      <c r="Q45" s="64"/>
      <c r="R45" s="1"/>
      <c r="AB45" s="367"/>
      <c r="AC45" s="367"/>
      <c r="AD45" s="367"/>
      <c r="AE45" s="367"/>
      <c r="AG45" s="361" t="s">
        <v>295</v>
      </c>
      <c r="AH45" t="s">
        <v>286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362">
        <f t="shared" si="8"/>
        <v>45</v>
      </c>
    </row>
    <row r="46" spans="16:40" x14ac:dyDescent="0.3">
      <c r="P46" s="63"/>
      <c r="Q46" s="64"/>
      <c r="R46" s="1"/>
      <c r="AB46" s="367"/>
      <c r="AC46" s="367"/>
      <c r="AD46" s="367"/>
      <c r="AE46" s="367"/>
      <c r="AG46" s="361" t="s">
        <v>295</v>
      </c>
      <c r="AH46" t="s">
        <v>286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362">
        <f t="shared" si="8"/>
        <v>50</v>
      </c>
    </row>
    <row r="47" spans="16:40" x14ac:dyDescent="0.3">
      <c r="P47" s="63"/>
      <c r="Q47" s="64"/>
      <c r="R47" s="1"/>
      <c r="AB47" s="367"/>
      <c r="AC47" s="367"/>
      <c r="AD47" s="367"/>
      <c r="AE47" s="367"/>
      <c r="AG47" s="361" t="s">
        <v>295</v>
      </c>
      <c r="AH47" t="s">
        <v>286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362">
        <f t="shared" si="8"/>
        <v>55.000000000000007</v>
      </c>
    </row>
    <row r="48" spans="16:40" x14ac:dyDescent="0.3">
      <c r="P48" s="63"/>
      <c r="Q48" s="64"/>
      <c r="R48" s="1"/>
      <c r="AB48" s="367"/>
      <c r="AC48" s="367"/>
      <c r="AD48" s="367"/>
      <c r="AE48" s="367"/>
      <c r="AG48" s="361" t="s">
        <v>295</v>
      </c>
      <c r="AH48" t="s">
        <v>286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362">
        <f t="shared" si="8"/>
        <v>60</v>
      </c>
    </row>
    <row r="49" spans="16:40" x14ac:dyDescent="0.3">
      <c r="P49" s="63"/>
      <c r="Q49" s="64"/>
      <c r="R49" s="1"/>
      <c r="AB49" s="367"/>
      <c r="AC49" s="367"/>
      <c r="AD49" s="367"/>
      <c r="AE49" s="367"/>
      <c r="AG49" s="361" t="s">
        <v>295</v>
      </c>
      <c r="AH49" t="s">
        <v>286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362">
        <f t="shared" si="8"/>
        <v>65</v>
      </c>
    </row>
    <row r="50" spans="16:40" x14ac:dyDescent="0.3">
      <c r="P50" s="63"/>
      <c r="Q50" s="64"/>
      <c r="R50" s="1"/>
      <c r="AB50" s="367"/>
      <c r="AC50" s="367"/>
      <c r="AD50" s="367"/>
      <c r="AE50" s="367"/>
      <c r="AG50" s="361" t="s">
        <v>295</v>
      </c>
      <c r="AH50" t="s">
        <v>286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362">
        <f t="shared" si="8"/>
        <v>70</v>
      </c>
    </row>
    <row r="51" spans="16:40" x14ac:dyDescent="0.3">
      <c r="P51" s="63"/>
      <c r="Q51" s="64"/>
      <c r="R51" s="1"/>
      <c r="AB51" s="367"/>
      <c r="AC51" s="367"/>
      <c r="AD51" s="367"/>
      <c r="AE51" s="367"/>
      <c r="AG51" s="361" t="s">
        <v>295</v>
      </c>
      <c r="AH51" t="s">
        <v>286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362">
        <f t="shared" si="8"/>
        <v>75</v>
      </c>
    </row>
    <row r="52" spans="16:40" x14ac:dyDescent="0.3">
      <c r="P52" s="63"/>
      <c r="Q52" s="64"/>
      <c r="R52" s="1"/>
      <c r="AB52" s="367"/>
      <c r="AC52" s="367"/>
      <c r="AD52" s="367"/>
      <c r="AE52" s="367"/>
      <c r="AG52" s="361" t="s">
        <v>295</v>
      </c>
      <c r="AH52" t="s">
        <v>286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362">
        <f t="shared" si="8"/>
        <v>80</v>
      </c>
    </row>
    <row r="53" spans="16:40" x14ac:dyDescent="0.3">
      <c r="P53" s="63"/>
      <c r="Q53" s="64"/>
      <c r="R53" s="1"/>
      <c r="AB53" s="367"/>
      <c r="AC53" s="367"/>
      <c r="AD53" s="367"/>
      <c r="AE53" s="367"/>
      <c r="AG53" s="361" t="s">
        <v>295</v>
      </c>
      <c r="AH53" t="s">
        <v>286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362">
        <f t="shared" si="8"/>
        <v>85</v>
      </c>
    </row>
    <row r="54" spans="16:40" x14ac:dyDescent="0.3">
      <c r="P54" s="63"/>
      <c r="Q54" s="64"/>
      <c r="R54" s="1"/>
      <c r="AB54" s="367"/>
      <c r="AC54" s="367"/>
      <c r="AD54" s="367"/>
      <c r="AE54" s="367"/>
      <c r="AG54" s="361" t="s">
        <v>295</v>
      </c>
      <c r="AH54" t="s">
        <v>286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362">
        <f t="shared" si="8"/>
        <v>90</v>
      </c>
    </row>
    <row r="55" spans="16:40" x14ac:dyDescent="0.3">
      <c r="P55" s="63"/>
      <c r="Q55" s="64"/>
      <c r="R55" s="1"/>
      <c r="AB55" s="367"/>
      <c r="AC55" s="367"/>
      <c r="AD55" s="367"/>
      <c r="AE55" s="367"/>
      <c r="AG55" s="361" t="s">
        <v>295</v>
      </c>
      <c r="AH55" t="s">
        <v>286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362">
        <f t="shared" si="8"/>
        <v>95</v>
      </c>
    </row>
    <row r="56" spans="16:40" x14ac:dyDescent="0.3">
      <c r="P56" s="63"/>
      <c r="Q56" s="64"/>
      <c r="R56" s="1"/>
      <c r="AB56" s="367"/>
      <c r="AC56" s="367"/>
      <c r="AD56" s="367"/>
      <c r="AE56" s="367"/>
      <c r="AG56" s="361" t="s">
        <v>295</v>
      </c>
      <c r="AH56" t="s">
        <v>286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362">
        <f t="shared" si="8"/>
        <v>100</v>
      </c>
    </row>
    <row r="57" spans="16:40" x14ac:dyDescent="0.3">
      <c r="AB57" s="367" t="s">
        <v>266</v>
      </c>
      <c r="AC57" s="367" t="s">
        <v>280</v>
      </c>
      <c r="AD57" s="367">
        <v>11</v>
      </c>
      <c r="AE57" s="367">
        <v>4</v>
      </c>
      <c r="AG57" s="361" t="s">
        <v>287</v>
      </c>
      <c r="AH57" t="s">
        <v>283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362">
        <f t="shared" si="8"/>
        <v>0</v>
      </c>
    </row>
    <row r="58" spans="16:40" x14ac:dyDescent="0.3">
      <c r="AB58" s="367" t="s">
        <v>266</v>
      </c>
      <c r="AC58" s="367" t="s">
        <v>278</v>
      </c>
      <c r="AD58" s="367">
        <v>8</v>
      </c>
      <c r="AE58" s="367">
        <v>3</v>
      </c>
      <c r="AG58" s="361" t="s">
        <v>287</v>
      </c>
      <c r="AH58" t="s">
        <v>283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362">
        <f t="shared" si="8"/>
        <v>14.285714285714285</v>
      </c>
    </row>
    <row r="59" spans="16:40" x14ac:dyDescent="0.3">
      <c r="AB59" s="367" t="s">
        <v>266</v>
      </c>
      <c r="AC59" s="367" t="s">
        <v>279</v>
      </c>
      <c r="AD59" s="367">
        <v>6</v>
      </c>
      <c r="AE59" s="367">
        <v>2</v>
      </c>
      <c r="AG59" s="361" t="s">
        <v>287</v>
      </c>
      <c r="AH59" t="s">
        <v>283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362">
        <f t="shared" si="8"/>
        <v>28.571428571428569</v>
      </c>
    </row>
    <row r="60" spans="16:40" x14ac:dyDescent="0.3">
      <c r="AB60" s="367" t="s">
        <v>266</v>
      </c>
      <c r="AC60" s="367" t="s">
        <v>277</v>
      </c>
      <c r="AD60" s="367">
        <v>0</v>
      </c>
      <c r="AE60" s="367">
        <v>0</v>
      </c>
      <c r="AG60" s="361" t="s">
        <v>287</v>
      </c>
      <c r="AH60" t="s">
        <v>283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362">
        <f t="shared" si="8"/>
        <v>42.857142857142854</v>
      </c>
    </row>
    <row r="61" spans="16:40" x14ac:dyDescent="0.3">
      <c r="AB61" s="367"/>
      <c r="AC61" s="367"/>
      <c r="AD61" s="367"/>
      <c r="AE61" s="367"/>
      <c r="AG61" s="361" t="s">
        <v>287</v>
      </c>
      <c r="AH61" t="s">
        <v>283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362">
        <f t="shared" si="8"/>
        <v>57.142857142857139</v>
      </c>
    </row>
    <row r="62" spans="16:40" x14ac:dyDescent="0.3">
      <c r="AB62" s="367"/>
      <c r="AC62" s="367"/>
      <c r="AD62" s="367"/>
      <c r="AE62" s="367"/>
      <c r="AG62" s="361" t="s">
        <v>287</v>
      </c>
      <c r="AH62" t="s">
        <v>283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362">
        <f t="shared" si="8"/>
        <v>71.428571428571431</v>
      </c>
    </row>
    <row r="63" spans="16:40" x14ac:dyDescent="0.3">
      <c r="AB63" s="367"/>
      <c r="AC63" s="367"/>
      <c r="AD63" s="367"/>
      <c r="AE63" s="367"/>
      <c r="AG63" s="361" t="s">
        <v>287</v>
      </c>
      <c r="AH63" t="s">
        <v>283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362">
        <f t="shared" si="8"/>
        <v>85.714285714285708</v>
      </c>
    </row>
    <row r="64" spans="16:40" x14ac:dyDescent="0.3">
      <c r="AB64" s="367"/>
      <c r="AC64" s="367"/>
      <c r="AD64" s="367"/>
      <c r="AE64" s="367"/>
      <c r="AG64" s="361" t="s">
        <v>287</v>
      </c>
      <c r="AH64" t="s">
        <v>283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362">
        <f t="shared" si="8"/>
        <v>100</v>
      </c>
    </row>
    <row r="65" spans="28:40" x14ac:dyDescent="0.3">
      <c r="AB65" s="367" t="s">
        <v>267</v>
      </c>
      <c r="AC65" s="367" t="s">
        <v>280</v>
      </c>
      <c r="AD65" s="367">
        <v>15</v>
      </c>
      <c r="AE65" s="367">
        <v>6</v>
      </c>
      <c r="AG65" s="361" t="s">
        <v>290</v>
      </c>
      <c r="AH65" t="s">
        <v>284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362">
        <f t="shared" si="8"/>
        <v>0</v>
      </c>
    </row>
    <row r="66" spans="28:40" x14ac:dyDescent="0.3">
      <c r="AB66" s="367" t="s">
        <v>267</v>
      </c>
      <c r="AC66" s="367" t="s">
        <v>278</v>
      </c>
      <c r="AD66" s="367">
        <v>11</v>
      </c>
      <c r="AE66" s="367">
        <v>5</v>
      </c>
      <c r="AG66" s="361" t="s">
        <v>290</v>
      </c>
      <c r="AH66" t="s">
        <v>284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362">
        <f t="shared" ref="AN66:AN97" si="9">AJ66/AM66*100</f>
        <v>10</v>
      </c>
    </row>
    <row r="67" spans="28:40" x14ac:dyDescent="0.3">
      <c r="AB67" s="367" t="s">
        <v>267</v>
      </c>
      <c r="AC67" s="367" t="s">
        <v>279</v>
      </c>
      <c r="AD67" s="367">
        <v>8</v>
      </c>
      <c r="AE67" s="367">
        <v>3</v>
      </c>
      <c r="AG67" s="361" t="s">
        <v>290</v>
      </c>
      <c r="AH67" t="s">
        <v>284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362">
        <f t="shared" si="9"/>
        <v>20</v>
      </c>
    </row>
    <row r="68" spans="28:40" x14ac:dyDescent="0.3">
      <c r="AB68" s="367" t="s">
        <v>267</v>
      </c>
      <c r="AC68" s="367" t="s">
        <v>277</v>
      </c>
      <c r="AD68" s="367">
        <v>0</v>
      </c>
      <c r="AE68" s="367">
        <v>0</v>
      </c>
      <c r="AG68" s="361" t="s">
        <v>290</v>
      </c>
      <c r="AH68" t="s">
        <v>284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362">
        <f t="shared" si="9"/>
        <v>30</v>
      </c>
    </row>
    <row r="69" spans="28:40" x14ac:dyDescent="0.3">
      <c r="AB69" s="367"/>
      <c r="AC69" s="367"/>
      <c r="AD69" s="367"/>
      <c r="AE69" s="367"/>
      <c r="AG69" s="361" t="s">
        <v>290</v>
      </c>
      <c r="AH69" t="s">
        <v>284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362">
        <f t="shared" si="9"/>
        <v>40</v>
      </c>
    </row>
    <row r="70" spans="28:40" x14ac:dyDescent="0.3">
      <c r="AB70" s="367"/>
      <c r="AC70" s="367"/>
      <c r="AD70" s="367"/>
      <c r="AE70" s="367"/>
      <c r="AG70" s="361" t="s">
        <v>290</v>
      </c>
      <c r="AH70" t="s">
        <v>284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362">
        <f t="shared" si="9"/>
        <v>50</v>
      </c>
    </row>
    <row r="71" spans="28:40" x14ac:dyDescent="0.3">
      <c r="AB71" s="367"/>
      <c r="AC71" s="367"/>
      <c r="AD71" s="367"/>
      <c r="AE71" s="367"/>
      <c r="AG71" s="361" t="s">
        <v>290</v>
      </c>
      <c r="AH71" t="s">
        <v>284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362">
        <f t="shared" si="9"/>
        <v>60</v>
      </c>
    </row>
    <row r="72" spans="28:40" x14ac:dyDescent="0.3">
      <c r="AB72" s="367"/>
      <c r="AC72" s="367"/>
      <c r="AD72" s="367"/>
      <c r="AE72" s="367"/>
      <c r="AG72" s="361" t="s">
        <v>290</v>
      </c>
      <c r="AH72" t="s">
        <v>284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362">
        <f t="shared" si="9"/>
        <v>70</v>
      </c>
    </row>
    <row r="73" spans="28:40" x14ac:dyDescent="0.3">
      <c r="AB73" s="367"/>
      <c r="AC73" s="367"/>
      <c r="AD73" s="367"/>
      <c r="AE73" s="367"/>
      <c r="AG73" s="361" t="s">
        <v>290</v>
      </c>
      <c r="AH73" t="s">
        <v>284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362">
        <f t="shared" si="9"/>
        <v>80</v>
      </c>
    </row>
    <row r="74" spans="28:40" x14ac:dyDescent="0.3">
      <c r="AB74" s="367"/>
      <c r="AC74" s="367"/>
      <c r="AD74" s="367"/>
      <c r="AE74" s="367"/>
      <c r="AG74" s="361" t="s">
        <v>290</v>
      </c>
      <c r="AH74" t="s">
        <v>284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362">
        <f t="shared" si="9"/>
        <v>90</v>
      </c>
    </row>
    <row r="75" spans="28:40" x14ac:dyDescent="0.3">
      <c r="AB75" s="367"/>
      <c r="AC75" s="367"/>
      <c r="AD75" s="367"/>
      <c r="AE75" s="367"/>
      <c r="AG75" s="361" t="s">
        <v>290</v>
      </c>
      <c r="AH75" t="s">
        <v>284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362">
        <f t="shared" si="9"/>
        <v>100</v>
      </c>
    </row>
    <row r="76" spans="28:40" x14ac:dyDescent="0.3">
      <c r="AB76" s="367" t="s">
        <v>268</v>
      </c>
      <c r="AC76" s="367" t="s">
        <v>280</v>
      </c>
      <c r="AD76" s="367">
        <v>17</v>
      </c>
      <c r="AE76" s="367">
        <v>8</v>
      </c>
      <c r="AG76" s="361" t="s">
        <v>293</v>
      </c>
      <c r="AH76" t="s">
        <v>285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362">
        <f t="shared" si="9"/>
        <v>0</v>
      </c>
    </row>
    <row r="77" spans="28:40" x14ac:dyDescent="0.3">
      <c r="AB77" s="367" t="s">
        <v>268</v>
      </c>
      <c r="AC77" s="367" t="s">
        <v>278</v>
      </c>
      <c r="AD77" s="367">
        <v>12</v>
      </c>
      <c r="AE77" s="367">
        <v>7</v>
      </c>
      <c r="AG77" s="361" t="s">
        <v>293</v>
      </c>
      <c r="AH77" t="s">
        <v>285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362">
        <f t="shared" si="9"/>
        <v>7.1428571428571423</v>
      </c>
    </row>
    <row r="78" spans="28:40" x14ac:dyDescent="0.3">
      <c r="AB78" s="367" t="s">
        <v>268</v>
      </c>
      <c r="AC78" s="367" t="s">
        <v>279</v>
      </c>
      <c r="AD78" s="367">
        <v>9</v>
      </c>
      <c r="AE78" s="367">
        <v>4</v>
      </c>
      <c r="AG78" s="361" t="s">
        <v>293</v>
      </c>
      <c r="AH78" t="s">
        <v>285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362">
        <f t="shared" si="9"/>
        <v>14.285714285714285</v>
      </c>
    </row>
    <row r="79" spans="28:40" x14ac:dyDescent="0.3">
      <c r="AB79" s="367" t="s">
        <v>268</v>
      </c>
      <c r="AC79" s="367" t="s">
        <v>277</v>
      </c>
      <c r="AD79" s="367">
        <v>0</v>
      </c>
      <c r="AE79" s="367">
        <v>0</v>
      </c>
      <c r="AG79" s="361" t="s">
        <v>293</v>
      </c>
      <c r="AH79" t="s">
        <v>285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362">
        <f t="shared" si="9"/>
        <v>21.428571428571427</v>
      </c>
    </row>
    <row r="80" spans="28:40" x14ac:dyDescent="0.3">
      <c r="AB80" s="367"/>
      <c r="AC80" s="367"/>
      <c r="AD80" s="367"/>
      <c r="AE80" s="367"/>
      <c r="AG80" s="361" t="s">
        <v>293</v>
      </c>
      <c r="AH80" t="s">
        <v>285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362">
        <f t="shared" si="9"/>
        <v>28.571428571428569</v>
      </c>
    </row>
    <row r="81" spans="28:40" x14ac:dyDescent="0.3">
      <c r="AB81" s="367"/>
      <c r="AC81" s="367"/>
      <c r="AD81" s="367"/>
      <c r="AE81" s="367"/>
      <c r="AG81" s="361" t="s">
        <v>293</v>
      </c>
      <c r="AH81" t="s">
        <v>285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362">
        <f t="shared" si="9"/>
        <v>35.714285714285715</v>
      </c>
    </row>
    <row r="82" spans="28:40" x14ac:dyDescent="0.3">
      <c r="AB82" s="367"/>
      <c r="AC82" s="367"/>
      <c r="AD82" s="367"/>
      <c r="AE82" s="367"/>
      <c r="AG82" s="361" t="s">
        <v>293</v>
      </c>
      <c r="AH82" t="s">
        <v>285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362">
        <f t="shared" si="9"/>
        <v>42.857142857142854</v>
      </c>
    </row>
    <row r="83" spans="28:40" x14ac:dyDescent="0.3">
      <c r="AB83" s="367"/>
      <c r="AC83" s="367"/>
      <c r="AD83" s="367"/>
      <c r="AE83" s="367"/>
      <c r="AG83" s="361" t="s">
        <v>293</v>
      </c>
      <c r="AH83" t="s">
        <v>285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362">
        <f t="shared" si="9"/>
        <v>50</v>
      </c>
    </row>
    <row r="84" spans="28:40" x14ac:dyDescent="0.3">
      <c r="AB84" s="367"/>
      <c r="AC84" s="367"/>
      <c r="AD84" s="367"/>
      <c r="AE84" s="367"/>
      <c r="AG84" s="361" t="s">
        <v>293</v>
      </c>
      <c r="AH84" t="s">
        <v>285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362">
        <f t="shared" si="9"/>
        <v>57.142857142857139</v>
      </c>
    </row>
    <row r="85" spans="28:40" x14ac:dyDescent="0.3">
      <c r="AB85" s="367"/>
      <c r="AC85" s="367"/>
      <c r="AD85" s="367"/>
      <c r="AE85" s="367"/>
      <c r="AG85" s="361" t="s">
        <v>293</v>
      </c>
      <c r="AH85" t="s">
        <v>285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362">
        <f t="shared" si="9"/>
        <v>64.285714285714292</v>
      </c>
    </row>
    <row r="86" spans="28:40" x14ac:dyDescent="0.3">
      <c r="AB86" s="367"/>
      <c r="AC86" s="367"/>
      <c r="AD86" s="367"/>
      <c r="AE86" s="367"/>
      <c r="AG86" s="361" t="s">
        <v>293</v>
      </c>
      <c r="AH86" t="s">
        <v>285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362">
        <f t="shared" si="9"/>
        <v>71.428571428571431</v>
      </c>
    </row>
    <row r="87" spans="28:40" x14ac:dyDescent="0.3">
      <c r="AB87" s="367"/>
      <c r="AC87" s="367"/>
      <c r="AD87" s="367"/>
      <c r="AE87" s="367"/>
      <c r="AG87" s="361" t="s">
        <v>293</v>
      </c>
      <c r="AH87" t="s">
        <v>285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362">
        <f t="shared" si="9"/>
        <v>78.571428571428569</v>
      </c>
    </row>
    <row r="88" spans="28:40" x14ac:dyDescent="0.3">
      <c r="AB88" s="367"/>
      <c r="AC88" s="367"/>
      <c r="AD88" s="367"/>
      <c r="AE88" s="367"/>
      <c r="AG88" s="361" t="s">
        <v>293</v>
      </c>
      <c r="AH88" t="s">
        <v>285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362">
        <f t="shared" si="9"/>
        <v>85.714285714285708</v>
      </c>
    </row>
    <row r="89" spans="28:40" x14ac:dyDescent="0.3">
      <c r="AB89" s="367"/>
      <c r="AC89" s="367"/>
      <c r="AD89" s="367"/>
      <c r="AE89" s="367"/>
      <c r="AG89" s="361" t="s">
        <v>293</v>
      </c>
      <c r="AH89" t="s">
        <v>285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362">
        <f t="shared" si="9"/>
        <v>92.857142857142861</v>
      </c>
    </row>
    <row r="90" spans="28:40" x14ac:dyDescent="0.3">
      <c r="AB90" s="367"/>
      <c r="AC90" s="367"/>
      <c r="AD90" s="367"/>
      <c r="AE90" s="367"/>
      <c r="AG90" s="361" t="s">
        <v>293</v>
      </c>
      <c r="AH90" t="s">
        <v>285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362">
        <f t="shared" si="9"/>
        <v>100</v>
      </c>
    </row>
    <row r="91" spans="28:40" x14ac:dyDescent="0.3">
      <c r="AB91" s="367" t="s">
        <v>269</v>
      </c>
      <c r="AC91" s="367" t="s">
        <v>280</v>
      </c>
      <c r="AD91" s="367">
        <v>19</v>
      </c>
      <c r="AE91" s="367">
        <v>11</v>
      </c>
      <c r="AG91" s="361" t="s">
        <v>296</v>
      </c>
      <c r="AH91" t="s">
        <v>286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362">
        <f t="shared" si="9"/>
        <v>0</v>
      </c>
    </row>
    <row r="92" spans="28:40" x14ac:dyDescent="0.3">
      <c r="AB92" s="367" t="s">
        <v>269</v>
      </c>
      <c r="AC92" s="367" t="s">
        <v>278</v>
      </c>
      <c r="AD92" s="367">
        <v>14</v>
      </c>
      <c r="AE92" s="367">
        <v>10</v>
      </c>
      <c r="AG92" s="361" t="s">
        <v>296</v>
      </c>
      <c r="AH92" t="s">
        <v>286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362">
        <f t="shared" si="9"/>
        <v>5</v>
      </c>
    </row>
    <row r="93" spans="28:40" x14ac:dyDescent="0.3">
      <c r="AB93" s="367" t="s">
        <v>269</v>
      </c>
      <c r="AC93" s="367" t="s">
        <v>279</v>
      </c>
      <c r="AD93" s="367">
        <v>10</v>
      </c>
      <c r="AE93" s="367">
        <v>6</v>
      </c>
      <c r="AG93" s="361" t="s">
        <v>296</v>
      </c>
      <c r="AH93" t="s">
        <v>286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362">
        <f t="shared" si="9"/>
        <v>10</v>
      </c>
    </row>
    <row r="94" spans="28:40" x14ac:dyDescent="0.3">
      <c r="AB94" s="367" t="s">
        <v>269</v>
      </c>
      <c r="AC94" s="367" t="s">
        <v>277</v>
      </c>
      <c r="AD94" s="367">
        <v>0</v>
      </c>
      <c r="AE94" s="367">
        <v>0</v>
      </c>
      <c r="AG94" s="361" t="s">
        <v>296</v>
      </c>
      <c r="AH94" t="s">
        <v>286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362">
        <f t="shared" si="9"/>
        <v>15</v>
      </c>
    </row>
    <row r="95" spans="28:40" x14ac:dyDescent="0.3">
      <c r="AB95" s="367"/>
      <c r="AC95" s="367"/>
      <c r="AD95" s="367"/>
      <c r="AE95" s="367"/>
      <c r="AG95" s="361" t="s">
        <v>296</v>
      </c>
      <c r="AH95" t="s">
        <v>286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362">
        <f t="shared" si="9"/>
        <v>20</v>
      </c>
    </row>
    <row r="96" spans="28:40" x14ac:dyDescent="0.3">
      <c r="AB96" s="367"/>
      <c r="AC96" s="367"/>
      <c r="AD96" s="367"/>
      <c r="AE96" s="367"/>
      <c r="AG96" s="361" t="s">
        <v>296</v>
      </c>
      <c r="AH96" t="s">
        <v>286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362">
        <f t="shared" si="9"/>
        <v>25</v>
      </c>
    </row>
    <row r="97" spans="28:40" x14ac:dyDescent="0.3">
      <c r="AB97" s="367"/>
      <c r="AC97" s="367"/>
      <c r="AD97" s="367"/>
      <c r="AE97" s="367"/>
      <c r="AG97" s="361" t="s">
        <v>296</v>
      </c>
      <c r="AH97" t="s">
        <v>286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362">
        <f t="shared" si="9"/>
        <v>30</v>
      </c>
    </row>
    <row r="98" spans="28:40" x14ac:dyDescent="0.3">
      <c r="AB98" s="367"/>
      <c r="AC98" s="367"/>
      <c r="AD98" s="367"/>
      <c r="AE98" s="367"/>
      <c r="AG98" s="361" t="s">
        <v>296</v>
      </c>
      <c r="AH98" t="s">
        <v>286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362">
        <f t="shared" ref="AN98:AN129" si="11">AJ98/AM98*100</f>
        <v>35</v>
      </c>
    </row>
    <row r="99" spans="28:40" x14ac:dyDescent="0.3">
      <c r="AB99" s="367"/>
      <c r="AC99" s="367"/>
      <c r="AD99" s="367"/>
      <c r="AE99" s="367"/>
      <c r="AG99" s="361" t="s">
        <v>296</v>
      </c>
      <c r="AH99" t="s">
        <v>286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362">
        <f t="shared" si="11"/>
        <v>40</v>
      </c>
    </row>
    <row r="100" spans="28:40" x14ac:dyDescent="0.3">
      <c r="AB100" s="367"/>
      <c r="AC100" s="367"/>
      <c r="AD100" s="367"/>
      <c r="AE100" s="367"/>
      <c r="AG100" s="361" t="s">
        <v>296</v>
      </c>
      <c r="AH100" t="s">
        <v>286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362">
        <f t="shared" si="11"/>
        <v>45</v>
      </c>
    </row>
    <row r="101" spans="28:40" x14ac:dyDescent="0.3">
      <c r="AB101" s="367"/>
      <c r="AC101" s="367"/>
      <c r="AD101" s="367"/>
      <c r="AE101" s="367"/>
      <c r="AG101" s="361" t="s">
        <v>296</v>
      </c>
      <c r="AH101" t="s">
        <v>286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362">
        <f t="shared" si="11"/>
        <v>50</v>
      </c>
    </row>
    <row r="102" spans="28:40" x14ac:dyDescent="0.3">
      <c r="AB102" s="367"/>
      <c r="AC102" s="367"/>
      <c r="AD102" s="367"/>
      <c r="AE102" s="367"/>
      <c r="AG102" s="361" t="s">
        <v>296</v>
      </c>
      <c r="AH102" t="s">
        <v>286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362">
        <f t="shared" si="11"/>
        <v>55.000000000000007</v>
      </c>
    </row>
    <row r="103" spans="28:40" x14ac:dyDescent="0.3">
      <c r="AB103" s="367"/>
      <c r="AC103" s="367"/>
      <c r="AD103" s="367"/>
      <c r="AE103" s="367"/>
      <c r="AG103" s="361" t="s">
        <v>296</v>
      </c>
      <c r="AH103" t="s">
        <v>286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362">
        <f t="shared" si="11"/>
        <v>60</v>
      </c>
    </row>
    <row r="104" spans="28:40" x14ac:dyDescent="0.3">
      <c r="AB104" s="367"/>
      <c r="AC104" s="367"/>
      <c r="AD104" s="367"/>
      <c r="AE104" s="367"/>
      <c r="AG104" s="361" t="s">
        <v>296</v>
      </c>
      <c r="AH104" t="s">
        <v>286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362">
        <f t="shared" si="11"/>
        <v>65</v>
      </c>
    </row>
    <row r="105" spans="28:40" x14ac:dyDescent="0.3">
      <c r="AB105" s="367"/>
      <c r="AC105" s="367"/>
      <c r="AD105" s="367"/>
      <c r="AE105" s="367"/>
      <c r="AG105" s="361" t="s">
        <v>296</v>
      </c>
      <c r="AH105" t="s">
        <v>286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362">
        <f t="shared" si="11"/>
        <v>70</v>
      </c>
    </row>
    <row r="106" spans="28:40" x14ac:dyDescent="0.3">
      <c r="AB106" s="367"/>
      <c r="AC106" s="367"/>
      <c r="AD106" s="367"/>
      <c r="AE106" s="367"/>
      <c r="AG106" s="361" t="s">
        <v>296</v>
      </c>
      <c r="AH106" t="s">
        <v>286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362">
        <f t="shared" si="11"/>
        <v>75</v>
      </c>
    </row>
    <row r="107" spans="28:40" x14ac:dyDescent="0.3">
      <c r="AB107" s="367"/>
      <c r="AC107" s="367"/>
      <c r="AD107" s="367"/>
      <c r="AE107" s="367"/>
      <c r="AG107" s="361" t="s">
        <v>296</v>
      </c>
      <c r="AH107" t="s">
        <v>286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362">
        <f t="shared" si="11"/>
        <v>80</v>
      </c>
    </row>
    <row r="108" spans="28:40" x14ac:dyDescent="0.3">
      <c r="AB108" s="367"/>
      <c r="AC108" s="367"/>
      <c r="AD108" s="367"/>
      <c r="AE108" s="367"/>
      <c r="AG108" s="361" t="s">
        <v>296</v>
      </c>
      <c r="AH108" t="s">
        <v>286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362">
        <f t="shared" si="11"/>
        <v>85</v>
      </c>
    </row>
    <row r="109" spans="28:40" x14ac:dyDescent="0.3">
      <c r="AB109" s="367"/>
      <c r="AC109" s="367"/>
      <c r="AD109" s="367"/>
      <c r="AE109" s="367"/>
      <c r="AG109" s="361" t="s">
        <v>296</v>
      </c>
      <c r="AH109" t="s">
        <v>286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362">
        <f t="shared" si="11"/>
        <v>90</v>
      </c>
    </row>
    <row r="110" spans="28:40" x14ac:dyDescent="0.3">
      <c r="AB110" s="367"/>
      <c r="AC110" s="367"/>
      <c r="AD110" s="367"/>
      <c r="AE110" s="367"/>
      <c r="AG110" s="361" t="s">
        <v>296</v>
      </c>
      <c r="AH110" t="s">
        <v>286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362">
        <f t="shared" si="11"/>
        <v>95</v>
      </c>
    </row>
    <row r="111" spans="28:40" x14ac:dyDescent="0.3">
      <c r="AB111" s="367"/>
      <c r="AC111" s="367"/>
      <c r="AD111" s="367"/>
      <c r="AE111" s="367"/>
      <c r="AG111" s="361" t="s">
        <v>296</v>
      </c>
      <c r="AH111" t="s">
        <v>286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362">
        <f t="shared" si="11"/>
        <v>100</v>
      </c>
    </row>
    <row r="112" spans="28:40" x14ac:dyDescent="0.3">
      <c r="AB112" s="367" t="s">
        <v>270</v>
      </c>
      <c r="AC112" s="367" t="s">
        <v>280</v>
      </c>
      <c r="AD112" s="367">
        <v>15</v>
      </c>
      <c r="AE112" s="367">
        <v>4</v>
      </c>
      <c r="AG112" s="361" t="s">
        <v>288</v>
      </c>
      <c r="AH112" t="s">
        <v>283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362">
        <f t="shared" si="11"/>
        <v>0</v>
      </c>
    </row>
    <row r="113" spans="28:40" x14ac:dyDescent="0.3">
      <c r="AB113" s="367" t="s">
        <v>270</v>
      </c>
      <c r="AC113" s="367" t="s">
        <v>278</v>
      </c>
      <c r="AD113" s="367">
        <v>11</v>
      </c>
      <c r="AE113" s="367">
        <v>3</v>
      </c>
      <c r="AG113" s="361" t="s">
        <v>288</v>
      </c>
      <c r="AH113" t="s">
        <v>283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362">
        <f t="shared" si="11"/>
        <v>14.285714285714285</v>
      </c>
    </row>
    <row r="114" spans="28:40" x14ac:dyDescent="0.3">
      <c r="AB114" s="367" t="s">
        <v>270</v>
      </c>
      <c r="AC114" s="367" t="s">
        <v>279</v>
      </c>
      <c r="AD114" s="367">
        <v>8</v>
      </c>
      <c r="AE114" s="367">
        <v>2</v>
      </c>
      <c r="AG114" s="361" t="s">
        <v>288</v>
      </c>
      <c r="AH114" t="s">
        <v>283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362">
        <f t="shared" si="11"/>
        <v>28.571428571428569</v>
      </c>
    </row>
    <row r="115" spans="28:40" x14ac:dyDescent="0.3">
      <c r="AB115" s="367" t="s">
        <v>270</v>
      </c>
      <c r="AC115" s="367" t="s">
        <v>277</v>
      </c>
      <c r="AD115" s="367">
        <v>0</v>
      </c>
      <c r="AE115" s="367">
        <v>0</v>
      </c>
      <c r="AG115" s="361" t="s">
        <v>288</v>
      </c>
      <c r="AH115" t="s">
        <v>283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362">
        <f t="shared" si="11"/>
        <v>42.857142857142854</v>
      </c>
    </row>
    <row r="116" spans="28:40" x14ac:dyDescent="0.3">
      <c r="AB116" s="367"/>
      <c r="AC116" s="367"/>
      <c r="AD116" s="367"/>
      <c r="AE116" s="367"/>
      <c r="AG116" s="361" t="s">
        <v>288</v>
      </c>
      <c r="AH116" t="s">
        <v>283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362">
        <f t="shared" si="11"/>
        <v>57.142857142857139</v>
      </c>
    </row>
    <row r="117" spans="28:40" x14ac:dyDescent="0.3">
      <c r="AB117" s="367"/>
      <c r="AC117" s="367"/>
      <c r="AD117" s="367"/>
      <c r="AE117" s="367"/>
      <c r="AG117" s="361" t="s">
        <v>288</v>
      </c>
      <c r="AH117" t="s">
        <v>283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362">
        <f t="shared" si="11"/>
        <v>71.428571428571431</v>
      </c>
    </row>
    <row r="118" spans="28:40" x14ac:dyDescent="0.3">
      <c r="AB118" s="367"/>
      <c r="AC118" s="367"/>
      <c r="AD118" s="367"/>
      <c r="AE118" s="367"/>
      <c r="AG118" s="361" t="s">
        <v>288</v>
      </c>
      <c r="AH118" t="s">
        <v>283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362">
        <f t="shared" si="11"/>
        <v>85.714285714285708</v>
      </c>
    </row>
    <row r="119" spans="28:40" x14ac:dyDescent="0.3">
      <c r="AB119" s="367"/>
      <c r="AC119" s="367"/>
      <c r="AD119" s="367"/>
      <c r="AE119" s="367"/>
      <c r="AG119" s="361" t="s">
        <v>288</v>
      </c>
      <c r="AH119" t="s">
        <v>283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362">
        <f t="shared" si="11"/>
        <v>100</v>
      </c>
    </row>
    <row r="120" spans="28:40" x14ac:dyDescent="0.3">
      <c r="AB120" s="367" t="s">
        <v>271</v>
      </c>
      <c r="AC120" s="367" t="s">
        <v>280</v>
      </c>
      <c r="AD120" s="367">
        <v>21</v>
      </c>
      <c r="AE120" s="367">
        <v>6</v>
      </c>
      <c r="AG120" s="361" t="s">
        <v>291</v>
      </c>
      <c r="AH120" t="s">
        <v>284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362">
        <f t="shared" si="11"/>
        <v>0</v>
      </c>
    </row>
    <row r="121" spans="28:40" x14ac:dyDescent="0.3">
      <c r="AB121" s="367" t="s">
        <v>271</v>
      </c>
      <c r="AC121" s="367" t="s">
        <v>278</v>
      </c>
      <c r="AD121" s="367">
        <v>15</v>
      </c>
      <c r="AE121" s="367">
        <v>5</v>
      </c>
      <c r="AG121" s="361" t="s">
        <v>291</v>
      </c>
      <c r="AH121" t="s">
        <v>284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362">
        <f t="shared" si="11"/>
        <v>10</v>
      </c>
    </row>
    <row r="122" spans="28:40" x14ac:dyDescent="0.3">
      <c r="AB122" s="367" t="s">
        <v>271</v>
      </c>
      <c r="AC122" s="367" t="s">
        <v>279</v>
      </c>
      <c r="AD122" s="367">
        <v>11</v>
      </c>
      <c r="AE122" s="367">
        <v>3</v>
      </c>
      <c r="AG122" s="361" t="s">
        <v>291</v>
      </c>
      <c r="AH122" t="s">
        <v>284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362">
        <f t="shared" si="11"/>
        <v>20</v>
      </c>
    </row>
    <row r="123" spans="28:40" x14ac:dyDescent="0.3">
      <c r="AB123" s="367" t="s">
        <v>271</v>
      </c>
      <c r="AC123" s="367" t="s">
        <v>277</v>
      </c>
      <c r="AD123" s="367">
        <v>0</v>
      </c>
      <c r="AE123" s="367">
        <v>0</v>
      </c>
      <c r="AG123" s="361" t="s">
        <v>291</v>
      </c>
      <c r="AH123" t="s">
        <v>284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362">
        <f t="shared" si="11"/>
        <v>30</v>
      </c>
    </row>
    <row r="124" spans="28:40" x14ac:dyDescent="0.3">
      <c r="AB124" s="367"/>
      <c r="AC124" s="367"/>
      <c r="AD124" s="367"/>
      <c r="AE124" s="367"/>
      <c r="AG124" s="361" t="s">
        <v>291</v>
      </c>
      <c r="AH124" t="s">
        <v>284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362">
        <f t="shared" si="11"/>
        <v>40</v>
      </c>
    </row>
    <row r="125" spans="28:40" x14ac:dyDescent="0.3">
      <c r="AB125" s="367"/>
      <c r="AC125" s="367"/>
      <c r="AD125" s="367"/>
      <c r="AE125" s="367"/>
      <c r="AG125" s="361" t="s">
        <v>291</v>
      </c>
      <c r="AH125" t="s">
        <v>284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362">
        <f t="shared" si="11"/>
        <v>50</v>
      </c>
    </row>
    <row r="126" spans="28:40" x14ac:dyDescent="0.3">
      <c r="AB126" s="367"/>
      <c r="AC126" s="367"/>
      <c r="AD126" s="367"/>
      <c r="AE126" s="367"/>
      <c r="AG126" s="361" t="s">
        <v>291</v>
      </c>
      <c r="AH126" t="s">
        <v>284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362">
        <f t="shared" si="11"/>
        <v>60</v>
      </c>
    </row>
    <row r="127" spans="28:40" x14ac:dyDescent="0.3">
      <c r="AB127" s="367"/>
      <c r="AC127" s="367"/>
      <c r="AD127" s="367"/>
      <c r="AE127" s="367"/>
      <c r="AG127" s="361" t="s">
        <v>291</v>
      </c>
      <c r="AH127" t="s">
        <v>284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362">
        <f t="shared" si="11"/>
        <v>70</v>
      </c>
    </row>
    <row r="128" spans="28:40" x14ac:dyDescent="0.3">
      <c r="AB128" s="367"/>
      <c r="AC128" s="367"/>
      <c r="AD128" s="367"/>
      <c r="AE128" s="367"/>
      <c r="AG128" s="361" t="s">
        <v>291</v>
      </c>
      <c r="AH128" t="s">
        <v>284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362">
        <f t="shared" si="11"/>
        <v>80</v>
      </c>
    </row>
    <row r="129" spans="28:40" x14ac:dyDescent="0.3">
      <c r="AB129" s="367"/>
      <c r="AC129" s="367"/>
      <c r="AD129" s="367"/>
      <c r="AE129" s="367"/>
      <c r="AG129" s="361" t="s">
        <v>291</v>
      </c>
      <c r="AH129" t="s">
        <v>284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362">
        <f t="shared" si="11"/>
        <v>90</v>
      </c>
    </row>
    <row r="130" spans="28:40" x14ac:dyDescent="0.3">
      <c r="AB130" s="367"/>
      <c r="AC130" s="367"/>
      <c r="AD130" s="367"/>
      <c r="AE130" s="367"/>
      <c r="AG130" s="361" t="s">
        <v>291</v>
      </c>
      <c r="AH130" t="s">
        <v>284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362">
        <f t="shared" ref="AN130:AN161" si="12">AJ130/AM130*100</f>
        <v>100</v>
      </c>
    </row>
    <row r="131" spans="28:40" x14ac:dyDescent="0.3">
      <c r="AB131" s="367" t="s">
        <v>272</v>
      </c>
      <c r="AC131" s="367" t="s">
        <v>280</v>
      </c>
      <c r="AD131" s="367">
        <v>24</v>
      </c>
      <c r="AE131" s="367">
        <v>8</v>
      </c>
      <c r="AG131" s="361" t="s">
        <v>294</v>
      </c>
      <c r="AH131" t="s">
        <v>285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62">
        <f t="shared" si="12"/>
        <v>0</v>
      </c>
    </row>
    <row r="132" spans="28:40" x14ac:dyDescent="0.3">
      <c r="AB132" s="367" t="s">
        <v>272</v>
      </c>
      <c r="AC132" s="367" t="s">
        <v>278</v>
      </c>
      <c r="AD132" s="367">
        <v>17</v>
      </c>
      <c r="AE132" s="367">
        <v>7</v>
      </c>
      <c r="AG132" s="361" t="s">
        <v>294</v>
      </c>
      <c r="AH132" t="s">
        <v>285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362">
        <f t="shared" si="12"/>
        <v>7.1428571428571423</v>
      </c>
    </row>
    <row r="133" spans="28:40" x14ac:dyDescent="0.3">
      <c r="AB133" s="367" t="s">
        <v>272</v>
      </c>
      <c r="AC133" s="367" t="s">
        <v>279</v>
      </c>
      <c r="AD133" s="367">
        <v>12</v>
      </c>
      <c r="AE133" s="367">
        <v>4</v>
      </c>
      <c r="AG133" s="361" t="s">
        <v>294</v>
      </c>
      <c r="AH133" t="s">
        <v>285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362">
        <f t="shared" si="12"/>
        <v>14.285714285714285</v>
      </c>
    </row>
    <row r="134" spans="28:40" x14ac:dyDescent="0.3">
      <c r="AB134" s="367" t="s">
        <v>272</v>
      </c>
      <c r="AC134" s="367" t="s">
        <v>277</v>
      </c>
      <c r="AD134" s="367">
        <v>0</v>
      </c>
      <c r="AE134" s="367">
        <v>0</v>
      </c>
      <c r="AG134" s="361" t="s">
        <v>294</v>
      </c>
      <c r="AH134" t="s">
        <v>285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362">
        <f t="shared" si="12"/>
        <v>21.428571428571427</v>
      </c>
    </row>
    <row r="135" spans="28:40" x14ac:dyDescent="0.3">
      <c r="AB135" s="367"/>
      <c r="AC135" s="367"/>
      <c r="AD135" s="367"/>
      <c r="AE135" s="367"/>
      <c r="AG135" s="361" t="s">
        <v>294</v>
      </c>
      <c r="AH135" t="s">
        <v>285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362">
        <f t="shared" si="12"/>
        <v>28.571428571428569</v>
      </c>
    </row>
    <row r="136" spans="28:40" x14ac:dyDescent="0.3">
      <c r="AB136" s="367"/>
      <c r="AC136" s="367"/>
      <c r="AD136" s="367"/>
      <c r="AE136" s="367"/>
      <c r="AG136" s="361" t="s">
        <v>294</v>
      </c>
      <c r="AH136" t="s">
        <v>285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362">
        <f t="shared" si="12"/>
        <v>35.714285714285715</v>
      </c>
    </row>
    <row r="137" spans="28:40" x14ac:dyDescent="0.3">
      <c r="AB137" s="367"/>
      <c r="AC137" s="367"/>
      <c r="AD137" s="367"/>
      <c r="AE137" s="367"/>
      <c r="AG137" s="361" t="s">
        <v>294</v>
      </c>
      <c r="AH137" t="s">
        <v>285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362">
        <f t="shared" si="12"/>
        <v>42.857142857142854</v>
      </c>
    </row>
    <row r="138" spans="28:40" x14ac:dyDescent="0.3">
      <c r="AB138" s="367"/>
      <c r="AC138" s="367"/>
      <c r="AD138" s="367"/>
      <c r="AE138" s="367"/>
      <c r="AG138" s="361" t="s">
        <v>294</v>
      </c>
      <c r="AH138" t="s">
        <v>285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362">
        <f t="shared" si="12"/>
        <v>50</v>
      </c>
    </row>
    <row r="139" spans="28:40" x14ac:dyDescent="0.3">
      <c r="AB139" s="367"/>
      <c r="AC139" s="367"/>
      <c r="AD139" s="367"/>
      <c r="AE139" s="367"/>
      <c r="AG139" s="361" t="s">
        <v>294</v>
      </c>
      <c r="AH139" t="s">
        <v>285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362">
        <f t="shared" si="12"/>
        <v>57.142857142857139</v>
      </c>
    </row>
    <row r="140" spans="28:40" x14ac:dyDescent="0.3">
      <c r="AB140" s="367"/>
      <c r="AC140" s="367"/>
      <c r="AD140" s="367"/>
      <c r="AE140" s="367"/>
      <c r="AG140" s="361" t="s">
        <v>294</v>
      </c>
      <c r="AH140" t="s">
        <v>285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362">
        <f t="shared" si="12"/>
        <v>64.285714285714292</v>
      </c>
    </row>
    <row r="141" spans="28:40" x14ac:dyDescent="0.3">
      <c r="AB141" s="367"/>
      <c r="AC141" s="367"/>
      <c r="AD141" s="367"/>
      <c r="AE141" s="367"/>
      <c r="AG141" s="361" t="s">
        <v>294</v>
      </c>
      <c r="AH141" t="s">
        <v>285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362">
        <f t="shared" si="12"/>
        <v>71.428571428571431</v>
      </c>
    </row>
    <row r="142" spans="28:40" x14ac:dyDescent="0.3">
      <c r="AB142" s="367"/>
      <c r="AC142" s="367"/>
      <c r="AD142" s="367"/>
      <c r="AE142" s="367"/>
      <c r="AG142" s="361" t="s">
        <v>294</v>
      </c>
      <c r="AH142" t="s">
        <v>285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362">
        <f t="shared" si="12"/>
        <v>78.571428571428569</v>
      </c>
    </row>
    <row r="143" spans="28:40" x14ac:dyDescent="0.3">
      <c r="AB143" s="367"/>
      <c r="AC143" s="367"/>
      <c r="AD143" s="367"/>
      <c r="AE143" s="367"/>
      <c r="AG143" s="361" t="s">
        <v>294</v>
      </c>
      <c r="AH143" t="s">
        <v>285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362">
        <f t="shared" si="12"/>
        <v>85.714285714285708</v>
      </c>
    </row>
    <row r="144" spans="28:40" x14ac:dyDescent="0.3">
      <c r="AB144" s="367"/>
      <c r="AC144" s="367"/>
      <c r="AD144" s="367"/>
      <c r="AE144" s="367"/>
      <c r="AG144" s="361" t="s">
        <v>294</v>
      </c>
      <c r="AH144" t="s">
        <v>285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362">
        <f t="shared" si="12"/>
        <v>92.857142857142861</v>
      </c>
    </row>
    <row r="145" spans="28:40" x14ac:dyDescent="0.3">
      <c r="AB145" s="367"/>
      <c r="AC145" s="367"/>
      <c r="AD145" s="367"/>
      <c r="AE145" s="367"/>
      <c r="AG145" s="361" t="s">
        <v>294</v>
      </c>
      <c r="AH145" t="s">
        <v>285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362">
        <f t="shared" si="12"/>
        <v>100</v>
      </c>
    </row>
    <row r="146" spans="28:40" x14ac:dyDescent="0.3">
      <c r="AB146" s="367" t="s">
        <v>273</v>
      </c>
      <c r="AC146" s="367" t="s">
        <v>280</v>
      </c>
      <c r="AD146" s="367">
        <v>27</v>
      </c>
      <c r="AE146" s="367">
        <v>11</v>
      </c>
      <c r="AG146" s="361" t="s">
        <v>297</v>
      </c>
      <c r="AH146" t="s">
        <v>286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362">
        <f t="shared" si="12"/>
        <v>0</v>
      </c>
    </row>
    <row r="147" spans="28:40" x14ac:dyDescent="0.3">
      <c r="AB147" s="367" t="s">
        <v>273</v>
      </c>
      <c r="AC147" s="367" t="s">
        <v>278</v>
      </c>
      <c r="AD147" s="367">
        <v>19</v>
      </c>
      <c r="AE147" s="367">
        <v>10</v>
      </c>
      <c r="AG147" s="361" t="s">
        <v>297</v>
      </c>
      <c r="AH147" t="s">
        <v>286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362">
        <f t="shared" si="12"/>
        <v>5</v>
      </c>
    </row>
    <row r="148" spans="28:40" x14ac:dyDescent="0.3">
      <c r="AB148" s="367" t="s">
        <v>273</v>
      </c>
      <c r="AC148" s="367" t="s">
        <v>279</v>
      </c>
      <c r="AD148" s="367">
        <v>14</v>
      </c>
      <c r="AE148" s="367">
        <v>6</v>
      </c>
      <c r="AG148" s="361" t="s">
        <v>297</v>
      </c>
      <c r="AH148" t="s">
        <v>286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362">
        <f t="shared" si="12"/>
        <v>10</v>
      </c>
    </row>
    <row r="149" spans="28:40" x14ac:dyDescent="0.3">
      <c r="AB149" s="367" t="s">
        <v>273</v>
      </c>
      <c r="AC149" s="367" t="s">
        <v>277</v>
      </c>
      <c r="AD149" s="367">
        <v>0</v>
      </c>
      <c r="AE149" s="367">
        <v>0</v>
      </c>
      <c r="AG149" s="361" t="s">
        <v>297</v>
      </c>
      <c r="AH149" t="s">
        <v>286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362">
        <f t="shared" si="12"/>
        <v>15</v>
      </c>
    </row>
    <row r="150" spans="28:40" x14ac:dyDescent="0.3">
      <c r="AG150" s="361" t="s">
        <v>297</v>
      </c>
      <c r="AH150" t="s">
        <v>286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362">
        <f t="shared" si="12"/>
        <v>20</v>
      </c>
    </row>
    <row r="151" spans="28:40" x14ac:dyDescent="0.3">
      <c r="AG151" s="361" t="s">
        <v>297</v>
      </c>
      <c r="AH151" t="s">
        <v>286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362">
        <f t="shared" si="12"/>
        <v>25</v>
      </c>
    </row>
    <row r="152" spans="28:40" x14ac:dyDescent="0.3">
      <c r="AG152" s="361" t="s">
        <v>297</v>
      </c>
      <c r="AH152" t="s">
        <v>286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362">
        <f t="shared" si="12"/>
        <v>30</v>
      </c>
    </row>
    <row r="153" spans="28:40" x14ac:dyDescent="0.3">
      <c r="AG153" s="361" t="s">
        <v>297</v>
      </c>
      <c r="AH153" t="s">
        <v>286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362">
        <f t="shared" si="12"/>
        <v>35</v>
      </c>
    </row>
    <row r="154" spans="28:40" x14ac:dyDescent="0.3">
      <c r="AG154" s="361" t="s">
        <v>297</v>
      </c>
      <c r="AH154" t="s">
        <v>286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362">
        <f t="shared" si="12"/>
        <v>40</v>
      </c>
    </row>
    <row r="155" spans="28:40" x14ac:dyDescent="0.3">
      <c r="AG155" s="361" t="s">
        <v>297</v>
      </c>
      <c r="AH155" t="s">
        <v>286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362">
        <f t="shared" si="12"/>
        <v>45</v>
      </c>
    </row>
    <row r="156" spans="28:40" x14ac:dyDescent="0.3">
      <c r="AG156" s="361" t="s">
        <v>297</v>
      </c>
      <c r="AH156" t="s">
        <v>286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362">
        <f t="shared" si="12"/>
        <v>50</v>
      </c>
    </row>
    <row r="157" spans="28:40" x14ac:dyDescent="0.3">
      <c r="AG157" s="361" t="s">
        <v>297</v>
      </c>
      <c r="AH157" t="s">
        <v>286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362">
        <f t="shared" si="12"/>
        <v>55.000000000000007</v>
      </c>
    </row>
    <row r="158" spans="28:40" x14ac:dyDescent="0.3">
      <c r="AG158" s="361" t="s">
        <v>297</v>
      </c>
      <c r="AH158" t="s">
        <v>286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362">
        <f t="shared" si="12"/>
        <v>60</v>
      </c>
    </row>
    <row r="159" spans="28:40" x14ac:dyDescent="0.3">
      <c r="AG159" s="361" t="s">
        <v>297</v>
      </c>
      <c r="AH159" t="s">
        <v>286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362">
        <f t="shared" si="12"/>
        <v>65</v>
      </c>
    </row>
    <row r="160" spans="28:40" x14ac:dyDescent="0.3">
      <c r="AG160" s="361" t="s">
        <v>297</v>
      </c>
      <c r="AH160" t="s">
        <v>286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362">
        <f t="shared" si="12"/>
        <v>70</v>
      </c>
    </row>
    <row r="161" spans="33:40" x14ac:dyDescent="0.3">
      <c r="AG161" s="361" t="s">
        <v>297</v>
      </c>
      <c r="AH161" t="s">
        <v>286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362">
        <f t="shared" si="12"/>
        <v>75</v>
      </c>
    </row>
    <row r="162" spans="33:40" x14ac:dyDescent="0.3">
      <c r="AG162" s="361" t="s">
        <v>297</v>
      </c>
      <c r="AH162" t="s">
        <v>286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362">
        <f t="shared" ref="AN162:AN166" si="14">AJ162/AM162*100</f>
        <v>80</v>
      </c>
    </row>
    <row r="163" spans="33:40" x14ac:dyDescent="0.3">
      <c r="AG163" s="361" t="s">
        <v>297</v>
      </c>
      <c r="AH163" t="s">
        <v>286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362">
        <f t="shared" si="14"/>
        <v>85</v>
      </c>
    </row>
    <row r="164" spans="33:40" x14ac:dyDescent="0.3">
      <c r="AG164" s="361" t="s">
        <v>297</v>
      </c>
      <c r="AH164" t="s">
        <v>286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362">
        <f t="shared" si="14"/>
        <v>90</v>
      </c>
    </row>
    <row r="165" spans="33:40" x14ac:dyDescent="0.3">
      <c r="AG165" s="361" t="s">
        <v>297</v>
      </c>
      <c r="AH165" t="s">
        <v>286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362">
        <f t="shared" si="14"/>
        <v>95</v>
      </c>
    </row>
    <row r="166" spans="33:40" x14ac:dyDescent="0.3">
      <c r="AG166" s="361" t="s">
        <v>297</v>
      </c>
      <c r="AH166" t="s">
        <v>286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362">
        <f t="shared" si="14"/>
        <v>100</v>
      </c>
    </row>
    <row r="167" spans="33:40" x14ac:dyDescent="0.3">
      <c r="AG167" s="361" t="s">
        <v>304</v>
      </c>
      <c r="AH167" t="s">
        <v>305</v>
      </c>
      <c r="AI167" t="s">
        <v>306</v>
      </c>
      <c r="AJ167">
        <v>0</v>
      </c>
      <c r="AK167">
        <v>0</v>
      </c>
      <c r="AL167" t="s">
        <v>309</v>
      </c>
      <c r="AM167" t="s">
        <v>309</v>
      </c>
      <c r="AN167" s="362" t="s">
        <v>309</v>
      </c>
    </row>
    <row r="168" spans="33:40" x14ac:dyDescent="0.3">
      <c r="AG168" s="361" t="s">
        <v>310</v>
      </c>
      <c r="AH168" t="s">
        <v>283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309</v>
      </c>
      <c r="AM168" t="s">
        <v>309</v>
      </c>
      <c r="AN168" s="362" t="s">
        <v>309</v>
      </c>
    </row>
    <row r="169" spans="33:40" x14ac:dyDescent="0.3">
      <c r="AG169" s="361" t="s">
        <v>310</v>
      </c>
      <c r="AH169" t="s">
        <v>283</v>
      </c>
      <c r="AI169" t="str">
        <f t="shared" si="15"/>
        <v>Keine_1_1</v>
      </c>
      <c r="AJ169">
        <v>1</v>
      </c>
      <c r="AK169">
        <v>0</v>
      </c>
      <c r="AL169" t="s">
        <v>309</v>
      </c>
      <c r="AM169" t="s">
        <v>309</v>
      </c>
      <c r="AN169" s="362" t="s">
        <v>309</v>
      </c>
    </row>
    <row r="170" spans="33:40" x14ac:dyDescent="0.3">
      <c r="AG170" s="361" t="s">
        <v>310</v>
      </c>
      <c r="AH170" t="s">
        <v>283</v>
      </c>
      <c r="AI170" t="str">
        <f t="shared" si="15"/>
        <v>Keine_1_2</v>
      </c>
      <c r="AJ170">
        <v>2</v>
      </c>
      <c r="AK170">
        <v>0</v>
      </c>
      <c r="AL170" t="s">
        <v>309</v>
      </c>
      <c r="AM170" t="s">
        <v>309</v>
      </c>
      <c r="AN170" s="362" t="s">
        <v>309</v>
      </c>
    </row>
    <row r="171" spans="33:40" x14ac:dyDescent="0.3">
      <c r="AG171" s="361" t="s">
        <v>310</v>
      </c>
      <c r="AH171" t="s">
        <v>283</v>
      </c>
      <c r="AI171" t="str">
        <f t="shared" si="15"/>
        <v>Keine_1_3</v>
      </c>
      <c r="AJ171">
        <v>3</v>
      </c>
      <c r="AK171">
        <v>0</v>
      </c>
      <c r="AL171" t="s">
        <v>309</v>
      </c>
      <c r="AM171" t="s">
        <v>309</v>
      </c>
      <c r="AN171" s="362" t="s">
        <v>309</v>
      </c>
    </row>
    <row r="172" spans="33:40" x14ac:dyDescent="0.3">
      <c r="AG172" s="361" t="s">
        <v>310</v>
      </c>
      <c r="AH172" t="s">
        <v>283</v>
      </c>
      <c r="AI172" t="str">
        <f t="shared" si="15"/>
        <v>Keine_1_4</v>
      </c>
      <c r="AJ172">
        <v>4</v>
      </c>
      <c r="AK172">
        <v>0</v>
      </c>
      <c r="AL172" t="s">
        <v>309</v>
      </c>
      <c r="AM172" t="s">
        <v>309</v>
      </c>
      <c r="AN172" s="362" t="s">
        <v>309</v>
      </c>
    </row>
    <row r="173" spans="33:40" x14ac:dyDescent="0.3">
      <c r="AG173" s="361" t="s">
        <v>310</v>
      </c>
      <c r="AH173" t="s">
        <v>283</v>
      </c>
      <c r="AI173" t="str">
        <f t="shared" si="15"/>
        <v>Keine_1_5</v>
      </c>
      <c r="AJ173">
        <v>5</v>
      </c>
      <c r="AK173">
        <v>0</v>
      </c>
      <c r="AL173" t="s">
        <v>309</v>
      </c>
      <c r="AM173" t="s">
        <v>309</v>
      </c>
      <c r="AN173" s="362" t="s">
        <v>309</v>
      </c>
    </row>
    <row r="174" spans="33:40" x14ac:dyDescent="0.3">
      <c r="AG174" s="361" t="s">
        <v>310</v>
      </c>
      <c r="AH174" t="s">
        <v>283</v>
      </c>
      <c r="AI174" t="str">
        <f t="shared" si="15"/>
        <v>Keine_1_6</v>
      </c>
      <c r="AJ174">
        <v>6</v>
      </c>
      <c r="AK174">
        <v>0</v>
      </c>
      <c r="AL174" t="s">
        <v>309</v>
      </c>
      <c r="AM174" t="s">
        <v>309</v>
      </c>
      <c r="AN174" s="362" t="s">
        <v>309</v>
      </c>
    </row>
    <row r="175" spans="33:40" x14ac:dyDescent="0.3">
      <c r="AG175" s="361" t="s">
        <v>310</v>
      </c>
      <c r="AH175" t="s">
        <v>283</v>
      </c>
      <c r="AI175" t="str">
        <f t="shared" si="15"/>
        <v>Keine_1_7</v>
      </c>
      <c r="AJ175">
        <v>7</v>
      </c>
      <c r="AK175">
        <v>0</v>
      </c>
      <c r="AL175" t="s">
        <v>309</v>
      </c>
      <c r="AM175" t="s">
        <v>309</v>
      </c>
      <c r="AN175" s="362" t="s">
        <v>309</v>
      </c>
    </row>
    <row r="176" spans="33:40" x14ac:dyDescent="0.3">
      <c r="AG176" s="361" t="s">
        <v>311</v>
      </c>
      <c r="AH176" t="s">
        <v>284</v>
      </c>
      <c r="AI176" t="str">
        <f t="shared" si="15"/>
        <v>Keine_2_0</v>
      </c>
      <c r="AJ176">
        <v>0</v>
      </c>
      <c r="AK176">
        <v>0</v>
      </c>
      <c r="AL176" t="s">
        <v>309</v>
      </c>
      <c r="AM176" t="s">
        <v>309</v>
      </c>
      <c r="AN176" s="362" t="s">
        <v>309</v>
      </c>
    </row>
    <row r="177" spans="33:40" x14ac:dyDescent="0.3">
      <c r="AG177" s="361" t="s">
        <v>311</v>
      </c>
      <c r="AH177" t="s">
        <v>284</v>
      </c>
      <c r="AI177" t="str">
        <f t="shared" si="15"/>
        <v>Keine_2_1</v>
      </c>
      <c r="AJ177">
        <v>1</v>
      </c>
      <c r="AK177">
        <v>0</v>
      </c>
      <c r="AL177" t="s">
        <v>309</v>
      </c>
      <c r="AM177" t="s">
        <v>309</v>
      </c>
      <c r="AN177" s="362" t="s">
        <v>309</v>
      </c>
    </row>
    <row r="178" spans="33:40" x14ac:dyDescent="0.3">
      <c r="AG178" s="361" t="s">
        <v>311</v>
      </c>
      <c r="AH178" t="s">
        <v>284</v>
      </c>
      <c r="AI178" t="str">
        <f t="shared" si="15"/>
        <v>Keine_2_2</v>
      </c>
      <c r="AJ178">
        <v>2</v>
      </c>
      <c r="AK178">
        <v>0</v>
      </c>
      <c r="AL178" t="s">
        <v>309</v>
      </c>
      <c r="AM178" t="s">
        <v>309</v>
      </c>
      <c r="AN178" s="362" t="s">
        <v>309</v>
      </c>
    </row>
    <row r="179" spans="33:40" x14ac:dyDescent="0.3">
      <c r="AG179" s="361" t="s">
        <v>311</v>
      </c>
      <c r="AH179" t="s">
        <v>284</v>
      </c>
      <c r="AI179" t="str">
        <f t="shared" si="15"/>
        <v>Keine_2_3</v>
      </c>
      <c r="AJ179">
        <v>3</v>
      </c>
      <c r="AK179">
        <v>0</v>
      </c>
      <c r="AL179" t="s">
        <v>309</v>
      </c>
      <c r="AM179" t="s">
        <v>309</v>
      </c>
      <c r="AN179" s="362" t="s">
        <v>309</v>
      </c>
    </row>
    <row r="180" spans="33:40" x14ac:dyDescent="0.3">
      <c r="AG180" s="361" t="s">
        <v>311</v>
      </c>
      <c r="AH180" t="s">
        <v>284</v>
      </c>
      <c r="AI180" t="str">
        <f t="shared" si="15"/>
        <v>Keine_2_4</v>
      </c>
      <c r="AJ180">
        <v>4</v>
      </c>
      <c r="AK180">
        <v>0</v>
      </c>
      <c r="AL180" t="s">
        <v>309</v>
      </c>
      <c r="AM180" t="s">
        <v>309</v>
      </c>
      <c r="AN180" s="362" t="s">
        <v>309</v>
      </c>
    </row>
    <row r="181" spans="33:40" x14ac:dyDescent="0.3">
      <c r="AG181" s="361" t="s">
        <v>311</v>
      </c>
      <c r="AH181" t="s">
        <v>284</v>
      </c>
      <c r="AI181" t="str">
        <f t="shared" si="15"/>
        <v>Keine_2_5</v>
      </c>
      <c r="AJ181">
        <v>5</v>
      </c>
      <c r="AK181">
        <v>0</v>
      </c>
      <c r="AL181" t="s">
        <v>309</v>
      </c>
      <c r="AM181" t="s">
        <v>309</v>
      </c>
      <c r="AN181" s="362" t="s">
        <v>309</v>
      </c>
    </row>
    <row r="182" spans="33:40" x14ac:dyDescent="0.3">
      <c r="AG182" s="361" t="s">
        <v>311</v>
      </c>
      <c r="AH182" t="s">
        <v>284</v>
      </c>
      <c r="AI182" t="str">
        <f t="shared" si="15"/>
        <v>Keine_2_6</v>
      </c>
      <c r="AJ182">
        <v>6</v>
      </c>
      <c r="AK182">
        <v>0</v>
      </c>
      <c r="AL182" t="s">
        <v>309</v>
      </c>
      <c r="AM182" t="s">
        <v>309</v>
      </c>
      <c r="AN182" s="362" t="s">
        <v>309</v>
      </c>
    </row>
    <row r="183" spans="33:40" x14ac:dyDescent="0.3">
      <c r="AG183" s="361" t="s">
        <v>311</v>
      </c>
      <c r="AH183" t="s">
        <v>284</v>
      </c>
      <c r="AI183" t="str">
        <f t="shared" si="15"/>
        <v>Keine_2_7</v>
      </c>
      <c r="AJ183">
        <v>7</v>
      </c>
      <c r="AK183">
        <v>0</v>
      </c>
      <c r="AL183" t="s">
        <v>309</v>
      </c>
      <c r="AM183" t="s">
        <v>309</v>
      </c>
      <c r="AN183" s="362" t="s">
        <v>309</v>
      </c>
    </row>
    <row r="184" spans="33:40" x14ac:dyDescent="0.3">
      <c r="AG184" s="361" t="s">
        <v>311</v>
      </c>
      <c r="AH184" t="s">
        <v>284</v>
      </c>
      <c r="AI184" t="str">
        <f t="shared" si="15"/>
        <v>Keine_2_8</v>
      </c>
      <c r="AJ184">
        <v>8</v>
      </c>
      <c r="AK184">
        <v>0</v>
      </c>
      <c r="AL184" t="s">
        <v>309</v>
      </c>
      <c r="AM184" t="s">
        <v>309</v>
      </c>
      <c r="AN184" s="362" t="s">
        <v>309</v>
      </c>
    </row>
    <row r="185" spans="33:40" x14ac:dyDescent="0.3">
      <c r="AG185" s="361" t="s">
        <v>311</v>
      </c>
      <c r="AH185" t="s">
        <v>284</v>
      </c>
      <c r="AI185" t="str">
        <f t="shared" si="15"/>
        <v>Keine_2_9</v>
      </c>
      <c r="AJ185">
        <v>9</v>
      </c>
      <c r="AK185">
        <v>0</v>
      </c>
      <c r="AL185" t="s">
        <v>309</v>
      </c>
      <c r="AM185" t="s">
        <v>309</v>
      </c>
      <c r="AN185" s="362" t="s">
        <v>309</v>
      </c>
    </row>
    <row r="186" spans="33:40" x14ac:dyDescent="0.3">
      <c r="AG186" s="361" t="s">
        <v>311</v>
      </c>
      <c r="AH186" t="s">
        <v>284</v>
      </c>
      <c r="AI186" t="str">
        <f t="shared" si="15"/>
        <v>Keine_2_10</v>
      </c>
      <c r="AJ186">
        <v>10</v>
      </c>
      <c r="AK186">
        <v>0</v>
      </c>
      <c r="AL186" t="s">
        <v>309</v>
      </c>
      <c r="AM186" t="s">
        <v>309</v>
      </c>
      <c r="AN186" s="362" t="s">
        <v>309</v>
      </c>
    </row>
    <row r="187" spans="33:40" x14ac:dyDescent="0.3">
      <c r="AG187" s="361" t="s">
        <v>312</v>
      </c>
      <c r="AH187" t="s">
        <v>285</v>
      </c>
      <c r="AI187" t="str">
        <f t="shared" si="15"/>
        <v>Keine_3_0</v>
      </c>
      <c r="AJ187">
        <v>0</v>
      </c>
      <c r="AK187">
        <v>0</v>
      </c>
      <c r="AL187" t="s">
        <v>309</v>
      </c>
      <c r="AM187" t="s">
        <v>309</v>
      </c>
      <c r="AN187" s="362" t="s">
        <v>309</v>
      </c>
    </row>
    <row r="188" spans="33:40" x14ac:dyDescent="0.3">
      <c r="AG188" s="361" t="s">
        <v>312</v>
      </c>
      <c r="AH188" t="s">
        <v>285</v>
      </c>
      <c r="AI188" t="str">
        <f t="shared" si="15"/>
        <v>Keine_3_1</v>
      </c>
      <c r="AJ188">
        <v>1</v>
      </c>
      <c r="AK188">
        <v>0</v>
      </c>
      <c r="AL188" t="s">
        <v>309</v>
      </c>
      <c r="AM188" t="s">
        <v>309</v>
      </c>
      <c r="AN188" s="362" t="s">
        <v>309</v>
      </c>
    </row>
    <row r="189" spans="33:40" x14ac:dyDescent="0.3">
      <c r="AG189" s="361" t="s">
        <v>312</v>
      </c>
      <c r="AH189" t="s">
        <v>285</v>
      </c>
      <c r="AI189" t="str">
        <f t="shared" si="15"/>
        <v>Keine_3_2</v>
      </c>
      <c r="AJ189">
        <v>2</v>
      </c>
      <c r="AK189">
        <v>0</v>
      </c>
      <c r="AL189" t="s">
        <v>309</v>
      </c>
      <c r="AM189" t="s">
        <v>309</v>
      </c>
      <c r="AN189" s="362" t="s">
        <v>309</v>
      </c>
    </row>
    <row r="190" spans="33:40" x14ac:dyDescent="0.3">
      <c r="AG190" s="361" t="s">
        <v>312</v>
      </c>
      <c r="AH190" t="s">
        <v>285</v>
      </c>
      <c r="AI190" t="str">
        <f t="shared" si="15"/>
        <v>Keine_3_3</v>
      </c>
      <c r="AJ190">
        <v>3</v>
      </c>
      <c r="AK190">
        <v>0</v>
      </c>
      <c r="AL190" t="s">
        <v>309</v>
      </c>
      <c r="AM190" t="s">
        <v>309</v>
      </c>
      <c r="AN190" s="362" t="s">
        <v>309</v>
      </c>
    </row>
    <row r="191" spans="33:40" x14ac:dyDescent="0.3">
      <c r="AG191" s="361" t="s">
        <v>312</v>
      </c>
      <c r="AH191" t="s">
        <v>285</v>
      </c>
      <c r="AI191" t="str">
        <f t="shared" si="15"/>
        <v>Keine_3_4</v>
      </c>
      <c r="AJ191">
        <v>4</v>
      </c>
      <c r="AK191">
        <v>0</v>
      </c>
      <c r="AL191" t="s">
        <v>309</v>
      </c>
      <c r="AM191" t="s">
        <v>309</v>
      </c>
      <c r="AN191" s="362" t="s">
        <v>309</v>
      </c>
    </row>
    <row r="192" spans="33:40" x14ac:dyDescent="0.3">
      <c r="AG192" s="361" t="s">
        <v>312</v>
      </c>
      <c r="AH192" t="s">
        <v>285</v>
      </c>
      <c r="AI192" t="str">
        <f t="shared" si="15"/>
        <v>Keine_3_5</v>
      </c>
      <c r="AJ192">
        <v>5</v>
      </c>
      <c r="AK192">
        <v>0</v>
      </c>
      <c r="AL192" t="s">
        <v>309</v>
      </c>
      <c r="AM192" t="s">
        <v>309</v>
      </c>
      <c r="AN192" s="362" t="s">
        <v>309</v>
      </c>
    </row>
    <row r="193" spans="33:40" x14ac:dyDescent="0.3">
      <c r="AG193" s="361" t="s">
        <v>312</v>
      </c>
      <c r="AH193" t="s">
        <v>285</v>
      </c>
      <c r="AI193" t="str">
        <f t="shared" si="15"/>
        <v>Keine_3_6</v>
      </c>
      <c r="AJ193">
        <v>6</v>
      </c>
      <c r="AK193">
        <v>0</v>
      </c>
      <c r="AL193" t="s">
        <v>309</v>
      </c>
      <c r="AM193" t="s">
        <v>309</v>
      </c>
      <c r="AN193" s="362" t="s">
        <v>309</v>
      </c>
    </row>
    <row r="194" spans="33:40" x14ac:dyDescent="0.3">
      <c r="AG194" s="361" t="s">
        <v>312</v>
      </c>
      <c r="AH194" t="s">
        <v>285</v>
      </c>
      <c r="AI194" t="str">
        <f t="shared" si="15"/>
        <v>Keine_3_7</v>
      </c>
      <c r="AJ194">
        <v>7</v>
      </c>
      <c r="AK194">
        <v>0</v>
      </c>
      <c r="AL194" t="s">
        <v>309</v>
      </c>
      <c r="AM194" t="s">
        <v>309</v>
      </c>
      <c r="AN194" s="362" t="s">
        <v>309</v>
      </c>
    </row>
    <row r="195" spans="33:40" x14ac:dyDescent="0.3">
      <c r="AG195" s="361" t="s">
        <v>312</v>
      </c>
      <c r="AH195" t="s">
        <v>285</v>
      </c>
      <c r="AI195" t="str">
        <f t="shared" si="15"/>
        <v>Keine_3_8</v>
      </c>
      <c r="AJ195">
        <v>8</v>
      </c>
      <c r="AK195">
        <v>0</v>
      </c>
      <c r="AL195" t="s">
        <v>309</v>
      </c>
      <c r="AM195" t="s">
        <v>309</v>
      </c>
      <c r="AN195" s="362" t="s">
        <v>309</v>
      </c>
    </row>
    <row r="196" spans="33:40" x14ac:dyDescent="0.3">
      <c r="AG196" s="361" t="s">
        <v>312</v>
      </c>
      <c r="AH196" t="s">
        <v>285</v>
      </c>
      <c r="AI196" t="str">
        <f t="shared" si="15"/>
        <v>Keine_3_9</v>
      </c>
      <c r="AJ196">
        <v>9</v>
      </c>
      <c r="AK196">
        <v>0</v>
      </c>
      <c r="AL196" t="s">
        <v>309</v>
      </c>
      <c r="AM196" t="s">
        <v>309</v>
      </c>
      <c r="AN196" s="362" t="s">
        <v>309</v>
      </c>
    </row>
    <row r="197" spans="33:40" x14ac:dyDescent="0.3">
      <c r="AG197" s="361" t="s">
        <v>312</v>
      </c>
      <c r="AH197" t="s">
        <v>285</v>
      </c>
      <c r="AI197" t="str">
        <f t="shared" si="15"/>
        <v>Keine_3_10</v>
      </c>
      <c r="AJ197">
        <v>10</v>
      </c>
      <c r="AK197">
        <v>0</v>
      </c>
      <c r="AL197" t="s">
        <v>309</v>
      </c>
      <c r="AM197" t="s">
        <v>309</v>
      </c>
      <c r="AN197" s="362" t="s">
        <v>309</v>
      </c>
    </row>
    <row r="198" spans="33:40" x14ac:dyDescent="0.3">
      <c r="AG198" s="361" t="s">
        <v>312</v>
      </c>
      <c r="AH198" t="s">
        <v>285</v>
      </c>
      <c r="AI198" t="str">
        <f t="shared" si="15"/>
        <v>Keine_3_11</v>
      </c>
      <c r="AJ198">
        <v>11</v>
      </c>
      <c r="AK198">
        <v>0</v>
      </c>
      <c r="AL198" t="s">
        <v>309</v>
      </c>
      <c r="AM198" t="s">
        <v>309</v>
      </c>
      <c r="AN198" s="362" t="s">
        <v>309</v>
      </c>
    </row>
    <row r="199" spans="33:40" x14ac:dyDescent="0.3">
      <c r="AG199" s="361" t="s">
        <v>312</v>
      </c>
      <c r="AH199" t="s">
        <v>285</v>
      </c>
      <c r="AI199" t="str">
        <f t="shared" si="15"/>
        <v>Keine_3_12</v>
      </c>
      <c r="AJ199">
        <v>12</v>
      </c>
      <c r="AK199">
        <v>0</v>
      </c>
      <c r="AL199" t="s">
        <v>309</v>
      </c>
      <c r="AM199" t="s">
        <v>309</v>
      </c>
      <c r="AN199" s="362" t="s">
        <v>309</v>
      </c>
    </row>
    <row r="200" spans="33:40" x14ac:dyDescent="0.3">
      <c r="AG200" s="361" t="s">
        <v>312</v>
      </c>
      <c r="AH200" t="s">
        <v>285</v>
      </c>
      <c r="AI200" t="str">
        <f t="shared" si="15"/>
        <v>Keine_3_13</v>
      </c>
      <c r="AJ200">
        <v>13</v>
      </c>
      <c r="AK200">
        <v>0</v>
      </c>
      <c r="AL200" t="s">
        <v>309</v>
      </c>
      <c r="AM200" t="s">
        <v>309</v>
      </c>
      <c r="AN200" s="362" t="s">
        <v>309</v>
      </c>
    </row>
    <row r="201" spans="33:40" x14ac:dyDescent="0.3">
      <c r="AG201" s="361" t="s">
        <v>312</v>
      </c>
      <c r="AH201" t="s">
        <v>285</v>
      </c>
      <c r="AI201" t="str">
        <f t="shared" si="15"/>
        <v>Keine_3_14</v>
      </c>
      <c r="AJ201">
        <v>14</v>
      </c>
      <c r="AK201">
        <v>0</v>
      </c>
      <c r="AL201" t="s">
        <v>309</v>
      </c>
      <c r="AM201" t="s">
        <v>309</v>
      </c>
      <c r="AN201" s="362" t="s">
        <v>309</v>
      </c>
    </row>
    <row r="202" spans="33:40" x14ac:dyDescent="0.3">
      <c r="AG202" s="361" t="s">
        <v>313</v>
      </c>
      <c r="AH202" t="s">
        <v>286</v>
      </c>
      <c r="AI202" t="str">
        <f t="shared" si="15"/>
        <v>Keine_4_0</v>
      </c>
      <c r="AJ202">
        <v>0</v>
      </c>
      <c r="AK202">
        <v>0</v>
      </c>
      <c r="AL202" t="s">
        <v>309</v>
      </c>
      <c r="AM202" t="s">
        <v>309</v>
      </c>
      <c r="AN202" s="362" t="s">
        <v>309</v>
      </c>
    </row>
    <row r="203" spans="33:40" x14ac:dyDescent="0.3">
      <c r="AG203" s="361" t="s">
        <v>313</v>
      </c>
      <c r="AH203" t="s">
        <v>286</v>
      </c>
      <c r="AI203" t="str">
        <f t="shared" si="15"/>
        <v>Keine_4_1</v>
      </c>
      <c r="AJ203">
        <v>1</v>
      </c>
      <c r="AK203">
        <v>0</v>
      </c>
      <c r="AL203" t="s">
        <v>309</v>
      </c>
      <c r="AM203" t="s">
        <v>309</v>
      </c>
      <c r="AN203" s="362" t="s">
        <v>309</v>
      </c>
    </row>
    <row r="204" spans="33:40" x14ac:dyDescent="0.3">
      <c r="AG204" s="361" t="s">
        <v>313</v>
      </c>
      <c r="AH204" t="s">
        <v>286</v>
      </c>
      <c r="AI204" t="str">
        <f t="shared" si="15"/>
        <v>Keine_4_2</v>
      </c>
      <c r="AJ204">
        <v>2</v>
      </c>
      <c r="AK204">
        <v>0</v>
      </c>
      <c r="AL204" t="s">
        <v>309</v>
      </c>
      <c r="AM204" t="s">
        <v>309</v>
      </c>
      <c r="AN204" s="362" t="s">
        <v>309</v>
      </c>
    </row>
    <row r="205" spans="33:40" x14ac:dyDescent="0.3">
      <c r="AG205" s="361" t="s">
        <v>313</v>
      </c>
      <c r="AH205" t="s">
        <v>286</v>
      </c>
      <c r="AI205" t="str">
        <f t="shared" si="15"/>
        <v>Keine_4_3</v>
      </c>
      <c r="AJ205">
        <v>3</v>
      </c>
      <c r="AK205">
        <v>0</v>
      </c>
      <c r="AL205" t="s">
        <v>309</v>
      </c>
      <c r="AM205" t="s">
        <v>309</v>
      </c>
      <c r="AN205" s="362" t="s">
        <v>309</v>
      </c>
    </row>
    <row r="206" spans="33:40" x14ac:dyDescent="0.3">
      <c r="AG206" s="361" t="s">
        <v>313</v>
      </c>
      <c r="AH206" t="s">
        <v>286</v>
      </c>
      <c r="AI206" t="str">
        <f t="shared" si="15"/>
        <v>Keine_4_4</v>
      </c>
      <c r="AJ206">
        <v>4</v>
      </c>
      <c r="AK206">
        <v>0</v>
      </c>
      <c r="AL206" t="s">
        <v>309</v>
      </c>
      <c r="AM206" t="s">
        <v>309</v>
      </c>
      <c r="AN206" s="362" t="s">
        <v>309</v>
      </c>
    </row>
    <row r="207" spans="33:40" x14ac:dyDescent="0.3">
      <c r="AG207" s="361" t="s">
        <v>313</v>
      </c>
      <c r="AH207" t="s">
        <v>286</v>
      </c>
      <c r="AI207" t="str">
        <f t="shared" si="15"/>
        <v>Keine_4_5</v>
      </c>
      <c r="AJ207">
        <v>5</v>
      </c>
      <c r="AK207">
        <v>0</v>
      </c>
      <c r="AL207" t="s">
        <v>309</v>
      </c>
      <c r="AM207" t="s">
        <v>309</v>
      </c>
      <c r="AN207" s="362" t="s">
        <v>309</v>
      </c>
    </row>
    <row r="208" spans="33:40" x14ac:dyDescent="0.3">
      <c r="AG208" s="361" t="s">
        <v>313</v>
      </c>
      <c r="AH208" t="s">
        <v>286</v>
      </c>
      <c r="AI208" t="str">
        <f t="shared" si="15"/>
        <v>Keine_4_6</v>
      </c>
      <c r="AJ208">
        <v>6</v>
      </c>
      <c r="AK208">
        <v>0</v>
      </c>
      <c r="AL208" t="s">
        <v>309</v>
      </c>
      <c r="AM208" t="s">
        <v>309</v>
      </c>
      <c r="AN208" s="362" t="s">
        <v>309</v>
      </c>
    </row>
    <row r="209" spans="33:40" x14ac:dyDescent="0.3">
      <c r="AG209" s="361" t="s">
        <v>313</v>
      </c>
      <c r="AH209" t="s">
        <v>286</v>
      </c>
      <c r="AI209" t="str">
        <f t="shared" si="15"/>
        <v>Keine_4_7</v>
      </c>
      <c r="AJ209">
        <v>7</v>
      </c>
      <c r="AK209">
        <v>0</v>
      </c>
      <c r="AL209" t="s">
        <v>309</v>
      </c>
      <c r="AM209" t="s">
        <v>309</v>
      </c>
      <c r="AN209" s="362" t="s">
        <v>309</v>
      </c>
    </row>
    <row r="210" spans="33:40" x14ac:dyDescent="0.3">
      <c r="AG210" s="361" t="s">
        <v>313</v>
      </c>
      <c r="AH210" t="s">
        <v>286</v>
      </c>
      <c r="AI210" t="str">
        <f t="shared" si="15"/>
        <v>Keine_4_8</v>
      </c>
      <c r="AJ210">
        <v>8</v>
      </c>
      <c r="AK210">
        <v>0</v>
      </c>
      <c r="AL210" t="s">
        <v>309</v>
      </c>
      <c r="AM210" t="s">
        <v>309</v>
      </c>
      <c r="AN210" s="362" t="s">
        <v>309</v>
      </c>
    </row>
    <row r="211" spans="33:40" x14ac:dyDescent="0.3">
      <c r="AG211" s="361" t="s">
        <v>313</v>
      </c>
      <c r="AH211" t="s">
        <v>286</v>
      </c>
      <c r="AI211" t="str">
        <f t="shared" si="15"/>
        <v>Keine_4_9</v>
      </c>
      <c r="AJ211">
        <v>9</v>
      </c>
      <c r="AK211">
        <v>0</v>
      </c>
      <c r="AL211" t="s">
        <v>309</v>
      </c>
      <c r="AM211" t="s">
        <v>309</v>
      </c>
      <c r="AN211" s="362" t="s">
        <v>309</v>
      </c>
    </row>
    <row r="212" spans="33:40" x14ac:dyDescent="0.3">
      <c r="AG212" s="361" t="s">
        <v>313</v>
      </c>
      <c r="AH212" t="s">
        <v>286</v>
      </c>
      <c r="AI212" t="str">
        <f t="shared" si="15"/>
        <v>Keine_4_10</v>
      </c>
      <c r="AJ212">
        <v>10</v>
      </c>
      <c r="AK212">
        <v>0</v>
      </c>
      <c r="AL212" t="s">
        <v>309</v>
      </c>
      <c r="AM212" t="s">
        <v>309</v>
      </c>
      <c r="AN212" s="362" t="s">
        <v>309</v>
      </c>
    </row>
    <row r="213" spans="33:40" x14ac:dyDescent="0.3">
      <c r="AG213" s="361" t="s">
        <v>313</v>
      </c>
      <c r="AH213" t="s">
        <v>286</v>
      </c>
      <c r="AI213" t="str">
        <f t="shared" si="15"/>
        <v>Keine_4_11</v>
      </c>
      <c r="AJ213">
        <v>11</v>
      </c>
      <c r="AK213">
        <v>0</v>
      </c>
      <c r="AL213" t="s">
        <v>309</v>
      </c>
      <c r="AM213" t="s">
        <v>309</v>
      </c>
      <c r="AN213" s="362" t="s">
        <v>309</v>
      </c>
    </row>
    <row r="214" spans="33:40" x14ac:dyDescent="0.3">
      <c r="AG214" s="361" t="s">
        <v>313</v>
      </c>
      <c r="AH214" t="s">
        <v>286</v>
      </c>
      <c r="AI214" t="str">
        <f t="shared" si="15"/>
        <v>Keine_4_12</v>
      </c>
      <c r="AJ214">
        <v>12</v>
      </c>
      <c r="AK214">
        <v>0</v>
      </c>
      <c r="AL214" t="s">
        <v>309</v>
      </c>
      <c r="AM214" t="s">
        <v>309</v>
      </c>
      <c r="AN214" s="362" t="s">
        <v>309</v>
      </c>
    </row>
    <row r="215" spans="33:40" x14ac:dyDescent="0.3">
      <c r="AG215" s="361" t="s">
        <v>313</v>
      </c>
      <c r="AH215" t="s">
        <v>286</v>
      </c>
      <c r="AI215" t="str">
        <f t="shared" si="15"/>
        <v>Keine_4_13</v>
      </c>
      <c r="AJ215">
        <v>13</v>
      </c>
      <c r="AK215">
        <v>0</v>
      </c>
      <c r="AL215" t="s">
        <v>309</v>
      </c>
      <c r="AM215" t="s">
        <v>309</v>
      </c>
      <c r="AN215" s="362" t="s">
        <v>309</v>
      </c>
    </row>
    <row r="216" spans="33:40" x14ac:dyDescent="0.3">
      <c r="AG216" s="361" t="s">
        <v>313</v>
      </c>
      <c r="AH216" t="s">
        <v>286</v>
      </c>
      <c r="AI216" t="str">
        <f t="shared" si="15"/>
        <v>Keine_4_14</v>
      </c>
      <c r="AJ216">
        <v>14</v>
      </c>
      <c r="AK216">
        <v>0</v>
      </c>
      <c r="AL216" t="s">
        <v>309</v>
      </c>
      <c r="AM216" t="s">
        <v>309</v>
      </c>
      <c r="AN216" s="362" t="s">
        <v>309</v>
      </c>
    </row>
    <row r="217" spans="33:40" x14ac:dyDescent="0.3">
      <c r="AG217" s="361" t="s">
        <v>313</v>
      </c>
      <c r="AH217" t="s">
        <v>286</v>
      </c>
      <c r="AI217" t="str">
        <f t="shared" si="15"/>
        <v>Keine_4_15</v>
      </c>
      <c r="AJ217">
        <v>15</v>
      </c>
      <c r="AK217">
        <v>0</v>
      </c>
      <c r="AL217" t="s">
        <v>309</v>
      </c>
      <c r="AM217" t="s">
        <v>309</v>
      </c>
      <c r="AN217" s="362" t="s">
        <v>309</v>
      </c>
    </row>
    <row r="218" spans="33:40" x14ac:dyDescent="0.3">
      <c r="AG218" s="361" t="s">
        <v>313</v>
      </c>
      <c r="AH218" t="s">
        <v>286</v>
      </c>
      <c r="AI218" t="str">
        <f t="shared" si="15"/>
        <v>Keine_4_16</v>
      </c>
      <c r="AJ218">
        <v>16</v>
      </c>
      <c r="AK218">
        <v>0</v>
      </c>
      <c r="AL218" t="s">
        <v>309</v>
      </c>
      <c r="AM218" t="s">
        <v>309</v>
      </c>
      <c r="AN218" s="362" t="s">
        <v>309</v>
      </c>
    </row>
    <row r="219" spans="33:40" x14ac:dyDescent="0.3">
      <c r="AG219" s="361" t="s">
        <v>313</v>
      </c>
      <c r="AH219" t="s">
        <v>286</v>
      </c>
      <c r="AI219" t="str">
        <f t="shared" si="15"/>
        <v>Keine_4_17</v>
      </c>
      <c r="AJ219">
        <v>17</v>
      </c>
      <c r="AK219">
        <v>0</v>
      </c>
      <c r="AL219" t="s">
        <v>309</v>
      </c>
      <c r="AM219" t="s">
        <v>309</v>
      </c>
      <c r="AN219" s="362" t="s">
        <v>309</v>
      </c>
    </row>
    <row r="220" spans="33:40" x14ac:dyDescent="0.3">
      <c r="AG220" s="361" t="s">
        <v>313</v>
      </c>
      <c r="AH220" t="s">
        <v>286</v>
      </c>
      <c r="AI220" t="str">
        <f t="shared" si="15"/>
        <v>Keine_4_18</v>
      </c>
      <c r="AJ220">
        <v>18</v>
      </c>
      <c r="AK220">
        <v>0</v>
      </c>
      <c r="AL220" t="s">
        <v>309</v>
      </c>
      <c r="AM220" t="s">
        <v>309</v>
      </c>
      <c r="AN220" s="362" t="s">
        <v>309</v>
      </c>
    </row>
    <row r="221" spans="33:40" x14ac:dyDescent="0.3">
      <c r="AG221" s="361" t="s">
        <v>313</v>
      </c>
      <c r="AH221" t="s">
        <v>286</v>
      </c>
      <c r="AI221" t="str">
        <f t="shared" si="15"/>
        <v>Keine_4_19</v>
      </c>
      <c r="AJ221">
        <v>19</v>
      </c>
      <c r="AK221">
        <v>0</v>
      </c>
      <c r="AL221" t="s">
        <v>309</v>
      </c>
      <c r="AM221" t="s">
        <v>309</v>
      </c>
      <c r="AN221" s="362" t="s">
        <v>309</v>
      </c>
    </row>
    <row r="222" spans="33:40" x14ac:dyDescent="0.3">
      <c r="AG222" s="361" t="s">
        <v>313</v>
      </c>
      <c r="AH222" t="s">
        <v>286</v>
      </c>
      <c r="AI222" t="str">
        <f t="shared" si="15"/>
        <v>Keine_4_20</v>
      </c>
      <c r="AJ222">
        <v>20</v>
      </c>
      <c r="AK222">
        <v>0</v>
      </c>
      <c r="AL222" t="s">
        <v>309</v>
      </c>
      <c r="AM222" t="s">
        <v>309</v>
      </c>
      <c r="AN222" s="362" t="s">
        <v>309</v>
      </c>
    </row>
    <row r="223" spans="33:40" x14ac:dyDescent="0.3">
      <c r="AG223" s="361" t="s">
        <v>307</v>
      </c>
      <c r="AH223" t="s">
        <v>305</v>
      </c>
      <c r="AI223" t="s">
        <v>308</v>
      </c>
      <c r="AJ223">
        <v>0</v>
      </c>
      <c r="AK223">
        <v>0</v>
      </c>
      <c r="AL223" t="s">
        <v>309</v>
      </c>
      <c r="AM223" t="s">
        <v>309</v>
      </c>
      <c r="AN223" s="362" t="s">
        <v>309</v>
      </c>
    </row>
    <row r="224" spans="33:40" x14ac:dyDescent="0.3">
      <c r="AG224" s="361" t="s">
        <v>314</v>
      </c>
      <c r="AH224" t="s">
        <v>283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309</v>
      </c>
      <c r="AM224" t="s">
        <v>309</v>
      </c>
      <c r="AN224" s="362" t="s">
        <v>309</v>
      </c>
    </row>
    <row r="225" spans="33:40" x14ac:dyDescent="0.3">
      <c r="AG225" s="361" t="s">
        <v>314</v>
      </c>
      <c r="AH225" t="s">
        <v>283</v>
      </c>
      <c r="AI225" t="str">
        <f t="shared" si="16"/>
        <v>Natürlich_1_1</v>
      </c>
      <c r="AJ225">
        <v>1</v>
      </c>
      <c r="AK225">
        <v>0</v>
      </c>
      <c r="AL225" t="s">
        <v>309</v>
      </c>
      <c r="AM225" t="s">
        <v>309</v>
      </c>
      <c r="AN225" s="362" t="s">
        <v>309</v>
      </c>
    </row>
    <row r="226" spans="33:40" x14ac:dyDescent="0.3">
      <c r="AG226" s="361" t="s">
        <v>314</v>
      </c>
      <c r="AH226" t="s">
        <v>283</v>
      </c>
      <c r="AI226" t="str">
        <f t="shared" si="16"/>
        <v>Natürlich_1_2</v>
      </c>
      <c r="AJ226">
        <v>2</v>
      </c>
      <c r="AK226">
        <v>0</v>
      </c>
      <c r="AL226" t="s">
        <v>309</v>
      </c>
      <c r="AM226" t="s">
        <v>309</v>
      </c>
      <c r="AN226" s="362" t="s">
        <v>309</v>
      </c>
    </row>
    <row r="227" spans="33:40" x14ac:dyDescent="0.3">
      <c r="AG227" s="361" t="s">
        <v>314</v>
      </c>
      <c r="AH227" t="s">
        <v>283</v>
      </c>
      <c r="AI227" t="str">
        <f t="shared" si="16"/>
        <v>Natürlich_1_3</v>
      </c>
      <c r="AJ227">
        <v>3</v>
      </c>
      <c r="AK227">
        <v>0</v>
      </c>
      <c r="AL227" t="s">
        <v>309</v>
      </c>
      <c r="AM227" t="s">
        <v>309</v>
      </c>
      <c r="AN227" s="362" t="s">
        <v>309</v>
      </c>
    </row>
    <row r="228" spans="33:40" x14ac:dyDescent="0.3">
      <c r="AG228" s="361" t="s">
        <v>314</v>
      </c>
      <c r="AH228" t="s">
        <v>283</v>
      </c>
      <c r="AI228" t="str">
        <f t="shared" si="16"/>
        <v>Natürlich_1_4</v>
      </c>
      <c r="AJ228">
        <v>4</v>
      </c>
      <c r="AK228">
        <v>0</v>
      </c>
      <c r="AL228" t="s">
        <v>309</v>
      </c>
      <c r="AM228" t="s">
        <v>309</v>
      </c>
      <c r="AN228" s="362" t="s">
        <v>309</v>
      </c>
    </row>
    <row r="229" spans="33:40" x14ac:dyDescent="0.3">
      <c r="AG229" s="361" t="s">
        <v>314</v>
      </c>
      <c r="AH229" t="s">
        <v>283</v>
      </c>
      <c r="AI229" t="str">
        <f t="shared" si="16"/>
        <v>Natürlich_1_5</v>
      </c>
      <c r="AJ229">
        <v>5</v>
      </c>
      <c r="AK229">
        <v>0</v>
      </c>
      <c r="AL229" t="s">
        <v>309</v>
      </c>
      <c r="AM229" t="s">
        <v>309</v>
      </c>
      <c r="AN229" s="362" t="s">
        <v>309</v>
      </c>
    </row>
    <row r="230" spans="33:40" x14ac:dyDescent="0.3">
      <c r="AG230" s="361" t="s">
        <v>314</v>
      </c>
      <c r="AH230" t="s">
        <v>283</v>
      </c>
      <c r="AI230" t="str">
        <f t="shared" si="16"/>
        <v>Natürlich_1_6</v>
      </c>
      <c r="AJ230">
        <v>6</v>
      </c>
      <c r="AK230">
        <v>0</v>
      </c>
      <c r="AL230" t="s">
        <v>309</v>
      </c>
      <c r="AM230" t="s">
        <v>309</v>
      </c>
      <c r="AN230" s="362" t="s">
        <v>309</v>
      </c>
    </row>
    <row r="231" spans="33:40" x14ac:dyDescent="0.3">
      <c r="AG231" s="361" t="s">
        <v>314</v>
      </c>
      <c r="AH231" t="s">
        <v>283</v>
      </c>
      <c r="AI231" t="str">
        <f t="shared" si="16"/>
        <v>Natürlich_1_7</v>
      </c>
      <c r="AJ231">
        <v>7</v>
      </c>
      <c r="AK231">
        <v>0</v>
      </c>
      <c r="AL231" t="s">
        <v>309</v>
      </c>
      <c r="AM231" t="s">
        <v>309</v>
      </c>
      <c r="AN231" s="362" t="s">
        <v>309</v>
      </c>
    </row>
    <row r="232" spans="33:40" x14ac:dyDescent="0.3">
      <c r="AG232" s="361" t="s">
        <v>315</v>
      </c>
      <c r="AH232" t="s">
        <v>284</v>
      </c>
      <c r="AI232" t="str">
        <f t="shared" si="16"/>
        <v>Natürlich_2_0</v>
      </c>
      <c r="AJ232">
        <v>0</v>
      </c>
      <c r="AK232">
        <v>0</v>
      </c>
      <c r="AL232" t="s">
        <v>309</v>
      </c>
      <c r="AM232" t="s">
        <v>309</v>
      </c>
      <c r="AN232" s="362" t="s">
        <v>309</v>
      </c>
    </row>
    <row r="233" spans="33:40" x14ac:dyDescent="0.3">
      <c r="AG233" s="361" t="s">
        <v>315</v>
      </c>
      <c r="AH233" t="s">
        <v>284</v>
      </c>
      <c r="AI233" t="str">
        <f t="shared" si="16"/>
        <v>Natürlich_2_1</v>
      </c>
      <c r="AJ233">
        <v>1</v>
      </c>
      <c r="AK233">
        <v>0</v>
      </c>
      <c r="AL233" t="s">
        <v>309</v>
      </c>
      <c r="AM233" t="s">
        <v>309</v>
      </c>
      <c r="AN233" s="362" t="s">
        <v>309</v>
      </c>
    </row>
    <row r="234" spans="33:40" x14ac:dyDescent="0.3">
      <c r="AG234" s="361" t="s">
        <v>315</v>
      </c>
      <c r="AH234" t="s">
        <v>284</v>
      </c>
      <c r="AI234" t="str">
        <f t="shared" si="16"/>
        <v>Natürlich_2_2</v>
      </c>
      <c r="AJ234">
        <v>2</v>
      </c>
      <c r="AK234">
        <v>0</v>
      </c>
      <c r="AL234" t="s">
        <v>309</v>
      </c>
      <c r="AM234" t="s">
        <v>309</v>
      </c>
      <c r="AN234" s="362" t="s">
        <v>309</v>
      </c>
    </row>
    <row r="235" spans="33:40" x14ac:dyDescent="0.3">
      <c r="AG235" s="361" t="s">
        <v>315</v>
      </c>
      <c r="AH235" t="s">
        <v>284</v>
      </c>
      <c r="AI235" t="str">
        <f t="shared" si="16"/>
        <v>Natürlich_2_3</v>
      </c>
      <c r="AJ235">
        <v>3</v>
      </c>
      <c r="AK235">
        <v>0</v>
      </c>
      <c r="AL235" t="s">
        <v>309</v>
      </c>
      <c r="AM235" t="s">
        <v>309</v>
      </c>
      <c r="AN235" s="362" t="s">
        <v>309</v>
      </c>
    </row>
    <row r="236" spans="33:40" x14ac:dyDescent="0.3">
      <c r="AG236" s="361" t="s">
        <v>315</v>
      </c>
      <c r="AH236" t="s">
        <v>284</v>
      </c>
      <c r="AI236" t="str">
        <f t="shared" si="16"/>
        <v>Natürlich_2_4</v>
      </c>
      <c r="AJ236">
        <v>4</v>
      </c>
      <c r="AK236">
        <v>0</v>
      </c>
      <c r="AL236" t="s">
        <v>309</v>
      </c>
      <c r="AM236" t="s">
        <v>309</v>
      </c>
      <c r="AN236" s="362" t="s">
        <v>309</v>
      </c>
    </row>
    <row r="237" spans="33:40" x14ac:dyDescent="0.3">
      <c r="AG237" s="361" t="s">
        <v>315</v>
      </c>
      <c r="AH237" t="s">
        <v>284</v>
      </c>
      <c r="AI237" t="str">
        <f t="shared" si="16"/>
        <v>Natürlich_2_5</v>
      </c>
      <c r="AJ237">
        <v>5</v>
      </c>
      <c r="AK237">
        <v>0</v>
      </c>
      <c r="AL237" t="s">
        <v>309</v>
      </c>
      <c r="AM237" t="s">
        <v>309</v>
      </c>
      <c r="AN237" s="362" t="s">
        <v>309</v>
      </c>
    </row>
    <row r="238" spans="33:40" x14ac:dyDescent="0.3">
      <c r="AG238" s="361" t="s">
        <v>315</v>
      </c>
      <c r="AH238" t="s">
        <v>284</v>
      </c>
      <c r="AI238" t="str">
        <f t="shared" si="16"/>
        <v>Natürlich_2_6</v>
      </c>
      <c r="AJ238">
        <v>6</v>
      </c>
      <c r="AK238">
        <v>0</v>
      </c>
      <c r="AL238" t="s">
        <v>309</v>
      </c>
      <c r="AM238" t="s">
        <v>309</v>
      </c>
      <c r="AN238" s="362" t="s">
        <v>309</v>
      </c>
    </row>
    <row r="239" spans="33:40" x14ac:dyDescent="0.3">
      <c r="AG239" s="361" t="s">
        <v>315</v>
      </c>
      <c r="AH239" t="s">
        <v>284</v>
      </c>
      <c r="AI239" t="str">
        <f t="shared" si="16"/>
        <v>Natürlich_2_7</v>
      </c>
      <c r="AJ239">
        <v>7</v>
      </c>
      <c r="AK239">
        <v>0</v>
      </c>
      <c r="AL239" t="s">
        <v>309</v>
      </c>
      <c r="AM239" t="s">
        <v>309</v>
      </c>
      <c r="AN239" s="362" t="s">
        <v>309</v>
      </c>
    </row>
    <row r="240" spans="33:40" x14ac:dyDescent="0.3">
      <c r="AG240" s="361" t="s">
        <v>315</v>
      </c>
      <c r="AH240" t="s">
        <v>284</v>
      </c>
      <c r="AI240" t="str">
        <f t="shared" si="16"/>
        <v>Natürlich_2_8</v>
      </c>
      <c r="AJ240">
        <v>8</v>
      </c>
      <c r="AK240">
        <v>0</v>
      </c>
      <c r="AL240" t="s">
        <v>309</v>
      </c>
      <c r="AM240" t="s">
        <v>309</v>
      </c>
      <c r="AN240" s="362" t="s">
        <v>309</v>
      </c>
    </row>
    <row r="241" spans="33:40" x14ac:dyDescent="0.3">
      <c r="AG241" s="361" t="s">
        <v>315</v>
      </c>
      <c r="AH241" t="s">
        <v>284</v>
      </c>
      <c r="AI241" t="str">
        <f t="shared" si="16"/>
        <v>Natürlich_2_9</v>
      </c>
      <c r="AJ241">
        <v>9</v>
      </c>
      <c r="AK241">
        <v>0</v>
      </c>
      <c r="AL241" t="s">
        <v>309</v>
      </c>
      <c r="AM241" t="s">
        <v>309</v>
      </c>
      <c r="AN241" s="362" t="s">
        <v>309</v>
      </c>
    </row>
    <row r="242" spans="33:40" x14ac:dyDescent="0.3">
      <c r="AG242" s="361" t="s">
        <v>315</v>
      </c>
      <c r="AH242" t="s">
        <v>284</v>
      </c>
      <c r="AI242" t="str">
        <f t="shared" si="16"/>
        <v>Natürlich_2_10</v>
      </c>
      <c r="AJ242">
        <v>10</v>
      </c>
      <c r="AK242">
        <v>0</v>
      </c>
      <c r="AL242" t="s">
        <v>309</v>
      </c>
      <c r="AM242" t="s">
        <v>309</v>
      </c>
      <c r="AN242" s="362" t="s">
        <v>309</v>
      </c>
    </row>
    <row r="243" spans="33:40" x14ac:dyDescent="0.3">
      <c r="AG243" s="361" t="s">
        <v>316</v>
      </c>
      <c r="AH243" t="s">
        <v>285</v>
      </c>
      <c r="AI243" t="str">
        <f t="shared" si="16"/>
        <v>Natürlich_3_0</v>
      </c>
      <c r="AJ243">
        <v>0</v>
      </c>
      <c r="AK243">
        <v>0</v>
      </c>
      <c r="AL243" t="s">
        <v>309</v>
      </c>
      <c r="AM243" t="s">
        <v>309</v>
      </c>
      <c r="AN243" s="362" t="s">
        <v>309</v>
      </c>
    </row>
    <row r="244" spans="33:40" x14ac:dyDescent="0.3">
      <c r="AG244" s="361" t="s">
        <v>316</v>
      </c>
      <c r="AH244" t="s">
        <v>285</v>
      </c>
      <c r="AI244" t="str">
        <f t="shared" si="16"/>
        <v>Natürlich_3_1</v>
      </c>
      <c r="AJ244">
        <v>1</v>
      </c>
      <c r="AK244">
        <v>0</v>
      </c>
      <c r="AL244" t="s">
        <v>309</v>
      </c>
      <c r="AM244" t="s">
        <v>309</v>
      </c>
      <c r="AN244" s="362" t="s">
        <v>309</v>
      </c>
    </row>
    <row r="245" spans="33:40" x14ac:dyDescent="0.3">
      <c r="AG245" s="361" t="s">
        <v>316</v>
      </c>
      <c r="AH245" t="s">
        <v>285</v>
      </c>
      <c r="AI245" t="str">
        <f t="shared" si="16"/>
        <v>Natürlich_3_2</v>
      </c>
      <c r="AJ245">
        <v>2</v>
      </c>
      <c r="AK245">
        <v>0</v>
      </c>
      <c r="AL245" t="s">
        <v>309</v>
      </c>
      <c r="AM245" t="s">
        <v>309</v>
      </c>
      <c r="AN245" s="362" t="s">
        <v>309</v>
      </c>
    </row>
    <row r="246" spans="33:40" x14ac:dyDescent="0.3">
      <c r="AG246" s="361" t="s">
        <v>316</v>
      </c>
      <c r="AH246" t="s">
        <v>285</v>
      </c>
      <c r="AI246" t="str">
        <f t="shared" si="16"/>
        <v>Natürlich_3_3</v>
      </c>
      <c r="AJ246">
        <v>3</v>
      </c>
      <c r="AK246">
        <v>0</v>
      </c>
      <c r="AL246" t="s">
        <v>309</v>
      </c>
      <c r="AM246" t="s">
        <v>309</v>
      </c>
      <c r="AN246" s="362" t="s">
        <v>309</v>
      </c>
    </row>
    <row r="247" spans="33:40" x14ac:dyDescent="0.3">
      <c r="AG247" s="361" t="s">
        <v>316</v>
      </c>
      <c r="AH247" t="s">
        <v>285</v>
      </c>
      <c r="AI247" t="str">
        <f t="shared" si="16"/>
        <v>Natürlich_3_4</v>
      </c>
      <c r="AJ247">
        <v>4</v>
      </c>
      <c r="AK247">
        <v>0</v>
      </c>
      <c r="AL247" t="s">
        <v>309</v>
      </c>
      <c r="AM247" t="s">
        <v>309</v>
      </c>
      <c r="AN247" s="362" t="s">
        <v>309</v>
      </c>
    </row>
    <row r="248" spans="33:40" x14ac:dyDescent="0.3">
      <c r="AG248" s="361" t="s">
        <v>316</v>
      </c>
      <c r="AH248" t="s">
        <v>285</v>
      </c>
      <c r="AI248" t="str">
        <f t="shared" si="16"/>
        <v>Natürlich_3_5</v>
      </c>
      <c r="AJ248">
        <v>5</v>
      </c>
      <c r="AK248">
        <v>0</v>
      </c>
      <c r="AL248" t="s">
        <v>309</v>
      </c>
      <c r="AM248" t="s">
        <v>309</v>
      </c>
      <c r="AN248" s="362" t="s">
        <v>309</v>
      </c>
    </row>
    <row r="249" spans="33:40" x14ac:dyDescent="0.3">
      <c r="AG249" s="361" t="s">
        <v>316</v>
      </c>
      <c r="AH249" t="s">
        <v>285</v>
      </c>
      <c r="AI249" t="str">
        <f t="shared" si="16"/>
        <v>Natürlich_3_6</v>
      </c>
      <c r="AJ249">
        <v>6</v>
      </c>
      <c r="AK249">
        <v>0</v>
      </c>
      <c r="AL249" t="s">
        <v>309</v>
      </c>
      <c r="AM249" t="s">
        <v>309</v>
      </c>
      <c r="AN249" s="362" t="s">
        <v>309</v>
      </c>
    </row>
    <row r="250" spans="33:40" x14ac:dyDescent="0.3">
      <c r="AG250" s="361" t="s">
        <v>316</v>
      </c>
      <c r="AH250" t="s">
        <v>285</v>
      </c>
      <c r="AI250" t="str">
        <f t="shared" si="16"/>
        <v>Natürlich_3_7</v>
      </c>
      <c r="AJ250">
        <v>7</v>
      </c>
      <c r="AK250">
        <v>0</v>
      </c>
      <c r="AL250" t="s">
        <v>309</v>
      </c>
      <c r="AM250" t="s">
        <v>309</v>
      </c>
      <c r="AN250" s="362" t="s">
        <v>309</v>
      </c>
    </row>
    <row r="251" spans="33:40" x14ac:dyDescent="0.3">
      <c r="AG251" s="361" t="s">
        <v>316</v>
      </c>
      <c r="AH251" t="s">
        <v>285</v>
      </c>
      <c r="AI251" t="str">
        <f t="shared" si="16"/>
        <v>Natürlich_3_8</v>
      </c>
      <c r="AJ251">
        <v>8</v>
      </c>
      <c r="AK251">
        <v>0</v>
      </c>
      <c r="AL251" t="s">
        <v>309</v>
      </c>
      <c r="AM251" t="s">
        <v>309</v>
      </c>
      <c r="AN251" s="362" t="s">
        <v>309</v>
      </c>
    </row>
    <row r="252" spans="33:40" x14ac:dyDescent="0.3">
      <c r="AG252" s="361" t="s">
        <v>316</v>
      </c>
      <c r="AH252" t="s">
        <v>285</v>
      </c>
      <c r="AI252" t="str">
        <f t="shared" si="16"/>
        <v>Natürlich_3_9</v>
      </c>
      <c r="AJ252">
        <v>9</v>
      </c>
      <c r="AK252">
        <v>0</v>
      </c>
      <c r="AL252" t="s">
        <v>309</v>
      </c>
      <c r="AM252" t="s">
        <v>309</v>
      </c>
      <c r="AN252" s="362" t="s">
        <v>309</v>
      </c>
    </row>
    <row r="253" spans="33:40" x14ac:dyDescent="0.3">
      <c r="AG253" s="361" t="s">
        <v>316</v>
      </c>
      <c r="AH253" t="s">
        <v>285</v>
      </c>
      <c r="AI253" t="str">
        <f t="shared" si="16"/>
        <v>Natürlich_3_10</v>
      </c>
      <c r="AJ253">
        <v>10</v>
      </c>
      <c r="AK253">
        <v>0</v>
      </c>
      <c r="AL253" t="s">
        <v>309</v>
      </c>
      <c r="AM253" t="s">
        <v>309</v>
      </c>
      <c r="AN253" s="362" t="s">
        <v>309</v>
      </c>
    </row>
    <row r="254" spans="33:40" x14ac:dyDescent="0.3">
      <c r="AG254" s="361" t="s">
        <v>316</v>
      </c>
      <c r="AH254" t="s">
        <v>285</v>
      </c>
      <c r="AI254" t="str">
        <f t="shared" si="16"/>
        <v>Natürlich_3_11</v>
      </c>
      <c r="AJ254">
        <v>11</v>
      </c>
      <c r="AK254">
        <v>0</v>
      </c>
      <c r="AL254" t="s">
        <v>309</v>
      </c>
      <c r="AM254" t="s">
        <v>309</v>
      </c>
      <c r="AN254" s="362" t="s">
        <v>309</v>
      </c>
    </row>
    <row r="255" spans="33:40" x14ac:dyDescent="0.3">
      <c r="AG255" s="361" t="s">
        <v>316</v>
      </c>
      <c r="AH255" t="s">
        <v>285</v>
      </c>
      <c r="AI255" t="str">
        <f t="shared" si="16"/>
        <v>Natürlich_3_12</v>
      </c>
      <c r="AJ255">
        <v>12</v>
      </c>
      <c r="AK255">
        <v>0</v>
      </c>
      <c r="AL255" t="s">
        <v>309</v>
      </c>
      <c r="AM255" t="s">
        <v>309</v>
      </c>
      <c r="AN255" s="362" t="s">
        <v>309</v>
      </c>
    </row>
    <row r="256" spans="33:40" x14ac:dyDescent="0.3">
      <c r="AG256" s="361" t="s">
        <v>316</v>
      </c>
      <c r="AH256" t="s">
        <v>285</v>
      </c>
      <c r="AI256" t="str">
        <f t="shared" si="16"/>
        <v>Natürlich_3_13</v>
      </c>
      <c r="AJ256">
        <v>13</v>
      </c>
      <c r="AK256">
        <v>0</v>
      </c>
      <c r="AL256" t="s">
        <v>309</v>
      </c>
      <c r="AM256" t="s">
        <v>309</v>
      </c>
      <c r="AN256" s="362" t="s">
        <v>309</v>
      </c>
    </row>
    <row r="257" spans="33:40" x14ac:dyDescent="0.3">
      <c r="AG257" s="361" t="s">
        <v>316</v>
      </c>
      <c r="AH257" t="s">
        <v>285</v>
      </c>
      <c r="AI257" t="str">
        <f t="shared" si="16"/>
        <v>Natürlich_3_14</v>
      </c>
      <c r="AJ257">
        <v>14</v>
      </c>
      <c r="AK257">
        <v>0</v>
      </c>
      <c r="AL257" t="s">
        <v>309</v>
      </c>
      <c r="AM257" t="s">
        <v>309</v>
      </c>
      <c r="AN257" s="362" t="s">
        <v>309</v>
      </c>
    </row>
    <row r="258" spans="33:40" x14ac:dyDescent="0.3">
      <c r="AG258" s="361" t="s">
        <v>317</v>
      </c>
      <c r="AH258" t="s">
        <v>286</v>
      </c>
      <c r="AI258" t="str">
        <f t="shared" si="16"/>
        <v>Natürlich_4_0</v>
      </c>
      <c r="AJ258">
        <v>0</v>
      </c>
      <c r="AK258">
        <v>0</v>
      </c>
      <c r="AL258" t="s">
        <v>309</v>
      </c>
      <c r="AM258" t="s">
        <v>309</v>
      </c>
      <c r="AN258" s="362" t="s">
        <v>309</v>
      </c>
    </row>
    <row r="259" spans="33:40" x14ac:dyDescent="0.3">
      <c r="AG259" s="361" t="s">
        <v>317</v>
      </c>
      <c r="AH259" t="s">
        <v>286</v>
      </c>
      <c r="AI259" t="str">
        <f t="shared" si="16"/>
        <v>Natürlich_4_1</v>
      </c>
      <c r="AJ259">
        <v>1</v>
      </c>
      <c r="AK259">
        <v>0</v>
      </c>
      <c r="AL259" t="s">
        <v>309</v>
      </c>
      <c r="AM259" t="s">
        <v>309</v>
      </c>
      <c r="AN259" s="362" t="s">
        <v>309</v>
      </c>
    </row>
    <row r="260" spans="33:40" x14ac:dyDescent="0.3">
      <c r="AG260" s="361" t="s">
        <v>317</v>
      </c>
      <c r="AH260" t="s">
        <v>286</v>
      </c>
      <c r="AI260" t="str">
        <f t="shared" si="16"/>
        <v>Natürlich_4_2</v>
      </c>
      <c r="AJ260">
        <v>2</v>
      </c>
      <c r="AK260">
        <v>0</v>
      </c>
      <c r="AL260" t="s">
        <v>309</v>
      </c>
      <c r="AM260" t="s">
        <v>309</v>
      </c>
      <c r="AN260" s="362" t="s">
        <v>309</v>
      </c>
    </row>
    <row r="261" spans="33:40" x14ac:dyDescent="0.3">
      <c r="AG261" s="361" t="s">
        <v>317</v>
      </c>
      <c r="AH261" t="s">
        <v>286</v>
      </c>
      <c r="AI261" t="str">
        <f t="shared" si="16"/>
        <v>Natürlich_4_3</v>
      </c>
      <c r="AJ261">
        <v>3</v>
      </c>
      <c r="AK261">
        <v>0</v>
      </c>
      <c r="AL261" t="s">
        <v>309</v>
      </c>
      <c r="AM261" t="s">
        <v>309</v>
      </c>
      <c r="AN261" s="362" t="s">
        <v>309</v>
      </c>
    </row>
    <row r="262" spans="33:40" x14ac:dyDescent="0.3">
      <c r="AG262" s="361" t="s">
        <v>317</v>
      </c>
      <c r="AH262" t="s">
        <v>286</v>
      </c>
      <c r="AI262" t="str">
        <f t="shared" si="16"/>
        <v>Natürlich_4_4</v>
      </c>
      <c r="AJ262">
        <v>4</v>
      </c>
      <c r="AK262">
        <v>0</v>
      </c>
      <c r="AL262" t="s">
        <v>309</v>
      </c>
      <c r="AM262" t="s">
        <v>309</v>
      </c>
      <c r="AN262" s="362" t="s">
        <v>309</v>
      </c>
    </row>
    <row r="263" spans="33:40" x14ac:dyDescent="0.3">
      <c r="AG263" s="361" t="s">
        <v>317</v>
      </c>
      <c r="AH263" t="s">
        <v>286</v>
      </c>
      <c r="AI263" t="str">
        <f t="shared" si="16"/>
        <v>Natürlich_4_5</v>
      </c>
      <c r="AJ263">
        <v>5</v>
      </c>
      <c r="AK263">
        <v>0</v>
      </c>
      <c r="AL263" t="s">
        <v>309</v>
      </c>
      <c r="AM263" t="s">
        <v>309</v>
      </c>
      <c r="AN263" s="362" t="s">
        <v>309</v>
      </c>
    </row>
    <row r="264" spans="33:40" x14ac:dyDescent="0.3">
      <c r="AG264" s="361" t="s">
        <v>317</v>
      </c>
      <c r="AH264" t="s">
        <v>286</v>
      </c>
      <c r="AI264" t="str">
        <f t="shared" si="16"/>
        <v>Natürlich_4_6</v>
      </c>
      <c r="AJ264">
        <v>6</v>
      </c>
      <c r="AK264">
        <v>0</v>
      </c>
      <c r="AL264" t="s">
        <v>309</v>
      </c>
      <c r="AM264" t="s">
        <v>309</v>
      </c>
      <c r="AN264" s="362" t="s">
        <v>309</v>
      </c>
    </row>
    <row r="265" spans="33:40" x14ac:dyDescent="0.3">
      <c r="AG265" s="361" t="s">
        <v>317</v>
      </c>
      <c r="AH265" t="s">
        <v>286</v>
      </c>
      <c r="AI265" t="str">
        <f t="shared" si="16"/>
        <v>Natürlich_4_7</v>
      </c>
      <c r="AJ265">
        <v>7</v>
      </c>
      <c r="AK265">
        <v>0</v>
      </c>
      <c r="AL265" t="s">
        <v>309</v>
      </c>
      <c r="AM265" t="s">
        <v>309</v>
      </c>
      <c r="AN265" s="362" t="s">
        <v>309</v>
      </c>
    </row>
    <row r="266" spans="33:40" x14ac:dyDescent="0.3">
      <c r="AG266" s="361" t="s">
        <v>317</v>
      </c>
      <c r="AH266" t="s">
        <v>286</v>
      </c>
      <c r="AI266" t="str">
        <f t="shared" si="16"/>
        <v>Natürlich_4_8</v>
      </c>
      <c r="AJ266">
        <v>8</v>
      </c>
      <c r="AK266">
        <v>0</v>
      </c>
      <c r="AL266" t="s">
        <v>309</v>
      </c>
      <c r="AM266" t="s">
        <v>309</v>
      </c>
      <c r="AN266" s="362" t="s">
        <v>309</v>
      </c>
    </row>
    <row r="267" spans="33:40" x14ac:dyDescent="0.3">
      <c r="AG267" s="361" t="s">
        <v>317</v>
      </c>
      <c r="AH267" t="s">
        <v>286</v>
      </c>
      <c r="AI267" t="str">
        <f t="shared" si="16"/>
        <v>Natürlich_4_9</v>
      </c>
      <c r="AJ267">
        <v>9</v>
      </c>
      <c r="AK267">
        <v>0</v>
      </c>
      <c r="AL267" t="s">
        <v>309</v>
      </c>
      <c r="AM267" t="s">
        <v>309</v>
      </c>
      <c r="AN267" s="362" t="s">
        <v>309</v>
      </c>
    </row>
    <row r="268" spans="33:40" x14ac:dyDescent="0.3">
      <c r="AG268" s="361" t="s">
        <v>317</v>
      </c>
      <c r="AH268" t="s">
        <v>286</v>
      </c>
      <c r="AI268" t="str">
        <f t="shared" si="16"/>
        <v>Natürlich_4_10</v>
      </c>
      <c r="AJ268">
        <v>10</v>
      </c>
      <c r="AK268">
        <v>0</v>
      </c>
      <c r="AL268" t="s">
        <v>309</v>
      </c>
      <c r="AM268" t="s">
        <v>309</v>
      </c>
      <c r="AN268" s="362" t="s">
        <v>309</v>
      </c>
    </row>
    <row r="269" spans="33:40" x14ac:dyDescent="0.3">
      <c r="AG269" s="361" t="s">
        <v>317</v>
      </c>
      <c r="AH269" t="s">
        <v>286</v>
      </c>
      <c r="AI269" t="str">
        <f t="shared" si="16"/>
        <v>Natürlich_4_11</v>
      </c>
      <c r="AJ269">
        <v>11</v>
      </c>
      <c r="AK269">
        <v>0</v>
      </c>
      <c r="AL269" t="s">
        <v>309</v>
      </c>
      <c r="AM269" t="s">
        <v>309</v>
      </c>
      <c r="AN269" s="362" t="s">
        <v>309</v>
      </c>
    </row>
    <row r="270" spans="33:40" x14ac:dyDescent="0.3">
      <c r="AG270" s="361" t="s">
        <v>317</v>
      </c>
      <c r="AH270" t="s">
        <v>286</v>
      </c>
      <c r="AI270" t="str">
        <f t="shared" si="16"/>
        <v>Natürlich_4_12</v>
      </c>
      <c r="AJ270">
        <v>12</v>
      </c>
      <c r="AK270">
        <v>0</v>
      </c>
      <c r="AL270" t="s">
        <v>309</v>
      </c>
      <c r="AM270" t="s">
        <v>309</v>
      </c>
      <c r="AN270" s="362" t="s">
        <v>309</v>
      </c>
    </row>
    <row r="271" spans="33:40" x14ac:dyDescent="0.3">
      <c r="AG271" s="361" t="s">
        <v>317</v>
      </c>
      <c r="AH271" t="s">
        <v>286</v>
      </c>
      <c r="AI271" t="str">
        <f t="shared" si="16"/>
        <v>Natürlich_4_13</v>
      </c>
      <c r="AJ271">
        <v>13</v>
      </c>
      <c r="AK271">
        <v>0</v>
      </c>
      <c r="AL271" t="s">
        <v>309</v>
      </c>
      <c r="AM271" t="s">
        <v>309</v>
      </c>
      <c r="AN271" s="362" t="s">
        <v>309</v>
      </c>
    </row>
    <row r="272" spans="33:40" x14ac:dyDescent="0.3">
      <c r="AG272" s="361" t="s">
        <v>317</v>
      </c>
      <c r="AH272" t="s">
        <v>286</v>
      </c>
      <c r="AI272" t="str">
        <f t="shared" si="16"/>
        <v>Natürlich_4_14</v>
      </c>
      <c r="AJ272">
        <v>14</v>
      </c>
      <c r="AK272">
        <v>0</v>
      </c>
      <c r="AL272" t="s">
        <v>309</v>
      </c>
      <c r="AM272" t="s">
        <v>309</v>
      </c>
      <c r="AN272" s="362" t="s">
        <v>309</v>
      </c>
    </row>
    <row r="273" spans="33:40" x14ac:dyDescent="0.3">
      <c r="AG273" s="361" t="s">
        <v>317</v>
      </c>
      <c r="AH273" t="s">
        <v>286</v>
      </c>
      <c r="AI273" t="str">
        <f t="shared" si="16"/>
        <v>Natürlich_4_15</v>
      </c>
      <c r="AJ273">
        <v>15</v>
      </c>
      <c r="AK273">
        <v>0</v>
      </c>
      <c r="AL273" t="s">
        <v>309</v>
      </c>
      <c r="AM273" t="s">
        <v>309</v>
      </c>
      <c r="AN273" s="362" t="s">
        <v>309</v>
      </c>
    </row>
    <row r="274" spans="33:40" x14ac:dyDescent="0.3">
      <c r="AG274" s="361" t="s">
        <v>317</v>
      </c>
      <c r="AH274" t="s">
        <v>286</v>
      </c>
      <c r="AI274" t="str">
        <f t="shared" si="16"/>
        <v>Natürlich_4_16</v>
      </c>
      <c r="AJ274">
        <v>16</v>
      </c>
      <c r="AK274">
        <v>0</v>
      </c>
      <c r="AL274" t="s">
        <v>309</v>
      </c>
      <c r="AM274" t="s">
        <v>309</v>
      </c>
      <c r="AN274" s="362" t="s">
        <v>309</v>
      </c>
    </row>
    <row r="275" spans="33:40" x14ac:dyDescent="0.3">
      <c r="AG275" s="361" t="s">
        <v>317</v>
      </c>
      <c r="AH275" t="s">
        <v>286</v>
      </c>
      <c r="AI275" t="str">
        <f t="shared" si="16"/>
        <v>Natürlich_4_17</v>
      </c>
      <c r="AJ275">
        <v>17</v>
      </c>
      <c r="AK275">
        <v>0</v>
      </c>
      <c r="AL275" t="s">
        <v>309</v>
      </c>
      <c r="AM275" t="s">
        <v>309</v>
      </c>
      <c r="AN275" s="362" t="s">
        <v>309</v>
      </c>
    </row>
    <row r="276" spans="33:40" x14ac:dyDescent="0.3">
      <c r="AG276" s="361" t="s">
        <v>317</v>
      </c>
      <c r="AH276" t="s">
        <v>286</v>
      </c>
      <c r="AI276" t="str">
        <f t="shared" si="16"/>
        <v>Natürlich_4_18</v>
      </c>
      <c r="AJ276">
        <v>18</v>
      </c>
      <c r="AK276">
        <v>0</v>
      </c>
      <c r="AL276" t="s">
        <v>309</v>
      </c>
      <c r="AM276" t="s">
        <v>309</v>
      </c>
      <c r="AN276" s="362" t="s">
        <v>309</v>
      </c>
    </row>
    <row r="277" spans="33:40" x14ac:dyDescent="0.3">
      <c r="AG277" s="361" t="s">
        <v>317</v>
      </c>
      <c r="AH277" t="s">
        <v>286</v>
      </c>
      <c r="AI277" t="str">
        <f t="shared" si="16"/>
        <v>Natürlich_4_19</v>
      </c>
      <c r="AJ277">
        <v>19</v>
      </c>
      <c r="AK277">
        <v>0</v>
      </c>
      <c r="AL277" t="s">
        <v>309</v>
      </c>
      <c r="AM277" t="s">
        <v>309</v>
      </c>
      <c r="AN277" s="362" t="s">
        <v>309</v>
      </c>
    </row>
    <row r="278" spans="33:40" ht="15" thickBot="1" x14ac:dyDescent="0.35">
      <c r="AG278" s="363" t="s">
        <v>317</v>
      </c>
      <c r="AH278" s="364" t="s">
        <v>286</v>
      </c>
      <c r="AI278" s="364" t="str">
        <f t="shared" si="16"/>
        <v>Natürlich_4_20</v>
      </c>
      <c r="AJ278" s="364">
        <v>20</v>
      </c>
      <c r="AK278">
        <v>0</v>
      </c>
      <c r="AL278" s="364" t="s">
        <v>309</v>
      </c>
      <c r="AM278" s="364" t="s">
        <v>309</v>
      </c>
      <c r="AN278" s="365" t="s">
        <v>309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8671875" defaultRowHeight="14.4" x14ac:dyDescent="0.3"/>
  <cols>
    <col min="1" max="1" width="13.109375" customWidth="1"/>
    <col min="2" max="2" width="8.21875" customWidth="1"/>
    <col min="4" max="4" width="5.88671875" customWidth="1"/>
    <col min="5" max="5" width="17.109375" customWidth="1"/>
    <col min="6" max="6" width="8.21875" customWidth="1"/>
    <col min="7" max="7" width="14.5546875" customWidth="1"/>
    <col min="8" max="8" width="9.5546875" customWidth="1"/>
  </cols>
  <sheetData>
    <row r="1" spans="1:10" x14ac:dyDescent="0.3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3">
      <c r="A2" t="s">
        <v>11</v>
      </c>
      <c r="B2">
        <f>Status!S2</f>
        <v>10</v>
      </c>
      <c r="C2" t="str">
        <f>Charakter!F2</f>
        <v>Reiten</v>
      </c>
      <c r="D2">
        <f>Charakter!J2</f>
        <v>10</v>
      </c>
      <c r="E2" s="2" t="s">
        <v>131</v>
      </c>
      <c r="F2">
        <f>Charakter!B15</f>
        <v>150</v>
      </c>
      <c r="G2" s="2" t="s">
        <v>95</v>
      </c>
      <c r="H2">
        <f>Status!D2</f>
        <v>0</v>
      </c>
      <c r="I2" t="str">
        <f>IF(Charakter!N11 = 0, "", Charakter!N11)</f>
        <v/>
      </c>
    </row>
    <row r="3" spans="1:10" x14ac:dyDescent="0.3">
      <c r="A3" t="s">
        <v>18</v>
      </c>
      <c r="B3">
        <f>Status!S3</f>
        <v>10</v>
      </c>
      <c r="C3" t="str">
        <f>Charakter!F3</f>
        <v>Nahkampfwaffen</v>
      </c>
      <c r="D3">
        <f>Charakter!J3</f>
        <v>10</v>
      </c>
      <c r="E3" s="2" t="s">
        <v>130</v>
      </c>
      <c r="F3">
        <f>Charakter!B16</f>
        <v>5</v>
      </c>
      <c r="G3" s="2" t="s">
        <v>96</v>
      </c>
      <c r="H3">
        <f>Status!D3</f>
        <v>0</v>
      </c>
      <c r="I3" t="str">
        <f>IF(Charakter!N12 = 0, "", Charakter!N12)</f>
        <v/>
      </c>
    </row>
    <row r="4" spans="1:10" x14ac:dyDescent="0.3">
      <c r="A4" t="s">
        <v>32</v>
      </c>
      <c r="B4">
        <f>Status!S4</f>
        <v>10</v>
      </c>
      <c r="C4" t="str">
        <f>Charakter!F4</f>
        <v>Unbewaffnet</v>
      </c>
      <c r="D4">
        <f>Charakter!J4</f>
        <v>10</v>
      </c>
      <c r="E4" s="2" t="s">
        <v>133</v>
      </c>
      <c r="F4">
        <f>Charakter!B17</f>
        <v>30</v>
      </c>
      <c r="G4" s="2" t="s">
        <v>97</v>
      </c>
      <c r="H4">
        <f>Status!D4</f>
        <v>0</v>
      </c>
      <c r="I4" t="str">
        <f>IF(Charakter!N13 = 0, "", Charakter!N13)</f>
        <v/>
      </c>
    </row>
    <row r="5" spans="1:10" x14ac:dyDescent="0.3">
      <c r="A5" t="s">
        <v>12</v>
      </c>
      <c r="B5">
        <f>Status!S5</f>
        <v>10</v>
      </c>
      <c r="C5" t="str">
        <f>Charakter!F5</f>
        <v>Blocken</v>
      </c>
      <c r="D5">
        <f>Charakter!J5</f>
        <v>10</v>
      </c>
      <c r="E5" s="2" t="s">
        <v>134</v>
      </c>
      <c r="F5">
        <f>Charakter!B18</f>
        <v>105</v>
      </c>
      <c r="G5" s="2" t="s">
        <v>98</v>
      </c>
      <c r="H5">
        <f>Status!D5</f>
        <v>0</v>
      </c>
      <c r="I5" t="str">
        <f>IF(Charakter!N14 = 0, "", Charakter!N14)</f>
        <v/>
      </c>
    </row>
    <row r="6" spans="1:10" x14ac:dyDescent="0.3">
      <c r="A6" t="s">
        <v>38</v>
      </c>
      <c r="B6">
        <f>Status!S6</f>
        <v>10</v>
      </c>
      <c r="C6" t="str">
        <f>Charakter!F6</f>
        <v>Artillerie</v>
      </c>
      <c r="D6">
        <f>Charakter!J6</f>
        <v>10</v>
      </c>
      <c r="E6" s="2" t="s">
        <v>135</v>
      </c>
      <c r="F6">
        <f>Charakter!B19</f>
        <v>30</v>
      </c>
      <c r="G6" s="2" t="s">
        <v>99</v>
      </c>
      <c r="H6">
        <f>Status!E2</f>
        <v>0</v>
      </c>
      <c r="I6" t="str">
        <f>IF(Charakter!N15 = 0, "", Charakter!N15)</f>
        <v/>
      </c>
    </row>
    <row r="7" spans="1:10" x14ac:dyDescent="0.3">
      <c r="A7" t="s">
        <v>80</v>
      </c>
      <c r="B7">
        <f>Status!S7</f>
        <v>10</v>
      </c>
      <c r="C7" t="str">
        <f>Charakter!F7</f>
        <v>Fernwaffen</v>
      </c>
      <c r="D7">
        <f>Charakter!J7</f>
        <v>10</v>
      </c>
      <c r="E7" s="2" t="s">
        <v>136</v>
      </c>
      <c r="F7">
        <f>Charakter!B20</f>
        <v>30</v>
      </c>
      <c r="G7" s="2" t="s">
        <v>100</v>
      </c>
      <c r="H7">
        <f>Status!E3</f>
        <v>0</v>
      </c>
      <c r="I7" t="str">
        <f>IF(Charakter!N16 = 0, "", Charakter!N16)</f>
        <v/>
      </c>
    </row>
    <row r="8" spans="1:10" x14ac:dyDescent="0.3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10</v>
      </c>
      <c r="E8" s="2" t="s">
        <v>137</v>
      </c>
      <c r="F8">
        <f>Charakter!B21</f>
        <v>38</v>
      </c>
      <c r="G8" s="2" t="s">
        <v>101</v>
      </c>
      <c r="H8">
        <f>Status!E4</f>
        <v>0</v>
      </c>
    </row>
    <row r="9" spans="1:10" x14ac:dyDescent="0.3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10</v>
      </c>
      <c r="E9" s="2" t="s">
        <v>138</v>
      </c>
      <c r="F9">
        <f>Charakter!B22</f>
        <v>38</v>
      </c>
      <c r="G9" s="2" t="s">
        <v>102</v>
      </c>
      <c r="H9">
        <f>Status!E5</f>
        <v>0</v>
      </c>
    </row>
    <row r="10" spans="1:10" x14ac:dyDescent="0.3">
      <c r="A10" t="s">
        <v>71</v>
      </c>
      <c r="B10">
        <f>Status!S10</f>
        <v>14</v>
      </c>
      <c r="C10" t="str">
        <f>Charakter!F10</f>
        <v>Akrobatik</v>
      </c>
      <c r="D10">
        <f>Charakter!J10</f>
        <v>10</v>
      </c>
      <c r="E10" s="2" t="s">
        <v>78</v>
      </c>
      <c r="F10" t="str">
        <f>Charakter!B1</f>
        <v>Mensch</v>
      </c>
      <c r="G10" s="2" t="s">
        <v>106</v>
      </c>
      <c r="H10">
        <f>Status!D12</f>
        <v>0</v>
      </c>
      <c r="J10" s="2"/>
    </row>
    <row r="11" spans="1:10" x14ac:dyDescent="0.3">
      <c r="A11" t="s">
        <v>72</v>
      </c>
      <c r="B11">
        <f>Status!S11</f>
        <v>10</v>
      </c>
      <c r="C11" t="str">
        <f>Charakter!F11</f>
        <v>Schleichen</v>
      </c>
      <c r="D11">
        <f>Charakter!J11</f>
        <v>10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3">
      <c r="A12" t="s">
        <v>73</v>
      </c>
      <c r="B12">
        <f>Inventar!H11</f>
        <v>0</v>
      </c>
      <c r="C12" t="str">
        <f>Charakter!F12</f>
        <v>Fingerfertigkeit</v>
      </c>
      <c r="D12">
        <f>Charakter!J12</f>
        <v>10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3">
      <c r="A13" t="s">
        <v>74</v>
      </c>
      <c r="B13">
        <f>Inventar!H8</f>
        <v>0</v>
      </c>
      <c r="C13" t="str">
        <f>Charakter!F13</f>
        <v>Lügen</v>
      </c>
      <c r="D13">
        <f>Charakter!J13</f>
        <v>10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3">
      <c r="A14" t="s">
        <v>129</v>
      </c>
      <c r="B14">
        <f>Status!AB21</f>
        <v>40</v>
      </c>
      <c r="C14" t="str">
        <f>Charakter!F14</f>
        <v>Überzeugen</v>
      </c>
      <c r="D14">
        <f>Charakter!J14</f>
        <v>10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3">
      <c r="A15" t="s">
        <v>63</v>
      </c>
      <c r="B15" t="str">
        <f>Status!AB23</f>
        <v>Leicht</v>
      </c>
      <c r="C15" t="str">
        <f>Charakter!F15</f>
        <v>Bühnenkunst</v>
      </c>
      <c r="D15">
        <f>Charakter!J15</f>
        <v>10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3">
      <c r="A16" t="s">
        <v>69</v>
      </c>
      <c r="B16">
        <f>Status!S12</f>
        <v>10</v>
      </c>
      <c r="C16" t="str">
        <f>Charakter!F16</f>
        <v>Feilschen</v>
      </c>
      <c r="D16">
        <f>Charakter!J16</f>
        <v>10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3">
      <c r="A17" t="s">
        <v>76</v>
      </c>
      <c r="B17">
        <f>ROUNDUP((B6+B6+B4)/3,0)</f>
        <v>10</v>
      </c>
      <c r="C17" t="str">
        <f>Charakter!F17</f>
        <v>Einsicht</v>
      </c>
      <c r="D17">
        <f>Charakter!J17</f>
        <v>10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3">
      <c r="A18" t="s">
        <v>77</v>
      </c>
      <c r="B18">
        <f>ROUNDUP((B5+B4+B5)/3,0)</f>
        <v>10</v>
      </c>
      <c r="C18" t="str">
        <f>Charakter!F18</f>
        <v>Einschüchtern</v>
      </c>
      <c r="D18">
        <f>Charakter!J18</f>
        <v>10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3">
      <c r="A19" t="s">
        <v>70</v>
      </c>
      <c r="B19">
        <f>B8+B9</f>
        <v>8</v>
      </c>
      <c r="C19" t="str">
        <f>Charakter!F19</f>
        <v>Schwimmen</v>
      </c>
      <c r="D19">
        <f>Charakter!J19</f>
        <v>10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3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10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3">
      <c r="A21" s="2" t="s">
        <v>39</v>
      </c>
      <c r="B21">
        <f>Status!D21</f>
        <v>150</v>
      </c>
      <c r="C21" t="str">
        <f>Charakter!F21</f>
        <v>Handwerk</v>
      </c>
      <c r="D21">
        <f>Charakter!J21</f>
        <v>10</v>
      </c>
      <c r="E21" t="s">
        <v>251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3">
      <c r="A22" s="2" t="s">
        <v>40</v>
      </c>
      <c r="B22">
        <f>Status!D22</f>
        <v>5</v>
      </c>
      <c r="C22" t="str">
        <f>Charakter!F22</f>
        <v>Alchemie</v>
      </c>
      <c r="D22">
        <f>Charakter!J22</f>
        <v>10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3">
      <c r="A23" s="2" t="s">
        <v>84</v>
      </c>
      <c r="B23">
        <f>Status!D23</f>
        <v>30</v>
      </c>
      <c r="C23" t="str">
        <f>Charakter!F23</f>
        <v>Vehikel</v>
      </c>
      <c r="D23">
        <f>Charakter!J23</f>
        <v>10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3">
      <c r="A24" s="2" t="s">
        <v>85</v>
      </c>
      <c r="B24">
        <f>Status!D24</f>
        <v>105</v>
      </c>
      <c r="C24" t="str">
        <f>Charakter!F24</f>
        <v>Tierhandhabung</v>
      </c>
      <c r="D24">
        <f>Charakter!J24</f>
        <v>10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3">
      <c r="A25" s="2" t="s">
        <v>88</v>
      </c>
      <c r="B25">
        <f>Status!D25</f>
        <v>30</v>
      </c>
      <c r="C25" t="str">
        <f>Charakter!F25</f>
        <v>Überlebenskunst</v>
      </c>
      <c r="D25">
        <f>Charakter!J25</f>
        <v>10</v>
      </c>
      <c r="E25" t="str">
        <f>Status!A15</f>
        <v>Waffenrock</v>
      </c>
      <c r="F25" s="1">
        <f>Status!C15</f>
        <v>0</v>
      </c>
    </row>
    <row r="26" spans="1:8" x14ac:dyDescent="0.3">
      <c r="A26" s="2" t="s">
        <v>89</v>
      </c>
      <c r="B26">
        <f>Status!D26</f>
        <v>30</v>
      </c>
      <c r="C26" t="str">
        <f>Charakter!F26</f>
        <v>Wahrnehmung</v>
      </c>
      <c r="D26">
        <f>Charakter!J26</f>
        <v>10</v>
      </c>
      <c r="E26" t="str">
        <f>Status!A16</f>
        <v>Beine</v>
      </c>
      <c r="F26" s="1">
        <f>Status!C16</f>
        <v>0</v>
      </c>
    </row>
    <row r="27" spans="1:8" x14ac:dyDescent="0.3">
      <c r="A27" s="2" t="s">
        <v>86</v>
      </c>
      <c r="B27">
        <f>Status!D27</f>
        <v>38</v>
      </c>
      <c r="E27" t="s">
        <v>122</v>
      </c>
      <c r="F27">
        <f>Status!R27</f>
        <v>0</v>
      </c>
    </row>
    <row r="28" spans="1:8" x14ac:dyDescent="0.3">
      <c r="A28" s="2" t="s">
        <v>87</v>
      </c>
      <c r="B28">
        <f>Status!D28</f>
        <v>38</v>
      </c>
    </row>
    <row r="29" spans="1:8" x14ac:dyDescent="0.3">
      <c r="A29" s="2" t="s">
        <v>132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2025-02-18T12:42:05Z</dcterms:modified>
  <cp:category/>
  <cp:contentStatus/>
</cp:coreProperties>
</file>