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i\Dropbox\Rpg\Container\"/>
    </mc:Choice>
  </mc:AlternateContent>
  <xr:revisionPtr revIDLastSave="0" documentId="13_ncr:1_{D918D992-F647-41E4-A5A2-38996185A603}" xr6:coauthVersionLast="47" xr6:coauthVersionMax="47" xr10:uidLastSave="{00000000-0000-0000-0000-000000000000}"/>
  <bookViews>
    <workbookView xWindow="-120" yWindow="-120" windowWidth="29040" windowHeight="15840" xr2:uid="{57D2AEFB-14FB-4D36-AF2A-9B9D3BD9BFF6}"/>
  </bookViews>
  <sheets>
    <sheet name="Status" sheetId="7" r:id="rId1"/>
    <sheet name="Inventar" sheetId="4" r:id="rId2"/>
    <sheet name="CharacterSheet" sheetId="1" r:id="rId3"/>
    <sheet name="Prices+Changelog" sheetId="2" r:id="rId4"/>
    <sheet name="Backstory" sheetId="11" r:id="rId5"/>
    <sheet name="DatenExelintern" sheetId="15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O5" i="4"/>
  <c r="P13" i="1"/>
  <c r="P15" i="1"/>
  <c r="D6" i="1"/>
  <c r="B6" i="1" s="1"/>
  <c r="D7" i="1"/>
  <c r="B7" i="1" s="1"/>
  <c r="D8" i="1"/>
  <c r="B8" i="1" s="1"/>
  <c r="D9" i="1"/>
  <c r="B9" i="1" s="1"/>
  <c r="P17" i="1"/>
  <c r="P16" i="1"/>
  <c r="P14" i="1"/>
  <c r="C19" i="1" s="1"/>
  <c r="D16" i="1"/>
  <c r="B16" i="1" s="1"/>
  <c r="D15" i="1"/>
  <c r="B15" i="1" s="1"/>
  <c r="B18" i="1" s="1"/>
  <c r="B19" i="7" s="1"/>
  <c r="D3" i="1"/>
  <c r="B3" i="1" s="1"/>
  <c r="D4" i="1"/>
  <c r="B4" i="1" s="1"/>
  <c r="D5" i="1"/>
  <c r="B5" i="1" s="1"/>
  <c r="D2" i="1"/>
  <c r="B2" i="1" s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6" i="2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H9" i="4" s="1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B53" i="4"/>
  <c r="J53" i="4" s="1"/>
  <c r="B52" i="4"/>
  <c r="J52" i="4" s="1"/>
  <c r="B51" i="4"/>
  <c r="J51" i="4" s="1"/>
  <c r="B50" i="4"/>
  <c r="J50" i="4" s="1"/>
  <c r="B49" i="4"/>
  <c r="J49" i="4" s="1"/>
  <c r="B48" i="4"/>
  <c r="J48" i="4" s="1"/>
  <c r="B47" i="4"/>
  <c r="J47" i="4" s="1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B39" i="4"/>
  <c r="J39" i="4" s="1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B12" i="13"/>
  <c r="J8" i="4"/>
  <c r="O4" i="4"/>
  <c r="M4" i="4"/>
  <c r="J4" i="4"/>
  <c r="J3" i="4"/>
  <c r="H5" i="4"/>
  <c r="J2" i="4"/>
  <c r="B17" i="7"/>
  <c r="D17" i="7" s="1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D19" i="7"/>
  <c r="C18" i="7"/>
  <c r="C17" i="7"/>
  <c r="C16" i="7"/>
  <c r="B11" i="1" l="1"/>
  <c r="D16" i="7"/>
  <c r="M2" i="4"/>
  <c r="AA9" i="7"/>
  <c r="R12" i="7"/>
  <c r="P12" i="1"/>
  <c r="AA10" i="7" l="1"/>
  <c r="B13" i="13"/>
  <c r="W3" i="7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AA13" i="7" l="1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<sst xmlns="http://schemas.openxmlformats.org/spreadsheetml/2006/main" count="455" uniqueCount="265">
  <si>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</si>
  <si>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</si>
  <si>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</si>
  <si>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</si>
  <si>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</si>
  <si>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</si>
  <si>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</si>
  <si>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</si>
  <si>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</si>
  <si>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</si>
  <si>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</si>
  <si>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</si>
  <si>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</si>
  <si>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</si>
  <si>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</si>
  <si>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</si>
  <si>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</si>
  <si>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</si>
  <si>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</si>
  <si>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</si>
  <si>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</si>
  <si>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</si>
  <si>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</si>
  <si>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</si>
  <si>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</si>
  <si>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</si>
  <si>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</si>
  <si>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</si>
  <si>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</si>
  <si>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</si>
  <si>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</si>
  <si>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</si>
  <si>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</si>
  <si>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</si>
  <si>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</si>
  <si>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</si>
  <si>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</si>
  <si>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</si>
  <si>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</si>
  <si>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</si>
  <si>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</si>
  <si>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</si>
  <si>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</si>
  <si>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</si>
  <si>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</si>
  <si>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</si>
  <si>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</si>
  <si>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</si>
  <si>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</si>
  <si>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</si>
  <si>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</si>
  <si>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</si>
  <si>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</si>
  <si>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</si>
  <si>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</si>
  <si>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</si>
  <si>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</si>
  <si>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</si>
  <si>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</si>
  <si>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</si>
  <si>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</si>
  <si>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</si>
  <si>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</si>
  <si>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</si>
  <si>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</si>
  <si>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</si>
  <si>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</si>
  <si>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</si>
  <si>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</si>
  <si>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</si>
  <si>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</si>
  <si>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</si>
  <si>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</si>
  <si>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</si>
  <si>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</si>
  <si>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</si>
  <si>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</si>
  <si>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</si>
  <si>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</si>
  <si>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</si>
  <si>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</si>
  <si>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</si>
  <si>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</si>
  <si>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</si>
  <si>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</si>
  <si>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</si>
  <si>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</si>
  <si>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</si>
  <si>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</si>
  <si>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</si>
  <si>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</si>
  <si>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</si>
  <si>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</si>
  <si>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</si>
  <si>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</si>
  <si>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</si>
  <si>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</si>
  <si>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</si>
  <si>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</si>
  <si>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</si>
  <si>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</si>
  <si>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</si>
  <si>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</si>
  <si>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</si>
  <si>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</si>
  <si>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</si>
  <si>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</si>
  <si>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</si>
  <si>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</si>
  <si>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</si>
  <si>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</si>
  <si>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</si>
  <si>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</si>
  <si>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</si>
  <si>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</si>
  <si>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</si>
  <si>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</si>
  <si>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</si>
  <si>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</si>
  <si>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</si>
  <si>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</si>
  <si>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</si>
  <si>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</si>
  <si>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</si>
  <si>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</si>
  <si>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</si>
  <si>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</si>
  <si>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</si>
  <si>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</si>
  <si>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</si>
  <si>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</si>
  <si>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</si>
  <si>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</si>
  <si>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</si>
  <si>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</si>
  <si>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</si>
  <si>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</si>
  <si>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</si>
  <si>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</si>
  <si>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</si>
  <si>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</si>
  <si>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</si>
  <si>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</si>
  <si>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</si>
  <si>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</si>
  <si>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</si>
  <si>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</si>
  <si>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</si>
  <si>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</si>
  <si>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</si>
  <si>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</si>
  <si>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</si>
  <si>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</si>
  <si>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</si>
  <si>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</si>
  <si>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</si>
  <si>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</si>
  <si>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</si>
  <si>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</si>
  <si>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</si>
  <si>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</si>
  <si>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</si>
  <si>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</si>
  <si>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</si>
  <si>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</si>
  <si>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</si>
  <si>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</si>
  <si>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</si>
  <si>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</si>
  <si>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</si>
  <si>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</si>
  <si>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</si>
  <si>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</si>
  <si>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</si>
  <si>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</si>
  <si>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</si>
  <si>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</si>
  <si>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</si>
  <si>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</si>
  <si>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</si>
  <si>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</si>
  <si>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</si>
  <si>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</si>
  <si>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</si>
  <si>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</si>
  <si>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</si>
  <si>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</si>
  <si>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</si>
  <si>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</si>
  <si>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</si>
  <si>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</si>
  <si>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</si>
  <si>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</si>
  <si>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</si>
  <si>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</si>
  <si>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</si>
  <si>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</si>
  <si>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</si>
  <si>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</si>
  <si>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</si>
  <si>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</si>
  <si>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</si>
  <si>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</si>
  <si>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</si>
  <si>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</si>
  <si>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</si>
  <si>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</si>
  <si>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</si>
  <si>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</si>
  <si>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</si>
  <si>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</si>
  <si>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</si>
  <si>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</si>
  <si>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</si>
  <si>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</si>
  <si>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</si>
  <si>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</si>
  <si>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</si>
  <si>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</si>
  <si>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</si>
  <si>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</si>
  <si>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</si>
  <si>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</si>
  <si>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Tier /
Stufe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</si>
  <si>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</si>
  <si>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</si>
  <si>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</si>
  <si>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</si>
  <si>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</si>
  <si>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</si>
  <si>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</si>
  <si>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</si>
  <si>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</si>
  <si>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</si>
  <si>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</si>
  <si>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Startgeld Mensch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</si>
  <si>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</si>
  <si>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</si>
  <si>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</si>
  <si>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</si>
  <si>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</si>
  <si>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</si>
  <si>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</si>
  <si>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</si>
  <si>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</si>
  <si>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</si>
  <si>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</si>
  <si>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</si>
  <si>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</si>
  <si>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</si>
  <si>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</si>
  <si>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</si>
  <si>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</si>
  <si>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</si>
  <si>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</si>
  <si>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</si>
  <si>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</si>
  <si>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</si>
  <si>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</si>
  <si>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Primär</t>
  </si>
  <si>
    <t>Sekundär</t>
  </si>
  <si>
    <t>Tertiär</t>
  </si>
  <si>
    <t>Zusatz</t>
  </si>
  <si>
    <t>Verfügbares Geld:</t>
  </si>
  <si>
    <t>Stufe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</si>
</sst>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6"/>
      <color rgb="FF704214"/>
      <name val="Georgia"/>
      <family val="1"/>
    </font>
    <font>
      <sz val="6"/>
      <color rgb="FF704214"/>
      <name val="Georgia"/>
      <family val="1"/>
    </font>
    <font>
      <sz val="9.35"/>
      <color rgb="FF657B83"/>
      <name val="Consolas"/>
      <family val="3"/>
    </font>
  </fonts>
  <fills count="2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0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/>
    <xf numFmtId="0" fontId="6" fillId="19" borderId="5" xfId="0" applyFont="1" applyFill="1" applyBorder="1"/>
    <xf numFmtId="0" fontId="6" fillId="19" borderId="19" xfId="0" applyFont="1" applyFill="1" applyBorder="1"/>
    <xf numFmtId="0" fontId="6" fillId="19" borderId="0" xfId="0" applyFont="1" applyFill="1"/>
    <xf numFmtId="0" fontId="7" fillId="19" borderId="0" xfId="0" applyFont="1" applyFill="1"/>
    <xf numFmtId="0" fontId="6" fillId="19" borderId="14" xfId="0" applyFont="1" applyFill="1" applyBorder="1"/>
    <xf numFmtId="0" fontId="0" fillId="19" borderId="0" xfId="0" applyFill="1"/>
    <xf numFmtId="0" fontId="7" fillId="19" borderId="2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7" fillId="19" borderId="7" xfId="0" applyFont="1" applyFill="1" applyBorder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7" xfId="0" applyFont="1" applyFill="1" applyBorder="1"/>
    <xf numFmtId="0" fontId="10" fillId="19" borderId="0" xfId="0" applyFont="1" applyFill="1"/>
    <xf numFmtId="0" fontId="1" fillId="19" borderId="0" xfId="0" applyFont="1" applyFill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36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0" fontId="6" fillId="19" borderId="0" xfId="0" applyFont="1" applyFill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/>
    <xf numFmtId="164" fontId="7" fillId="19" borderId="0" xfId="0" applyNumberFormat="1" applyFont="1" applyFill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18" fillId="25" borderId="48" xfId="0" applyFont="1" applyFill="1" applyBorder="1" applyAlignment="1">
      <alignment horizontal="center" vertical="center" wrapText="1"/>
    </xf>
    <xf numFmtId="0" fontId="19" fillId="25" borderId="48" xfId="0" applyFont="1" applyFill="1" applyBorder="1" applyAlignment="1">
      <alignment horizontal="center" vertical="center" wrapText="1"/>
    </xf>
    <xf numFmtId="0" fontId="19" fillId="26" borderId="48" xfId="0" applyFont="1" applyFill="1" applyBorder="1" applyAlignment="1">
      <alignment horizontal="center" vertical="center" wrapText="1"/>
    </xf>
    <xf numFmtId="0" fontId="19" fillId="25" borderId="49" xfId="0" applyFont="1" applyFill="1" applyBorder="1" applyAlignment="1">
      <alignment vertical="center" wrapText="1"/>
    </xf>
    <xf numFmtId="0" fontId="20" fillId="25" borderId="49" xfId="0" applyFont="1" applyFill="1" applyBorder="1" applyAlignment="1">
      <alignment vertical="center" readingOrder="1"/>
    </xf>
    <xf numFmtId="0" fontId="6" fillId="19" borderId="14" xfId="0" applyFont="1" applyFill="1" applyBorder="1" applyProtection="1">
      <protection hidden="1"/>
    </xf>
    <xf numFmtId="0" fontId="7" fillId="19" borderId="0" xfId="0" applyFont="1" applyFill="1" applyProtection="1">
      <protection hidden="1"/>
    </xf>
    <xf numFmtId="0" fontId="6" fillId="19" borderId="0" xfId="0" applyFont="1" applyFill="1" applyBorder="1" applyAlignment="1">
      <alignment wrapText="1"/>
    </xf>
    <xf numFmtId="0" fontId="7" fillId="19" borderId="0" xfId="0" applyFont="1" applyFill="1" applyBorder="1"/>
    <xf numFmtId="0" fontId="6" fillId="19" borderId="0" xfId="0" applyFont="1" applyFill="1" applyBorder="1"/>
    <xf numFmtId="49" fontId="7" fillId="19" borderId="7" xfId="0" applyNumberFormat="1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7" fillId="19" borderId="54" xfId="0" applyFont="1" applyFill="1" applyBorder="1"/>
    <xf numFmtId="0" fontId="7" fillId="19" borderId="33" xfId="0" applyFont="1" applyFill="1" applyBorder="1"/>
    <xf numFmtId="0" fontId="7" fillId="19" borderId="41" xfId="0" applyFont="1" applyFill="1" applyBorder="1"/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6" fillId="21" borderId="6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19" xfId="0" applyFont="1" applyFill="1" applyBorder="1" applyAlignment="1">
      <alignment horizontal="center" vertical="center"/>
    </xf>
    <xf numFmtId="0" fontId="14" fillId="21" borderId="50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51" xfId="0" applyFont="1" applyFill="1" applyBorder="1" applyAlignment="1">
      <alignment horizontal="center"/>
    </xf>
    <xf numFmtId="0" fontId="10" fillId="27" borderId="7" xfId="0" applyFont="1" applyFill="1" applyBorder="1"/>
    <xf numFmtId="0" fontId="7" fillId="27" borderId="7" xfId="0" applyFont="1" applyFill="1" applyBorder="1" applyProtection="1">
      <protection locked="0"/>
    </xf>
    <xf numFmtId="0" fontId="10" fillId="27" borderId="20" xfId="0" applyFont="1" applyFill="1" applyBorder="1"/>
    <xf numFmtId="0" fontId="7" fillId="27" borderId="20" xfId="0" applyFont="1" applyFill="1" applyBorder="1" applyProtection="1">
      <protection locked="0"/>
    </xf>
    <xf numFmtId="0" fontId="7" fillId="27" borderId="0" xfId="0" applyFont="1" applyFill="1"/>
    <xf numFmtId="0" fontId="7" fillId="27" borderId="0" xfId="0" applyFont="1" applyFill="1" applyProtection="1">
      <protection locked="0"/>
    </xf>
    <xf numFmtId="2" fontId="7" fillId="27" borderId="0" xfId="0" applyNumberFormat="1" applyFont="1" applyFill="1" applyProtection="1">
      <protection locked="0"/>
    </xf>
    <xf numFmtId="0" fontId="7" fillId="27" borderId="14" xfId="0" applyFont="1" applyFill="1" applyBorder="1"/>
    <xf numFmtId="0" fontId="7" fillId="27" borderId="14" xfId="0" applyFont="1" applyFill="1" applyBorder="1" applyProtection="1">
      <protection locked="0"/>
    </xf>
    <xf numFmtId="2" fontId="7" fillId="27" borderId="14" xfId="0" applyNumberFormat="1" applyFont="1" applyFill="1" applyBorder="1" applyProtection="1">
      <protection locked="0"/>
    </xf>
    <xf numFmtId="0" fontId="10" fillId="27" borderId="20" xfId="0" applyFont="1" applyFill="1" applyBorder="1" applyProtection="1">
      <protection locked="0"/>
    </xf>
    <xf numFmtId="0" fontId="10" fillId="27" borderId="7" xfId="0" applyFont="1" applyFill="1" applyBorder="1" applyProtection="1">
      <protection locked="0"/>
    </xf>
    <xf numFmtId="0" fontId="7" fillId="27" borderId="13" xfId="0" applyFont="1" applyFill="1" applyBorder="1" applyAlignment="1" applyProtection="1">
      <alignment horizontal="center"/>
      <protection locked="0"/>
    </xf>
    <xf numFmtId="0" fontId="7" fillId="27" borderId="14" xfId="0" applyFont="1" applyFill="1" applyBorder="1" applyAlignment="1" applyProtection="1">
      <alignment horizontal="center"/>
      <protection locked="0"/>
    </xf>
    <xf numFmtId="0" fontId="7" fillId="27" borderId="15" xfId="0" applyFont="1" applyFill="1" applyBorder="1" applyAlignment="1" applyProtection="1">
      <alignment horizontal="center"/>
      <protection locked="0"/>
    </xf>
    <xf numFmtId="0" fontId="7" fillId="27" borderId="3" xfId="0" applyFont="1" applyFill="1" applyBorder="1" applyProtection="1">
      <protection locked="0"/>
    </xf>
    <xf numFmtId="0" fontId="7" fillId="27" borderId="55" xfId="0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56" xfId="0" applyFont="1" applyFill="1" applyBorder="1" applyProtection="1">
      <protection locked="0"/>
    </xf>
    <xf numFmtId="0" fontId="8" fillId="19" borderId="8" xfId="0" applyFont="1" applyFill="1" applyBorder="1" applyAlignment="1">
      <alignment horizontal="center"/>
    </xf>
    <xf numFmtId="0" fontId="8" fillId="19" borderId="9" xfId="0" applyFont="1" applyFill="1" applyBorder="1" applyAlignment="1">
      <alignment horizontal="center"/>
    </xf>
    <xf numFmtId="0" fontId="8" fillId="19" borderId="10" xfId="0" applyFont="1" applyFill="1" applyBorder="1" applyAlignment="1">
      <alignment horizontal="center"/>
    </xf>
    <xf numFmtId="0" fontId="6" fillId="19" borderId="26" xfId="0" applyFont="1" applyFill="1" applyBorder="1"/>
    <xf numFmtId="0" fontId="9" fillId="19" borderId="5" xfId="0" applyFont="1" applyFill="1" applyBorder="1"/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3EACB"/>
      <color rgb="FFEEE0BA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110" zoomScaleNormal="110" workbookViewId="0">
      <selection activeCell="Q22" sqref="Q22"/>
    </sheetView>
  </sheetViews>
  <sheetFormatPr baseColWidth="10" defaultColWidth="11.28515625" defaultRowHeight="15" x14ac:dyDescent="0.25"/>
  <cols>
    <col min="1" max="1" width="12.28515625" style="47" customWidth="1"/>
    <col min="2" max="2" width="9.7109375" style="47" customWidth="1"/>
    <col min="3" max="3" width="9" style="47" customWidth="1"/>
    <col min="4" max="4" width="7.85546875" style="47" customWidth="1"/>
    <col min="5" max="5" width="4.140625" style="47" customWidth="1"/>
    <col min="6" max="7" width="3.85546875" style="47" customWidth="1"/>
    <col min="8" max="8" width="1.28515625" style="47" customWidth="1"/>
    <col min="9" max="9" width="4.28515625" style="47" customWidth="1"/>
    <col min="10" max="10" width="3" style="47" customWidth="1"/>
    <col min="11" max="11" width="2.28515625" style="47" customWidth="1"/>
    <col min="12" max="12" width="2.85546875" style="47" customWidth="1"/>
    <col min="13" max="13" width="4.28515625" style="47" customWidth="1"/>
    <col min="14" max="14" width="1.28515625" style="47" customWidth="1"/>
    <col min="15" max="15" width="3.28515625" style="47" customWidth="1"/>
    <col min="16" max="16" width="3.85546875" style="47" customWidth="1"/>
    <col min="17" max="17" width="18.140625" style="47" customWidth="1"/>
    <col min="18" max="18" width="5.140625" style="98" customWidth="1"/>
    <col min="19" max="19" width="9.5703125" style="47" customWidth="1"/>
    <col min="20" max="20" width="13.7109375" style="47" customWidth="1"/>
    <col min="21" max="22" width="6.28515625" style="47" customWidth="1"/>
    <col min="23" max="23" width="6" style="47" customWidth="1"/>
    <col min="24" max="24" width="3.28515625" style="47" customWidth="1"/>
    <col min="25" max="25" width="3.5703125" style="47" customWidth="1"/>
    <col min="26" max="27" width="11.5703125" style="47" customWidth="1"/>
    <col min="28" max="16384" width="11.28515625" style="47"/>
  </cols>
  <sheetData>
    <row r="1" spans="1:31" ht="15.75" thickBot="1" x14ac:dyDescent="0.3">
      <c r="A1" s="41" t="s">
        <v>0</v>
      </c>
      <c r="B1" s="42" t="s">
        <v>161</v>
      </c>
      <c r="C1" s="43" t="s">
        <v>1</v>
      </c>
      <c r="D1" s="42" t="s">
        <v>173</v>
      </c>
      <c r="E1" s="44"/>
      <c r="F1" s="44"/>
      <c r="G1" s="44"/>
      <c r="H1" s="45"/>
      <c r="I1" s="45"/>
      <c r="J1" s="265" t="s">
        <v>211</v>
      </c>
      <c r="K1" s="266"/>
      <c r="L1" s="267"/>
      <c r="M1" s="45"/>
      <c r="N1" s="45"/>
      <c r="O1" s="45"/>
      <c r="P1" s="45"/>
      <c r="Q1" s="41" t="s">
        <v>4</v>
      </c>
      <c r="R1" s="268"/>
      <c r="S1" s="269" t="s">
        <v>5</v>
      </c>
      <c r="T1" s="46" t="s">
        <v>8</v>
      </c>
      <c r="U1" s="224" t="s">
        <v>4</v>
      </c>
      <c r="V1" s="226"/>
      <c r="W1" s="42" t="s">
        <v>264</v>
      </c>
      <c r="X1" s="44"/>
      <c r="Y1" s="45"/>
      <c r="Z1" s="46" t="s">
        <v>210</v>
      </c>
      <c r="AA1" s="46" t="s">
        <v>9</v>
      </c>
      <c r="AB1" s="46" t="s">
        <v>10</v>
      </c>
      <c r="AC1" s="45"/>
      <c r="AD1" s="45"/>
    </row>
    <row r="2" spans="1:31" ht="15.75" thickBot="1" x14ac:dyDescent="0.3">
      <c r="A2" s="248" t="s">
        <v>259</v>
      </c>
      <c r="B2" s="249"/>
      <c r="C2" s="249"/>
      <c r="D2" s="249"/>
      <c r="E2" s="49"/>
      <c r="F2" s="49"/>
      <c r="G2" s="49"/>
      <c r="H2" s="49"/>
      <c r="I2" s="49"/>
      <c r="J2" s="221">
        <v>100</v>
      </c>
      <c r="K2" s="222"/>
      <c r="L2" s="223"/>
      <c r="M2" s="49"/>
      <c r="N2" s="49"/>
      <c r="O2" s="49"/>
      <c r="P2" s="45"/>
      <c r="Q2" s="50" t="s">
        <v>11</v>
      </c>
      <c r="R2" s="6">
        <f>CharacterSheet!B2+S2</f>
        <v>10</v>
      </c>
      <c r="S2" s="52"/>
      <c r="T2" s="224" t="s">
        <v>12</v>
      </c>
      <c r="U2" s="225"/>
      <c r="V2" s="225"/>
      <c r="W2" s="226"/>
      <c r="X2" s="45"/>
      <c r="Y2" s="45"/>
      <c r="Z2" s="53"/>
      <c r="AA2" s="53"/>
      <c r="AB2" s="49"/>
      <c r="AC2" s="49"/>
      <c r="AD2" s="49"/>
      <c r="AE2" s="54"/>
    </row>
    <row r="3" spans="1:31" ht="15.75" thickBot="1" x14ac:dyDescent="0.3">
      <c r="A3" s="96" t="s">
        <v>260</v>
      </c>
      <c r="B3" s="56"/>
      <c r="C3" s="56"/>
      <c r="D3" s="56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5"/>
      <c r="Q3" s="57" t="s">
        <v>13</v>
      </c>
      <c r="R3" s="4">
        <f>CharacterSheet!B3+S3</f>
        <v>10</v>
      </c>
      <c r="S3" s="59"/>
      <c r="T3" s="60" t="s">
        <v>14</v>
      </c>
      <c r="U3" s="61" t="s">
        <v>15</v>
      </c>
      <c r="V3" s="61" t="s">
        <v>16</v>
      </c>
      <c r="W3" s="62">
        <f>CharacterSheet!I2</f>
        <v>20</v>
      </c>
      <c r="X3" s="45"/>
      <c r="Y3" s="45"/>
      <c r="Z3" s="63"/>
      <c r="AA3" s="63"/>
      <c r="AB3" s="49"/>
      <c r="AC3" s="49"/>
      <c r="AD3" s="49"/>
      <c r="AE3" s="54"/>
    </row>
    <row r="4" spans="1:31" x14ac:dyDescent="0.25">
      <c r="A4" s="246" t="s">
        <v>261</v>
      </c>
      <c r="B4" s="247"/>
      <c r="C4" s="247"/>
      <c r="D4" s="247"/>
      <c r="E4" s="49"/>
      <c r="F4" s="49"/>
      <c r="G4" s="49"/>
      <c r="H4" s="49"/>
      <c r="I4" s="49"/>
      <c r="J4" s="64"/>
      <c r="K4" s="65"/>
      <c r="L4" s="66"/>
      <c r="M4" s="49"/>
      <c r="N4" s="49"/>
      <c r="O4" s="49"/>
      <c r="P4" s="45"/>
      <c r="Q4" s="57" t="s">
        <v>18</v>
      </c>
      <c r="R4" s="7">
        <f>CharacterSheet!B4+S4</f>
        <v>10</v>
      </c>
      <c r="S4" s="59"/>
      <c r="T4" s="57" t="s">
        <v>19</v>
      </c>
      <c r="U4" s="55" t="s">
        <v>15</v>
      </c>
      <c r="V4" s="55" t="s">
        <v>16</v>
      </c>
      <c r="W4" s="58">
        <f>CharacterSheet!I3</f>
        <v>20</v>
      </c>
      <c r="X4" s="45"/>
      <c r="Y4" s="45"/>
      <c r="Z4" s="63"/>
      <c r="AA4" s="63"/>
      <c r="AB4" s="49"/>
      <c r="AC4" s="49"/>
      <c r="AD4" s="49"/>
      <c r="AE4" s="54"/>
    </row>
    <row r="5" spans="1:31" x14ac:dyDescent="0.25">
      <c r="A5" s="55" t="s">
        <v>262</v>
      </c>
      <c r="B5" s="56"/>
      <c r="C5" s="56"/>
      <c r="D5" s="56"/>
      <c r="E5" s="49"/>
      <c r="F5" s="49"/>
      <c r="G5" s="49"/>
      <c r="H5" s="49"/>
      <c r="I5" s="49"/>
      <c r="J5" s="67"/>
      <c r="K5" s="49"/>
      <c r="L5" s="68"/>
      <c r="M5" s="49"/>
      <c r="N5" s="49"/>
      <c r="O5" s="49"/>
      <c r="P5" s="45"/>
      <c r="Q5" s="57" t="s">
        <v>145</v>
      </c>
      <c r="R5" s="10">
        <f>CharacterSheet!B5+S5</f>
        <v>10</v>
      </c>
      <c r="S5" s="59"/>
      <c r="T5" s="57" t="s">
        <v>21</v>
      </c>
      <c r="U5" s="55" t="s">
        <v>15</v>
      </c>
      <c r="V5" s="102"/>
      <c r="W5" s="58">
        <f>CharacterSheet!I4</f>
        <v>20</v>
      </c>
      <c r="X5" s="45"/>
      <c r="Y5" s="45"/>
      <c r="Z5" s="63"/>
      <c r="AA5" s="63"/>
      <c r="AB5" s="49"/>
      <c r="AC5" s="49"/>
      <c r="AD5" s="49"/>
      <c r="AE5" s="54"/>
    </row>
    <row r="6" spans="1:31" ht="15.75" thickBot="1" x14ac:dyDescent="0.3">
      <c r="A6" s="45"/>
      <c r="B6" s="69"/>
      <c r="C6" s="49"/>
      <c r="D6" s="49"/>
      <c r="E6" s="49"/>
      <c r="F6" s="49"/>
      <c r="G6" s="49"/>
      <c r="H6" s="49"/>
      <c r="I6" s="49"/>
      <c r="J6" s="70"/>
      <c r="K6" s="71"/>
      <c r="L6" s="72"/>
      <c r="M6" s="49"/>
      <c r="N6" s="49"/>
      <c r="O6" s="49"/>
      <c r="P6" s="45"/>
      <c r="Q6" s="57" t="s">
        <v>22</v>
      </c>
      <c r="R6" s="5">
        <f>CharacterSheet!B6+S6</f>
        <v>10</v>
      </c>
      <c r="S6" s="59"/>
      <c r="T6" s="57" t="s">
        <v>23</v>
      </c>
      <c r="U6" s="55" t="s">
        <v>15</v>
      </c>
      <c r="V6" s="55" t="s">
        <v>16</v>
      </c>
      <c r="W6" s="58">
        <f>CharacterSheet!I5</f>
        <v>20</v>
      </c>
      <c r="X6" s="45"/>
      <c r="Y6" s="45"/>
      <c r="Z6" s="63"/>
      <c r="AA6" s="63"/>
      <c r="AB6" s="49"/>
      <c r="AC6" s="49"/>
      <c r="AD6" s="49"/>
      <c r="AE6" s="54"/>
    </row>
    <row r="7" spans="1:31" ht="15.75" thickBot="1" x14ac:dyDescent="0.3">
      <c r="A7" s="46" t="s">
        <v>26</v>
      </c>
      <c r="B7" s="73" t="s">
        <v>27</v>
      </c>
      <c r="C7" s="74" t="s">
        <v>28</v>
      </c>
      <c r="D7" s="73" t="s">
        <v>2</v>
      </c>
      <c r="E7" s="73" t="s">
        <v>173</v>
      </c>
      <c r="F7" s="49"/>
      <c r="G7" s="49"/>
      <c r="H7" s="49"/>
      <c r="I7" s="49"/>
      <c r="J7" s="49"/>
      <c r="K7" s="75"/>
      <c r="L7" s="49"/>
      <c r="M7" s="49"/>
      <c r="N7" s="49"/>
      <c r="O7" s="49"/>
      <c r="P7" s="45"/>
      <c r="Q7" s="76" t="s">
        <v>146</v>
      </c>
      <c r="R7" s="11">
        <f>CharacterSheet!B7+S7</f>
        <v>10</v>
      </c>
      <c r="S7" s="59"/>
      <c r="T7" s="57" t="s">
        <v>124</v>
      </c>
      <c r="U7" s="55" t="s">
        <v>64</v>
      </c>
      <c r="V7" s="55" t="s">
        <v>147</v>
      </c>
      <c r="W7" s="58">
        <f>CharacterSheet!I6</f>
        <v>20</v>
      </c>
      <c r="X7" s="45"/>
      <c r="Y7" s="45"/>
      <c r="Z7" s="49"/>
      <c r="AA7" s="49"/>
      <c r="AB7" s="49"/>
      <c r="AC7" s="49"/>
      <c r="AD7" s="49"/>
      <c r="AE7" s="54"/>
    </row>
    <row r="8" spans="1:31" ht="15.75" thickBot="1" x14ac:dyDescent="0.3">
      <c r="A8" s="250" t="s">
        <v>32</v>
      </c>
      <c r="B8" s="251" t="s">
        <v>213</v>
      </c>
      <c r="C8" s="252">
        <v>0</v>
      </c>
      <c r="D8" s="251">
        <v>0</v>
      </c>
      <c r="E8" s="251">
        <v>0</v>
      </c>
      <c r="F8" s="49"/>
      <c r="G8" s="49"/>
      <c r="H8" s="49"/>
      <c r="I8" s="49"/>
      <c r="J8" s="49"/>
      <c r="K8" s="78"/>
      <c r="L8" s="49"/>
      <c r="M8" s="49"/>
      <c r="N8" s="49"/>
      <c r="O8" s="49"/>
      <c r="P8" s="45"/>
      <c r="Q8" s="50" t="s">
        <v>29</v>
      </c>
      <c r="R8" s="12">
        <f>CharacterSheet!B8+S8</f>
        <v>4</v>
      </c>
      <c r="S8" s="59"/>
      <c r="T8" s="57" t="s">
        <v>24</v>
      </c>
      <c r="U8" s="55" t="s">
        <v>16</v>
      </c>
      <c r="V8" s="55" t="s">
        <v>25</v>
      </c>
      <c r="W8" s="58">
        <f>CharacterSheet!I7</f>
        <v>20</v>
      </c>
      <c r="X8" s="45"/>
      <c r="Y8" s="45"/>
      <c r="Z8" s="44" t="s">
        <v>31</v>
      </c>
      <c r="AA8" s="45"/>
      <c r="AB8" s="49"/>
      <c r="AC8" s="49"/>
      <c r="AD8" s="49"/>
      <c r="AE8" s="54"/>
    </row>
    <row r="9" spans="1:31" ht="15.75" thickBot="1" x14ac:dyDescent="0.3">
      <c r="A9" s="45" t="s">
        <v>36</v>
      </c>
      <c r="B9" s="49" t="s">
        <v>213</v>
      </c>
      <c r="C9" s="77">
        <v>0</v>
      </c>
      <c r="D9" s="49">
        <v>0</v>
      </c>
      <c r="E9" s="49">
        <v>0</v>
      </c>
      <c r="F9" s="49"/>
      <c r="G9" s="75"/>
      <c r="H9" s="79"/>
      <c r="I9" s="64"/>
      <c r="J9" s="65"/>
      <c r="K9" s="65"/>
      <c r="L9" s="65"/>
      <c r="M9" s="66"/>
      <c r="N9" s="80"/>
      <c r="O9" s="75"/>
      <c r="P9" s="45"/>
      <c r="Q9" s="60" t="s">
        <v>125</v>
      </c>
      <c r="R9" s="13">
        <f>CharacterSheet!B9+S9</f>
        <v>4</v>
      </c>
      <c r="S9" s="59"/>
      <c r="T9" s="57" t="s">
        <v>30</v>
      </c>
      <c r="U9" s="55" t="s">
        <v>15</v>
      </c>
      <c r="V9" s="55" t="s">
        <v>25</v>
      </c>
      <c r="W9" s="58">
        <f>CharacterSheet!I8</f>
        <v>20</v>
      </c>
      <c r="X9" s="45"/>
      <c r="Y9" s="45"/>
      <c r="Z9" s="55" t="s">
        <v>35</v>
      </c>
      <c r="AA9" s="55">
        <f>Inventar!H12</f>
        <v>0</v>
      </c>
      <c r="AB9" s="49"/>
      <c r="AC9" s="49"/>
      <c r="AD9" s="49"/>
      <c r="AE9" s="54"/>
    </row>
    <row r="10" spans="1:31" ht="15.75" thickBot="1" x14ac:dyDescent="0.3">
      <c r="A10" s="250" t="s">
        <v>41</v>
      </c>
      <c r="B10" s="251" t="s">
        <v>213</v>
      </c>
      <c r="C10" s="252">
        <v>0</v>
      </c>
      <c r="D10" s="251">
        <v>0</v>
      </c>
      <c r="E10" s="251">
        <v>0</v>
      </c>
      <c r="F10" s="49"/>
      <c r="G10" s="78"/>
      <c r="H10" s="49"/>
      <c r="I10" s="67"/>
      <c r="J10" s="49"/>
      <c r="K10" s="49"/>
      <c r="L10" s="49"/>
      <c r="M10" s="68"/>
      <c r="N10" s="49"/>
      <c r="O10" s="78"/>
      <c r="P10" s="45"/>
      <c r="Q10" s="57" t="s">
        <v>33</v>
      </c>
      <c r="R10" s="8">
        <f>CharacterSheet!B10+S10</f>
        <v>14</v>
      </c>
      <c r="S10" s="59">
        <f>$Q$17*(-1)</f>
        <v>0</v>
      </c>
      <c r="T10" s="81" t="s">
        <v>34</v>
      </c>
      <c r="U10" s="82" t="s">
        <v>25</v>
      </c>
      <c r="V10" s="23"/>
      <c r="W10" s="83">
        <f>CharacterSheet!I9</f>
        <v>20</v>
      </c>
      <c r="X10" s="45"/>
      <c r="Y10" s="45"/>
      <c r="Z10" s="55" t="s">
        <v>40</v>
      </c>
      <c r="AA10" s="55">
        <f>Inventar!H9</f>
        <v>0</v>
      </c>
      <c r="AB10" s="49"/>
      <c r="AC10" s="49"/>
      <c r="AD10" s="49"/>
      <c r="AE10" s="54"/>
    </row>
    <row r="11" spans="1:31" ht="15.75" thickBot="1" x14ac:dyDescent="0.3">
      <c r="A11" s="45" t="s">
        <v>44</v>
      </c>
      <c r="B11" s="49" t="s">
        <v>213</v>
      </c>
      <c r="C11" s="77">
        <v>0</v>
      </c>
      <c r="D11" s="49">
        <v>0</v>
      </c>
      <c r="E11" s="49">
        <v>0</v>
      </c>
      <c r="F11" s="49"/>
      <c r="G11" s="78"/>
      <c r="H11" s="49"/>
      <c r="I11" s="67"/>
      <c r="J11" s="49"/>
      <c r="K11" s="49"/>
      <c r="L11" s="49"/>
      <c r="M11" s="68"/>
      <c r="N11" s="49"/>
      <c r="O11" s="78"/>
      <c r="P11" s="45"/>
      <c r="Q11" s="57" t="s">
        <v>38</v>
      </c>
      <c r="R11" s="9">
        <f>CharacterSheet!B11+S11</f>
        <v>10</v>
      </c>
      <c r="S11" s="59"/>
      <c r="T11" s="230" t="s">
        <v>39</v>
      </c>
      <c r="U11" s="231"/>
      <c r="V11" s="231"/>
      <c r="W11" s="232"/>
      <c r="X11" s="45"/>
      <c r="Y11" s="45"/>
      <c r="Z11" s="55" t="s">
        <v>43</v>
      </c>
      <c r="AA11" s="55">
        <f>R2*4</f>
        <v>40</v>
      </c>
      <c r="AB11" s="49"/>
      <c r="AC11" s="49"/>
      <c r="AD11" s="49"/>
      <c r="AE11" s="54"/>
    </row>
    <row r="12" spans="1:31" ht="15.75" thickBot="1" x14ac:dyDescent="0.3">
      <c r="A12" s="253" t="s">
        <v>47</v>
      </c>
      <c r="B12" s="254" t="s">
        <v>213</v>
      </c>
      <c r="C12" s="255">
        <v>0</v>
      </c>
      <c r="D12" s="254">
        <v>0</v>
      </c>
      <c r="E12" s="254">
        <v>0</v>
      </c>
      <c r="F12" s="49"/>
      <c r="G12" s="78"/>
      <c r="H12" s="49"/>
      <c r="I12" s="67"/>
      <c r="J12" s="49"/>
      <c r="K12" s="49"/>
      <c r="L12" s="49"/>
      <c r="M12" s="68"/>
      <c r="N12" s="49"/>
      <c r="O12" s="78"/>
      <c r="P12" s="45"/>
      <c r="Q12" s="81" t="s">
        <v>133</v>
      </c>
      <c r="R12" s="14">
        <f>ROUNDUP((R7+R5)/2,0)</f>
        <v>10</v>
      </c>
      <c r="S12" s="59"/>
      <c r="T12" s="50" t="s">
        <v>42</v>
      </c>
      <c r="U12" s="84" t="s">
        <v>15</v>
      </c>
      <c r="V12" s="84" t="s">
        <v>25</v>
      </c>
      <c r="W12" s="51">
        <f>CharacterSheet!I10</f>
        <v>20</v>
      </c>
      <c r="X12" s="45"/>
      <c r="Y12" s="45"/>
      <c r="Z12" s="55" t="s">
        <v>46</v>
      </c>
      <c r="AA12" s="55">
        <f>AA11-AA10</f>
        <v>40</v>
      </c>
      <c r="AB12" s="49"/>
      <c r="AC12" s="49"/>
      <c r="AD12" s="49"/>
      <c r="AE12" s="54"/>
    </row>
    <row r="13" spans="1:31" ht="15.75" thickBot="1" x14ac:dyDescent="0.3">
      <c r="A13" s="41" t="s">
        <v>40</v>
      </c>
      <c r="B13" s="199"/>
      <c r="C13" s="200">
        <f>SUM(C8:C12)</f>
        <v>0</v>
      </c>
      <c r="D13" s="49"/>
      <c r="E13" s="49"/>
      <c r="F13" s="49"/>
      <c r="G13" s="78"/>
      <c r="H13" s="49"/>
      <c r="I13" s="67"/>
      <c r="J13" s="49"/>
      <c r="K13" s="49"/>
      <c r="L13" s="49"/>
      <c r="M13" s="68"/>
      <c r="N13" s="49"/>
      <c r="O13" s="78"/>
      <c r="P13" s="49"/>
      <c r="Q13" s="49"/>
      <c r="R13" s="49"/>
      <c r="S13" s="86"/>
      <c r="T13" s="57" t="s">
        <v>45</v>
      </c>
      <c r="U13" s="55" t="s">
        <v>25</v>
      </c>
      <c r="V13" s="27"/>
      <c r="W13" s="58">
        <f>CharacterSheet!I11</f>
        <v>20</v>
      </c>
      <c r="X13" s="45"/>
      <c r="Y13" s="45"/>
      <c r="Z13" s="55" t="s">
        <v>126</v>
      </c>
      <c r="AA13" s="55" t="str">
        <f>IF(AA9&gt;30,"Schwer",IF(AA9&gt;18,"Mittel","Leicht"))</f>
        <v>Leicht</v>
      </c>
      <c r="AB13" s="49"/>
      <c r="AC13" s="49"/>
      <c r="AD13" s="49"/>
      <c r="AE13" s="54"/>
    </row>
    <row r="14" spans="1:31" ht="14.65" customHeight="1" thickBot="1" x14ac:dyDescent="0.3">
      <c r="A14" s="85"/>
      <c r="B14" s="69"/>
      <c r="C14" s="49"/>
      <c r="D14" s="49"/>
      <c r="E14" s="49"/>
      <c r="F14" s="49"/>
      <c r="G14" s="78"/>
      <c r="H14" s="49"/>
      <c r="I14" s="67"/>
      <c r="J14" s="49"/>
      <c r="K14" s="49"/>
      <c r="L14" s="49"/>
      <c r="M14" s="68"/>
      <c r="N14" s="49"/>
      <c r="O14" s="78"/>
      <c r="P14" s="49"/>
      <c r="Q14" s="227" t="s">
        <v>48</v>
      </c>
      <c r="R14" s="49"/>
      <c r="S14" s="86"/>
      <c r="T14" s="81" t="s">
        <v>239</v>
      </c>
      <c r="U14" s="82" t="s">
        <v>25</v>
      </c>
      <c r="V14" s="82" t="s">
        <v>147</v>
      </c>
      <c r="W14" s="83">
        <f>CharacterSheet!I12</f>
        <v>20</v>
      </c>
      <c r="X14" s="45"/>
      <c r="Y14" s="45"/>
      <c r="Z14" s="49"/>
      <c r="AA14" s="49"/>
      <c r="AB14" s="49"/>
      <c r="AC14" s="49"/>
      <c r="AD14" s="49"/>
      <c r="AE14" s="54"/>
    </row>
    <row r="15" spans="1:31" ht="15.75" thickBot="1" x14ac:dyDescent="0.3">
      <c r="A15" s="49"/>
      <c r="B15" s="49"/>
      <c r="C15" s="85" t="s">
        <v>61</v>
      </c>
      <c r="D15" s="85" t="s">
        <v>62</v>
      </c>
      <c r="E15" s="49"/>
      <c r="F15" s="49"/>
      <c r="G15" s="78"/>
      <c r="H15" s="49"/>
      <c r="I15" s="67"/>
      <c r="J15" s="49"/>
      <c r="K15" s="49"/>
      <c r="L15" s="49"/>
      <c r="M15" s="68"/>
      <c r="N15" s="49"/>
      <c r="O15" s="78"/>
      <c r="P15" s="49"/>
      <c r="Q15" s="228"/>
      <c r="R15" s="49"/>
      <c r="S15" s="86"/>
      <c r="T15" s="224" t="s">
        <v>49</v>
      </c>
      <c r="U15" s="225"/>
      <c r="V15" s="225"/>
      <c r="W15" s="226"/>
      <c r="X15" s="45"/>
      <c r="Y15" s="45"/>
      <c r="Z15" s="49"/>
      <c r="AA15" s="49"/>
      <c r="AB15" s="49"/>
      <c r="AC15" s="49"/>
      <c r="AD15" s="49"/>
      <c r="AE15" s="54"/>
    </row>
    <row r="16" spans="1:31" ht="15.75" thickBot="1" x14ac:dyDescent="0.3">
      <c r="A16" s="201" t="s">
        <v>65</v>
      </c>
      <c r="B16" s="99">
        <f>CharacterSheet!B15</f>
        <v>200</v>
      </c>
      <c r="C16" s="16">
        <f>0</f>
        <v>0</v>
      </c>
      <c r="D16" s="3">
        <f>B16-C16</f>
        <v>200</v>
      </c>
      <c r="E16" s="49"/>
      <c r="F16" s="49"/>
      <c r="G16" s="78"/>
      <c r="H16" s="49"/>
      <c r="I16" s="67"/>
      <c r="J16" s="49"/>
      <c r="K16" s="49"/>
      <c r="L16" s="49"/>
      <c r="M16" s="68"/>
      <c r="N16" s="49"/>
      <c r="O16" s="78"/>
      <c r="P16" s="49"/>
      <c r="Q16" s="229"/>
      <c r="R16" s="49"/>
      <c r="S16" s="86"/>
      <c r="T16" s="50" t="s">
        <v>51</v>
      </c>
      <c r="U16" s="84" t="s">
        <v>52</v>
      </c>
      <c r="V16" s="84" t="s">
        <v>147</v>
      </c>
      <c r="W16" s="51">
        <f>CharacterSheet!I13</f>
        <v>20</v>
      </c>
      <c r="X16" s="45"/>
      <c r="Y16" s="45"/>
      <c r="Z16" s="87" t="s">
        <v>53</v>
      </c>
      <c r="AA16" s="49"/>
      <c r="AB16" s="49"/>
      <c r="AC16" s="49"/>
      <c r="AD16" s="49"/>
      <c r="AE16" s="54"/>
    </row>
    <row r="17" spans="1:31" ht="15.75" thickBot="1" x14ac:dyDescent="0.3">
      <c r="A17" s="202" t="s">
        <v>67</v>
      </c>
      <c r="B17" s="100">
        <f>CharacterSheet!B16</f>
        <v>12</v>
      </c>
      <c r="C17" s="16">
        <f>0</f>
        <v>0</v>
      </c>
      <c r="D17" s="2">
        <f>B17+C17</f>
        <v>12</v>
      </c>
      <c r="E17" s="49"/>
      <c r="F17" s="49"/>
      <c r="G17" s="88"/>
      <c r="H17" s="49"/>
      <c r="I17" s="67"/>
      <c r="J17" s="49"/>
      <c r="K17" s="49"/>
      <c r="L17" s="49"/>
      <c r="M17" s="68"/>
      <c r="N17" s="49"/>
      <c r="O17" s="88"/>
      <c r="P17" s="49"/>
      <c r="Q17" s="48">
        <v>0</v>
      </c>
      <c r="R17" s="49"/>
      <c r="S17" s="86"/>
      <c r="T17" s="57" t="s">
        <v>54</v>
      </c>
      <c r="U17" s="55" t="s">
        <v>52</v>
      </c>
      <c r="V17" s="30"/>
      <c r="W17" s="58">
        <f>CharacterSheet!I14</f>
        <v>20</v>
      </c>
      <c r="X17" s="45"/>
      <c r="Y17" s="45"/>
      <c r="Z17" s="89" t="s">
        <v>55</v>
      </c>
      <c r="AA17" s="90" t="s">
        <v>221</v>
      </c>
      <c r="AB17" s="90" t="s">
        <v>222</v>
      </c>
      <c r="AC17" s="90" t="s">
        <v>56</v>
      </c>
      <c r="AD17" s="49"/>
      <c r="AE17" s="54"/>
    </row>
    <row r="18" spans="1:31" ht="15.75" thickBot="1" x14ac:dyDescent="0.3">
      <c r="A18" s="101" t="s">
        <v>69</v>
      </c>
      <c r="B18" s="101">
        <f>CharacterSheet!B17</f>
        <v>40</v>
      </c>
      <c r="C18" s="16">
        <f>0</f>
        <v>0</v>
      </c>
      <c r="D18" s="3">
        <f>B18+C18</f>
        <v>40</v>
      </c>
      <c r="E18" s="49" t="str">
        <f>IF(D18=0,"Verkrüppelt",IF(D18&lt;=B18*0.2,"Verstümmelt",""))</f>
        <v/>
      </c>
      <c r="F18" s="49"/>
      <c r="G18" s="49"/>
      <c r="H18" s="49"/>
      <c r="I18" s="70"/>
      <c r="J18" s="71"/>
      <c r="K18" s="71"/>
      <c r="L18" s="71"/>
      <c r="M18" s="72"/>
      <c r="N18" s="49"/>
      <c r="O18" s="49"/>
      <c r="P18" s="49"/>
      <c r="Q18" s="49"/>
      <c r="R18" s="49"/>
      <c r="S18" s="86"/>
      <c r="T18" s="57" t="s">
        <v>57</v>
      </c>
      <c r="U18" s="55" t="s">
        <v>52</v>
      </c>
      <c r="V18" s="30"/>
      <c r="W18" s="58">
        <f>CharacterSheet!I15</f>
        <v>20</v>
      </c>
      <c r="X18" s="45"/>
      <c r="Y18" s="45"/>
      <c r="Z18" s="49"/>
      <c r="AA18" s="49"/>
      <c r="AB18" s="49"/>
      <c r="AC18" s="49"/>
      <c r="AD18" s="49"/>
      <c r="AE18" s="54"/>
    </row>
    <row r="19" spans="1:31" x14ac:dyDescent="0.25">
      <c r="A19" s="3" t="s">
        <v>71</v>
      </c>
      <c r="B19" s="3">
        <f>CharacterSheet!B18</f>
        <v>140</v>
      </c>
      <c r="C19" s="16">
        <f>0</f>
        <v>0</v>
      </c>
      <c r="D19" s="3">
        <f>B19+C19</f>
        <v>140</v>
      </c>
      <c r="E19" s="49" t="str">
        <f t="shared" ref="E19:E23" si="0">IF(D19=0,"Verkrüppelt",IF(D19&lt;=B19*0.2,"Verstümmelt",""))</f>
        <v/>
      </c>
      <c r="F19" s="49"/>
      <c r="G19" s="49"/>
      <c r="H19" s="49"/>
      <c r="I19" s="64"/>
      <c r="J19" s="66"/>
      <c r="K19" s="49"/>
      <c r="L19" s="64"/>
      <c r="M19" s="66"/>
      <c r="N19" s="49"/>
      <c r="O19" s="49"/>
      <c r="P19" s="49"/>
      <c r="Q19" s="49"/>
      <c r="R19" s="49"/>
      <c r="S19" s="86"/>
      <c r="T19" s="57" t="s">
        <v>58</v>
      </c>
      <c r="U19" s="55" t="s">
        <v>59</v>
      </c>
      <c r="V19" s="55" t="s">
        <v>60</v>
      </c>
      <c r="W19" s="58">
        <f>CharacterSheet!I16</f>
        <v>20</v>
      </c>
      <c r="X19" s="45"/>
      <c r="Y19" s="45"/>
      <c r="Z19" s="49"/>
      <c r="AA19" s="49"/>
      <c r="AB19" s="49"/>
      <c r="AC19" s="49"/>
      <c r="AD19" s="49"/>
      <c r="AE19" s="54"/>
    </row>
    <row r="20" spans="1:31" ht="15.75" thickBot="1" x14ac:dyDescent="0.3">
      <c r="A20" s="3" t="s">
        <v>157</v>
      </c>
      <c r="B20" s="3">
        <f>CharacterSheet!B19</f>
        <v>40</v>
      </c>
      <c r="C20" s="16">
        <f>0</f>
        <v>0</v>
      </c>
      <c r="D20" s="3">
        <f t="shared" ref="D20:D23" si="1">B20+C20</f>
        <v>40</v>
      </c>
      <c r="E20" s="49" t="str">
        <f t="shared" si="0"/>
        <v/>
      </c>
      <c r="F20" s="49"/>
      <c r="G20" s="49"/>
      <c r="H20" s="49"/>
      <c r="I20" s="67"/>
      <c r="J20" s="68"/>
      <c r="K20" s="49"/>
      <c r="L20" s="67"/>
      <c r="M20" s="68"/>
      <c r="N20" s="49"/>
      <c r="O20" s="49"/>
      <c r="P20" s="49"/>
      <c r="Q20" s="49"/>
      <c r="R20" s="49"/>
      <c r="S20" s="86"/>
      <c r="T20" s="57" t="s">
        <v>63</v>
      </c>
      <c r="U20" s="55" t="s">
        <v>64</v>
      </c>
      <c r="V20" s="55" t="s">
        <v>147</v>
      </c>
      <c r="W20" s="58">
        <f>CharacterSheet!I17</f>
        <v>20</v>
      </c>
      <c r="X20" s="45"/>
      <c r="Y20" s="45"/>
      <c r="Z20" s="49"/>
      <c r="AA20" s="49"/>
      <c r="AB20" s="49"/>
      <c r="AC20" s="49"/>
      <c r="AD20" s="49"/>
      <c r="AE20" s="54"/>
    </row>
    <row r="21" spans="1:31" ht="15.75" thickBot="1" x14ac:dyDescent="0.3">
      <c r="A21" s="3" t="s">
        <v>158</v>
      </c>
      <c r="B21" s="3">
        <f>CharacterSheet!B20</f>
        <v>40</v>
      </c>
      <c r="C21" s="16">
        <f>0</f>
        <v>0</v>
      </c>
      <c r="D21" s="3">
        <f t="shared" si="1"/>
        <v>40</v>
      </c>
      <c r="E21" s="49" t="str">
        <f t="shared" si="0"/>
        <v/>
      </c>
      <c r="F21" s="49"/>
      <c r="G21" s="49"/>
      <c r="H21" s="49"/>
      <c r="I21" s="67"/>
      <c r="J21" s="68"/>
      <c r="K21" s="49"/>
      <c r="L21" s="67"/>
      <c r="M21" s="68"/>
      <c r="N21" s="49"/>
      <c r="O21" s="49"/>
      <c r="P21" s="49"/>
      <c r="Q21" s="91" t="s">
        <v>50</v>
      </c>
      <c r="R21" s="66"/>
      <c r="S21" s="86"/>
      <c r="T21" s="81" t="s">
        <v>66</v>
      </c>
      <c r="U21" s="82" t="s">
        <v>127</v>
      </c>
      <c r="V21" s="82" t="s">
        <v>60</v>
      </c>
      <c r="W21" s="83">
        <f>CharacterSheet!I18</f>
        <v>20</v>
      </c>
      <c r="X21" s="45"/>
      <c r="Y21" s="45"/>
      <c r="Z21" s="49"/>
      <c r="AA21" s="49"/>
      <c r="AB21" s="49"/>
      <c r="AC21" s="49"/>
      <c r="AD21" s="49"/>
      <c r="AE21" s="54"/>
    </row>
    <row r="22" spans="1:31" ht="15.75" thickBot="1" x14ac:dyDescent="0.3">
      <c r="A22" s="3" t="s">
        <v>159</v>
      </c>
      <c r="B22" s="3">
        <f>CharacterSheet!B21</f>
        <v>50</v>
      </c>
      <c r="C22" s="16">
        <f>0</f>
        <v>0</v>
      </c>
      <c r="D22" s="3">
        <f t="shared" si="1"/>
        <v>50</v>
      </c>
      <c r="E22" s="49" t="str">
        <f t="shared" si="0"/>
        <v/>
      </c>
      <c r="F22" s="49"/>
      <c r="G22" s="49"/>
      <c r="H22" s="49"/>
      <c r="I22" s="92"/>
      <c r="J22" s="68"/>
      <c r="K22" s="49"/>
      <c r="L22" s="67"/>
      <c r="M22" s="68"/>
      <c r="N22" s="49"/>
      <c r="O22" s="49"/>
      <c r="P22" s="49"/>
      <c r="Q22" s="263"/>
      <c r="R22" s="264"/>
      <c r="S22" s="86"/>
      <c r="T22" s="224" t="s">
        <v>68</v>
      </c>
      <c r="U22" s="225"/>
      <c r="V22" s="225"/>
      <c r="W22" s="226"/>
      <c r="X22" s="45"/>
      <c r="Y22" s="45"/>
      <c r="Z22" s="49"/>
      <c r="AA22" s="49"/>
      <c r="AB22" s="49"/>
      <c r="AC22" s="49"/>
      <c r="AD22" s="49"/>
      <c r="AE22" s="54"/>
    </row>
    <row r="23" spans="1:31" ht="15.75" thickBot="1" x14ac:dyDescent="0.3">
      <c r="A23" s="3" t="s">
        <v>160</v>
      </c>
      <c r="B23" s="3">
        <f>CharacterSheet!B22</f>
        <v>50</v>
      </c>
      <c r="C23" s="16">
        <f>0</f>
        <v>0</v>
      </c>
      <c r="D23" s="3">
        <f t="shared" si="1"/>
        <v>50</v>
      </c>
      <c r="E23" s="49" t="str">
        <f t="shared" si="0"/>
        <v/>
      </c>
      <c r="F23" s="49"/>
      <c r="G23" s="49"/>
      <c r="H23" s="49"/>
      <c r="I23" s="67"/>
      <c r="J23" s="68"/>
      <c r="K23" s="49"/>
      <c r="L23" s="67"/>
      <c r="M23" s="68"/>
      <c r="N23" s="49"/>
      <c r="O23" s="49"/>
      <c r="P23" s="49"/>
      <c r="Q23" s="261"/>
      <c r="R23" s="262"/>
      <c r="S23" s="86"/>
      <c r="T23" s="50" t="s">
        <v>70</v>
      </c>
      <c r="U23" s="84" t="s">
        <v>16</v>
      </c>
      <c r="V23" s="34"/>
      <c r="W23" s="51">
        <f>CharacterSheet!I19</f>
        <v>20</v>
      </c>
      <c r="X23" s="45"/>
      <c r="Y23" s="45"/>
      <c r="Z23" s="49"/>
      <c r="AA23" s="49"/>
      <c r="AB23" s="49"/>
      <c r="AC23" s="49"/>
      <c r="AD23" s="49"/>
      <c r="AE23" s="54"/>
    </row>
    <row r="24" spans="1:31" ht="15.75" thickBot="1" x14ac:dyDescent="0.3">
      <c r="A24" s="49"/>
      <c r="B24" s="49"/>
      <c r="C24" s="49"/>
      <c r="D24" s="49"/>
      <c r="E24" s="49" t="str">
        <f>IF(D20=0,"Verkrüppelt",IF(D20&lt;=B20*0.2,"Verstümmelt",""))</f>
        <v/>
      </c>
      <c r="F24" s="49"/>
      <c r="G24" s="49"/>
      <c r="H24" s="49"/>
      <c r="I24" s="67"/>
      <c r="J24" s="68"/>
      <c r="K24" s="49"/>
      <c r="L24" s="67"/>
      <c r="M24" s="68"/>
      <c r="N24" s="49"/>
      <c r="O24" s="49"/>
      <c r="P24" s="49"/>
      <c r="Q24" s="49"/>
      <c r="R24" s="49"/>
      <c r="S24" s="86"/>
      <c r="T24" s="81" t="s">
        <v>72</v>
      </c>
      <c r="U24" s="82" t="s">
        <v>16</v>
      </c>
      <c r="V24" s="32"/>
      <c r="W24" s="83">
        <f>CharacterSheet!I20</f>
        <v>20</v>
      </c>
      <c r="X24" s="45"/>
      <c r="Y24" s="45"/>
      <c r="Z24" s="49"/>
      <c r="AA24" s="49"/>
      <c r="AB24" s="49"/>
      <c r="AC24" s="49"/>
      <c r="AD24" s="49"/>
      <c r="AE24" s="54"/>
    </row>
    <row r="25" spans="1:31" ht="15.75" thickBot="1" x14ac:dyDescent="0.3">
      <c r="A25" s="93" t="s">
        <v>162</v>
      </c>
      <c r="B25" s="94" t="s">
        <v>163</v>
      </c>
      <c r="C25" s="94" t="s">
        <v>2</v>
      </c>
      <c r="D25" s="95" t="s">
        <v>198</v>
      </c>
      <c r="E25" s="49" t="str">
        <f>IF(D21=0,"Verkrüppelt",IF(D21&lt;=B21*0.2,"Verstümmelt",""))</f>
        <v/>
      </c>
      <c r="F25" s="49"/>
      <c r="G25" s="49"/>
      <c r="H25" s="49"/>
      <c r="I25" s="67"/>
      <c r="J25" s="68"/>
      <c r="K25" s="49"/>
      <c r="L25" s="67"/>
      <c r="M25" s="68"/>
      <c r="N25" s="49"/>
      <c r="O25" s="49"/>
      <c r="P25" s="49"/>
      <c r="Q25" s="49"/>
      <c r="R25" s="49"/>
      <c r="S25" s="86"/>
      <c r="T25" s="224" t="s">
        <v>73</v>
      </c>
      <c r="U25" s="225"/>
      <c r="V25" s="225"/>
      <c r="W25" s="226"/>
      <c r="X25" s="45"/>
      <c r="Y25" s="45"/>
      <c r="Z25" s="49"/>
      <c r="AA25" s="49"/>
      <c r="AB25" s="49"/>
      <c r="AC25" s="49"/>
      <c r="AD25" s="49"/>
      <c r="AE25" s="54"/>
    </row>
    <row r="26" spans="1:31" ht="15.75" thickBot="1" x14ac:dyDescent="0.3">
      <c r="A26" s="248" t="s">
        <v>259</v>
      </c>
      <c r="B26" s="256"/>
      <c r="C26" s="256"/>
      <c r="D26" s="256"/>
      <c r="E26" s="49"/>
      <c r="F26" s="49"/>
      <c r="G26" s="49"/>
      <c r="H26" s="49"/>
      <c r="I26" s="70"/>
      <c r="J26" s="72"/>
      <c r="K26" s="49"/>
      <c r="L26" s="70"/>
      <c r="M26" s="72"/>
      <c r="N26" s="49"/>
      <c r="O26" s="49"/>
      <c r="P26" s="49"/>
      <c r="Q26" s="49"/>
      <c r="R26" s="49"/>
      <c r="S26" s="86"/>
      <c r="T26" s="50" t="s">
        <v>74</v>
      </c>
      <c r="U26" s="84" t="s">
        <v>64</v>
      </c>
      <c r="V26" s="36"/>
      <c r="W26" s="51">
        <f>CharacterSheet!I21</f>
        <v>20</v>
      </c>
      <c r="X26" s="45"/>
      <c r="Y26" s="45"/>
      <c r="Z26" s="49"/>
      <c r="AA26" s="49"/>
      <c r="AB26" s="49"/>
      <c r="AC26" s="49"/>
      <c r="AD26" s="49"/>
      <c r="AE26" s="54"/>
    </row>
    <row r="27" spans="1:31" ht="15.75" thickBot="1" x14ac:dyDescent="0.3">
      <c r="A27" s="96" t="s">
        <v>260</v>
      </c>
      <c r="B27" s="90"/>
      <c r="C27" s="90"/>
      <c r="D27" s="9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86"/>
      <c r="T27" s="57" t="s">
        <v>75</v>
      </c>
      <c r="U27" s="55" t="s">
        <v>64</v>
      </c>
      <c r="V27" s="22"/>
      <c r="W27" s="58">
        <f>CharacterSheet!I22</f>
        <v>20</v>
      </c>
      <c r="X27" s="45"/>
      <c r="Y27" s="45"/>
      <c r="Z27" s="49"/>
      <c r="AA27" s="49"/>
      <c r="AB27" s="49"/>
      <c r="AC27" s="49"/>
      <c r="AD27" s="49"/>
      <c r="AE27" s="54"/>
    </row>
    <row r="28" spans="1:31" ht="15.75" thickBot="1" x14ac:dyDescent="0.3">
      <c r="A28" s="246" t="s">
        <v>261</v>
      </c>
      <c r="B28" s="257"/>
      <c r="C28" s="257"/>
      <c r="D28" s="257"/>
      <c r="E28" s="49"/>
      <c r="F28" s="49"/>
      <c r="G28" s="49"/>
      <c r="H28" s="49"/>
      <c r="I28" s="233" t="s">
        <v>192</v>
      </c>
      <c r="J28" s="234"/>
      <c r="K28" s="234"/>
      <c r="L28" s="234"/>
      <c r="M28" s="235"/>
      <c r="N28" s="49"/>
      <c r="O28" s="49"/>
      <c r="P28" s="49"/>
      <c r="Q28" s="49"/>
      <c r="R28" s="49"/>
      <c r="S28" s="86"/>
      <c r="T28" s="81" t="s">
        <v>76</v>
      </c>
      <c r="U28" s="82" t="s">
        <v>64</v>
      </c>
      <c r="V28" s="82" t="s">
        <v>147</v>
      </c>
      <c r="W28" s="83">
        <f>CharacterSheet!I23</f>
        <v>20</v>
      </c>
      <c r="X28" s="45"/>
      <c r="Y28" s="45"/>
      <c r="Z28" s="49"/>
      <c r="AA28" s="49"/>
      <c r="AB28" s="49"/>
      <c r="AC28" s="49"/>
      <c r="AD28" s="49"/>
      <c r="AE28" s="54"/>
    </row>
    <row r="29" spans="1:31" ht="15.75" thickBot="1" x14ac:dyDescent="0.3">
      <c r="A29" s="96" t="s">
        <v>20</v>
      </c>
      <c r="B29" s="90"/>
      <c r="C29" s="90"/>
      <c r="D29" s="90"/>
      <c r="E29" s="49"/>
      <c r="F29" s="49"/>
      <c r="G29" s="49"/>
      <c r="H29" s="49"/>
      <c r="I29" s="258"/>
      <c r="J29" s="259"/>
      <c r="K29" s="259"/>
      <c r="L29" s="259"/>
      <c r="M29" s="260"/>
      <c r="N29" s="49"/>
      <c r="O29" s="49"/>
      <c r="P29" s="49"/>
      <c r="Q29" s="49"/>
      <c r="R29" s="49"/>
      <c r="S29" s="86"/>
      <c r="T29" s="224" t="s">
        <v>77</v>
      </c>
      <c r="U29" s="225"/>
      <c r="V29" s="225"/>
      <c r="W29" s="226"/>
      <c r="X29" s="45"/>
      <c r="Y29" s="45"/>
      <c r="Z29" s="49"/>
      <c r="AA29" s="49"/>
      <c r="AB29" s="49"/>
      <c r="AC29" s="49"/>
      <c r="AD29" s="49"/>
      <c r="AE29" s="54"/>
    </row>
    <row r="30" spans="1:31" x14ac:dyDescent="0.25">
      <c r="A30" s="246" t="s">
        <v>262</v>
      </c>
      <c r="B30" s="257"/>
      <c r="C30" s="257"/>
      <c r="D30" s="257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86"/>
      <c r="T30" s="50" t="s">
        <v>78</v>
      </c>
      <c r="U30" s="84" t="s">
        <v>147</v>
      </c>
      <c r="V30" s="38"/>
      <c r="W30" s="51">
        <f>CharacterSheet!I24</f>
        <v>20</v>
      </c>
      <c r="X30" s="45"/>
      <c r="Y30" s="45"/>
      <c r="Z30" s="49"/>
      <c r="AA30" s="49"/>
      <c r="AB30" s="49"/>
      <c r="AC30" s="49"/>
      <c r="AD30" s="49"/>
      <c r="AE30" s="54"/>
    </row>
    <row r="31" spans="1:31" x14ac:dyDescent="0.25">
      <c r="A31" s="90" t="s">
        <v>236</v>
      </c>
      <c r="B31" s="90"/>
      <c r="C31" s="90"/>
      <c r="D31" s="9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86"/>
      <c r="T31" s="57" t="s">
        <v>135</v>
      </c>
      <c r="U31" s="55" t="s">
        <v>147</v>
      </c>
      <c r="V31" s="39"/>
      <c r="W31" s="58">
        <f>CharacterSheet!I25</f>
        <v>20</v>
      </c>
      <c r="X31" s="45"/>
      <c r="Y31" s="45"/>
      <c r="Z31" s="49"/>
      <c r="AA31" s="49"/>
      <c r="AB31" s="49"/>
      <c r="AC31" s="49"/>
      <c r="AD31" s="49"/>
      <c r="AE31" s="54"/>
    </row>
    <row r="32" spans="1:31" ht="15.75" thickBot="1" x14ac:dyDescent="0.3">
      <c r="A32" s="257" t="s">
        <v>237</v>
      </c>
      <c r="B32" s="257"/>
      <c r="C32" s="257"/>
      <c r="D32" s="257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86"/>
      <c r="T32" s="81" t="s">
        <v>79</v>
      </c>
      <c r="U32" s="82" t="s">
        <v>147</v>
      </c>
      <c r="V32" s="40"/>
      <c r="W32" s="83">
        <f>CharacterSheet!I26</f>
        <v>20</v>
      </c>
      <c r="X32" s="45"/>
      <c r="Y32" s="45"/>
      <c r="Z32" s="49"/>
      <c r="AA32" s="49"/>
      <c r="AB32" s="49"/>
      <c r="AC32" s="49"/>
      <c r="AD32" s="49"/>
      <c r="AE32" s="54"/>
    </row>
    <row r="33" spans="1:31" x14ac:dyDescent="0.25">
      <c r="A33" s="86"/>
      <c r="B33" s="86"/>
      <c r="C33" s="86"/>
      <c r="D33" s="86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86"/>
      <c r="T33" s="45"/>
      <c r="U33" s="45"/>
      <c r="V33" s="45"/>
      <c r="W33" s="45"/>
      <c r="X33" s="45"/>
      <c r="Y33" s="45"/>
      <c r="Z33" s="49"/>
      <c r="AA33" s="49"/>
      <c r="AB33" s="49"/>
      <c r="AC33" s="49"/>
      <c r="AD33" s="49"/>
      <c r="AE33" s="54"/>
    </row>
    <row r="34" spans="1:31" x14ac:dyDescent="0.25">
      <c r="A34" s="97"/>
      <c r="B34" s="97"/>
      <c r="C34" s="97"/>
      <c r="D34" s="97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97"/>
      <c r="S34" s="45"/>
      <c r="T34" s="45"/>
      <c r="U34" s="45"/>
      <c r="V34" s="45"/>
      <c r="W34" s="45"/>
      <c r="X34" s="45"/>
      <c r="Y34" s="45"/>
      <c r="Z34" s="49"/>
      <c r="AA34" s="49"/>
      <c r="AB34" s="49"/>
      <c r="AC34" s="49"/>
      <c r="AD34" s="49"/>
      <c r="AE34" s="54"/>
    </row>
    <row r="35" spans="1:3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97"/>
      <c r="S35" s="45"/>
      <c r="T35" s="45"/>
      <c r="U35" s="45"/>
      <c r="V35" s="45"/>
      <c r="W35" s="45"/>
      <c r="X35" s="45"/>
      <c r="Y35" s="45"/>
      <c r="Z35" s="49"/>
      <c r="AA35" s="49"/>
      <c r="AB35" s="49"/>
      <c r="AC35" s="49"/>
      <c r="AD35" s="49"/>
      <c r="AE35" s="54"/>
    </row>
    <row r="36" spans="1:3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97"/>
      <c r="S36" s="45"/>
      <c r="X36" s="45"/>
      <c r="Y36" s="45"/>
      <c r="Z36" s="49"/>
      <c r="AA36" s="49"/>
      <c r="AB36" s="49"/>
      <c r="AC36" s="49"/>
      <c r="AD36" s="49"/>
      <c r="AE36" s="54"/>
    </row>
    <row r="37" spans="1:31" x14ac:dyDescent="0.25">
      <c r="Z37" s="54"/>
      <c r="AA37" s="54"/>
      <c r="AB37" s="54"/>
      <c r="AC37" s="54"/>
      <c r="AD37" s="54"/>
      <c r="AE37" s="54"/>
    </row>
    <row r="38" spans="1:31" x14ac:dyDescent="0.25">
      <c r="Z38" s="54"/>
      <c r="AA38" s="54"/>
      <c r="AB38" s="54"/>
      <c r="AC38" s="54"/>
      <c r="AD38" s="54"/>
      <c r="AE38" s="54"/>
    </row>
    <row r="39" spans="1:31" x14ac:dyDescent="0.25">
      <c r="Z39" s="54"/>
      <c r="AA39" s="54"/>
      <c r="AB39" s="54"/>
      <c r="AC39" s="54"/>
      <c r="AD39" s="54"/>
      <c r="AE39" s="54"/>
    </row>
    <row r="40" spans="1:31" x14ac:dyDescent="0.25">
      <c r="Z40" s="54"/>
      <c r="AA40" s="54"/>
      <c r="AB40" s="54"/>
      <c r="AC40" s="54"/>
      <c r="AD40" s="54"/>
      <c r="AE40" s="54"/>
    </row>
    <row r="41" spans="1:31" x14ac:dyDescent="0.25">
      <c r="Z41" s="54"/>
      <c r="AA41" s="54"/>
      <c r="AB41" s="54"/>
      <c r="AC41" s="54"/>
      <c r="AD41" s="54"/>
      <c r="AE41" s="54"/>
    </row>
    <row r="42" spans="1:31" x14ac:dyDescent="0.25">
      <c r="Z42" s="54"/>
      <c r="AA42" s="54"/>
      <c r="AB42" s="54"/>
      <c r="AC42" s="54"/>
      <c r="AD42" s="54"/>
      <c r="AE42" s="54"/>
    </row>
    <row r="43" spans="1:31" x14ac:dyDescent="0.25">
      <c r="Z43" s="54"/>
      <c r="AA43" s="54"/>
      <c r="AB43" s="54"/>
      <c r="AC43" s="54"/>
      <c r="AD43" s="54"/>
      <c r="AE43" s="54"/>
    </row>
    <row r="44" spans="1:31" x14ac:dyDescent="0.25">
      <c r="Z44" s="54"/>
      <c r="AA44" s="54"/>
      <c r="AB44" s="54"/>
      <c r="AC44" s="54"/>
      <c r="AD44" s="54"/>
      <c r="AE44" s="54"/>
    </row>
    <row r="45" spans="1:31" x14ac:dyDescent="0.25">
      <c r="Z45" s="54"/>
      <c r="AA45" s="54"/>
      <c r="AB45" s="54"/>
      <c r="AC45" s="54"/>
      <c r="AD45" s="54"/>
      <c r="AE45" s="54"/>
    </row>
    <row r="46" spans="1:31" x14ac:dyDescent="0.25">
      <c r="Z46" s="54"/>
      <c r="AA46" s="54"/>
      <c r="AB46" s="54"/>
      <c r="AC46" s="54"/>
      <c r="AD46" s="54"/>
      <c r="AE46" s="54"/>
    </row>
    <row r="47" spans="1:31" x14ac:dyDescent="0.25">
      <c r="Z47" s="54"/>
      <c r="AA47" s="54"/>
      <c r="AB47" s="54"/>
      <c r="AC47" s="54"/>
      <c r="AD47" s="54"/>
      <c r="AE47" s="54"/>
    </row>
    <row r="48" spans="1:31" x14ac:dyDescent="0.25">
      <c r="Z48" s="54"/>
      <c r="AA48" s="54"/>
      <c r="AB48" s="54"/>
      <c r="AC48" s="54"/>
      <c r="AD48" s="54"/>
      <c r="AE48" s="54"/>
    </row>
    <row r="49" spans="26:31" x14ac:dyDescent="0.25">
      <c r="Z49" s="54"/>
      <c r="AA49" s="54"/>
      <c r="AB49" s="54"/>
      <c r="AC49" s="54"/>
      <c r="AD49" s="54"/>
      <c r="AE49" s="54"/>
    </row>
    <row r="50" spans="26:31" x14ac:dyDescent="0.25">
      <c r="Z50" s="54"/>
      <c r="AA50" s="54"/>
      <c r="AB50" s="54"/>
      <c r="AC50" s="54"/>
      <c r="AD50" s="54"/>
      <c r="AE50" s="54"/>
    </row>
    <row r="51" spans="26:31" x14ac:dyDescent="0.25">
      <c r="Z51" s="54"/>
      <c r="AA51" s="54"/>
      <c r="AB51" s="54"/>
      <c r="AC51" s="54"/>
      <c r="AD51" s="54"/>
      <c r="AE51" s="54"/>
    </row>
    <row r="52" spans="26:31" x14ac:dyDescent="0.25">
      <c r="Z52" s="54"/>
      <c r="AA52" s="54"/>
      <c r="AB52" s="54"/>
      <c r="AC52" s="54"/>
      <c r="AD52" s="54"/>
      <c r="AE52" s="54"/>
    </row>
    <row r="53" spans="26:31" x14ac:dyDescent="0.25">
      <c r="Z53" s="54"/>
      <c r="AA53" s="54"/>
      <c r="AB53" s="54"/>
      <c r="AC53" s="54"/>
      <c r="AD53" s="54"/>
      <c r="AE53" s="54"/>
    </row>
    <row r="54" spans="26:31" x14ac:dyDescent="0.25">
      <c r="Z54" s="54"/>
      <c r="AA54" s="54"/>
      <c r="AB54" s="54"/>
      <c r="AC54" s="54"/>
      <c r="AD54" s="54"/>
      <c r="AE54" s="54"/>
    </row>
    <row r="55" spans="26:31" x14ac:dyDescent="0.25">
      <c r="Z55" s="54"/>
      <c r="AA55" s="54"/>
      <c r="AB55" s="54"/>
      <c r="AC55" s="54"/>
      <c r="AD55" s="54"/>
      <c r="AE55" s="54"/>
    </row>
    <row r="56" spans="26:31" x14ac:dyDescent="0.25">
      <c r="Z56" s="54"/>
      <c r="AA56" s="54"/>
      <c r="AB56" s="54"/>
      <c r="AC56" s="54"/>
      <c r="AD56" s="54"/>
      <c r="AE56" s="54"/>
    </row>
    <row r="57" spans="26:31" x14ac:dyDescent="0.25">
      <c r="Z57" s="54"/>
      <c r="AA57" s="54"/>
      <c r="AB57" s="54"/>
      <c r="AC57" s="54"/>
      <c r="AD57" s="54"/>
      <c r="AE57" s="54"/>
    </row>
    <row r="58" spans="26:31" x14ac:dyDescent="0.25">
      <c r="Z58" s="54"/>
      <c r="AA58" s="54"/>
      <c r="AB58" s="54"/>
      <c r="AC58" s="54"/>
      <c r="AD58" s="54"/>
      <c r="AE58" s="54"/>
    </row>
    <row r="59" spans="26:31" x14ac:dyDescent="0.25">
      <c r="Z59" s="54"/>
      <c r="AA59" s="54"/>
      <c r="AB59" s="54"/>
      <c r="AC59" s="54"/>
      <c r="AD59" s="54"/>
      <c r="AE59" s="54"/>
    </row>
    <row r="60" spans="26:31" x14ac:dyDescent="0.25">
      <c r="Z60" s="54"/>
      <c r="AA60" s="54"/>
      <c r="AB60" s="54"/>
      <c r="AC60" s="54"/>
      <c r="AD60" s="54"/>
      <c r="AE60" s="54"/>
    </row>
    <row r="61" spans="26:31" x14ac:dyDescent="0.25">
      <c r="Z61" s="54"/>
      <c r="AA61" s="54"/>
      <c r="AB61" s="54"/>
      <c r="AC61" s="54"/>
      <c r="AD61" s="54"/>
      <c r="AE61" s="54"/>
    </row>
    <row r="62" spans="26:31" x14ac:dyDescent="0.25">
      <c r="Z62" s="54"/>
      <c r="AA62" s="54"/>
      <c r="AB62" s="54"/>
      <c r="AC62" s="54"/>
      <c r="AD62" s="54"/>
      <c r="AE62" s="54"/>
    </row>
    <row r="63" spans="26:31" x14ac:dyDescent="0.25">
      <c r="Z63" s="54"/>
      <c r="AA63" s="54"/>
      <c r="AB63" s="54"/>
      <c r="AC63" s="54"/>
      <c r="AD63" s="54"/>
      <c r="AE63" s="54"/>
    </row>
    <row r="64" spans="26:31" x14ac:dyDescent="0.25">
      <c r="Z64" s="54"/>
      <c r="AA64" s="54"/>
      <c r="AB64" s="54"/>
      <c r="AC64" s="54"/>
      <c r="AD64" s="54"/>
      <c r="AE64" s="54"/>
    </row>
    <row r="65" spans="26:31" x14ac:dyDescent="0.25">
      <c r="Z65" s="54"/>
      <c r="AA65" s="54"/>
      <c r="AB65" s="54"/>
      <c r="AC65" s="54"/>
      <c r="AD65" s="54"/>
      <c r="AE65" s="54"/>
    </row>
    <row r="66" spans="26:31" x14ac:dyDescent="0.25">
      <c r="Z66" s="54"/>
      <c r="AA66" s="54"/>
      <c r="AB66" s="54"/>
      <c r="AC66" s="54"/>
      <c r="AD66" s="54"/>
      <c r="AE66" s="54"/>
    </row>
    <row r="67" spans="26:31" x14ac:dyDescent="0.25">
      <c r="Z67" s="54"/>
      <c r="AA67" s="54"/>
      <c r="AB67" s="54"/>
      <c r="AC67" s="54"/>
      <c r="AD67" s="54"/>
      <c r="AE67" s="54"/>
    </row>
    <row r="68" spans="26:31" x14ac:dyDescent="0.25">
      <c r="Z68" s="54"/>
      <c r="AA68" s="54"/>
      <c r="AB68" s="54"/>
      <c r="AC68" s="54"/>
      <c r="AD68" s="54"/>
      <c r="AE68" s="54"/>
    </row>
    <row r="69" spans="26:31" x14ac:dyDescent="0.25">
      <c r="Z69" s="54"/>
      <c r="AA69" s="54"/>
      <c r="AB69" s="54"/>
      <c r="AC69" s="54"/>
      <c r="AD69" s="54"/>
      <c r="AE69" s="54"/>
    </row>
    <row r="70" spans="26:31" x14ac:dyDescent="0.25">
      <c r="Z70" s="54"/>
      <c r="AA70" s="54"/>
      <c r="AB70" s="54"/>
      <c r="AC70" s="54"/>
      <c r="AD70" s="54"/>
      <c r="AE70" s="54"/>
    </row>
    <row r="71" spans="26:31" x14ac:dyDescent="0.25">
      <c r="Z71" s="54"/>
      <c r="AA71" s="54"/>
      <c r="AB71" s="54"/>
      <c r="AC71" s="54"/>
      <c r="AD71" s="54"/>
      <c r="AE71" s="54"/>
    </row>
    <row r="72" spans="26:31" x14ac:dyDescent="0.25">
      <c r="Z72" s="54"/>
      <c r="AA72" s="54"/>
      <c r="AB72" s="54"/>
      <c r="AC72" s="54"/>
      <c r="AD72" s="54"/>
      <c r="AE72" s="54"/>
    </row>
  </sheetData>
  <mergeCells count="12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  <mergeCell ref="U1:V1"/>
  </mergeCells>
  <conditionalFormatting sqref="U4:V5 U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6:V16">
    <cfRule type="containsText" dxfId="181" priority="57" operator="containsText" text="Phy">
      <formula>NOT(ISERROR(SEARCH("Phy",U16)))</formula>
    </cfRule>
    <cfRule type="containsText" dxfId="180" priority="58" operator="containsText" text="Int">
      <formula>NOT(ISERROR(SEARCH("Int",U16)))</formula>
    </cfRule>
    <cfRule type="containsText" dxfId="179" priority="59" operator="containsText" text="Exp">
      <formula>NOT(ISERROR(SEARCH("Exp",U16)))</formula>
    </cfRule>
    <cfRule type="containsText" dxfId="178" priority="60" operator="containsText" text="Cha">
      <formula>NOT(ISERROR(SEARCH("Cha",U16)))</formula>
    </cfRule>
    <cfRule type="containsText" dxfId="177" priority="61" operator="containsText" text="Agi">
      <formula>NOT(ISERROR(SEARCH("Agi",U16)))</formula>
    </cfRule>
    <cfRule type="containsText" dxfId="176" priority="62" operator="containsText" text="Str">
      <formula>NOT(ISERROR(SEARCH("Str",U16)))</formula>
    </cfRule>
  </conditionalFormatting>
  <conditionalFormatting sqref="U14:V14">
    <cfRule type="containsText" dxfId="175" priority="63" operator="containsText" text="Phy">
      <formula>NOT(ISERROR(SEARCH("Phy",U14)))</formula>
    </cfRule>
    <cfRule type="containsText" dxfId="174" priority="64" operator="containsText" text="Int">
      <formula>NOT(ISERROR(SEARCH("Int",U14)))</formula>
    </cfRule>
    <cfRule type="containsText" dxfId="173" priority="65" operator="containsText" text="Exp">
      <formula>NOT(ISERROR(SEARCH("Exp",U14)))</formula>
    </cfRule>
    <cfRule type="containsText" dxfId="172" priority="66" operator="containsText" text="Cha">
      <formula>NOT(ISERROR(SEARCH("Cha",U14)))</formula>
    </cfRule>
    <cfRule type="containsText" dxfId="171" priority="67" operator="containsText" text="Agi">
      <formula>NOT(ISERROR(SEARCH("Agi",U14)))</formula>
    </cfRule>
    <cfRule type="containsText" dxfId="170" priority="68" operator="containsText" text="Str">
      <formula>NOT(ISERROR(SEARCH("Str",U14)))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2:V32 U1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107"/>
  <sheetViews>
    <sheetView zoomScale="110" zoomScaleNormal="110" workbookViewId="0">
      <selection activeCell="H16" sqref="H16"/>
    </sheetView>
  </sheetViews>
  <sheetFormatPr baseColWidth="10" defaultColWidth="11.28515625" defaultRowHeight="15" x14ac:dyDescent="0.25"/>
  <cols>
    <col min="1" max="1" width="23.5703125" style="45" customWidth="1"/>
    <col min="2" max="2" width="11.28515625" style="45"/>
    <col min="3" max="3" width="22.7109375" style="45" customWidth="1"/>
    <col min="4" max="4" width="11.28515625" style="45"/>
    <col min="5" max="5" width="8.28515625" style="45" customWidth="1"/>
    <col min="6" max="6" width="7" style="45" customWidth="1"/>
    <col min="7" max="7" width="14.7109375" style="45" customWidth="1"/>
    <col min="8" max="8" width="16.7109375" style="45" customWidth="1"/>
    <col min="9" max="9" width="8.42578125" style="45" customWidth="1"/>
    <col min="10" max="10" width="14.28515625" style="45" customWidth="1"/>
    <col min="11" max="11" width="7.7109375" style="45" customWidth="1"/>
    <col min="12" max="12" width="16.5703125" style="45" customWidth="1"/>
    <col min="13" max="13" width="11.28515625" style="45"/>
    <col min="14" max="14" width="18.140625" style="45" customWidth="1"/>
    <col min="15" max="16384" width="11.28515625" style="45"/>
  </cols>
  <sheetData>
    <row r="1" spans="1:16" ht="30.75" thickBot="1" x14ac:dyDescent="0.3">
      <c r="A1" s="104" t="s">
        <v>80</v>
      </c>
      <c r="B1" s="170" t="s">
        <v>81</v>
      </c>
      <c r="C1" s="170" t="s">
        <v>1</v>
      </c>
      <c r="D1" s="170" t="s">
        <v>31</v>
      </c>
      <c r="E1" s="170" t="s">
        <v>2</v>
      </c>
      <c r="F1" s="172" t="s">
        <v>223</v>
      </c>
      <c r="G1" s="173" t="s">
        <v>224</v>
      </c>
      <c r="H1" s="183"/>
      <c r="I1" s="212"/>
      <c r="J1" s="42" t="s">
        <v>225</v>
      </c>
      <c r="K1" s="44"/>
      <c r="L1" s="240" t="s">
        <v>226</v>
      </c>
      <c r="M1" s="241"/>
      <c r="N1" s="241"/>
      <c r="O1" s="242"/>
      <c r="P1" s="47"/>
    </row>
    <row r="2" spans="1:16" ht="16.5" thickBot="1" x14ac:dyDescent="0.3">
      <c r="A2" s="50"/>
      <c r="B2" s="84"/>
      <c r="C2" s="174"/>
      <c r="D2" s="174"/>
      <c r="E2" s="84"/>
      <c r="F2" s="84"/>
      <c r="G2" s="51"/>
      <c r="J2" s="180">
        <f>B2*0.4</f>
        <v>0</v>
      </c>
      <c r="L2" s="198" t="s">
        <v>263</v>
      </c>
      <c r="M2" s="243">
        <f>O4-M4</f>
        <v>30000</v>
      </c>
      <c r="N2" s="244"/>
      <c r="O2" s="245"/>
      <c r="P2" s="47"/>
    </row>
    <row r="3" spans="1:16" ht="16.5" thickBot="1" x14ac:dyDescent="0.3">
      <c r="A3" s="57"/>
      <c r="B3" s="55"/>
      <c r="C3" s="149"/>
      <c r="D3" s="149"/>
      <c r="E3" s="55"/>
      <c r="F3" s="55"/>
      <c r="G3" s="58"/>
      <c r="J3" s="178">
        <f>B3*0.4</f>
        <v>0</v>
      </c>
      <c r="L3" s="236" t="s">
        <v>227</v>
      </c>
      <c r="M3" s="237"/>
      <c r="N3" s="238" t="s">
        <v>228</v>
      </c>
      <c r="O3" s="239"/>
      <c r="P3" s="47"/>
    </row>
    <row r="4" spans="1:16" ht="16.5" thickBot="1" x14ac:dyDescent="0.3">
      <c r="A4" s="57"/>
      <c r="B4" s="55"/>
      <c r="C4" s="149"/>
      <c r="D4" s="149"/>
      <c r="E4" s="55"/>
      <c r="F4" s="55"/>
      <c r="G4" s="58"/>
      <c r="H4" s="187" t="s">
        <v>234</v>
      </c>
      <c r="I4" s="212"/>
      <c r="J4" s="178">
        <f>B4*0.4</f>
        <v>0</v>
      </c>
      <c r="L4" s="163" t="s">
        <v>229</v>
      </c>
      <c r="M4" s="164">
        <f>SUM(M5:M27)</f>
        <v>0</v>
      </c>
      <c r="N4" s="162" t="s">
        <v>230</v>
      </c>
      <c r="O4" s="161">
        <f>SUM(O5:O27)</f>
        <v>30000</v>
      </c>
      <c r="P4" s="47"/>
    </row>
    <row r="5" spans="1:16" ht="15.75" thickBot="1" x14ac:dyDescent="0.3">
      <c r="A5" s="81"/>
      <c r="B5" s="82"/>
      <c r="C5" s="82"/>
      <c r="D5" s="82"/>
      <c r="E5" s="82"/>
      <c r="F5" s="82"/>
      <c r="G5" s="186"/>
      <c r="H5" s="188">
        <f>SUM(C8:C12)</f>
        <v>0</v>
      </c>
      <c r="I5" s="212"/>
      <c r="J5" s="179"/>
      <c r="L5" s="144"/>
      <c r="M5" s="152"/>
      <c r="N5" s="155" t="s">
        <v>235</v>
      </c>
      <c r="O5" s="156">
        <f>CharacterSheet!P17</f>
        <v>30000</v>
      </c>
      <c r="P5" s="47"/>
    </row>
    <row r="6" spans="1:16" ht="15.75" thickBot="1" x14ac:dyDescent="0.3">
      <c r="I6" s="212"/>
      <c r="J6" s="47"/>
      <c r="L6" s="145"/>
      <c r="M6" s="153"/>
      <c r="N6" s="157"/>
      <c r="O6" s="158"/>
      <c r="P6" s="47"/>
    </row>
    <row r="7" spans="1:16" ht="30.75" thickBot="1" x14ac:dyDescent="0.3">
      <c r="A7" s="104" t="s">
        <v>82</v>
      </c>
      <c r="B7" s="170" t="s">
        <v>81</v>
      </c>
      <c r="C7" s="171" t="s">
        <v>83</v>
      </c>
      <c r="D7" s="171" t="s">
        <v>31</v>
      </c>
      <c r="E7" s="170" t="s">
        <v>2</v>
      </c>
      <c r="F7" s="172" t="s">
        <v>223</v>
      </c>
      <c r="G7" s="173" t="s">
        <v>224</v>
      </c>
      <c r="H7" s="44"/>
      <c r="I7" s="212"/>
      <c r="J7" s="42" t="s">
        <v>225</v>
      </c>
      <c r="L7" s="145"/>
      <c r="M7" s="153"/>
      <c r="N7" s="157"/>
      <c r="O7" s="158"/>
      <c r="P7" s="47"/>
    </row>
    <row r="8" spans="1:16" x14ac:dyDescent="0.25">
      <c r="A8" s="60"/>
      <c r="B8" s="61"/>
      <c r="C8" s="165"/>
      <c r="D8" s="165"/>
      <c r="E8" s="169"/>
      <c r="F8" s="169"/>
      <c r="G8" s="62"/>
      <c r="H8" s="184" t="s">
        <v>231</v>
      </c>
      <c r="I8" s="212"/>
      <c r="J8" s="181">
        <f>B8*0.4</f>
        <v>0</v>
      </c>
      <c r="L8" s="145"/>
      <c r="M8" s="153"/>
      <c r="N8" s="157"/>
      <c r="O8" s="158"/>
      <c r="P8" s="47"/>
    </row>
    <row r="9" spans="1:16" ht="15.75" thickBot="1" x14ac:dyDescent="0.3">
      <c r="A9" s="57"/>
      <c r="B9" s="55"/>
      <c r="C9" s="149"/>
      <c r="D9" s="149"/>
      <c r="E9" s="151"/>
      <c r="F9" s="151"/>
      <c r="G9" s="58"/>
      <c r="H9" s="185">
        <f>H12+SUM(D15:D63)+SUM(D66:D124)</f>
        <v>0</v>
      </c>
      <c r="I9" s="212"/>
      <c r="J9" s="178">
        <f>B9*0.4</f>
        <v>0</v>
      </c>
      <c r="L9" s="145"/>
      <c r="M9" s="153"/>
      <c r="N9" s="157"/>
      <c r="O9" s="158"/>
      <c r="P9" s="47"/>
    </row>
    <row r="10" spans="1:16" ht="15.75" thickBot="1" x14ac:dyDescent="0.3">
      <c r="A10" s="57"/>
      <c r="B10" s="55"/>
      <c r="C10" s="149"/>
      <c r="D10" s="149"/>
      <c r="E10" s="151"/>
      <c r="F10" s="151"/>
      <c r="G10" s="58"/>
      <c r="I10" s="212"/>
      <c r="J10" s="178">
        <f>B10*0.4</f>
        <v>0</v>
      </c>
      <c r="L10" s="145"/>
      <c r="M10" s="153"/>
      <c r="N10" s="157"/>
      <c r="O10" s="158"/>
      <c r="P10" s="47"/>
    </row>
    <row r="11" spans="1:16" x14ac:dyDescent="0.25">
      <c r="A11" s="57"/>
      <c r="B11" s="55"/>
      <c r="C11" s="149"/>
      <c r="D11" s="149"/>
      <c r="E11" s="151"/>
      <c r="F11" s="151"/>
      <c r="G11" s="58"/>
      <c r="H11" s="184" t="s">
        <v>84</v>
      </c>
      <c r="I11" s="212"/>
      <c r="J11" s="178">
        <f>B11*0.4</f>
        <v>0</v>
      </c>
      <c r="L11" s="145"/>
      <c r="M11" s="153"/>
      <c r="N11" s="157"/>
      <c r="O11" s="158"/>
      <c r="P11" s="47"/>
    </row>
    <row r="12" spans="1:16" ht="15.75" thickBot="1" x14ac:dyDescent="0.3">
      <c r="A12" s="81"/>
      <c r="B12" s="82"/>
      <c r="C12" s="167"/>
      <c r="D12" s="167"/>
      <c r="E12" s="168"/>
      <c r="F12" s="168"/>
      <c r="G12" s="83"/>
      <c r="H12" s="185">
        <f>SUM(D2:D6)+SUM(D8:D12)</f>
        <v>0</v>
      </c>
      <c r="I12" s="212"/>
      <c r="J12" s="182">
        <f>B12*0.4</f>
        <v>0</v>
      </c>
      <c r="L12" s="145"/>
      <c r="M12" s="153"/>
      <c r="N12" s="157"/>
      <c r="O12" s="158"/>
      <c r="P12" s="47"/>
    </row>
    <row r="13" spans="1:16" ht="15.75" thickBot="1" x14ac:dyDescent="0.3">
      <c r="C13" s="196"/>
      <c r="D13" s="196"/>
      <c r="I13" s="212"/>
      <c r="L13" s="145"/>
      <c r="M13" s="153"/>
      <c r="N13" s="157"/>
      <c r="O13" s="158"/>
      <c r="P13" s="47"/>
    </row>
    <row r="14" spans="1:16" ht="47.25" customHeight="1" thickBot="1" x14ac:dyDescent="0.3">
      <c r="A14" s="175" t="s">
        <v>85</v>
      </c>
      <c r="B14" s="172" t="s">
        <v>81</v>
      </c>
      <c r="C14" s="176" t="s">
        <v>86</v>
      </c>
      <c r="D14" s="176" t="s">
        <v>31</v>
      </c>
      <c r="E14" s="172" t="s">
        <v>3</v>
      </c>
      <c r="F14" s="177" t="s">
        <v>223</v>
      </c>
      <c r="G14" s="210"/>
      <c r="H14" s="189"/>
      <c r="I14" s="189"/>
      <c r="J14" s="147" t="s">
        <v>225</v>
      </c>
      <c r="K14" s="189"/>
      <c r="L14" s="145"/>
      <c r="M14" s="153"/>
      <c r="N14" s="157"/>
      <c r="O14" s="158"/>
      <c r="P14" s="47"/>
    </row>
    <row r="15" spans="1:16" ht="15.75" thickBot="1" x14ac:dyDescent="0.3">
      <c r="A15" s="50"/>
      <c r="B15" s="84">
        <f>200*E15</f>
        <v>0</v>
      </c>
      <c r="C15" s="84"/>
      <c r="D15" s="174">
        <f>0.5*E15</f>
        <v>0</v>
      </c>
      <c r="E15" s="84"/>
      <c r="F15" s="51"/>
      <c r="G15" s="211"/>
      <c r="J15" s="180">
        <f t="shared" ref="J15:J62" si="0">B15*0.4</f>
        <v>0</v>
      </c>
      <c r="L15" s="145"/>
      <c r="M15" s="153"/>
      <c r="N15" s="157"/>
      <c r="O15" s="158"/>
      <c r="P15" s="47"/>
    </row>
    <row r="16" spans="1:16" ht="15.75" thickBot="1" x14ac:dyDescent="0.3">
      <c r="A16" s="57"/>
      <c r="B16" s="55">
        <f>420*E16</f>
        <v>0</v>
      </c>
      <c r="C16" s="55"/>
      <c r="D16" s="174">
        <f>0.5*E16</f>
        <v>0</v>
      </c>
      <c r="E16" s="55"/>
      <c r="F16" s="58"/>
      <c r="G16" s="211"/>
      <c r="J16" s="178">
        <f t="shared" si="0"/>
        <v>0</v>
      </c>
      <c r="L16" s="145"/>
      <c r="M16" s="153"/>
      <c r="N16" s="157"/>
      <c r="O16" s="158"/>
      <c r="P16" s="47"/>
    </row>
    <row r="17" spans="1:16" ht="15.75" thickBot="1" x14ac:dyDescent="0.3">
      <c r="A17" s="57"/>
      <c r="B17" s="55">
        <f>900*E17</f>
        <v>0</v>
      </c>
      <c r="C17" s="55"/>
      <c r="D17" s="174">
        <f t="shared" ref="D17:D62" si="1">0.5*E17</f>
        <v>0</v>
      </c>
      <c r="E17" s="55"/>
      <c r="F17" s="58"/>
      <c r="G17" s="211"/>
      <c r="J17" s="178">
        <f t="shared" si="0"/>
        <v>0</v>
      </c>
      <c r="L17" s="145"/>
      <c r="M17" s="153"/>
      <c r="N17" s="157"/>
      <c r="O17" s="158"/>
      <c r="P17" s="47"/>
    </row>
    <row r="18" spans="1:16" ht="15.75" thickBot="1" x14ac:dyDescent="0.3">
      <c r="A18" s="57"/>
      <c r="B18" s="55">
        <f>E18*1300</f>
        <v>0</v>
      </c>
      <c r="C18" s="55"/>
      <c r="D18" s="174">
        <f t="shared" si="1"/>
        <v>0</v>
      </c>
      <c r="E18" s="55"/>
      <c r="F18" s="58"/>
      <c r="G18" s="211"/>
      <c r="J18" s="178">
        <f t="shared" si="0"/>
        <v>0</v>
      </c>
      <c r="L18" s="145"/>
      <c r="M18" s="153"/>
      <c r="N18" s="157"/>
      <c r="O18" s="158"/>
      <c r="P18" s="47"/>
    </row>
    <row r="19" spans="1:16" ht="15.75" thickBot="1" x14ac:dyDescent="0.3">
      <c r="A19" s="57"/>
      <c r="B19" s="55">
        <f>420*E19</f>
        <v>0</v>
      </c>
      <c r="C19" s="55"/>
      <c r="D19" s="174">
        <f t="shared" si="1"/>
        <v>0</v>
      </c>
      <c r="E19" s="55"/>
      <c r="F19" s="58"/>
      <c r="G19" s="211"/>
      <c r="J19" s="178">
        <f t="shared" si="0"/>
        <v>0</v>
      </c>
      <c r="L19" s="145"/>
      <c r="M19" s="153"/>
      <c r="N19" s="157"/>
      <c r="O19" s="158"/>
      <c r="P19" s="47"/>
    </row>
    <row r="20" spans="1:16" ht="15.75" thickBot="1" x14ac:dyDescent="0.3">
      <c r="A20" s="57"/>
      <c r="B20" s="55">
        <f>900*E20</f>
        <v>0</v>
      </c>
      <c r="C20" s="55"/>
      <c r="D20" s="174">
        <f t="shared" si="1"/>
        <v>0</v>
      </c>
      <c r="E20" s="55"/>
      <c r="F20" s="58"/>
      <c r="G20" s="211"/>
      <c r="J20" s="178">
        <f t="shared" si="0"/>
        <v>0</v>
      </c>
      <c r="L20" s="145"/>
      <c r="M20" s="153"/>
      <c r="N20" s="157"/>
      <c r="O20" s="158"/>
      <c r="P20" s="47"/>
    </row>
    <row r="21" spans="1:16" ht="15.75" thickBot="1" x14ac:dyDescent="0.3">
      <c r="A21" s="57"/>
      <c r="B21" s="55">
        <f>1300*E21</f>
        <v>0</v>
      </c>
      <c r="C21" s="55"/>
      <c r="D21" s="174">
        <f t="shared" si="1"/>
        <v>0</v>
      </c>
      <c r="E21" s="55"/>
      <c r="F21" s="58"/>
      <c r="G21" s="211"/>
      <c r="J21" s="178">
        <f t="shared" si="0"/>
        <v>0</v>
      </c>
      <c r="L21" s="145"/>
      <c r="M21" s="153"/>
      <c r="N21" s="157"/>
      <c r="O21" s="158"/>
      <c r="P21" s="47"/>
    </row>
    <row r="22" spans="1:16" ht="15.75" thickBot="1" x14ac:dyDescent="0.3">
      <c r="A22" s="57"/>
      <c r="B22" s="55">
        <f>420*E22</f>
        <v>0</v>
      </c>
      <c r="C22" s="55"/>
      <c r="D22" s="174">
        <f t="shared" si="1"/>
        <v>0</v>
      </c>
      <c r="E22" s="55"/>
      <c r="F22" s="58"/>
      <c r="G22" s="211"/>
      <c r="J22" s="178">
        <f t="shared" si="0"/>
        <v>0</v>
      </c>
      <c r="L22" s="145"/>
      <c r="M22" s="153"/>
      <c r="N22" s="157"/>
      <c r="O22" s="158"/>
      <c r="P22" s="47"/>
    </row>
    <row r="23" spans="1:16" ht="15.75" thickBot="1" x14ac:dyDescent="0.3">
      <c r="A23" s="57"/>
      <c r="B23" s="55">
        <f>900*E23</f>
        <v>0</v>
      </c>
      <c r="C23" s="55"/>
      <c r="D23" s="174">
        <f t="shared" si="1"/>
        <v>0</v>
      </c>
      <c r="E23" s="55"/>
      <c r="F23" s="58"/>
      <c r="G23" s="211"/>
      <c r="J23" s="178">
        <f t="shared" si="0"/>
        <v>0</v>
      </c>
      <c r="L23" s="145"/>
      <c r="M23" s="153"/>
      <c r="N23" s="157"/>
      <c r="O23" s="158"/>
      <c r="P23" s="47"/>
    </row>
    <row r="24" spans="1:16" ht="15.75" thickBot="1" x14ac:dyDescent="0.3">
      <c r="A24" s="57"/>
      <c r="B24" s="55">
        <f>1300*E24</f>
        <v>0</v>
      </c>
      <c r="C24" s="55"/>
      <c r="D24" s="174">
        <f t="shared" si="1"/>
        <v>0</v>
      </c>
      <c r="E24" s="55"/>
      <c r="F24" s="58"/>
      <c r="G24" s="211"/>
      <c r="J24" s="178">
        <f t="shared" si="0"/>
        <v>0</v>
      </c>
      <c r="L24" s="145"/>
      <c r="M24" s="153"/>
      <c r="N24" s="157"/>
      <c r="O24" s="158"/>
      <c r="P24" s="47"/>
    </row>
    <row r="25" spans="1:16" ht="15.75" thickBot="1" x14ac:dyDescent="0.3">
      <c r="A25" s="57"/>
      <c r="B25" s="55">
        <f>2000*E25</f>
        <v>0</v>
      </c>
      <c r="C25" s="55"/>
      <c r="D25" s="174">
        <f t="shared" si="1"/>
        <v>0</v>
      </c>
      <c r="E25" s="55"/>
      <c r="F25" s="58"/>
      <c r="G25" s="211"/>
      <c r="J25" s="178">
        <f t="shared" si="0"/>
        <v>0</v>
      </c>
      <c r="L25" s="145"/>
      <c r="M25" s="153"/>
      <c r="N25" s="157"/>
      <c r="O25" s="158"/>
      <c r="P25" s="47"/>
    </row>
    <row r="26" spans="1:16" ht="15.75" thickBot="1" x14ac:dyDescent="0.3">
      <c r="A26" s="57"/>
      <c r="B26" s="55">
        <f>5000*E26</f>
        <v>0</v>
      </c>
      <c r="C26" s="55"/>
      <c r="D26" s="174">
        <f t="shared" si="1"/>
        <v>0</v>
      </c>
      <c r="E26" s="55"/>
      <c r="F26" s="58"/>
      <c r="G26" s="211"/>
      <c r="J26" s="178">
        <f t="shared" si="0"/>
        <v>0</v>
      </c>
      <c r="L26" s="145"/>
      <c r="M26" s="153"/>
      <c r="N26" s="157"/>
      <c r="O26" s="158"/>
      <c r="P26" s="47"/>
    </row>
    <row r="27" spans="1:16" ht="15.75" thickBot="1" x14ac:dyDescent="0.3">
      <c r="A27" s="57"/>
      <c r="B27" s="55">
        <f>1400*E27</f>
        <v>0</v>
      </c>
      <c r="C27" s="55"/>
      <c r="D27" s="174">
        <f t="shared" si="1"/>
        <v>0</v>
      </c>
      <c r="E27" s="55"/>
      <c r="F27" s="58"/>
      <c r="G27" s="211"/>
      <c r="J27" s="178">
        <f t="shared" si="0"/>
        <v>0</v>
      </c>
      <c r="L27" s="145"/>
      <c r="M27" s="153"/>
      <c r="N27" s="157"/>
      <c r="O27" s="158"/>
      <c r="P27" s="47"/>
    </row>
    <row r="28" spans="1:16" ht="15.75" thickBot="1" x14ac:dyDescent="0.3">
      <c r="A28" s="57"/>
      <c r="B28" s="55">
        <f>2100*E28</f>
        <v>0</v>
      </c>
      <c r="C28" s="55"/>
      <c r="D28" s="174">
        <f t="shared" si="1"/>
        <v>0</v>
      </c>
      <c r="E28" s="55"/>
      <c r="F28" s="58"/>
      <c r="G28" s="211"/>
      <c r="J28" s="178">
        <f t="shared" si="0"/>
        <v>0</v>
      </c>
      <c r="L28" s="145"/>
      <c r="M28" s="153"/>
      <c r="N28" s="157"/>
      <c r="O28" s="158"/>
      <c r="P28" s="47"/>
    </row>
    <row r="29" spans="1:16" ht="15.75" thickBot="1" x14ac:dyDescent="0.3">
      <c r="A29" s="57"/>
      <c r="B29" s="55">
        <v>0</v>
      </c>
      <c r="C29" s="55"/>
      <c r="D29" s="174">
        <f t="shared" si="1"/>
        <v>0</v>
      </c>
      <c r="E29" s="55"/>
      <c r="F29" s="58"/>
      <c r="G29" s="211"/>
      <c r="J29" s="178">
        <f t="shared" si="0"/>
        <v>0</v>
      </c>
      <c r="L29" s="145"/>
      <c r="M29" s="153"/>
      <c r="N29" s="157"/>
      <c r="O29" s="158"/>
      <c r="P29" s="47"/>
    </row>
    <row r="30" spans="1:16" ht="15.75" thickBot="1" x14ac:dyDescent="0.3">
      <c r="A30" s="57"/>
      <c r="B30" s="55">
        <f>1000*E30</f>
        <v>0</v>
      </c>
      <c r="C30" s="55"/>
      <c r="D30" s="174">
        <f t="shared" si="1"/>
        <v>0</v>
      </c>
      <c r="E30" s="55"/>
      <c r="F30" s="58"/>
      <c r="G30" s="211"/>
      <c r="J30" s="178">
        <f t="shared" si="0"/>
        <v>0</v>
      </c>
      <c r="L30" s="145"/>
      <c r="M30" s="153"/>
      <c r="N30" s="157"/>
      <c r="O30" s="158"/>
      <c r="P30" s="47"/>
    </row>
    <row r="31" spans="1:16" ht="15.75" thickBot="1" x14ac:dyDescent="0.3">
      <c r="A31" s="57"/>
      <c r="B31" s="55">
        <f>1000*E31</f>
        <v>0</v>
      </c>
      <c r="C31" s="55"/>
      <c r="D31" s="174">
        <f t="shared" si="1"/>
        <v>0</v>
      </c>
      <c r="E31" s="55"/>
      <c r="F31" s="58"/>
      <c r="G31" s="211"/>
      <c r="J31" s="178">
        <f t="shared" si="0"/>
        <v>0</v>
      </c>
      <c r="L31" s="145"/>
      <c r="M31" s="153"/>
      <c r="N31" s="157"/>
      <c r="O31" s="158"/>
      <c r="P31" s="47"/>
    </row>
    <row r="32" spans="1:16" ht="15.75" thickBot="1" x14ac:dyDescent="0.3">
      <c r="A32" s="57"/>
      <c r="B32" s="55">
        <f>2000*E32</f>
        <v>0</v>
      </c>
      <c r="C32" s="55"/>
      <c r="D32" s="174">
        <f t="shared" si="1"/>
        <v>0</v>
      </c>
      <c r="E32" s="55"/>
      <c r="F32" s="58"/>
      <c r="G32" s="211"/>
      <c r="J32" s="178">
        <f t="shared" si="0"/>
        <v>0</v>
      </c>
      <c r="L32" s="145"/>
      <c r="M32" s="153"/>
      <c r="N32" s="157"/>
      <c r="O32" s="158"/>
      <c r="P32" s="47"/>
    </row>
    <row r="33" spans="1:16" ht="15.75" thickBot="1" x14ac:dyDescent="0.3">
      <c r="A33" s="57"/>
      <c r="B33" s="55">
        <f>4000*E33</f>
        <v>0</v>
      </c>
      <c r="C33" s="55"/>
      <c r="D33" s="174">
        <f t="shared" si="1"/>
        <v>0</v>
      </c>
      <c r="E33" s="55"/>
      <c r="F33" s="58"/>
      <c r="G33" s="211"/>
      <c r="J33" s="178">
        <f t="shared" si="0"/>
        <v>0</v>
      </c>
      <c r="L33" s="145"/>
      <c r="M33" s="153"/>
      <c r="N33" s="157"/>
      <c r="O33" s="158"/>
      <c r="P33" s="47"/>
    </row>
    <row r="34" spans="1:16" ht="15.75" thickBot="1" x14ac:dyDescent="0.3">
      <c r="A34" s="57"/>
      <c r="B34" s="55">
        <f>1000*E34</f>
        <v>0</v>
      </c>
      <c r="C34" s="55"/>
      <c r="D34" s="174">
        <f t="shared" si="1"/>
        <v>0</v>
      </c>
      <c r="E34" s="55"/>
      <c r="F34" s="58"/>
      <c r="G34" s="211"/>
      <c r="J34" s="178">
        <f t="shared" si="0"/>
        <v>0</v>
      </c>
      <c r="L34" s="145"/>
      <c r="M34" s="153"/>
      <c r="N34" s="157"/>
      <c r="O34" s="158"/>
      <c r="P34" s="47"/>
    </row>
    <row r="35" spans="1:16" ht="15.75" thickBot="1" x14ac:dyDescent="0.3">
      <c r="A35" s="57"/>
      <c r="B35" s="55">
        <f>2000*E35</f>
        <v>0</v>
      </c>
      <c r="C35" s="55"/>
      <c r="D35" s="174">
        <f t="shared" si="1"/>
        <v>0</v>
      </c>
      <c r="E35" s="55"/>
      <c r="F35" s="58"/>
      <c r="G35" s="211"/>
      <c r="J35" s="178">
        <f t="shared" si="0"/>
        <v>0</v>
      </c>
      <c r="L35" s="146"/>
      <c r="M35" s="154"/>
      <c r="N35" s="159"/>
      <c r="O35" s="160"/>
      <c r="P35" s="47"/>
    </row>
    <row r="36" spans="1:16" ht="15.75" thickBot="1" x14ac:dyDescent="0.3">
      <c r="A36" s="57"/>
      <c r="B36" s="55">
        <f>2000*E36</f>
        <v>0</v>
      </c>
      <c r="C36" s="55"/>
      <c r="D36" s="174">
        <f t="shared" si="1"/>
        <v>0</v>
      </c>
      <c r="E36" s="55"/>
      <c r="F36" s="58"/>
      <c r="G36" s="211"/>
      <c r="J36" s="178">
        <f t="shared" si="0"/>
        <v>0</v>
      </c>
      <c r="P36" s="47"/>
    </row>
    <row r="37" spans="1:16" ht="15.75" thickBot="1" x14ac:dyDescent="0.3">
      <c r="A37" s="57"/>
      <c r="B37" s="55">
        <v>0</v>
      </c>
      <c r="C37" s="55"/>
      <c r="D37" s="174">
        <f t="shared" si="1"/>
        <v>0</v>
      </c>
      <c r="E37" s="55"/>
      <c r="F37" s="58"/>
      <c r="G37" s="211"/>
      <c r="J37" s="178">
        <f t="shared" si="0"/>
        <v>0</v>
      </c>
      <c r="P37" s="47"/>
    </row>
    <row r="38" spans="1:16" ht="15.75" thickBot="1" x14ac:dyDescent="0.3">
      <c r="A38" s="57"/>
      <c r="B38" s="55">
        <f>2000*E38</f>
        <v>0</v>
      </c>
      <c r="C38" s="55"/>
      <c r="D38" s="174">
        <f t="shared" si="1"/>
        <v>0</v>
      </c>
      <c r="E38" s="55"/>
      <c r="F38" s="58"/>
      <c r="G38" s="211"/>
      <c r="J38" s="178">
        <f t="shared" si="0"/>
        <v>0</v>
      </c>
      <c r="P38" s="47"/>
    </row>
    <row r="39" spans="1:16" ht="15.75" thickBot="1" x14ac:dyDescent="0.3">
      <c r="A39" s="57"/>
      <c r="B39" s="55">
        <f>1400*E39</f>
        <v>0</v>
      </c>
      <c r="C39" s="55"/>
      <c r="D39" s="174">
        <f t="shared" si="1"/>
        <v>0</v>
      </c>
      <c r="E39" s="55"/>
      <c r="F39" s="58"/>
      <c r="G39" s="211"/>
      <c r="J39" s="178">
        <f t="shared" si="0"/>
        <v>0</v>
      </c>
      <c r="P39" s="47"/>
    </row>
    <row r="40" spans="1:16" ht="15.75" thickBot="1" x14ac:dyDescent="0.3">
      <c r="A40" s="57"/>
      <c r="B40" s="55">
        <f>E40*700</f>
        <v>0</v>
      </c>
      <c r="C40" s="55"/>
      <c r="D40" s="174">
        <f t="shared" si="1"/>
        <v>0</v>
      </c>
      <c r="E40" s="55"/>
      <c r="F40" s="58"/>
      <c r="G40" s="211"/>
      <c r="J40" s="178">
        <f t="shared" si="0"/>
        <v>0</v>
      </c>
      <c r="P40" s="47"/>
    </row>
    <row r="41" spans="1:16" ht="15.75" thickBot="1" x14ac:dyDescent="0.3">
      <c r="A41" s="57"/>
      <c r="B41" s="55">
        <f>E41*350</f>
        <v>0</v>
      </c>
      <c r="C41" s="55"/>
      <c r="D41" s="174">
        <f t="shared" si="1"/>
        <v>0</v>
      </c>
      <c r="E41" s="55"/>
      <c r="F41" s="58"/>
      <c r="G41" s="211"/>
      <c r="J41" s="178">
        <f t="shared" si="0"/>
        <v>0</v>
      </c>
      <c r="P41" s="47"/>
    </row>
    <row r="42" spans="1:16" ht="15.75" thickBot="1" x14ac:dyDescent="0.3">
      <c r="A42" s="57"/>
      <c r="B42" s="55">
        <f>3800*E42</f>
        <v>0</v>
      </c>
      <c r="C42" s="55"/>
      <c r="D42" s="174">
        <f t="shared" si="1"/>
        <v>0</v>
      </c>
      <c r="E42" s="55"/>
      <c r="F42" s="58"/>
      <c r="G42" s="211"/>
      <c r="J42" s="178">
        <f t="shared" si="0"/>
        <v>0</v>
      </c>
      <c r="P42" s="47"/>
    </row>
    <row r="43" spans="1:16" ht="15.75" thickBot="1" x14ac:dyDescent="0.3">
      <c r="A43" s="57"/>
      <c r="B43" s="55">
        <f>1500*E43</f>
        <v>0</v>
      </c>
      <c r="C43" s="55"/>
      <c r="D43" s="174">
        <f t="shared" si="1"/>
        <v>0</v>
      </c>
      <c r="E43" s="55"/>
      <c r="F43" s="58"/>
      <c r="G43" s="211"/>
      <c r="J43" s="178">
        <f t="shared" si="0"/>
        <v>0</v>
      </c>
      <c r="P43" s="47"/>
    </row>
    <row r="44" spans="1:16" ht="15.75" thickBot="1" x14ac:dyDescent="0.3">
      <c r="A44" s="57"/>
      <c r="B44" s="55">
        <f>5000*E44</f>
        <v>0</v>
      </c>
      <c r="C44" s="55"/>
      <c r="D44" s="174">
        <f t="shared" si="1"/>
        <v>0</v>
      </c>
      <c r="E44" s="55"/>
      <c r="F44" s="58"/>
      <c r="G44" s="211"/>
      <c r="J44" s="178">
        <f t="shared" si="0"/>
        <v>0</v>
      </c>
      <c r="P44" s="47"/>
    </row>
    <row r="45" spans="1:16" ht="15.75" thickBot="1" x14ac:dyDescent="0.3">
      <c r="A45" s="57"/>
      <c r="B45" s="55">
        <f>6000*E45</f>
        <v>0</v>
      </c>
      <c r="C45" s="55"/>
      <c r="D45" s="174">
        <f t="shared" si="1"/>
        <v>0</v>
      </c>
      <c r="E45" s="55"/>
      <c r="F45" s="58"/>
      <c r="G45" s="211"/>
      <c r="J45" s="178">
        <f t="shared" si="0"/>
        <v>0</v>
      </c>
      <c r="P45" s="47"/>
    </row>
    <row r="46" spans="1:16" ht="15.75" thickBot="1" x14ac:dyDescent="0.3">
      <c r="A46" s="57"/>
      <c r="B46" s="55">
        <f>2100*E46</f>
        <v>0</v>
      </c>
      <c r="C46" s="55"/>
      <c r="D46" s="174">
        <f t="shared" si="1"/>
        <v>0</v>
      </c>
      <c r="E46" s="55"/>
      <c r="F46" s="58"/>
      <c r="G46" s="211"/>
      <c r="J46" s="178">
        <f t="shared" si="0"/>
        <v>0</v>
      </c>
      <c r="P46" s="47"/>
    </row>
    <row r="47" spans="1:16" ht="15.75" thickBot="1" x14ac:dyDescent="0.3">
      <c r="A47" s="57"/>
      <c r="B47" s="55">
        <f>1000*E47</f>
        <v>0</v>
      </c>
      <c r="C47" s="55"/>
      <c r="D47" s="174">
        <f t="shared" si="1"/>
        <v>0</v>
      </c>
      <c r="E47" s="55"/>
      <c r="F47" s="58"/>
      <c r="G47" s="211"/>
      <c r="J47" s="178">
        <f t="shared" si="0"/>
        <v>0</v>
      </c>
      <c r="P47" s="47"/>
    </row>
    <row r="48" spans="1:16" ht="15.75" thickBot="1" x14ac:dyDescent="0.3">
      <c r="A48" s="57"/>
      <c r="B48" s="55">
        <f>2000*E48</f>
        <v>0</v>
      </c>
      <c r="C48" s="55"/>
      <c r="D48" s="174">
        <f t="shared" si="1"/>
        <v>0</v>
      </c>
      <c r="E48" s="55"/>
      <c r="F48" s="58"/>
      <c r="G48" s="211"/>
      <c r="J48" s="178">
        <f t="shared" si="0"/>
        <v>0</v>
      </c>
      <c r="P48" s="47"/>
    </row>
    <row r="49" spans="1:16" ht="15.75" thickBot="1" x14ac:dyDescent="0.3">
      <c r="A49" s="57"/>
      <c r="B49" s="55">
        <f>3000*E49</f>
        <v>0</v>
      </c>
      <c r="C49" s="55"/>
      <c r="D49" s="174">
        <f t="shared" si="1"/>
        <v>0</v>
      </c>
      <c r="E49" s="55"/>
      <c r="F49" s="58"/>
      <c r="G49" s="211"/>
      <c r="J49" s="178">
        <f t="shared" si="0"/>
        <v>0</v>
      </c>
      <c r="P49" s="47"/>
    </row>
    <row r="50" spans="1:16" ht="15.75" thickBot="1" x14ac:dyDescent="0.3">
      <c r="A50" s="57"/>
      <c r="B50" s="55">
        <f>5000*E50</f>
        <v>0</v>
      </c>
      <c r="C50" s="55"/>
      <c r="D50" s="174">
        <f t="shared" si="1"/>
        <v>0</v>
      </c>
      <c r="E50" s="55"/>
      <c r="F50" s="58"/>
      <c r="G50" s="211"/>
      <c r="J50" s="178">
        <f t="shared" si="0"/>
        <v>0</v>
      </c>
      <c r="P50" s="47"/>
    </row>
    <row r="51" spans="1:16" ht="15.75" thickBot="1" x14ac:dyDescent="0.3">
      <c r="A51" s="57"/>
      <c r="B51" s="55">
        <f>4000*E51</f>
        <v>0</v>
      </c>
      <c r="C51" s="55"/>
      <c r="D51" s="174">
        <f t="shared" si="1"/>
        <v>0</v>
      </c>
      <c r="E51" s="55"/>
      <c r="F51" s="58"/>
      <c r="G51" s="211"/>
      <c r="J51" s="178">
        <f t="shared" si="0"/>
        <v>0</v>
      </c>
      <c r="P51" s="47"/>
    </row>
    <row r="52" spans="1:16" ht="15.75" thickBot="1" x14ac:dyDescent="0.3">
      <c r="A52" s="57"/>
      <c r="B52" s="55">
        <f>1400*E52</f>
        <v>0</v>
      </c>
      <c r="C52" s="55"/>
      <c r="D52" s="174">
        <f t="shared" si="1"/>
        <v>0</v>
      </c>
      <c r="E52" s="55"/>
      <c r="F52" s="58"/>
      <c r="G52" s="211"/>
      <c r="J52" s="178">
        <f t="shared" si="0"/>
        <v>0</v>
      </c>
      <c r="P52" s="47"/>
    </row>
    <row r="53" spans="1:16" ht="15.75" thickBot="1" x14ac:dyDescent="0.3">
      <c r="A53" s="57"/>
      <c r="B53" s="55">
        <f>2100*E53</f>
        <v>0</v>
      </c>
      <c r="C53" s="55"/>
      <c r="D53" s="174">
        <f t="shared" si="1"/>
        <v>0</v>
      </c>
      <c r="E53" s="55"/>
      <c r="F53" s="58"/>
      <c r="G53" s="211"/>
      <c r="J53" s="178">
        <f t="shared" si="0"/>
        <v>0</v>
      </c>
      <c r="P53" s="47"/>
    </row>
    <row r="54" spans="1:16" ht="15.75" thickBot="1" x14ac:dyDescent="0.3">
      <c r="A54" s="57"/>
      <c r="B54" s="55">
        <v>0</v>
      </c>
      <c r="C54" s="55"/>
      <c r="D54" s="174">
        <f t="shared" si="1"/>
        <v>0</v>
      </c>
      <c r="E54" s="55"/>
      <c r="F54" s="58"/>
      <c r="G54" s="211"/>
      <c r="J54" s="178">
        <f t="shared" si="0"/>
        <v>0</v>
      </c>
      <c r="P54" s="47"/>
    </row>
    <row r="55" spans="1:16" ht="15.75" thickBot="1" x14ac:dyDescent="0.3">
      <c r="A55" s="57"/>
      <c r="B55" s="55"/>
      <c r="C55" s="55"/>
      <c r="D55" s="174">
        <f t="shared" si="1"/>
        <v>0</v>
      </c>
      <c r="E55" s="55"/>
      <c r="F55" s="58"/>
      <c r="G55" s="211"/>
      <c r="J55" s="178">
        <f t="shared" si="0"/>
        <v>0</v>
      </c>
      <c r="P55" s="47"/>
    </row>
    <row r="56" spans="1:16" ht="15.75" thickBot="1" x14ac:dyDescent="0.3">
      <c r="A56" s="57"/>
      <c r="B56" s="55"/>
      <c r="C56" s="55"/>
      <c r="D56" s="174">
        <f t="shared" si="1"/>
        <v>0</v>
      </c>
      <c r="E56" s="55"/>
      <c r="F56" s="58"/>
      <c r="G56" s="211"/>
      <c r="J56" s="178">
        <f t="shared" si="0"/>
        <v>0</v>
      </c>
      <c r="P56" s="47"/>
    </row>
    <row r="57" spans="1:16" ht="15.75" thickBot="1" x14ac:dyDescent="0.3">
      <c r="A57" s="57"/>
      <c r="B57" s="55"/>
      <c r="C57" s="55"/>
      <c r="D57" s="174">
        <f t="shared" si="1"/>
        <v>0</v>
      </c>
      <c r="E57" s="55"/>
      <c r="F57" s="58"/>
      <c r="G57" s="211"/>
      <c r="J57" s="178">
        <f t="shared" si="0"/>
        <v>0</v>
      </c>
      <c r="P57" s="47"/>
    </row>
    <row r="58" spans="1:16" ht="15.75" thickBot="1" x14ac:dyDescent="0.3">
      <c r="A58" s="57"/>
      <c r="B58" s="55">
        <f>3000*E58</f>
        <v>0</v>
      </c>
      <c r="C58" s="55"/>
      <c r="D58" s="174">
        <f t="shared" si="1"/>
        <v>0</v>
      </c>
      <c r="E58" s="55"/>
      <c r="F58" s="58"/>
      <c r="G58" s="211"/>
      <c r="J58" s="178">
        <f t="shared" si="0"/>
        <v>0</v>
      </c>
      <c r="P58" s="47"/>
    </row>
    <row r="59" spans="1:16" ht="15.75" thickBot="1" x14ac:dyDescent="0.3">
      <c r="A59" s="57"/>
      <c r="B59" s="55">
        <v>0</v>
      </c>
      <c r="C59" s="55"/>
      <c r="D59" s="174">
        <f t="shared" si="1"/>
        <v>0</v>
      </c>
      <c r="E59" s="55"/>
      <c r="F59" s="58"/>
      <c r="G59" s="211"/>
      <c r="J59" s="178">
        <f t="shared" si="0"/>
        <v>0</v>
      </c>
      <c r="P59" s="47"/>
    </row>
    <row r="60" spans="1:16" ht="15.75" thickBot="1" x14ac:dyDescent="0.3">
      <c r="A60" s="57"/>
      <c r="B60" s="55">
        <f>4000*E60</f>
        <v>0</v>
      </c>
      <c r="C60" s="55"/>
      <c r="D60" s="174">
        <f t="shared" si="1"/>
        <v>0</v>
      </c>
      <c r="E60" s="55"/>
      <c r="F60" s="58"/>
      <c r="G60" s="211"/>
      <c r="J60" s="178">
        <f t="shared" si="0"/>
        <v>0</v>
      </c>
      <c r="P60" s="47"/>
    </row>
    <row r="61" spans="1:16" ht="15.75" thickBot="1" x14ac:dyDescent="0.3">
      <c r="A61" s="57"/>
      <c r="B61" s="55">
        <f>4000*E61</f>
        <v>0</v>
      </c>
      <c r="C61" s="55"/>
      <c r="D61" s="174">
        <f t="shared" si="1"/>
        <v>0</v>
      </c>
      <c r="E61" s="55"/>
      <c r="F61" s="58"/>
      <c r="G61" s="211"/>
      <c r="J61" s="178">
        <f t="shared" si="0"/>
        <v>0</v>
      </c>
      <c r="P61" s="47"/>
    </row>
    <row r="62" spans="1:16" ht="15.75" thickBot="1" x14ac:dyDescent="0.3">
      <c r="A62" s="57"/>
      <c r="B62" s="55">
        <f>1400*E62</f>
        <v>0</v>
      </c>
      <c r="C62" s="149"/>
      <c r="D62" s="174">
        <f t="shared" si="1"/>
        <v>0</v>
      </c>
      <c r="E62" s="55"/>
      <c r="F62" s="58"/>
      <c r="G62" s="211"/>
      <c r="J62" s="178">
        <f t="shared" si="0"/>
        <v>0</v>
      </c>
      <c r="P62" s="47"/>
    </row>
    <row r="63" spans="1:16" ht="15.75" thickBot="1" x14ac:dyDescent="0.3">
      <c r="A63" s="81"/>
      <c r="B63" s="82"/>
      <c r="C63" s="167"/>
      <c r="D63" s="174">
        <f>0.5*E63</f>
        <v>0</v>
      </c>
      <c r="E63" s="82"/>
      <c r="F63" s="83"/>
      <c r="G63" s="211"/>
      <c r="J63" s="182"/>
      <c r="P63" s="47"/>
    </row>
    <row r="64" spans="1:16" ht="15.75" thickBot="1" x14ac:dyDescent="0.3">
      <c r="C64" s="196"/>
      <c r="D64" s="196"/>
      <c r="P64" s="47"/>
    </row>
    <row r="65" spans="1:16" ht="30" x14ac:dyDescent="0.25">
      <c r="A65" s="190" t="s">
        <v>232</v>
      </c>
      <c r="B65" s="166" t="s">
        <v>81</v>
      </c>
      <c r="C65" s="166" t="s">
        <v>224</v>
      </c>
      <c r="D65" s="191" t="s">
        <v>31</v>
      </c>
      <c r="E65" s="166" t="s">
        <v>3</v>
      </c>
      <c r="F65" s="166" t="s">
        <v>2</v>
      </c>
      <c r="G65" s="192" t="s">
        <v>223</v>
      </c>
      <c r="I65" s="189"/>
      <c r="J65" s="197" t="s">
        <v>233</v>
      </c>
      <c r="K65" s="189"/>
      <c r="P65" s="47"/>
    </row>
    <row r="66" spans="1:16" x14ac:dyDescent="0.25">
      <c r="A66" s="193"/>
      <c r="B66" s="148"/>
      <c r="C66" s="148"/>
      <c r="D66" s="150"/>
      <c r="E66" s="148"/>
      <c r="F66" s="148"/>
      <c r="G66" s="194"/>
      <c r="I66" s="44"/>
      <c r="J66" s="178">
        <f>B66*0.4</f>
        <v>0</v>
      </c>
      <c r="P66" s="47"/>
    </row>
    <row r="67" spans="1:16" x14ac:dyDescent="0.25">
      <c r="A67" s="57"/>
      <c r="B67" s="55"/>
      <c r="C67" s="55"/>
      <c r="D67" s="149"/>
      <c r="E67" s="55"/>
      <c r="F67" s="55"/>
      <c r="G67" s="58"/>
      <c r="J67" s="178">
        <f t="shared" ref="J67:J92" si="2">B67*0.4</f>
        <v>0</v>
      </c>
      <c r="P67" s="47"/>
    </row>
    <row r="68" spans="1:16" x14ac:dyDescent="0.25">
      <c r="A68" s="57"/>
      <c r="B68" s="55"/>
      <c r="C68" s="55"/>
      <c r="D68" s="149"/>
      <c r="E68" s="55"/>
      <c r="F68" s="55"/>
      <c r="G68" s="58"/>
      <c r="J68" s="178">
        <f t="shared" si="2"/>
        <v>0</v>
      </c>
      <c r="P68" s="47"/>
    </row>
    <row r="69" spans="1:16" x14ac:dyDescent="0.25">
      <c r="A69" s="57"/>
      <c r="B69" s="55"/>
      <c r="C69" s="55"/>
      <c r="D69" s="149"/>
      <c r="E69" s="55"/>
      <c r="F69" s="55"/>
      <c r="G69" s="58"/>
      <c r="J69" s="178">
        <f t="shared" si="2"/>
        <v>0</v>
      </c>
      <c r="P69" s="47"/>
    </row>
    <row r="70" spans="1:16" x14ac:dyDescent="0.25">
      <c r="A70" s="57"/>
      <c r="B70" s="55"/>
      <c r="C70" s="55"/>
      <c r="D70" s="149"/>
      <c r="E70" s="55"/>
      <c r="F70" s="55"/>
      <c r="G70" s="58"/>
      <c r="J70" s="178">
        <f t="shared" si="2"/>
        <v>0</v>
      </c>
      <c r="P70" s="47"/>
    </row>
    <row r="71" spans="1:16" x14ac:dyDescent="0.25">
      <c r="A71" s="57"/>
      <c r="B71" s="55"/>
      <c r="C71" s="55"/>
      <c r="D71" s="149"/>
      <c r="E71" s="55"/>
      <c r="F71" s="55"/>
      <c r="G71" s="58"/>
      <c r="J71" s="178">
        <f t="shared" si="2"/>
        <v>0</v>
      </c>
      <c r="P71" s="47"/>
    </row>
    <row r="72" spans="1:16" x14ac:dyDescent="0.25">
      <c r="A72" s="57"/>
      <c r="B72" s="55"/>
      <c r="C72" s="55"/>
      <c r="D72" s="149"/>
      <c r="E72" s="55"/>
      <c r="F72" s="55"/>
      <c r="G72" s="58"/>
      <c r="J72" s="178">
        <f t="shared" si="2"/>
        <v>0</v>
      </c>
      <c r="P72" s="47"/>
    </row>
    <row r="73" spans="1:16" x14ac:dyDescent="0.25">
      <c r="A73" s="57"/>
      <c r="B73" s="55"/>
      <c r="C73" s="55"/>
      <c r="D73" s="149"/>
      <c r="E73" s="55"/>
      <c r="F73" s="55"/>
      <c r="G73" s="58"/>
      <c r="J73" s="178">
        <f t="shared" si="2"/>
        <v>0</v>
      </c>
      <c r="P73" s="47"/>
    </row>
    <row r="74" spans="1:16" x14ac:dyDescent="0.25">
      <c r="A74" s="57"/>
      <c r="B74" s="55"/>
      <c r="C74" s="55"/>
      <c r="D74" s="149"/>
      <c r="E74" s="55"/>
      <c r="F74" s="55"/>
      <c r="G74" s="58"/>
      <c r="J74" s="178">
        <f t="shared" si="2"/>
        <v>0</v>
      </c>
      <c r="P74" s="47"/>
    </row>
    <row r="75" spans="1:16" x14ac:dyDescent="0.25">
      <c r="A75" s="57"/>
      <c r="B75" s="55"/>
      <c r="C75" s="55"/>
      <c r="D75" s="149"/>
      <c r="E75" s="55"/>
      <c r="F75" s="55"/>
      <c r="G75" s="58"/>
      <c r="J75" s="178">
        <f t="shared" si="2"/>
        <v>0</v>
      </c>
      <c r="P75" s="47"/>
    </row>
    <row r="76" spans="1:16" x14ac:dyDescent="0.25">
      <c r="A76" s="57"/>
      <c r="B76" s="55"/>
      <c r="C76" s="55"/>
      <c r="D76" s="149"/>
      <c r="E76" s="55"/>
      <c r="F76" s="55"/>
      <c r="G76" s="58"/>
      <c r="J76" s="178">
        <f t="shared" si="2"/>
        <v>0</v>
      </c>
      <c r="P76" s="47"/>
    </row>
    <row r="77" spans="1:16" x14ac:dyDescent="0.25">
      <c r="A77" s="57"/>
      <c r="B77" s="55"/>
      <c r="C77" s="55"/>
      <c r="D77" s="149"/>
      <c r="E77" s="55"/>
      <c r="F77" s="55"/>
      <c r="G77" s="58"/>
      <c r="J77" s="178">
        <f t="shared" si="2"/>
        <v>0</v>
      </c>
      <c r="P77" s="47"/>
    </row>
    <row r="78" spans="1:16" x14ac:dyDescent="0.25">
      <c r="A78" s="57"/>
      <c r="B78" s="55"/>
      <c r="C78" s="55"/>
      <c r="D78" s="149"/>
      <c r="E78" s="55"/>
      <c r="F78" s="55"/>
      <c r="G78" s="58"/>
      <c r="J78" s="178">
        <f t="shared" si="2"/>
        <v>0</v>
      </c>
      <c r="P78" s="47"/>
    </row>
    <row r="79" spans="1:16" x14ac:dyDescent="0.25">
      <c r="A79" s="57"/>
      <c r="B79" s="55"/>
      <c r="C79" s="149"/>
      <c r="D79" s="149"/>
      <c r="E79" s="55"/>
      <c r="F79" s="55"/>
      <c r="G79" s="58"/>
      <c r="J79" s="178">
        <f t="shared" si="2"/>
        <v>0</v>
      </c>
      <c r="P79" s="47"/>
    </row>
    <row r="80" spans="1:16" x14ac:dyDescent="0.25">
      <c r="A80" s="57"/>
      <c r="B80" s="55"/>
      <c r="C80" s="149"/>
      <c r="D80" s="149"/>
      <c r="E80" s="55"/>
      <c r="F80" s="55"/>
      <c r="G80" s="58"/>
      <c r="J80" s="178">
        <f t="shared" si="2"/>
        <v>0</v>
      </c>
      <c r="P80" s="47"/>
    </row>
    <row r="81" spans="1:16" x14ac:dyDescent="0.25">
      <c r="A81" s="57"/>
      <c r="B81" s="55"/>
      <c r="C81" s="149"/>
      <c r="D81" s="149"/>
      <c r="E81" s="55"/>
      <c r="F81" s="55"/>
      <c r="G81" s="58"/>
      <c r="J81" s="178">
        <f t="shared" si="2"/>
        <v>0</v>
      </c>
      <c r="P81" s="47"/>
    </row>
    <row r="82" spans="1:16" x14ac:dyDescent="0.25">
      <c r="A82" s="57"/>
      <c r="B82" s="55"/>
      <c r="C82" s="149"/>
      <c r="D82" s="149"/>
      <c r="E82" s="55"/>
      <c r="F82" s="55"/>
      <c r="G82" s="58"/>
      <c r="J82" s="178">
        <f t="shared" si="2"/>
        <v>0</v>
      </c>
      <c r="P82" s="47"/>
    </row>
    <row r="83" spans="1:16" x14ac:dyDescent="0.25">
      <c r="A83" s="57"/>
      <c r="B83" s="55"/>
      <c r="C83" s="149"/>
      <c r="D83" s="149"/>
      <c r="E83" s="55"/>
      <c r="F83" s="55"/>
      <c r="G83" s="58"/>
      <c r="J83" s="178">
        <f t="shared" si="2"/>
        <v>0</v>
      </c>
      <c r="P83" s="47"/>
    </row>
    <row r="84" spans="1:16" x14ac:dyDescent="0.25">
      <c r="A84" s="57"/>
      <c r="B84" s="55"/>
      <c r="C84" s="149"/>
      <c r="D84" s="149"/>
      <c r="E84" s="55"/>
      <c r="F84" s="55"/>
      <c r="G84" s="58"/>
      <c r="J84" s="178">
        <f t="shared" si="2"/>
        <v>0</v>
      </c>
      <c r="P84" s="47"/>
    </row>
    <row r="85" spans="1:16" x14ac:dyDescent="0.25">
      <c r="A85" s="57"/>
      <c r="B85" s="55"/>
      <c r="C85" s="149"/>
      <c r="D85" s="149"/>
      <c r="E85" s="55"/>
      <c r="F85" s="55"/>
      <c r="G85" s="58"/>
      <c r="J85" s="178">
        <f t="shared" si="2"/>
        <v>0</v>
      </c>
      <c r="P85" s="47"/>
    </row>
    <row r="86" spans="1:16" x14ac:dyDescent="0.25">
      <c r="A86" s="57"/>
      <c r="B86" s="55"/>
      <c r="C86" s="149"/>
      <c r="D86" s="149"/>
      <c r="E86" s="55"/>
      <c r="F86" s="55"/>
      <c r="G86" s="58"/>
      <c r="J86" s="178">
        <f t="shared" si="2"/>
        <v>0</v>
      </c>
      <c r="P86" s="47"/>
    </row>
    <row r="87" spans="1:16" x14ac:dyDescent="0.25">
      <c r="A87" s="57"/>
      <c r="B87" s="55"/>
      <c r="C87" s="149"/>
      <c r="D87" s="149"/>
      <c r="E87" s="55"/>
      <c r="F87" s="55"/>
      <c r="G87" s="58"/>
      <c r="J87" s="178">
        <f t="shared" si="2"/>
        <v>0</v>
      </c>
      <c r="P87" s="47"/>
    </row>
    <row r="88" spans="1:16" x14ac:dyDescent="0.25">
      <c r="A88" s="57"/>
      <c r="B88" s="55"/>
      <c r="C88" s="149"/>
      <c r="D88" s="149"/>
      <c r="E88" s="55"/>
      <c r="F88" s="55"/>
      <c r="G88" s="58"/>
      <c r="J88" s="178">
        <f t="shared" si="2"/>
        <v>0</v>
      </c>
      <c r="P88" s="47"/>
    </row>
    <row r="89" spans="1:16" x14ac:dyDescent="0.25">
      <c r="A89" s="57"/>
      <c r="B89" s="55"/>
      <c r="C89" s="149"/>
      <c r="D89" s="149"/>
      <c r="E89" s="55"/>
      <c r="F89" s="55"/>
      <c r="G89" s="58"/>
      <c r="J89" s="178">
        <f t="shared" si="2"/>
        <v>0</v>
      </c>
      <c r="P89" s="47"/>
    </row>
    <row r="90" spans="1:16" x14ac:dyDescent="0.25">
      <c r="A90" s="57"/>
      <c r="B90" s="55"/>
      <c r="C90" s="149"/>
      <c r="D90" s="149"/>
      <c r="E90" s="55"/>
      <c r="F90" s="55"/>
      <c r="G90" s="58"/>
      <c r="J90" s="178">
        <f t="shared" si="2"/>
        <v>0</v>
      </c>
      <c r="P90" s="47"/>
    </row>
    <row r="91" spans="1:16" x14ac:dyDescent="0.25">
      <c r="A91" s="57"/>
      <c r="B91" s="55"/>
      <c r="C91" s="149"/>
      <c r="D91" s="149"/>
      <c r="E91" s="55"/>
      <c r="F91" s="55"/>
      <c r="G91" s="58"/>
      <c r="J91" s="178">
        <f t="shared" si="2"/>
        <v>0</v>
      </c>
      <c r="P91" s="47"/>
    </row>
    <row r="92" spans="1:16" x14ac:dyDescent="0.25">
      <c r="A92" s="57"/>
      <c r="B92" s="55"/>
      <c r="C92" s="149"/>
      <c r="D92" s="149"/>
      <c r="E92" s="55"/>
      <c r="F92" s="55"/>
      <c r="G92" s="58"/>
      <c r="J92" s="178">
        <f t="shared" si="2"/>
        <v>0</v>
      </c>
      <c r="P92" s="47"/>
    </row>
    <row r="93" spans="1:16" x14ac:dyDescent="0.25">
      <c r="A93" s="57"/>
      <c r="B93" s="55"/>
      <c r="C93" s="149"/>
      <c r="D93" s="149"/>
      <c r="E93" s="55"/>
      <c r="F93" s="55"/>
      <c r="G93" s="58"/>
      <c r="J93" s="178"/>
      <c r="P93" s="47"/>
    </row>
    <row r="94" spans="1:16" x14ac:dyDescent="0.25">
      <c r="A94" s="57"/>
      <c r="B94" s="55"/>
      <c r="C94" s="149"/>
      <c r="D94" s="149"/>
      <c r="E94" s="55"/>
      <c r="F94" s="55"/>
      <c r="G94" s="58"/>
      <c r="J94" s="178"/>
      <c r="P94" s="47"/>
    </row>
    <row r="95" spans="1:16" x14ac:dyDescent="0.25">
      <c r="A95" s="57"/>
      <c r="B95" s="55"/>
      <c r="C95" s="149"/>
      <c r="D95" s="149"/>
      <c r="E95" s="55"/>
      <c r="F95" s="55"/>
      <c r="G95" s="58"/>
      <c r="J95" s="178"/>
      <c r="P95" s="47"/>
    </row>
    <row r="96" spans="1:16" x14ac:dyDescent="0.25">
      <c r="A96" s="57"/>
      <c r="B96" s="55"/>
      <c r="C96" s="149"/>
      <c r="D96" s="149"/>
      <c r="E96" s="55"/>
      <c r="F96" s="55"/>
      <c r="G96" s="58"/>
      <c r="J96" s="178"/>
      <c r="P96" s="47"/>
    </row>
    <row r="97" spans="1:16" x14ac:dyDescent="0.25">
      <c r="A97" s="57"/>
      <c r="B97" s="55"/>
      <c r="C97" s="149"/>
      <c r="D97" s="149"/>
      <c r="E97" s="55"/>
      <c r="F97" s="55"/>
      <c r="G97" s="58"/>
      <c r="J97" s="178"/>
      <c r="P97" s="47"/>
    </row>
    <row r="98" spans="1:16" x14ac:dyDescent="0.25">
      <c r="A98" s="57"/>
      <c r="B98" s="55"/>
      <c r="C98" s="149"/>
      <c r="D98" s="149"/>
      <c r="E98" s="55"/>
      <c r="F98" s="55"/>
      <c r="G98" s="58"/>
      <c r="J98" s="178"/>
      <c r="P98" s="47"/>
    </row>
    <row r="99" spans="1:16" x14ac:dyDescent="0.25">
      <c r="A99" s="57"/>
      <c r="B99" s="55"/>
      <c r="C99" s="149"/>
      <c r="D99" s="149"/>
      <c r="E99" s="55"/>
      <c r="F99" s="55"/>
      <c r="G99" s="58"/>
      <c r="J99" s="178"/>
      <c r="P99" s="47"/>
    </row>
    <row r="100" spans="1:16" x14ac:dyDescent="0.25">
      <c r="A100" s="57"/>
      <c r="B100" s="55"/>
      <c r="C100" s="149"/>
      <c r="D100" s="149"/>
      <c r="E100" s="55"/>
      <c r="F100" s="55"/>
      <c r="G100" s="58"/>
      <c r="J100" s="178"/>
      <c r="P100" s="47"/>
    </row>
    <row r="101" spans="1:16" x14ac:dyDescent="0.25">
      <c r="A101" s="57"/>
      <c r="B101" s="55"/>
      <c r="C101" s="149"/>
      <c r="D101" s="149"/>
      <c r="E101" s="55"/>
      <c r="F101" s="55"/>
      <c r="G101" s="58"/>
      <c r="J101" s="178"/>
      <c r="P101" s="47"/>
    </row>
    <row r="102" spans="1:16" x14ac:dyDescent="0.25">
      <c r="A102" s="57"/>
      <c r="B102" s="55"/>
      <c r="C102" s="149"/>
      <c r="D102" s="149"/>
      <c r="E102" s="55"/>
      <c r="F102" s="55"/>
      <c r="G102" s="58"/>
      <c r="H102" s="195"/>
      <c r="J102" s="178"/>
      <c r="P102" s="47"/>
    </row>
    <row r="103" spans="1:16" x14ac:dyDescent="0.25">
      <c r="A103" s="57"/>
      <c r="B103" s="55"/>
      <c r="C103" s="149"/>
      <c r="D103" s="149"/>
      <c r="E103" s="55"/>
      <c r="F103" s="55"/>
      <c r="G103" s="58"/>
      <c r="J103" s="178"/>
      <c r="P103" s="47"/>
    </row>
    <row r="104" spans="1:16" x14ac:dyDescent="0.25">
      <c r="A104" s="57"/>
      <c r="B104" s="55"/>
      <c r="C104" s="149"/>
      <c r="D104" s="149"/>
      <c r="E104" s="55"/>
      <c r="F104" s="55"/>
      <c r="G104" s="58"/>
      <c r="J104" s="178"/>
      <c r="P104" s="47"/>
    </row>
    <row r="105" spans="1:16" x14ac:dyDescent="0.25">
      <c r="A105" s="57"/>
      <c r="B105" s="55"/>
      <c r="C105" s="149"/>
      <c r="D105" s="149"/>
      <c r="E105" s="55"/>
      <c r="F105" s="55"/>
      <c r="G105" s="58"/>
      <c r="J105" s="178"/>
      <c r="P105" s="47"/>
    </row>
    <row r="106" spans="1:16" x14ac:dyDescent="0.25">
      <c r="A106" s="57"/>
      <c r="B106" s="55"/>
      <c r="C106" s="55"/>
      <c r="D106" s="149"/>
      <c r="E106" s="55"/>
      <c r="F106" s="55"/>
      <c r="G106" s="58"/>
      <c r="J106" s="178"/>
      <c r="P106" s="47"/>
    </row>
    <row r="107" spans="1:16" ht="15.75" thickBot="1" x14ac:dyDescent="0.3">
      <c r="A107" s="81"/>
      <c r="B107" s="82"/>
      <c r="C107" s="82"/>
      <c r="D107" s="149"/>
      <c r="E107" s="82"/>
      <c r="F107" s="82"/>
      <c r="G107" s="83"/>
      <c r="J107" s="182"/>
      <c r="P107" s="47"/>
    </row>
  </sheetData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zoomScale="120" zoomScaleNormal="120" workbookViewId="0">
      <selection activeCell="P17" sqref="P17"/>
    </sheetView>
  </sheetViews>
  <sheetFormatPr baseColWidth="10" defaultColWidth="11.28515625" defaultRowHeight="15" x14ac:dyDescent="0.25"/>
  <cols>
    <col min="1" max="1" width="20.5703125" style="45" customWidth="1"/>
    <col min="2" max="2" width="11.28515625" style="45" customWidth="1"/>
    <col min="3" max="3" width="15" style="45" customWidth="1"/>
    <col min="4" max="4" width="9.28515625" style="45" customWidth="1"/>
    <col min="5" max="5" width="19.5703125" style="45" customWidth="1"/>
    <col min="6" max="6" width="4.5703125" style="45" customWidth="1"/>
    <col min="7" max="7" width="5.28515625" style="45" customWidth="1"/>
    <col min="8" max="8" width="4.28515625" style="45" customWidth="1"/>
    <col min="9" max="9" width="6.5703125" style="45" customWidth="1"/>
    <col min="10" max="10" width="3" style="45" customWidth="1"/>
    <col min="11" max="11" width="25.140625" style="45" customWidth="1"/>
    <col min="12" max="12" width="14.5703125" style="45" customWidth="1"/>
    <col min="13" max="13" width="7.5703125" style="45" customWidth="1"/>
    <col min="14" max="14" width="8.7109375" style="45" customWidth="1"/>
    <col min="15" max="15" width="20.42578125" style="45" customWidth="1"/>
    <col min="16" max="16" width="9.7109375" style="45" customWidth="1"/>
    <col min="17" max="17" width="5.28515625" style="45" customWidth="1"/>
    <col min="18" max="16384" width="11.28515625" style="45"/>
  </cols>
  <sheetData>
    <row r="1" spans="1:25" ht="15.75" thickBot="1" x14ac:dyDescent="0.3">
      <c r="A1" s="46" t="s">
        <v>87</v>
      </c>
      <c r="B1" s="73" t="s">
        <v>240</v>
      </c>
      <c r="C1" s="46" t="s">
        <v>88</v>
      </c>
      <c r="D1" s="208" t="s">
        <v>89</v>
      </c>
      <c r="E1" s="46" t="s">
        <v>6</v>
      </c>
      <c r="F1" s="46" t="s">
        <v>7</v>
      </c>
      <c r="G1" s="46"/>
      <c r="H1" s="46" t="s">
        <v>90</v>
      </c>
      <c r="I1" s="46" t="s">
        <v>8</v>
      </c>
      <c r="J1" s="44"/>
      <c r="K1" s="109" t="s">
        <v>219</v>
      </c>
      <c r="L1" s="42" t="s">
        <v>91</v>
      </c>
    </row>
    <row r="2" spans="1:25" x14ac:dyDescent="0.25">
      <c r="A2" s="50" t="s">
        <v>11</v>
      </c>
      <c r="B2" s="110">
        <f t="shared" ref="B2:B9" si="0">D2</f>
        <v>10</v>
      </c>
      <c r="C2" s="49"/>
      <c r="D2" s="209">
        <f>_xlfn.XLOOKUP($B$1,DatenExelintern!$G$1:$M$1,DatenExelintern!G2:M2)</f>
        <v>10</v>
      </c>
      <c r="E2" s="50" t="s">
        <v>14</v>
      </c>
      <c r="F2" s="25" t="s">
        <v>15</v>
      </c>
      <c r="G2" s="26" t="s">
        <v>16</v>
      </c>
      <c r="H2" s="65"/>
      <c r="I2" s="111">
        <v>20</v>
      </c>
      <c r="J2" s="49"/>
      <c r="K2" s="49"/>
      <c r="L2" s="89" t="s">
        <v>55</v>
      </c>
      <c r="M2" s="90" t="s">
        <v>221</v>
      </c>
      <c r="N2" s="90" t="s">
        <v>222</v>
      </c>
      <c r="O2" s="90" t="s">
        <v>56</v>
      </c>
      <c r="P2" s="86"/>
      <c r="Q2" s="49"/>
      <c r="R2" s="49"/>
      <c r="S2" s="49"/>
      <c r="T2" s="49"/>
      <c r="U2" s="49"/>
      <c r="V2" s="49"/>
      <c r="W2" s="49"/>
      <c r="X2" s="49"/>
      <c r="Y2" s="49"/>
    </row>
    <row r="3" spans="1:25" x14ac:dyDescent="0.25">
      <c r="A3" s="57" t="s">
        <v>13</v>
      </c>
      <c r="B3" s="112">
        <f t="shared" si="0"/>
        <v>10</v>
      </c>
      <c r="C3" s="49"/>
      <c r="D3" s="209">
        <f>_xlfn.XLOOKUP($B$1,DatenExelintern!$G$1:$M$1,DatenExelintern!G3:M3)</f>
        <v>10</v>
      </c>
      <c r="E3" s="57" t="s">
        <v>19</v>
      </c>
      <c r="F3" s="18" t="s">
        <v>15</v>
      </c>
      <c r="G3" s="113" t="s">
        <v>16</v>
      </c>
      <c r="H3" s="49"/>
      <c r="I3" s="114">
        <v>20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x14ac:dyDescent="0.25">
      <c r="A4" s="57" t="s">
        <v>18</v>
      </c>
      <c r="B4" s="115">
        <f>D4</f>
        <v>10</v>
      </c>
      <c r="C4" s="49"/>
      <c r="D4" s="209">
        <f>_xlfn.XLOOKUP($B$1,DatenExelintern!$G$1:$M$1,DatenExelintern!G4:M4)</f>
        <v>10</v>
      </c>
      <c r="E4" s="57" t="s">
        <v>21</v>
      </c>
      <c r="F4" s="18" t="s">
        <v>15</v>
      </c>
      <c r="G4" s="113"/>
      <c r="H4" s="49"/>
      <c r="I4" s="114">
        <v>20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x14ac:dyDescent="0.25">
      <c r="A5" s="57" t="s">
        <v>212</v>
      </c>
      <c r="B5" s="116">
        <f t="shared" si="0"/>
        <v>10</v>
      </c>
      <c r="C5" s="49"/>
      <c r="D5" s="209">
        <f>_xlfn.XLOOKUP($B$1,DatenExelintern!$G$1:$M$1,DatenExelintern!G5:M5)</f>
        <v>10</v>
      </c>
      <c r="E5" s="57" t="s">
        <v>23</v>
      </c>
      <c r="F5" s="21" t="s">
        <v>15</v>
      </c>
      <c r="G5" s="19" t="s">
        <v>16</v>
      </c>
      <c r="H5" s="49"/>
      <c r="I5" s="114">
        <v>20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 x14ac:dyDescent="0.25">
      <c r="A6" s="57" t="s">
        <v>22</v>
      </c>
      <c r="B6" s="117">
        <f t="shared" si="0"/>
        <v>10</v>
      </c>
      <c r="C6" s="49"/>
      <c r="D6" s="209">
        <f>_xlfn.XLOOKUP($B$1,DatenExelintern!$G$1:$M$1,DatenExelintern!G6:M6)</f>
        <v>10</v>
      </c>
      <c r="E6" s="57" t="s">
        <v>124</v>
      </c>
      <c r="F6" s="21" t="s">
        <v>64</v>
      </c>
      <c r="G6" s="20" t="s">
        <v>147</v>
      </c>
      <c r="H6" s="49"/>
      <c r="I6" s="114">
        <v>20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x14ac:dyDescent="0.25">
      <c r="A7" s="57" t="s">
        <v>164</v>
      </c>
      <c r="B7" s="118">
        <f t="shared" si="0"/>
        <v>10</v>
      </c>
      <c r="C7" s="49"/>
      <c r="D7" s="209">
        <f>_xlfn.XLOOKUP($B$1,DatenExelintern!$G$1:$M$1,DatenExelintern!G7:M7)</f>
        <v>10</v>
      </c>
      <c r="E7" s="57" t="s">
        <v>24</v>
      </c>
      <c r="F7" s="113" t="s">
        <v>16</v>
      </c>
      <c r="G7" s="19" t="s">
        <v>25</v>
      </c>
      <c r="H7" s="49"/>
      <c r="I7" s="114">
        <v>20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x14ac:dyDescent="0.25">
      <c r="A8" s="57" t="s">
        <v>29</v>
      </c>
      <c r="B8" s="119">
        <f t="shared" si="0"/>
        <v>4</v>
      </c>
      <c r="C8" s="49"/>
      <c r="D8" s="209">
        <f>_xlfn.XLOOKUP($B$1,DatenExelintern!$G$1:$M$1,DatenExelintern!G8:M8)</f>
        <v>4</v>
      </c>
      <c r="E8" s="57" t="s">
        <v>30</v>
      </c>
      <c r="F8" s="21" t="s">
        <v>15</v>
      </c>
      <c r="G8" s="19" t="s">
        <v>25</v>
      </c>
      <c r="H8" s="49"/>
      <c r="I8" s="114">
        <v>20</v>
      </c>
      <c r="J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ht="15.75" thickBot="1" x14ac:dyDescent="0.3">
      <c r="A9" s="57" t="s">
        <v>125</v>
      </c>
      <c r="B9" s="119">
        <f t="shared" si="0"/>
        <v>4</v>
      </c>
      <c r="C9" s="49"/>
      <c r="D9" s="209">
        <f>_xlfn.XLOOKUP($B$1,DatenExelintern!$G$1:$M$1,DatenExelintern!G9:M9)</f>
        <v>4</v>
      </c>
      <c r="E9" s="81" t="s">
        <v>34</v>
      </c>
      <c r="F9" s="23" t="s">
        <v>25</v>
      </c>
      <c r="G9" s="120"/>
      <c r="H9" s="49"/>
      <c r="I9" s="121">
        <v>20</v>
      </c>
      <c r="J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x14ac:dyDescent="0.25">
      <c r="A10" s="57" t="s">
        <v>33</v>
      </c>
      <c r="B10" s="122">
        <f>ROUND((B8+B5+B7+B9)/2,0)</f>
        <v>14</v>
      </c>
      <c r="C10" s="49"/>
      <c r="D10" s="209"/>
      <c r="E10" s="50" t="s">
        <v>42</v>
      </c>
      <c r="F10" s="25" t="s">
        <v>15</v>
      </c>
      <c r="G10" s="26" t="s">
        <v>25</v>
      </c>
      <c r="H10" s="49"/>
      <c r="I10" s="111">
        <v>20</v>
      </c>
      <c r="J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15.75" thickBot="1" x14ac:dyDescent="0.3">
      <c r="A11" s="81" t="s">
        <v>38</v>
      </c>
      <c r="B11" s="123">
        <f>B5-ROUND(Inventar!H12/5,0)</f>
        <v>10</v>
      </c>
      <c r="C11" s="49"/>
      <c r="D11" s="209"/>
      <c r="E11" s="57" t="s">
        <v>45</v>
      </c>
      <c r="F11" s="27" t="s">
        <v>25</v>
      </c>
      <c r="G11" s="17"/>
      <c r="H11" s="49"/>
      <c r="I11" s="114">
        <v>20</v>
      </c>
      <c r="J11" s="49"/>
      <c r="L11" s="49"/>
      <c r="M11" s="49"/>
      <c r="N11" s="49"/>
      <c r="O11" s="124" t="s">
        <v>220</v>
      </c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ht="15.75" thickBot="1" x14ac:dyDescent="0.3">
      <c r="B12" s="49"/>
      <c r="C12" s="49"/>
      <c r="D12" s="209"/>
      <c r="E12" s="81" t="s">
        <v>239</v>
      </c>
      <c r="F12" s="23" t="s">
        <v>25</v>
      </c>
      <c r="G12" s="24" t="s">
        <v>147</v>
      </c>
      <c r="H12" s="49"/>
      <c r="I12" s="121">
        <v>20</v>
      </c>
      <c r="J12" s="49"/>
      <c r="L12" s="49"/>
      <c r="M12" s="49"/>
      <c r="N12" s="49"/>
      <c r="O12" s="56" t="s">
        <v>218</v>
      </c>
      <c r="P12" s="56">
        <f>B4*4+B7</f>
        <v>50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A13" s="44" t="s">
        <v>55</v>
      </c>
      <c r="B13" s="49" t="s">
        <v>199</v>
      </c>
      <c r="C13" s="49"/>
      <c r="D13" s="209"/>
      <c r="E13" s="50" t="s">
        <v>51</v>
      </c>
      <c r="F13" s="29" t="s">
        <v>52</v>
      </c>
      <c r="G13" s="125" t="s">
        <v>64</v>
      </c>
      <c r="H13" s="49"/>
      <c r="I13" s="111">
        <v>20</v>
      </c>
      <c r="J13" s="49"/>
      <c r="L13" s="49"/>
      <c r="M13" s="49"/>
      <c r="N13" s="49"/>
      <c r="O13" s="56" t="s">
        <v>217</v>
      </c>
      <c r="P13" s="56">
        <f>ROUNDUP((B6*4+B7) / 2,0)</f>
        <v>25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5.75" thickBot="1" x14ac:dyDescent="0.3">
      <c r="B14" s="49"/>
      <c r="C14" s="49"/>
      <c r="D14" s="209"/>
      <c r="E14" s="57" t="s">
        <v>54</v>
      </c>
      <c r="F14" s="30" t="s">
        <v>52</v>
      </c>
      <c r="G14" s="128"/>
      <c r="H14" s="49"/>
      <c r="I14" s="114">
        <v>20</v>
      </c>
      <c r="J14" s="49"/>
      <c r="K14" s="49"/>
      <c r="L14" s="49"/>
      <c r="M14" s="49"/>
      <c r="N14" s="49"/>
      <c r="O14" s="56" t="s">
        <v>255</v>
      </c>
      <c r="P14" s="56">
        <f>_xlfn.XLOOKUP($B$1,DatenExelintern!$G$1:$M$1,DatenExelintern!G14:M14)</f>
        <v>30</v>
      </c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25">
      <c r="A15" s="126" t="s">
        <v>65</v>
      </c>
      <c r="B15" s="127">
        <f>D15</f>
        <v>200</v>
      </c>
      <c r="C15" s="49"/>
      <c r="D15" s="209">
        <f>_xlfn.XLOOKUP($B$1,DatenExelintern!$G$1:$M$1,DatenExelintern!G10:M10)</f>
        <v>200</v>
      </c>
      <c r="E15" s="57" t="s">
        <v>57</v>
      </c>
      <c r="F15" s="30" t="s">
        <v>52</v>
      </c>
      <c r="G15" s="128"/>
      <c r="H15" s="49"/>
      <c r="I15" s="114">
        <v>20</v>
      </c>
      <c r="J15" s="49"/>
      <c r="K15" s="49"/>
      <c r="L15" s="49"/>
      <c r="M15" s="49"/>
      <c r="N15" s="49"/>
      <c r="O15" s="56" t="s">
        <v>256</v>
      </c>
      <c r="P15" s="56">
        <f>_xlfn.XLOOKUP($B$1,DatenExelintern!$G$1:$M$1,DatenExelintern!G15:M15)</f>
        <v>150</v>
      </c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5.75" thickBot="1" x14ac:dyDescent="0.3">
      <c r="A16" s="129" t="s">
        <v>67</v>
      </c>
      <c r="B16" s="130">
        <f>D16</f>
        <v>12</v>
      </c>
      <c r="C16" s="49"/>
      <c r="D16" s="209">
        <f>_xlfn.XLOOKUP($B$1,DatenExelintern!$G$1:$M$1,DatenExelintern!G11:M11)</f>
        <v>12</v>
      </c>
      <c r="E16" s="57" t="s">
        <v>58</v>
      </c>
      <c r="F16" s="21" t="s">
        <v>92</v>
      </c>
      <c r="G16" s="19" t="s">
        <v>93</v>
      </c>
      <c r="H16" s="49"/>
      <c r="I16" s="114">
        <v>20</v>
      </c>
      <c r="J16" s="49"/>
      <c r="K16" s="49"/>
      <c r="L16" s="49"/>
      <c r="M16" s="49"/>
      <c r="N16" s="49"/>
      <c r="O16" s="56" t="s">
        <v>258</v>
      </c>
      <c r="P16" s="56" t="str">
        <f>_xlfn.XLOOKUP($B$1,DatenExelintern!$G$1:$M$1,DatenExelintern!G16:M16)</f>
        <v>Herkunft 2</v>
      </c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25">
      <c r="A17" s="131" t="s">
        <v>69</v>
      </c>
      <c r="B17" s="132">
        <f>ROUNDUP(CharacterSheet!$B$15*0.2,0)</f>
        <v>40</v>
      </c>
      <c r="C17" s="49"/>
      <c r="D17" s="209"/>
      <c r="E17" s="57" t="s">
        <v>63</v>
      </c>
      <c r="F17" s="21" t="s">
        <v>64</v>
      </c>
      <c r="G17" s="19" t="s">
        <v>147</v>
      </c>
      <c r="H17" s="49"/>
      <c r="I17" s="114">
        <v>20</v>
      </c>
      <c r="J17" s="49"/>
      <c r="K17" s="49"/>
      <c r="L17" s="49"/>
      <c r="M17" s="49"/>
      <c r="N17" s="49"/>
      <c r="O17" s="56" t="s">
        <v>247</v>
      </c>
      <c r="P17" s="56">
        <f>_xlfn.XLOOKUP($B$1,DatenExelintern!$G$1:$M$1,DatenExelintern!G12:M12)</f>
        <v>30000</v>
      </c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thickBot="1" x14ac:dyDescent="0.3">
      <c r="A18" s="131" t="s">
        <v>71</v>
      </c>
      <c r="B18" s="133">
        <f>ROUNDUP(CharacterSheet!$B$15*0.7,0)</f>
        <v>140</v>
      </c>
      <c r="C18" s="49"/>
      <c r="D18" s="209"/>
      <c r="E18" s="81" t="s">
        <v>66</v>
      </c>
      <c r="F18" s="31" t="s">
        <v>127</v>
      </c>
      <c r="G18" s="134" t="s">
        <v>93</v>
      </c>
      <c r="H18" s="49"/>
      <c r="I18" s="121">
        <v>20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25">
      <c r="A19" s="131" t="s">
        <v>157</v>
      </c>
      <c r="B19" s="133">
        <f>ROUNDUP(CharacterSheet!$B$15*0.2,0)</f>
        <v>40</v>
      </c>
      <c r="C19" s="49">
        <f>P14</f>
        <v>30</v>
      </c>
      <c r="D19" s="209" t="s">
        <v>94</v>
      </c>
      <c r="E19" s="50" t="s">
        <v>70</v>
      </c>
      <c r="F19" s="33" t="s">
        <v>16</v>
      </c>
      <c r="G19" s="135"/>
      <c r="H19" s="49"/>
      <c r="I19" s="111">
        <v>20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ht="15.75" thickBot="1" x14ac:dyDescent="0.3">
      <c r="A20" s="131" t="s">
        <v>158</v>
      </c>
      <c r="B20" s="133">
        <f>ROUNDUP(CharacterSheet!$B$15*0.2,0)</f>
        <v>40</v>
      </c>
      <c r="C20" s="49">
        <f>C19+(SUM(C2:C8)+C15+C16)</f>
        <v>30</v>
      </c>
      <c r="D20" s="209" t="s">
        <v>62</v>
      </c>
      <c r="E20" s="81" t="s">
        <v>72</v>
      </c>
      <c r="F20" s="31" t="s">
        <v>16</v>
      </c>
      <c r="G20" s="134"/>
      <c r="H20" s="69"/>
      <c r="I20" s="121">
        <v>20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25">
      <c r="A21" s="131" t="s">
        <v>159</v>
      </c>
      <c r="B21" s="133">
        <f>ROUNDUP(CharacterSheet!$B$15*0.25,0)</f>
        <v>50</v>
      </c>
      <c r="C21" s="49"/>
      <c r="E21" s="50" t="s">
        <v>74</v>
      </c>
      <c r="F21" s="35" t="s">
        <v>64</v>
      </c>
      <c r="G21" s="137"/>
      <c r="H21" s="49"/>
      <c r="I21" s="111">
        <v>20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x14ac:dyDescent="0.25">
      <c r="A22" s="131" t="s">
        <v>160</v>
      </c>
      <c r="B22" s="133">
        <f>ROUNDUP(CharacterSheet!$B$15*0.25,0)</f>
        <v>50</v>
      </c>
      <c r="C22" s="136"/>
      <c r="E22" s="57" t="s">
        <v>75</v>
      </c>
      <c r="F22" s="37" t="s">
        <v>64</v>
      </c>
      <c r="G22" s="20"/>
      <c r="H22" s="49"/>
      <c r="I22" s="114">
        <v>20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ht="15.75" thickBot="1" x14ac:dyDescent="0.3">
      <c r="B23" s="49"/>
      <c r="C23" s="49"/>
      <c r="E23" s="81" t="s">
        <v>76</v>
      </c>
      <c r="F23" s="28" t="s">
        <v>64</v>
      </c>
      <c r="G23" s="24" t="s">
        <v>147</v>
      </c>
      <c r="H23" s="49"/>
      <c r="I23" s="121">
        <v>20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25">
      <c r="B24" s="49"/>
      <c r="C24" s="49"/>
      <c r="D24" s="49"/>
      <c r="E24" s="50" t="s">
        <v>78</v>
      </c>
      <c r="F24" s="38" t="s">
        <v>147</v>
      </c>
      <c r="G24" s="138"/>
      <c r="H24" s="49"/>
      <c r="I24" s="111">
        <v>20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25">
      <c r="B25" s="49"/>
      <c r="C25" s="49"/>
      <c r="D25" s="49"/>
      <c r="E25" s="57" t="s">
        <v>135</v>
      </c>
      <c r="F25" s="39" t="s">
        <v>147</v>
      </c>
      <c r="G25" s="139"/>
      <c r="H25" s="49"/>
      <c r="I25" s="114">
        <v>20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ht="15.75" thickBot="1" x14ac:dyDescent="0.3">
      <c r="B26" s="49"/>
      <c r="C26" s="49"/>
      <c r="D26" s="49"/>
      <c r="E26" s="81" t="s">
        <v>79</v>
      </c>
      <c r="F26" s="40" t="s">
        <v>147</v>
      </c>
      <c r="G26" s="140"/>
      <c r="H26" s="71"/>
      <c r="I26" s="121">
        <v>20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x14ac:dyDescent="0.25">
      <c r="B27" s="49"/>
      <c r="C27" s="49"/>
      <c r="D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25">
      <c r="B28" s="49"/>
      <c r="C28" s="49"/>
      <c r="D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x14ac:dyDescent="0.25">
      <c r="B29" s="49"/>
      <c r="C29" s="49"/>
      <c r="D29" s="49"/>
      <c r="H29" s="49">
        <f>SUM(H2:H27)</f>
        <v>0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 x14ac:dyDescent="0.25">
      <c r="B30" s="49"/>
      <c r="C30" s="49"/>
      <c r="D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 x14ac:dyDescent="0.25">
      <c r="B31" s="49"/>
      <c r="C31" s="49"/>
      <c r="D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 x14ac:dyDescent="0.25">
      <c r="B32" s="49"/>
      <c r="C32" s="49"/>
      <c r="D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2:25" x14ac:dyDescent="0.25">
      <c r="B33" s="49"/>
      <c r="C33" s="49"/>
      <c r="D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2:25" x14ac:dyDescent="0.25">
      <c r="B34" s="49"/>
      <c r="C34" s="49"/>
      <c r="D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2:25" x14ac:dyDescent="0.25">
      <c r="B35" s="49"/>
      <c r="C35" s="49"/>
      <c r="D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2:25" x14ac:dyDescent="0.25">
      <c r="J36" s="49"/>
      <c r="K36" s="49"/>
      <c r="L36" s="49"/>
      <c r="M36" s="49"/>
      <c r="N36" s="49"/>
      <c r="Q36" s="49"/>
      <c r="R36" s="49"/>
      <c r="S36" s="49"/>
      <c r="T36" s="49"/>
      <c r="U36" s="49"/>
      <c r="V36" s="49"/>
      <c r="W36" s="49"/>
      <c r="X36" s="49"/>
      <c r="Y36" s="49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0"/>
  <sheetViews>
    <sheetView zoomScale="120" zoomScaleNormal="120" workbookViewId="0">
      <selection activeCell="A27" sqref="A27"/>
    </sheetView>
  </sheetViews>
  <sheetFormatPr baseColWidth="10" defaultColWidth="11.28515625" defaultRowHeight="15" x14ac:dyDescent="0.25"/>
  <cols>
    <col min="1" max="6" width="11.28515625" style="45"/>
    <col min="7" max="7" width="5.140625" style="45" customWidth="1"/>
    <col min="8" max="8" width="11.28515625" style="45"/>
    <col min="9" max="9" width="7.28515625" style="45" customWidth="1"/>
    <col min="10" max="10" width="16.140625" style="45" customWidth="1"/>
    <col min="11" max="11" width="18.85546875" style="45" customWidth="1"/>
    <col min="12" max="12" width="13.7109375" style="45" customWidth="1"/>
    <col min="13" max="13" width="12.28515625" style="45" customWidth="1"/>
    <col min="14" max="14" width="11.28515625" style="45"/>
    <col min="15" max="15" width="5.7109375" style="45" customWidth="1"/>
    <col min="16" max="16384" width="11.28515625" style="45"/>
  </cols>
  <sheetData>
    <row r="1" spans="1:15" ht="15.75" thickBot="1" x14ac:dyDescent="0.3">
      <c r="A1" s="45" t="s">
        <v>95</v>
      </c>
      <c r="D1" s="45" t="s">
        <v>90</v>
      </c>
    </row>
    <row r="2" spans="1:15" ht="15.75" thickBot="1" x14ac:dyDescent="0.3">
      <c r="A2" s="45" t="s">
        <v>87</v>
      </c>
      <c r="B2" s="45" t="s">
        <v>96</v>
      </c>
      <c r="D2" s="45" t="s">
        <v>97</v>
      </c>
      <c r="E2" s="45" t="s">
        <v>96</v>
      </c>
      <c r="H2" s="214" t="s">
        <v>98</v>
      </c>
      <c r="I2" s="215" t="s">
        <v>99</v>
      </c>
      <c r="J2" s="215" t="s">
        <v>90</v>
      </c>
      <c r="K2" s="215" t="s">
        <v>95</v>
      </c>
      <c r="L2" s="215" t="s">
        <v>100</v>
      </c>
      <c r="M2" s="215" t="s">
        <v>101</v>
      </c>
      <c r="N2" s="141" t="s">
        <v>102</v>
      </c>
      <c r="O2" s="142"/>
    </row>
    <row r="3" spans="1:15" x14ac:dyDescent="0.25">
      <c r="A3" s="213" t="s">
        <v>103</v>
      </c>
      <c r="B3" s="55">
        <v>1</v>
      </c>
      <c r="D3" s="55" t="s">
        <v>104</v>
      </c>
      <c r="E3" s="55">
        <v>1</v>
      </c>
      <c r="H3" s="216"/>
      <c r="I3" s="211"/>
      <c r="J3" s="211"/>
      <c r="K3" s="211"/>
      <c r="L3" s="211"/>
      <c r="M3" s="211"/>
      <c r="N3" s="211"/>
      <c r="O3" s="217"/>
    </row>
    <row r="4" spans="1:15" x14ac:dyDescent="0.25">
      <c r="A4" s="213" t="s">
        <v>105</v>
      </c>
      <c r="B4" s="55">
        <v>2</v>
      </c>
      <c r="D4" s="55" t="s">
        <v>106</v>
      </c>
      <c r="E4" s="55">
        <v>2</v>
      </c>
      <c r="H4" s="216"/>
      <c r="I4" s="211"/>
      <c r="J4" s="211"/>
      <c r="K4" s="211"/>
      <c r="L4" s="211"/>
      <c r="M4" s="211"/>
      <c r="N4" s="211"/>
      <c r="O4" s="217"/>
    </row>
    <row r="5" spans="1:15" x14ac:dyDescent="0.25">
      <c r="A5" s="213" t="s">
        <v>107</v>
      </c>
      <c r="B5" s="55">
        <v>4</v>
      </c>
      <c r="D5" s="55" t="s">
        <v>108</v>
      </c>
      <c r="E5" s="55">
        <v>4</v>
      </c>
      <c r="H5" s="216"/>
      <c r="I5" s="211"/>
      <c r="J5" s="211"/>
      <c r="K5" s="211"/>
      <c r="L5" s="211"/>
      <c r="M5" s="211"/>
      <c r="N5" s="211"/>
      <c r="O5" s="217"/>
    </row>
    <row r="6" spans="1:15" x14ac:dyDescent="0.25">
      <c r="A6" s="213" t="s">
        <v>109</v>
      </c>
      <c r="B6" s="55">
        <v>6</v>
      </c>
      <c r="D6" s="55" t="s">
        <v>110</v>
      </c>
      <c r="E6" s="55">
        <v>6</v>
      </c>
      <c r="H6" s="216"/>
      <c r="I6" s="211"/>
      <c r="J6" s="211"/>
      <c r="K6" s="211"/>
      <c r="L6" s="211"/>
      <c r="M6" s="211"/>
      <c r="N6" s="211"/>
      <c r="O6" s="217"/>
    </row>
    <row r="7" spans="1:15" x14ac:dyDescent="0.25">
      <c r="A7" s="213" t="s">
        <v>111</v>
      </c>
      <c r="B7" s="55">
        <v>8</v>
      </c>
      <c r="D7" s="55" t="s">
        <v>112</v>
      </c>
      <c r="E7" s="55">
        <v>8</v>
      </c>
      <c r="H7" s="216"/>
      <c r="I7" s="211"/>
      <c r="J7" s="211"/>
      <c r="K7" s="211"/>
      <c r="L7" s="211"/>
      <c r="M7" s="211"/>
      <c r="N7" s="211"/>
      <c r="O7" s="217"/>
    </row>
    <row r="8" spans="1:15" x14ac:dyDescent="0.25">
      <c r="A8" s="213" t="s">
        <v>113</v>
      </c>
      <c r="B8" s="55">
        <v>10</v>
      </c>
      <c r="H8" s="216"/>
      <c r="I8" s="211"/>
      <c r="J8" s="211"/>
      <c r="K8" s="211"/>
      <c r="L8" s="211"/>
      <c r="M8" s="211"/>
      <c r="N8" s="211"/>
      <c r="O8" s="217"/>
    </row>
    <row r="9" spans="1:15" x14ac:dyDescent="0.25">
      <c r="H9" s="216"/>
      <c r="I9" s="211"/>
      <c r="J9" s="211"/>
      <c r="K9" s="211"/>
      <c r="L9" s="211"/>
      <c r="M9" s="211"/>
      <c r="N9" s="211"/>
      <c r="O9" s="217"/>
    </row>
    <row r="10" spans="1:15" x14ac:dyDescent="0.25">
      <c r="A10" s="143" t="s">
        <v>65</v>
      </c>
      <c r="B10" s="45" t="s">
        <v>114</v>
      </c>
      <c r="H10" s="216"/>
      <c r="I10" s="211"/>
      <c r="J10" s="211"/>
      <c r="K10" s="211"/>
      <c r="L10" s="211"/>
      <c r="M10" s="211"/>
      <c r="N10" s="211"/>
      <c r="O10" s="217"/>
    </row>
    <row r="11" spans="1:15" ht="15.75" thickBot="1" x14ac:dyDescent="0.3">
      <c r="A11" s="213" t="s">
        <v>115</v>
      </c>
      <c r="B11" s="55">
        <v>0.5</v>
      </c>
      <c r="H11" s="216"/>
      <c r="I11" s="211"/>
      <c r="J11" s="211"/>
      <c r="K11" s="211"/>
      <c r="L11" s="211"/>
      <c r="M11" s="211"/>
      <c r="N11" s="211"/>
      <c r="O11" s="217"/>
    </row>
    <row r="12" spans="1:15" x14ac:dyDescent="0.25">
      <c r="A12" s="55" t="s">
        <v>117</v>
      </c>
      <c r="B12" s="55">
        <v>1</v>
      </c>
      <c r="E12" s="106" t="s">
        <v>116</v>
      </c>
      <c r="F12" s="105"/>
      <c r="H12" s="216"/>
      <c r="I12" s="211"/>
      <c r="J12" s="211"/>
      <c r="K12" s="211"/>
      <c r="L12" s="211"/>
      <c r="M12" s="211"/>
      <c r="N12" s="211"/>
      <c r="O12" s="217"/>
    </row>
    <row r="13" spans="1:15" x14ac:dyDescent="0.25">
      <c r="A13" s="213" t="s">
        <v>119</v>
      </c>
      <c r="B13" s="55">
        <v>2</v>
      </c>
      <c r="E13" s="108" t="s">
        <v>118</v>
      </c>
      <c r="F13" s="107">
        <v>3</v>
      </c>
      <c r="H13" s="216"/>
      <c r="I13" s="211"/>
      <c r="J13" s="211"/>
      <c r="K13" s="211"/>
      <c r="L13" s="211"/>
      <c r="M13" s="211"/>
      <c r="N13" s="211"/>
      <c r="O13" s="217"/>
    </row>
    <row r="14" spans="1:15" x14ac:dyDescent="0.25">
      <c r="A14" s="55" t="s">
        <v>120</v>
      </c>
      <c r="B14" s="55">
        <v>4</v>
      </c>
      <c r="E14" s="108"/>
      <c r="F14" s="107"/>
      <c r="H14" s="216"/>
      <c r="I14" s="211"/>
      <c r="J14" s="211"/>
      <c r="K14" s="211"/>
      <c r="L14" s="211"/>
      <c r="M14" s="211"/>
      <c r="N14" s="211"/>
      <c r="O14" s="217"/>
    </row>
    <row r="15" spans="1:15" x14ac:dyDescent="0.25">
      <c r="A15" s="213" t="s">
        <v>122</v>
      </c>
      <c r="B15" s="55">
        <v>6</v>
      </c>
      <c r="E15" s="108" t="s">
        <v>121</v>
      </c>
      <c r="F15" s="107" t="s">
        <v>90</v>
      </c>
      <c r="H15" s="216"/>
      <c r="I15" s="211"/>
      <c r="J15" s="211"/>
      <c r="K15" s="211"/>
      <c r="L15" s="211"/>
      <c r="M15" s="211"/>
      <c r="N15" s="211"/>
      <c r="O15" s="217"/>
    </row>
    <row r="16" spans="1:15" x14ac:dyDescent="0.25">
      <c r="A16" s="55" t="s">
        <v>123</v>
      </c>
      <c r="B16" s="55">
        <v>8</v>
      </c>
      <c r="E16" s="57">
        <v>6</v>
      </c>
      <c r="F16" s="58">
        <f>E16*2</f>
        <v>12</v>
      </c>
      <c r="H16" s="216"/>
      <c r="I16" s="211"/>
      <c r="J16" s="211"/>
      <c r="K16" s="211"/>
      <c r="L16" s="211"/>
      <c r="M16" s="211"/>
      <c r="N16" s="211"/>
      <c r="O16" s="217"/>
    </row>
    <row r="17" spans="1:15" x14ac:dyDescent="0.25">
      <c r="E17" s="57">
        <v>7</v>
      </c>
      <c r="F17" s="58">
        <f t="shared" ref="F17:F30" si="0">E17*2</f>
        <v>14</v>
      </c>
      <c r="H17" s="216"/>
      <c r="I17" s="211"/>
      <c r="J17" s="211"/>
      <c r="K17" s="211"/>
      <c r="L17" s="211"/>
      <c r="M17" s="211"/>
      <c r="N17" s="211"/>
      <c r="O17" s="217"/>
    </row>
    <row r="18" spans="1:15" x14ac:dyDescent="0.25">
      <c r="A18" s="45" t="s">
        <v>67</v>
      </c>
      <c r="B18" s="45" t="s">
        <v>238</v>
      </c>
      <c r="E18" s="57">
        <v>8</v>
      </c>
      <c r="F18" s="58">
        <f t="shared" si="0"/>
        <v>16</v>
      </c>
      <c r="H18" s="216"/>
      <c r="I18" s="211"/>
      <c r="J18" s="211"/>
      <c r="K18" s="211"/>
      <c r="L18" s="211"/>
      <c r="M18" s="211"/>
      <c r="N18" s="211"/>
      <c r="O18" s="217"/>
    </row>
    <row r="19" spans="1:15" x14ac:dyDescent="0.25">
      <c r="A19" s="55">
        <v>2</v>
      </c>
      <c r="B19" s="55">
        <v>1</v>
      </c>
      <c r="E19" s="57">
        <v>9</v>
      </c>
      <c r="F19" s="58">
        <f t="shared" si="0"/>
        <v>18</v>
      </c>
      <c r="H19" s="216"/>
      <c r="I19" s="211"/>
      <c r="J19" s="211"/>
      <c r="K19" s="211"/>
      <c r="L19" s="211"/>
      <c r="M19" s="211"/>
      <c r="N19" s="211"/>
      <c r="O19" s="217"/>
    </row>
    <row r="20" spans="1:15" x14ac:dyDescent="0.25">
      <c r="A20" s="143"/>
      <c r="E20" s="57">
        <v>10</v>
      </c>
      <c r="F20" s="58">
        <f t="shared" si="0"/>
        <v>20</v>
      </c>
      <c r="H20" s="216"/>
      <c r="I20" s="211"/>
      <c r="J20" s="211"/>
      <c r="K20" s="211"/>
      <c r="L20" s="211"/>
      <c r="M20" s="211"/>
      <c r="N20" s="211"/>
      <c r="O20" s="217"/>
    </row>
    <row r="21" spans="1:15" x14ac:dyDescent="0.25">
      <c r="A21" s="143"/>
      <c r="E21" s="57">
        <v>11</v>
      </c>
      <c r="F21" s="58">
        <f t="shared" si="0"/>
        <v>22</v>
      </c>
      <c r="H21" s="216"/>
      <c r="I21" s="211"/>
      <c r="J21" s="211"/>
      <c r="K21" s="211"/>
      <c r="L21" s="211"/>
      <c r="M21" s="211"/>
      <c r="N21" s="211"/>
      <c r="O21" s="217"/>
    </row>
    <row r="22" spans="1:15" x14ac:dyDescent="0.25">
      <c r="A22" s="143"/>
      <c r="E22" s="57">
        <v>12</v>
      </c>
      <c r="F22" s="58">
        <f t="shared" si="0"/>
        <v>24</v>
      </c>
      <c r="H22" s="216"/>
      <c r="I22" s="211"/>
      <c r="J22" s="211"/>
      <c r="K22" s="211"/>
      <c r="L22" s="211"/>
      <c r="M22" s="211"/>
      <c r="N22" s="211"/>
      <c r="O22" s="217"/>
    </row>
    <row r="23" spans="1:15" x14ac:dyDescent="0.25">
      <c r="A23" s="143"/>
      <c r="E23" s="57">
        <v>13</v>
      </c>
      <c r="F23" s="58">
        <f t="shared" si="0"/>
        <v>26</v>
      </c>
      <c r="H23" s="216"/>
      <c r="I23" s="211"/>
      <c r="J23" s="211"/>
      <c r="K23" s="211"/>
      <c r="L23" s="211"/>
      <c r="M23" s="211"/>
      <c r="N23" s="211"/>
      <c r="O23" s="217"/>
    </row>
    <row r="24" spans="1:15" x14ac:dyDescent="0.25">
      <c r="A24" s="143"/>
      <c r="E24" s="57">
        <v>14</v>
      </c>
      <c r="F24" s="58">
        <f t="shared" si="0"/>
        <v>28</v>
      </c>
      <c r="H24" s="216"/>
      <c r="I24" s="211"/>
      <c r="J24" s="211"/>
      <c r="K24" s="211"/>
      <c r="L24" s="211"/>
      <c r="M24" s="211"/>
      <c r="N24" s="211"/>
      <c r="O24" s="217"/>
    </row>
    <row r="25" spans="1:15" x14ac:dyDescent="0.25">
      <c r="A25" s="143"/>
      <c r="E25" s="57">
        <v>15</v>
      </c>
      <c r="F25" s="58">
        <f t="shared" si="0"/>
        <v>30</v>
      </c>
      <c r="H25" s="216"/>
      <c r="I25" s="211"/>
      <c r="J25" s="211"/>
      <c r="K25" s="211"/>
      <c r="L25" s="211"/>
      <c r="M25" s="211"/>
      <c r="N25" s="211"/>
      <c r="O25" s="217"/>
    </row>
    <row r="26" spans="1:15" x14ac:dyDescent="0.25">
      <c r="A26" s="143"/>
      <c r="E26" s="57">
        <v>16</v>
      </c>
      <c r="F26" s="58">
        <f t="shared" si="0"/>
        <v>32</v>
      </c>
      <c r="H26" s="216"/>
      <c r="I26" s="211"/>
      <c r="J26" s="211"/>
      <c r="K26" s="211"/>
      <c r="L26" s="211"/>
      <c r="M26" s="211"/>
      <c r="N26" s="211"/>
      <c r="O26" s="217"/>
    </row>
    <row r="27" spans="1:15" x14ac:dyDescent="0.25">
      <c r="E27" s="57">
        <v>17</v>
      </c>
      <c r="F27" s="58">
        <f t="shared" si="0"/>
        <v>34</v>
      </c>
      <c r="H27" s="216"/>
      <c r="I27" s="211"/>
      <c r="J27" s="211"/>
      <c r="K27" s="211"/>
      <c r="L27" s="211"/>
      <c r="M27" s="211"/>
      <c r="N27" s="211"/>
      <c r="O27" s="217"/>
    </row>
    <row r="28" spans="1:15" x14ac:dyDescent="0.25">
      <c r="E28" s="57">
        <v>18</v>
      </c>
      <c r="F28" s="58">
        <f t="shared" si="0"/>
        <v>36</v>
      </c>
      <c r="H28" s="218"/>
      <c r="I28" s="219"/>
      <c r="J28" s="219"/>
      <c r="K28" s="219"/>
      <c r="L28" s="219"/>
      <c r="M28" s="219"/>
      <c r="N28" s="219"/>
      <c r="O28" s="220"/>
    </row>
    <row r="29" spans="1:15" x14ac:dyDescent="0.25">
      <c r="E29" s="57">
        <v>19</v>
      </c>
      <c r="F29" s="58">
        <f t="shared" si="0"/>
        <v>38</v>
      </c>
    </row>
    <row r="30" spans="1:15" ht="15.75" thickBot="1" x14ac:dyDescent="0.3">
      <c r="E30" s="81">
        <v>20</v>
      </c>
      <c r="F30" s="83">
        <f t="shared" si="0"/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5" x14ac:dyDescent="0.25"/>
  <cols>
    <col min="1" max="1" width="127.28515625" style="47" customWidth="1"/>
    <col min="2" max="8" width="11.28515625" style="47" customWidth="1"/>
    <col min="9" max="16384" width="11.28515625" style="47" hidden="1"/>
  </cols>
  <sheetData>
    <row r="1" spans="1:1" x14ac:dyDescent="0.25">
      <c r="A1" s="103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M16"/>
  <sheetViews>
    <sheetView workbookViewId="0">
      <selection activeCell="M6" sqref="M6"/>
    </sheetView>
  </sheetViews>
  <sheetFormatPr baseColWidth="10" defaultColWidth="9.140625" defaultRowHeight="15" x14ac:dyDescent="0.25"/>
  <sheetData>
    <row r="1" spans="1:13" ht="15.75" thickBot="1" x14ac:dyDescent="0.3">
      <c r="A1" t="s">
        <v>216</v>
      </c>
      <c r="F1" s="203" t="s">
        <v>81</v>
      </c>
      <c r="G1" s="203" t="s">
        <v>240</v>
      </c>
      <c r="H1" s="203" t="s">
        <v>241</v>
      </c>
      <c r="I1" s="203" t="s">
        <v>242</v>
      </c>
      <c r="J1" s="203" t="s">
        <v>243</v>
      </c>
      <c r="K1" s="203" t="s">
        <v>244</v>
      </c>
      <c r="L1" s="203" t="s">
        <v>245</v>
      </c>
      <c r="M1" s="203" t="s">
        <v>246</v>
      </c>
    </row>
    <row r="2" spans="1:13" ht="15.75" thickBot="1" x14ac:dyDescent="0.3">
      <c r="A2" t="s">
        <v>213</v>
      </c>
      <c r="F2" s="204" t="s">
        <v>11</v>
      </c>
      <c r="G2" s="204">
        <v>10</v>
      </c>
      <c r="H2" s="204">
        <v>8</v>
      </c>
      <c r="I2" s="204">
        <v>10</v>
      </c>
      <c r="J2" s="204">
        <v>13</v>
      </c>
      <c r="K2" s="204">
        <v>12</v>
      </c>
      <c r="L2" s="204">
        <v>7</v>
      </c>
      <c r="M2" s="204">
        <v>7</v>
      </c>
    </row>
    <row r="3" spans="1:13" ht="15.75" thickBot="1" x14ac:dyDescent="0.3">
      <c r="A3" t="s">
        <v>37</v>
      </c>
      <c r="F3" s="205" t="s">
        <v>13</v>
      </c>
      <c r="G3" s="205">
        <v>10</v>
      </c>
      <c r="H3" s="205">
        <v>13</v>
      </c>
      <c r="I3" s="205">
        <v>8</v>
      </c>
      <c r="J3" s="205">
        <v>10</v>
      </c>
      <c r="K3" s="205">
        <v>12</v>
      </c>
      <c r="L3" s="205">
        <v>12</v>
      </c>
      <c r="M3" s="205">
        <v>12</v>
      </c>
    </row>
    <row r="4" spans="1:13" ht="15.75" thickBot="1" x14ac:dyDescent="0.3">
      <c r="A4" t="s">
        <v>197</v>
      </c>
      <c r="F4" s="204" t="s">
        <v>18</v>
      </c>
      <c r="G4" s="204">
        <v>10</v>
      </c>
      <c r="H4" s="204">
        <v>11</v>
      </c>
      <c r="I4" s="204">
        <v>8</v>
      </c>
      <c r="J4" s="204">
        <v>6</v>
      </c>
      <c r="K4" s="204">
        <v>8</v>
      </c>
      <c r="L4" s="204">
        <v>9</v>
      </c>
      <c r="M4" s="204">
        <v>13</v>
      </c>
    </row>
    <row r="5" spans="1:13" ht="15.75" thickBot="1" x14ac:dyDescent="0.3">
      <c r="A5" t="s">
        <v>214</v>
      </c>
      <c r="F5" s="205" t="s">
        <v>145</v>
      </c>
      <c r="G5" s="205">
        <v>10</v>
      </c>
      <c r="H5" s="205">
        <v>9</v>
      </c>
      <c r="I5" s="205">
        <v>10</v>
      </c>
      <c r="J5" s="205">
        <v>12</v>
      </c>
      <c r="K5" s="205">
        <v>11</v>
      </c>
      <c r="L5" s="205">
        <v>8</v>
      </c>
      <c r="M5" s="205">
        <v>9</v>
      </c>
    </row>
    <row r="6" spans="1:13" ht="15.75" thickBot="1" x14ac:dyDescent="0.3">
      <c r="A6" t="s">
        <v>215</v>
      </c>
      <c r="F6" s="206" t="s">
        <v>22</v>
      </c>
      <c r="G6" s="206">
        <v>10</v>
      </c>
      <c r="H6" s="206">
        <v>10</v>
      </c>
      <c r="I6" s="206">
        <v>14</v>
      </c>
      <c r="J6" s="206">
        <v>8</v>
      </c>
      <c r="K6" s="207">
        <v>9</v>
      </c>
      <c r="L6" s="206">
        <v>10</v>
      </c>
      <c r="M6" s="206">
        <v>10</v>
      </c>
    </row>
    <row r="7" spans="1:13" ht="15.75" thickBot="1" x14ac:dyDescent="0.3">
      <c r="F7" s="205" t="s">
        <v>164</v>
      </c>
      <c r="G7" s="205">
        <v>10</v>
      </c>
      <c r="H7" s="205">
        <v>11</v>
      </c>
      <c r="I7" s="205">
        <v>10</v>
      </c>
      <c r="J7" s="205">
        <v>10</v>
      </c>
      <c r="K7" s="205">
        <v>10</v>
      </c>
      <c r="L7" s="205">
        <v>10</v>
      </c>
      <c r="M7" s="205">
        <v>10</v>
      </c>
    </row>
    <row r="8" spans="1:13" ht="15.75" thickBot="1" x14ac:dyDescent="0.3">
      <c r="F8" s="204" t="s">
        <v>29</v>
      </c>
      <c r="G8" s="204">
        <v>4</v>
      </c>
      <c r="H8" s="204">
        <v>4</v>
      </c>
      <c r="I8" s="204">
        <v>4</v>
      </c>
      <c r="J8" s="204">
        <v>4</v>
      </c>
      <c r="K8" s="204">
        <v>4</v>
      </c>
      <c r="L8" s="204">
        <v>4</v>
      </c>
      <c r="M8" s="204">
        <v>4</v>
      </c>
    </row>
    <row r="9" spans="1:13" ht="15.75" thickBot="1" x14ac:dyDescent="0.3">
      <c r="F9" s="205" t="s">
        <v>125</v>
      </c>
      <c r="G9" s="205">
        <v>4</v>
      </c>
      <c r="H9" s="205">
        <v>4</v>
      </c>
      <c r="I9" s="205">
        <v>4</v>
      </c>
      <c r="J9" s="205">
        <v>4</v>
      </c>
      <c r="K9" s="205">
        <v>4</v>
      </c>
      <c r="L9" s="205">
        <v>4</v>
      </c>
      <c r="M9" s="205">
        <v>4</v>
      </c>
    </row>
    <row r="10" spans="1:13" ht="15.75" thickBot="1" x14ac:dyDescent="0.3">
      <c r="F10" s="204" t="s">
        <v>65</v>
      </c>
      <c r="G10" s="204">
        <v>200</v>
      </c>
      <c r="H10" s="204">
        <v>150</v>
      </c>
      <c r="I10" s="204">
        <v>200</v>
      </c>
      <c r="J10" s="204">
        <v>250</v>
      </c>
      <c r="K10" s="204">
        <v>250</v>
      </c>
      <c r="L10" s="204">
        <v>150</v>
      </c>
      <c r="M10" s="204">
        <v>150</v>
      </c>
    </row>
    <row r="11" spans="1:13" ht="15.75" thickBot="1" x14ac:dyDescent="0.3">
      <c r="F11" s="205" t="s">
        <v>67</v>
      </c>
      <c r="G11" s="205">
        <v>12</v>
      </c>
      <c r="H11" s="205">
        <v>16</v>
      </c>
      <c r="I11" s="205">
        <v>10</v>
      </c>
      <c r="J11" s="205">
        <v>12</v>
      </c>
      <c r="K11" s="205">
        <v>14</v>
      </c>
      <c r="L11" s="205">
        <v>14</v>
      </c>
      <c r="M11" s="205">
        <v>10</v>
      </c>
    </row>
    <row r="12" spans="1:13" ht="15.75" thickBot="1" x14ac:dyDescent="0.3">
      <c r="F12" s="204" t="s">
        <v>247</v>
      </c>
      <c r="G12" s="204">
        <v>30000</v>
      </c>
      <c r="H12" s="204">
        <v>27000</v>
      </c>
      <c r="I12" s="204">
        <v>66000</v>
      </c>
      <c r="J12" s="204">
        <v>21000</v>
      </c>
      <c r="K12" s="204">
        <v>24000</v>
      </c>
      <c r="L12" s="204">
        <v>30000</v>
      </c>
      <c r="M12" s="204">
        <v>36000</v>
      </c>
    </row>
    <row r="13" spans="1:13" ht="17.25" thickBot="1" x14ac:dyDescent="0.3">
      <c r="F13" s="205" t="s">
        <v>248</v>
      </c>
      <c r="G13" s="205"/>
      <c r="H13" s="205" t="s">
        <v>249</v>
      </c>
      <c r="I13" s="205" t="s">
        <v>250</v>
      </c>
      <c r="J13" s="205" t="s">
        <v>251</v>
      </c>
      <c r="K13" s="205" t="s">
        <v>252</v>
      </c>
      <c r="L13" s="205" t="s">
        <v>253</v>
      </c>
      <c r="M13" s="205" t="s">
        <v>254</v>
      </c>
    </row>
    <row r="14" spans="1:13" ht="17.25" thickBot="1" x14ac:dyDescent="0.3">
      <c r="F14" s="204" t="s">
        <v>255</v>
      </c>
      <c r="G14" s="204">
        <v>30</v>
      </c>
      <c r="H14" s="204">
        <v>21</v>
      </c>
      <c r="I14" s="204">
        <v>15</v>
      </c>
      <c r="J14" s="204">
        <v>27</v>
      </c>
      <c r="K14" s="204">
        <v>17</v>
      </c>
      <c r="L14" s="204">
        <v>20</v>
      </c>
      <c r="M14" s="204">
        <v>20</v>
      </c>
    </row>
    <row r="15" spans="1:13" ht="17.25" thickBot="1" x14ac:dyDescent="0.3">
      <c r="F15" s="205" t="s">
        <v>256</v>
      </c>
      <c r="G15" s="205">
        <v>150</v>
      </c>
      <c r="H15" s="205">
        <v>150</v>
      </c>
      <c r="I15" s="205">
        <v>150</v>
      </c>
      <c r="J15" s="205">
        <v>150</v>
      </c>
      <c r="K15" s="205">
        <v>150</v>
      </c>
      <c r="L15" s="205">
        <v>150</v>
      </c>
      <c r="M15" s="205">
        <v>150</v>
      </c>
    </row>
    <row r="16" spans="1:13" ht="15.75" thickBot="1" x14ac:dyDescent="0.3">
      <c r="F16" s="204" t="s">
        <v>9</v>
      </c>
      <c r="G16" s="204" t="s">
        <v>257</v>
      </c>
      <c r="H16" s="204" t="s">
        <v>257</v>
      </c>
      <c r="I16" s="204" t="s">
        <v>257</v>
      </c>
      <c r="J16" s="204" t="s">
        <v>257</v>
      </c>
      <c r="K16" s="204" t="s">
        <v>257</v>
      </c>
      <c r="L16" s="204" t="s">
        <v>257</v>
      </c>
      <c r="M16" s="204" t="s">
        <v>257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J26" sqref="J26"/>
    </sheetView>
  </sheetViews>
  <sheetFormatPr baseColWidth="10" defaultColWidth="10.85546875" defaultRowHeight="15" x14ac:dyDescent="0.25"/>
  <cols>
    <col min="1" max="1" width="13.140625" customWidth="1"/>
    <col min="2" max="2" width="8.28515625" customWidth="1"/>
    <col min="4" max="4" width="5.85546875" customWidth="1"/>
    <col min="5" max="5" width="15.85546875" customWidth="1"/>
    <col min="6" max="6" width="8.28515625" customWidth="1"/>
    <col min="7" max="7" width="13.28515625" customWidth="1"/>
    <col min="8" max="8" width="6.5703125" customWidth="1"/>
  </cols>
  <sheetData>
    <row r="1" spans="1:10" x14ac:dyDescent="0.25">
      <c r="A1" t="s">
        <v>128</v>
      </c>
      <c r="B1" t="s">
        <v>4</v>
      </c>
      <c r="C1" t="s">
        <v>129</v>
      </c>
      <c r="D1" t="s">
        <v>8</v>
      </c>
      <c r="E1" s="15" t="s">
        <v>191</v>
      </c>
      <c r="F1" s="15" t="s">
        <v>150</v>
      </c>
      <c r="G1" s="15" t="s">
        <v>174</v>
      </c>
      <c r="H1" s="15" t="s">
        <v>175</v>
      </c>
      <c r="I1" s="15" t="s">
        <v>210</v>
      </c>
    </row>
    <row r="2" spans="1:10" x14ac:dyDescent="0.25">
      <c r="A2" t="s">
        <v>15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5" t="s">
        <v>202</v>
      </c>
      <c r="F2">
        <f>CharacterSheet!B15</f>
        <v>200</v>
      </c>
      <c r="G2" s="15" t="s">
        <v>165</v>
      </c>
      <c r="H2">
        <f>Status!C26</f>
        <v>0</v>
      </c>
      <c r="I2">
        <f>Status!Z2</f>
        <v>0</v>
      </c>
    </row>
    <row r="3" spans="1:10" x14ac:dyDescent="0.25">
      <c r="A3" t="s">
        <v>25</v>
      </c>
      <c r="B3">
        <f>CharacterSheet!B3</f>
        <v>10</v>
      </c>
      <c r="C3" t="str">
        <f>CharacterSheet!E3</f>
        <v>Armed</v>
      </c>
      <c r="D3">
        <f>CharacterSheet!I3</f>
        <v>20</v>
      </c>
      <c r="E3" s="15" t="s">
        <v>201</v>
      </c>
      <c r="F3">
        <f>CharacterSheet!B16</f>
        <v>12</v>
      </c>
      <c r="G3" s="15" t="s">
        <v>166</v>
      </c>
      <c r="H3">
        <f>Status!C27</f>
        <v>0</v>
      </c>
      <c r="I3">
        <f>Status!Z3</f>
        <v>0</v>
      </c>
    </row>
    <row r="4" spans="1:10" x14ac:dyDescent="0.25">
      <c r="A4" t="s">
        <v>52</v>
      </c>
      <c r="B4">
        <f>CharacterSheet!B4</f>
        <v>10</v>
      </c>
      <c r="C4" t="str">
        <f>CharacterSheet!E4</f>
        <v>Unarmed</v>
      </c>
      <c r="D4">
        <f>CharacterSheet!I4</f>
        <v>20</v>
      </c>
      <c r="E4" s="15" t="s">
        <v>204</v>
      </c>
      <c r="F4">
        <f>CharacterSheet!B17</f>
        <v>40</v>
      </c>
      <c r="G4" s="15" t="s">
        <v>167</v>
      </c>
      <c r="H4">
        <f>Status!C28</f>
        <v>0</v>
      </c>
      <c r="I4">
        <f>Status!Z4</f>
        <v>0</v>
      </c>
    </row>
    <row r="5" spans="1:10" x14ac:dyDescent="0.25">
      <c r="A5" t="s">
        <v>16</v>
      </c>
      <c r="B5">
        <f>CharacterSheet!B5</f>
        <v>10</v>
      </c>
      <c r="C5" t="str">
        <f>CharacterSheet!E5</f>
        <v>Blocken</v>
      </c>
      <c r="D5">
        <f>CharacterSheet!I5</f>
        <v>20</v>
      </c>
      <c r="E5" s="15" t="s">
        <v>205</v>
      </c>
      <c r="F5">
        <f>CharacterSheet!B18</f>
        <v>140</v>
      </c>
      <c r="G5" s="15" t="s">
        <v>168</v>
      </c>
      <c r="H5">
        <f>Status!C30</f>
        <v>0</v>
      </c>
      <c r="I5">
        <f>Status!Z5</f>
        <v>0</v>
      </c>
    </row>
    <row r="6" spans="1:10" x14ac:dyDescent="0.25">
      <c r="A6" t="s">
        <v>64</v>
      </c>
      <c r="B6">
        <f>CharacterSheet!B6</f>
        <v>10</v>
      </c>
      <c r="C6" t="str">
        <f>CharacterSheet!E6</f>
        <v>Artillerie</v>
      </c>
      <c r="D6">
        <f>CharacterSheet!I6</f>
        <v>20</v>
      </c>
      <c r="E6" s="15" t="s">
        <v>206</v>
      </c>
      <c r="F6">
        <f>CharacterSheet!B19</f>
        <v>40</v>
      </c>
      <c r="G6" s="15" t="s">
        <v>169</v>
      </c>
      <c r="H6">
        <f>Status!D2</f>
        <v>0</v>
      </c>
      <c r="I6">
        <f>Status!Z6</f>
        <v>0</v>
      </c>
    </row>
    <row r="7" spans="1:10" x14ac:dyDescent="0.25">
      <c r="A7" t="s">
        <v>147</v>
      </c>
      <c r="B7">
        <f>CharacterSheet!B7</f>
        <v>10</v>
      </c>
      <c r="C7" t="str">
        <f>CharacterSheet!E7</f>
        <v>Ranged</v>
      </c>
      <c r="D7">
        <f>CharacterSheet!I7</f>
        <v>20</v>
      </c>
      <c r="E7" s="15" t="s">
        <v>207</v>
      </c>
      <c r="F7">
        <f>CharacterSheet!B20</f>
        <v>40</v>
      </c>
      <c r="G7" s="15" t="s">
        <v>170</v>
      </c>
      <c r="H7">
        <f>Status!D3</f>
        <v>0</v>
      </c>
      <c r="I7">
        <f>Status!Z7</f>
        <v>0</v>
      </c>
    </row>
    <row r="8" spans="1:10" x14ac:dyDescent="0.25">
      <c r="A8" t="str">
        <f>CharacterSheet!A8</f>
        <v>Luck</v>
      </c>
      <c r="B8">
        <f>CharacterSheet!B8</f>
        <v>4</v>
      </c>
      <c r="C8" t="str">
        <f>CharacterSheet!E8</f>
        <v>throwing</v>
      </c>
      <c r="D8">
        <f>CharacterSheet!I8</f>
        <v>20</v>
      </c>
      <c r="E8" s="15" t="s">
        <v>208</v>
      </c>
      <c r="F8">
        <f>CharacterSheet!B21</f>
        <v>50</v>
      </c>
      <c r="G8" s="15" t="s">
        <v>171</v>
      </c>
      <c r="H8">
        <f>Status!D4</f>
        <v>0</v>
      </c>
    </row>
    <row r="9" spans="1:10" x14ac:dyDescent="0.25">
      <c r="A9" t="str">
        <f>CharacterSheet!A9</f>
        <v>Glaube</v>
      </c>
      <c r="B9">
        <f>CharacterSheet!B9</f>
        <v>4</v>
      </c>
      <c r="C9" t="str">
        <f>CharacterSheet!E9</f>
        <v>Dodge</v>
      </c>
      <c r="D9">
        <f>CharacterSheet!I9</f>
        <v>20</v>
      </c>
      <c r="E9" s="15" t="s">
        <v>209</v>
      </c>
      <c r="F9">
        <f>CharacterSheet!B22</f>
        <v>50</v>
      </c>
      <c r="G9" s="15" t="s">
        <v>172</v>
      </c>
      <c r="H9">
        <f>Status!D5</f>
        <v>0</v>
      </c>
    </row>
    <row r="10" spans="1:10" x14ac:dyDescent="0.25">
      <c r="A10" t="s">
        <v>137</v>
      </c>
      <c r="B10">
        <f>CharacterSheet!B10</f>
        <v>14</v>
      </c>
      <c r="C10" t="str">
        <f>CharacterSheet!E10</f>
        <v>Acrobatics</v>
      </c>
      <c r="D10">
        <f>CharacterSheet!I10</f>
        <v>20</v>
      </c>
      <c r="E10" s="15" t="s">
        <v>144</v>
      </c>
      <c r="F10" t="str">
        <f>CharacterSheet!B1</f>
        <v>Mensch</v>
      </c>
      <c r="G10" s="15" t="s">
        <v>176</v>
      </c>
      <c r="H10">
        <f>Status!D8</f>
        <v>0</v>
      </c>
      <c r="J10" s="15"/>
    </row>
    <row r="11" spans="1:10" x14ac:dyDescent="0.25">
      <c r="A11" t="s">
        <v>138</v>
      </c>
      <c r="B11">
        <f>CharacterSheet!B11</f>
        <v>10</v>
      </c>
      <c r="C11" t="str">
        <f>CharacterSheet!E11</f>
        <v>Schleichen</v>
      </c>
      <c r="D11">
        <f>CharacterSheet!I11</f>
        <v>20</v>
      </c>
      <c r="E11" t="s">
        <v>149</v>
      </c>
      <c r="F11">
        <v>2</v>
      </c>
      <c r="G11" t="s">
        <v>177</v>
      </c>
      <c r="H11">
        <f>Status!D9</f>
        <v>0</v>
      </c>
      <c r="J11" s="15"/>
    </row>
    <row r="12" spans="1:10" x14ac:dyDescent="0.25">
      <c r="A12" t="s">
        <v>139</v>
      </c>
      <c r="B12">
        <f>Inventar!H12</f>
        <v>0</v>
      </c>
      <c r="C12" t="str">
        <f>CharacterSheet!E12</f>
        <v>Fingerfertigkeit</v>
      </c>
      <c r="D12">
        <f>CharacterSheet!I12</f>
        <v>20</v>
      </c>
      <c r="E12" t="s">
        <v>148</v>
      </c>
      <c r="F12">
        <v>2</v>
      </c>
      <c r="G12" t="s">
        <v>178</v>
      </c>
      <c r="H12">
        <f>Status!D10</f>
        <v>0</v>
      </c>
    </row>
    <row r="13" spans="1:10" x14ac:dyDescent="0.25">
      <c r="A13" t="s">
        <v>140</v>
      </c>
      <c r="B13">
        <f>Inventar!H9</f>
        <v>0</v>
      </c>
      <c r="C13" t="str">
        <f>CharacterSheet!E13</f>
        <v>Lying</v>
      </c>
      <c r="D13">
        <f>CharacterSheet!I13</f>
        <v>20</v>
      </c>
      <c r="E13" t="s">
        <v>131</v>
      </c>
      <c r="F13">
        <f>Status!B2</f>
        <v>0</v>
      </c>
      <c r="G13" t="s">
        <v>179</v>
      </c>
      <c r="H13">
        <f>Status!D11</f>
        <v>0</v>
      </c>
    </row>
    <row r="14" spans="1:10" x14ac:dyDescent="0.25">
      <c r="A14" t="s">
        <v>200</v>
      </c>
      <c r="B14">
        <f>Status!AA11</f>
        <v>40</v>
      </c>
      <c r="C14" t="str">
        <f>CharacterSheet!E14</f>
        <v>Persuation</v>
      </c>
      <c r="D14">
        <f>CharacterSheet!I14</f>
        <v>20</v>
      </c>
      <c r="E14" t="s">
        <v>132</v>
      </c>
      <c r="F14">
        <f>Status!B3</f>
        <v>0</v>
      </c>
      <c r="G14" t="s">
        <v>180</v>
      </c>
      <c r="H14">
        <f>Status!D12</f>
        <v>0</v>
      </c>
    </row>
    <row r="15" spans="1:10" x14ac:dyDescent="0.25">
      <c r="A15" t="s">
        <v>126</v>
      </c>
      <c r="B15" t="str">
        <f>Status!AA13</f>
        <v>Leicht</v>
      </c>
      <c r="C15" t="str">
        <f>CharacterSheet!E15</f>
        <v>Performance</v>
      </c>
      <c r="D15">
        <f>CharacterSheet!I15</f>
        <v>20</v>
      </c>
      <c r="E15" t="s">
        <v>141</v>
      </c>
      <c r="F15">
        <f>Status!B4</f>
        <v>0</v>
      </c>
      <c r="G15" t="s">
        <v>181</v>
      </c>
      <c r="H15">
        <f>Status!E8</f>
        <v>0</v>
      </c>
    </row>
    <row r="16" spans="1:10" x14ac:dyDescent="0.25">
      <c r="A16" t="s">
        <v>133</v>
      </c>
      <c r="B16">
        <f>Status!R12</f>
        <v>10</v>
      </c>
      <c r="C16" t="str">
        <f>CharacterSheet!E16</f>
        <v>Feilschen</v>
      </c>
      <c r="D16">
        <f>CharacterSheet!I16</f>
        <v>20</v>
      </c>
      <c r="E16" t="s">
        <v>17</v>
      </c>
      <c r="F16">
        <f>Status!B5</f>
        <v>0</v>
      </c>
      <c r="G16" t="s">
        <v>183</v>
      </c>
      <c r="H16">
        <f>Status!E9</f>
        <v>0</v>
      </c>
    </row>
    <row r="17" spans="1:8" x14ac:dyDescent="0.25">
      <c r="A17" t="s">
        <v>142</v>
      </c>
      <c r="B17">
        <f>ROUNDUP((B6+B6+B4)/3,0)</f>
        <v>10</v>
      </c>
      <c r="C17" t="str">
        <f>CharacterSheet!E17</f>
        <v>Insight</v>
      </c>
      <c r="D17">
        <f>CharacterSheet!I17</f>
        <v>20</v>
      </c>
      <c r="E17" t="s">
        <v>193</v>
      </c>
      <c r="F17">
        <f>Status!C2</f>
        <v>0</v>
      </c>
      <c r="G17" t="s">
        <v>186</v>
      </c>
      <c r="H17">
        <f>Status!E10</f>
        <v>0</v>
      </c>
    </row>
    <row r="18" spans="1:8" x14ac:dyDescent="0.25">
      <c r="A18" t="s">
        <v>143</v>
      </c>
      <c r="B18">
        <f>ROUNDUP((B5+B4+B5)/3,0)</f>
        <v>10</v>
      </c>
      <c r="C18" t="str">
        <f>CharacterSheet!E18</f>
        <v>Intimidation</v>
      </c>
      <c r="D18">
        <f>CharacterSheet!I18</f>
        <v>20</v>
      </c>
      <c r="E18" t="s">
        <v>194</v>
      </c>
      <c r="F18">
        <f>Status!C3</f>
        <v>0</v>
      </c>
      <c r="G18" t="s">
        <v>187</v>
      </c>
      <c r="H18">
        <f>Status!E11</f>
        <v>0</v>
      </c>
    </row>
    <row r="19" spans="1:8" x14ac:dyDescent="0.25">
      <c r="A19" t="s">
        <v>136</v>
      </c>
      <c r="B19">
        <f>CharacterSheet!B8+CharacterSheet!B9</f>
        <v>8</v>
      </c>
      <c r="C19" t="str">
        <f>CharacterSheet!E19</f>
        <v xml:space="preserve">Swimming </v>
      </c>
      <c r="D19">
        <f>CharacterSheet!I19</f>
        <v>20</v>
      </c>
      <c r="E19" t="s">
        <v>195</v>
      </c>
      <c r="F19">
        <f>Status!C4</f>
        <v>0</v>
      </c>
      <c r="G19" t="s">
        <v>190</v>
      </c>
      <c r="H19">
        <f>Status!E12</f>
        <v>0</v>
      </c>
    </row>
    <row r="20" spans="1:8" x14ac:dyDescent="0.25">
      <c r="A20" s="15" t="s">
        <v>55</v>
      </c>
      <c r="B20" t="str">
        <f>CharacterSheet!B13</f>
        <v>Random</v>
      </c>
      <c r="C20" t="str">
        <f>CharacterSheet!E20</f>
        <v>Running</v>
      </c>
      <c r="D20">
        <f>CharacterSheet!I20</f>
        <v>20</v>
      </c>
      <c r="E20" t="s">
        <v>196</v>
      </c>
      <c r="F20">
        <f>Status!C5</f>
        <v>0</v>
      </c>
      <c r="G20" t="s">
        <v>182</v>
      </c>
      <c r="H20" t="str">
        <f>Status!B8</f>
        <v>Keine</v>
      </c>
    </row>
    <row r="21" spans="1:8" x14ac:dyDescent="0.25">
      <c r="A21" s="15" t="s">
        <v>65</v>
      </c>
      <c r="B21">
        <f>Status!D16</f>
        <v>200</v>
      </c>
      <c r="C21" t="str">
        <f>CharacterSheet!E21</f>
        <v>Handwerk</v>
      </c>
      <c r="D21">
        <f>CharacterSheet!I21</f>
        <v>20</v>
      </c>
      <c r="E21" t="s">
        <v>130</v>
      </c>
      <c r="F21" s="1">
        <f>Status!C13</f>
        <v>0</v>
      </c>
      <c r="G21" t="s">
        <v>184</v>
      </c>
      <c r="H21" t="str">
        <f>Status!B9</f>
        <v>Keine</v>
      </c>
    </row>
    <row r="22" spans="1:8" x14ac:dyDescent="0.25">
      <c r="A22" s="15" t="s">
        <v>67</v>
      </c>
      <c r="B22">
        <f>Status!D17</f>
        <v>12</v>
      </c>
      <c r="C22" t="str">
        <f>CharacterSheet!E22</f>
        <v>Alchemie</v>
      </c>
      <c r="D22">
        <f>CharacterSheet!I22</f>
        <v>20</v>
      </c>
      <c r="E22" t="str">
        <f>Status!A8</f>
        <v>Helm</v>
      </c>
      <c r="F22" s="1">
        <f>Status!C8</f>
        <v>0</v>
      </c>
      <c r="G22" t="s">
        <v>185</v>
      </c>
      <c r="H22" t="str">
        <f>Status!B10</f>
        <v>Keine</v>
      </c>
    </row>
    <row r="23" spans="1:8" x14ac:dyDescent="0.25">
      <c r="A23" s="15" t="s">
        <v>151</v>
      </c>
      <c r="B23">
        <f>Status!D18</f>
        <v>40</v>
      </c>
      <c r="C23" t="str">
        <f>CharacterSheet!E23</f>
        <v>Vehicles</v>
      </c>
      <c r="D23">
        <f>CharacterSheet!I23</f>
        <v>20</v>
      </c>
      <c r="E23" t="str">
        <f>Status!A9</f>
        <v>Brust</v>
      </c>
      <c r="F23" s="1">
        <f>Status!C9</f>
        <v>0</v>
      </c>
      <c r="G23" t="s">
        <v>188</v>
      </c>
      <c r="H23" t="str">
        <f>Status!B11</f>
        <v>Keine</v>
      </c>
    </row>
    <row r="24" spans="1:8" x14ac:dyDescent="0.25">
      <c r="A24" s="15" t="s">
        <v>152</v>
      </c>
      <c r="B24">
        <f>Status!D19</f>
        <v>140</v>
      </c>
      <c r="C24" t="str">
        <f>CharacterSheet!E24</f>
        <v>Animal Handling</v>
      </c>
      <c r="D24">
        <f>CharacterSheet!I24</f>
        <v>20</v>
      </c>
      <c r="E24" t="str">
        <f>Status!A10</f>
        <v>Arme</v>
      </c>
      <c r="F24" s="1">
        <f>Status!C10</f>
        <v>0</v>
      </c>
      <c r="G24" t="s">
        <v>189</v>
      </c>
      <c r="H24" t="str">
        <f>Status!B12</f>
        <v>Keine</v>
      </c>
    </row>
    <row r="25" spans="1:8" x14ac:dyDescent="0.25">
      <c r="A25" s="15" t="s">
        <v>155</v>
      </c>
      <c r="B25">
        <f>Status!D20</f>
        <v>40</v>
      </c>
      <c r="C25" t="s">
        <v>134</v>
      </c>
      <c r="D25">
        <f>CharacterSheet!I25</f>
        <v>20</v>
      </c>
      <c r="E25" t="str">
        <f>Status!A11</f>
        <v>Gürtel</v>
      </c>
      <c r="F25" s="1">
        <f>Status!C11</f>
        <v>0</v>
      </c>
    </row>
    <row r="26" spans="1:8" x14ac:dyDescent="0.25">
      <c r="A26" s="15" t="s">
        <v>156</v>
      </c>
      <c r="B26">
        <f>Status!D21</f>
        <v>40</v>
      </c>
      <c r="C26" t="str">
        <f>CharacterSheet!E26</f>
        <v>Perception</v>
      </c>
      <c r="D26">
        <f>CharacterSheet!I26</f>
        <v>20</v>
      </c>
      <c r="E26" t="str">
        <f>Status!A12</f>
        <v>Beine</v>
      </c>
      <c r="F26" s="1">
        <f>Status!C12</f>
        <v>0</v>
      </c>
    </row>
    <row r="27" spans="1:8" x14ac:dyDescent="0.25">
      <c r="A27" s="15" t="s">
        <v>153</v>
      </c>
      <c r="B27">
        <f>Status!D22</f>
        <v>50</v>
      </c>
      <c r="E27" t="s">
        <v>192</v>
      </c>
      <c r="F27">
        <f>Status!I29</f>
        <v>0</v>
      </c>
    </row>
    <row r="28" spans="1:8" x14ac:dyDescent="0.25">
      <c r="A28" s="15" t="s">
        <v>154</v>
      </c>
      <c r="B28">
        <f>Status!D23</f>
        <v>50</v>
      </c>
    </row>
    <row r="29" spans="1:8" x14ac:dyDescent="0.25">
      <c r="A29" s="15" t="s">
        <v>203</v>
      </c>
      <c r="B29">
        <f>Status!Q17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CharacterSheet</vt:lpstr>
      <vt:lpstr>Prices+Changelog</vt:lpstr>
      <vt:lpstr>Backstory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Andi</cp:lastModifiedBy>
  <cp:revision/>
  <dcterms:created xsi:type="dcterms:W3CDTF">2020-01-04T18:55:59Z</dcterms:created>
  <dcterms:modified xsi:type="dcterms:W3CDTF">2022-09-18T14:06:37Z</dcterms:modified>
  <cp:category/>
  <cp:contentStatus/>
</cp:coreProperties>
</file>