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7a26af31b36a7/Desktop/Udemy Course/Course Materials/Versions Before Editing/"/>
    </mc:Choice>
  </mc:AlternateContent>
  <xr:revisionPtr revIDLastSave="0" documentId="114_{E0F4B8BB-CC02-4C57-9B82-A3E9B84517A3}" xr6:coauthVersionLast="45" xr6:coauthVersionMax="45" xr10:uidLastSave="{00000000-0000-0000-0000-000000000000}"/>
  <bookViews>
    <workbookView xWindow="-110" yWindow="-110" windowWidth="19420" windowHeight="11020" xr2:uid="{B253261C-89CE-4419-9BDA-3D03C39C50C3}"/>
  </bookViews>
  <sheets>
    <sheet name="Intro to Functions" sheetId="1" r:id="rId1"/>
    <sheet name="Logical" sheetId="5" r:id="rId2"/>
    <sheet name="Errors in Excel" sheetId="26" r:id="rId3"/>
    <sheet name="Indirect" sheetId="15" r:id="rId4"/>
    <sheet name="Basic Functions on Ranges" sheetId="2" r:id="rId5"/>
    <sheet name="Offset" sheetId="16" r:id="rId6"/>
    <sheet name="Sum.Count.Avg IF" sheetId="24" r:id="rId7"/>
    <sheet name="Sumproduct" sheetId="23" r:id="rId8"/>
    <sheet name="More Math Functions" sheetId="12" r:id="rId9"/>
    <sheet name="More Text Functions" sheetId="3" r:id="rId10"/>
    <sheet name="Lookup-V,H,L" sheetId="7" r:id="rId11"/>
    <sheet name="Index.Match 1" sheetId="17" r:id="rId12"/>
    <sheet name="Index 2" sheetId="18" r:id="rId13"/>
    <sheet name="Date.Time" sheetId="6" r:id="rId14"/>
    <sheet name="Subtotal &amp; Aggregate" sheetId="29" r:id="rId15"/>
    <sheet name="Choose" sheetId="19" r:id="rId16"/>
    <sheet name="Frequency" sheetId="22" r:id="rId17"/>
    <sheet name="Financial" sheetId="10" r:id="rId18"/>
    <sheet name="Other" sheetId="21" r:id="rId19"/>
    <sheet name="Cube" sheetId="11" r:id="rId20"/>
    <sheet name="Information" sheetId="9" r:id="rId21"/>
    <sheet name="Statistics &amp; Maths" sheetId="30" r:id="rId22"/>
    <sheet name="Engineering" sheetId="36" r:id="rId23"/>
    <sheet name="Web" sheetId="37" r:id="rId24"/>
  </sheets>
  <definedNames>
    <definedName name="_xlnm._FilterDatabase" localSheetId="16" hidden="1">Frequency!$A$4:$D$24</definedName>
    <definedName name="_xlnm._FilterDatabase" localSheetId="14" hidden="1">'Subtotal &amp; Aggregate'!$A$9:$M$110</definedName>
    <definedName name="_xlnm.Criteria">'Lookup-V,H,L'!$A$60:$B$65</definedName>
    <definedName name="dynamic_index">'Index 2'!XFC5:INDEX('Index 2'!$B$44:$B$150,COUNTA('Index 2'!$B$44:$B$150))</definedName>
    <definedName name="High">'Lookup-V,H,L'!$K$32:$L$35</definedName>
    <definedName name="index_name">'Index 2'!$B$44:INDEX('Index 2'!$B$44:$B$152,COUNTA('Index 2'!$B$44:$B$152))</definedName>
    <definedName name="Low">'Lookup-V,H,L'!$E$32:$F$35</definedName>
    <definedName name="Medium">'Lookup-V,H,L'!$H$32:$I$35</definedName>
    <definedName name="Name">'Index 2'!$B$44:$B$144</definedName>
    <definedName name="numbers">'Intro to Functions'!$B$1:$B$9</definedName>
    <definedName name="Score">'Lookup-V,H,L'!$D$60:$D$64</definedName>
    <definedName name="test">'Index 2'!$B$44:INDEX('Index 2'!$B$44:$B$148,COUNTA('Index 2'!$B$44:$B$148))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9" l="1"/>
  <c r="C62" i="5"/>
  <c r="B37" i="5"/>
  <c r="E4" i="10" l="1"/>
  <c r="D12" i="12" l="1"/>
  <c r="D13" i="12"/>
  <c r="D8" i="12"/>
  <c r="C94" i="7"/>
  <c r="C95" i="7"/>
  <c r="C96" i="7"/>
  <c r="C93" i="7"/>
  <c r="D52" i="7"/>
  <c r="D53" i="7"/>
  <c r="D54" i="7"/>
  <c r="D51" i="7"/>
  <c r="H13" i="2"/>
  <c r="H11" i="2"/>
  <c r="H8" i="2"/>
  <c r="N3" i="24"/>
  <c r="C48" i="16"/>
  <c r="A28" i="15" l="1"/>
  <c r="B28" i="15"/>
  <c r="D3" i="21" l="1"/>
  <c r="Q10" i="10"/>
  <c r="Q9" i="10"/>
  <c r="H110" i="29"/>
  <c r="B32" i="6"/>
  <c r="B35" i="6" s="1"/>
  <c r="B37" i="6" s="1"/>
  <c r="D20" i="17"/>
  <c r="B41" i="6"/>
  <c r="B38" i="6" l="1"/>
  <c r="C35" i="6"/>
  <c r="C19" i="9" l="1"/>
  <c r="E9" i="21"/>
  <c r="Q5" i="10"/>
  <c r="C2" i="12"/>
  <c r="E3" i="9"/>
  <c r="B51" i="7" l="1"/>
  <c r="C51" i="7" s="1"/>
  <c r="H50" i="7"/>
  <c r="B24" i="3" l="1"/>
  <c r="B25" i="3"/>
  <c r="B26" i="3"/>
  <c r="B23" i="3"/>
  <c r="C16" i="3"/>
  <c r="N4" i="24" l="1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58" i="24"/>
  <c r="N59" i="24"/>
  <c r="N60" i="24"/>
  <c r="N61" i="24"/>
  <c r="N62" i="24"/>
  <c r="N63" i="24"/>
  <c r="N64" i="24"/>
  <c r="N65" i="24"/>
  <c r="N66" i="24"/>
  <c r="N67" i="24"/>
  <c r="N68" i="24"/>
  <c r="N69" i="24"/>
  <c r="N70" i="24"/>
  <c r="N71" i="24"/>
  <c r="N72" i="24"/>
  <c r="N73" i="24"/>
  <c r="N74" i="24"/>
  <c r="N75" i="24"/>
  <c r="N76" i="24"/>
  <c r="N77" i="24"/>
  <c r="N78" i="24"/>
  <c r="N79" i="24"/>
  <c r="N80" i="24"/>
  <c r="N81" i="24"/>
  <c r="N82" i="24"/>
  <c r="N83" i="24"/>
  <c r="N84" i="24"/>
  <c r="N85" i="24"/>
  <c r="N86" i="24"/>
  <c r="N87" i="24"/>
  <c r="N88" i="24"/>
  <c r="N89" i="24"/>
  <c r="N90" i="24"/>
  <c r="N91" i="24"/>
  <c r="N92" i="24"/>
  <c r="N93" i="24"/>
  <c r="N94" i="24"/>
  <c r="N95" i="24"/>
  <c r="N96" i="24"/>
  <c r="N97" i="24"/>
  <c r="N98" i="24"/>
  <c r="N99" i="24"/>
  <c r="N100" i="24"/>
  <c r="N101" i="24"/>
  <c r="N102" i="24"/>
  <c r="N103" i="24"/>
  <c r="B51" i="16"/>
  <c r="B50" i="16"/>
  <c r="B49" i="16"/>
  <c r="B48" i="16"/>
  <c r="C71" i="5" l="1"/>
  <c r="C6" i="22" l="1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5" i="22"/>
  <c r="H4" i="10" l="1"/>
  <c r="C21" i="19" l="1"/>
  <c r="A5" i="19" l="1"/>
  <c r="S54" i="6"/>
  <c r="B53" i="6" l="1"/>
  <c r="C52" i="6"/>
  <c r="B52" i="6"/>
  <c r="C45" i="6"/>
  <c r="C44" i="6"/>
  <c r="C43" i="6"/>
  <c r="C42" i="6"/>
  <c r="C41" i="6"/>
  <c r="B42" i="6"/>
  <c r="B43" i="6"/>
  <c r="B44" i="6"/>
  <c r="B45" i="6"/>
  <c r="C23" i="6" l="1"/>
  <c r="C22" i="6"/>
  <c r="C21" i="6"/>
  <c r="C11" i="6"/>
  <c r="C18" i="6" s="1"/>
  <c r="C10" i="6"/>
  <c r="C28" i="6" s="1"/>
  <c r="C12" i="6"/>
  <c r="C14" i="6"/>
  <c r="C13" i="6"/>
  <c r="H3" i="6"/>
  <c r="E4" i="6"/>
  <c r="B11" i="6"/>
  <c r="B27" i="6"/>
  <c r="B12" i="6"/>
  <c r="B17" i="6"/>
  <c r="B23" i="6"/>
  <c r="B24" i="6"/>
  <c r="B15" i="6"/>
  <c r="B10" i="6"/>
  <c r="B13" i="6"/>
  <c r="B18" i="6"/>
  <c r="B16" i="6"/>
  <c r="B25" i="6"/>
  <c r="B20" i="6"/>
  <c r="B21" i="6"/>
  <c r="B26" i="6"/>
  <c r="B14" i="6"/>
  <c r="B28" i="6"/>
  <c r="B22" i="6"/>
  <c r="B19" i="6"/>
  <c r="C24" i="6" l="1"/>
  <c r="C25" i="6"/>
  <c r="C26" i="6"/>
  <c r="C17" i="6"/>
  <c r="C19" i="6"/>
  <c r="C20" i="6"/>
  <c r="C15" i="6"/>
  <c r="C27" i="6"/>
  <c r="C16" i="6"/>
  <c r="E8" i="18"/>
  <c r="E10" i="18" s="1"/>
  <c r="D8" i="18"/>
  <c r="C8" i="18"/>
  <c r="C10" i="18" s="1"/>
  <c r="B8" i="18"/>
  <c r="B10" i="18" s="1"/>
  <c r="O39" i="17"/>
  <c r="O41" i="17" s="1"/>
  <c r="M39" i="17"/>
  <c r="M41" i="17" s="1"/>
  <c r="N39" i="17"/>
  <c r="N41" i="17" s="1"/>
  <c r="L39" i="17"/>
  <c r="L41" i="17" s="1"/>
  <c r="D21" i="17"/>
  <c r="D22" i="17"/>
  <c r="D23" i="17"/>
  <c r="D24" i="17"/>
  <c r="D25" i="17"/>
  <c r="D26" i="17"/>
  <c r="D10" i="18" l="1"/>
  <c r="E45" i="7"/>
  <c r="F45" i="7" s="1"/>
  <c r="B52" i="7"/>
  <c r="C52" i="7" s="1"/>
  <c r="B53" i="7"/>
  <c r="C53" i="7" s="1"/>
  <c r="B54" i="7"/>
  <c r="C54" i="7" s="1"/>
  <c r="B55" i="7"/>
  <c r="C17" i="3" l="1"/>
  <c r="C18" i="3"/>
  <c r="C19" i="3"/>
  <c r="C15" i="3"/>
  <c r="C13" i="3"/>
  <c r="C14" i="3"/>
  <c r="B17" i="3"/>
  <c r="C12" i="3" l="1"/>
  <c r="C11" i="3"/>
  <c r="C10" i="3"/>
  <c r="C9" i="3"/>
  <c r="C8" i="3"/>
  <c r="C7" i="3"/>
  <c r="C6" i="3"/>
  <c r="C5" i="3"/>
  <c r="C4" i="3"/>
  <c r="C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H4" i="2"/>
  <c r="K24" i="12"/>
  <c r="D17" i="12"/>
  <c r="D16" i="12"/>
  <c r="D15" i="12"/>
  <c r="D14" i="12"/>
  <c r="D9" i="12"/>
  <c r="D11" i="12"/>
  <c r="D10" i="12"/>
  <c r="D5" i="12"/>
  <c r="D7" i="12"/>
  <c r="D6" i="12"/>
  <c r="D3" i="12"/>
  <c r="D4" i="12"/>
  <c r="D2" i="12"/>
  <c r="I3" i="2"/>
  <c r="C10" i="12"/>
  <c r="B12" i="3"/>
  <c r="I12" i="2"/>
  <c r="C14" i="12"/>
  <c r="C13" i="12"/>
  <c r="I7" i="2"/>
  <c r="B3" i="3"/>
  <c r="I9" i="2"/>
  <c r="I6" i="2"/>
  <c r="B18" i="3"/>
  <c r="C15" i="12"/>
  <c r="I18" i="2"/>
  <c r="B13" i="3"/>
  <c r="B19" i="3"/>
  <c r="B4" i="3"/>
  <c r="C9" i="12"/>
  <c r="C7" i="12"/>
  <c r="C8" i="12"/>
  <c r="I4" i="2"/>
  <c r="C12" i="12"/>
  <c r="B7" i="3"/>
  <c r="I10" i="2"/>
  <c r="C6" i="12"/>
  <c r="B10" i="3"/>
  <c r="B8" i="3"/>
  <c r="B2" i="3"/>
  <c r="I13" i="2"/>
  <c r="I17" i="2"/>
  <c r="I5" i="2"/>
  <c r="B5" i="3"/>
  <c r="C4" i="12"/>
  <c r="C17" i="12"/>
  <c r="I11" i="2"/>
  <c r="B14" i="3"/>
  <c r="C11" i="12"/>
  <c r="B11" i="3"/>
  <c r="C16" i="12"/>
  <c r="I8" i="2"/>
  <c r="C3" i="12"/>
  <c r="B9" i="3"/>
  <c r="C5" i="12"/>
  <c r="B16" i="3"/>
  <c r="B15" i="3"/>
  <c r="H12" i="2" l="1"/>
  <c r="B6" i="3"/>
  <c r="G7" i="15" l="1"/>
  <c r="A11" i="26" l="1"/>
  <c r="A12" i="26"/>
  <c r="A9" i="26"/>
  <c r="A10" i="26"/>
  <c r="A8" i="26"/>
  <c r="A7" i="26"/>
  <c r="A6" i="26"/>
  <c r="C75" i="5" l="1"/>
  <c r="D76" i="5"/>
  <c r="D75" i="5"/>
  <c r="D74" i="5"/>
  <c r="C73" i="5"/>
  <c r="D73" i="5" s="1"/>
  <c r="D72" i="5" l="1"/>
  <c r="D71" i="5"/>
  <c r="D70" i="5"/>
  <c r="D68" i="5"/>
  <c r="D67" i="5"/>
  <c r="D66" i="5"/>
  <c r="C69" i="5"/>
  <c r="D69" i="5" s="1"/>
  <c r="C7" i="5" l="1"/>
  <c r="E17" i="5"/>
  <c r="F17" i="5"/>
  <c r="G17" i="5"/>
  <c r="E18" i="5"/>
  <c r="F18" i="5"/>
  <c r="G18" i="5"/>
  <c r="E19" i="5"/>
  <c r="F19" i="5"/>
  <c r="G19" i="5"/>
  <c r="G16" i="5"/>
  <c r="F16" i="5"/>
  <c r="E16" i="5"/>
  <c r="I16" i="5"/>
  <c r="C12" i="5"/>
  <c r="C11" i="5"/>
  <c r="C8" i="5"/>
  <c r="E3" i="5" l="1"/>
  <c r="E2" i="5"/>
  <c r="H18" i="2" l="1"/>
  <c r="H17" i="2"/>
  <c r="H10" i="2"/>
  <c r="H9" i="2"/>
  <c r="H7" i="2"/>
  <c r="H6" i="2"/>
  <c r="H5" i="2"/>
  <c r="H3" i="2"/>
  <c r="C2" i="3"/>
</calcChain>
</file>

<file path=xl/sharedStrings.xml><?xml version="1.0" encoding="utf-8"?>
<sst xmlns="http://schemas.openxmlformats.org/spreadsheetml/2006/main" count="7792" uniqueCount="2361">
  <si>
    <t>SUM() vs MATCH()</t>
  </si>
  <si>
    <t>SUM() vs adding</t>
  </si>
  <si>
    <t>Names in Formulas</t>
  </si>
  <si>
    <t>Formulas vs Functions</t>
  </si>
  <si>
    <t>Formula</t>
  </si>
  <si>
    <t>Result</t>
  </si>
  <si>
    <t>Number Functions</t>
  </si>
  <si>
    <t>Text Functions</t>
  </si>
  <si>
    <t>Dog</t>
  </si>
  <si>
    <t>Jumped</t>
  </si>
  <si>
    <t>Over</t>
  </si>
  <si>
    <t>Fence</t>
  </si>
  <si>
    <t>the</t>
  </si>
  <si>
    <t>Counts numbers</t>
  </si>
  <si>
    <t>Counts non empty cells</t>
  </si>
  <si>
    <t>Joins text into 1 cell</t>
  </si>
  <si>
    <t>Returns the kth largest number</t>
  </si>
  <si>
    <t>Returns the kth smallest number</t>
  </si>
  <si>
    <t>Ranks a number in a range of numbers</t>
  </si>
  <si>
    <t>Returns a special symbol associated with a character code</t>
  </si>
  <si>
    <t>Checks if 2 values match</t>
  </si>
  <si>
    <t>Description</t>
  </si>
  <si>
    <t>C2&gt;B2</t>
  </si>
  <si>
    <t>C3&gt;B3</t>
  </si>
  <si>
    <t>Input 1</t>
  </si>
  <si>
    <t>Input 2</t>
  </si>
  <si>
    <t>AND()</t>
  </si>
  <si>
    <t>OR()</t>
  </si>
  <si>
    <t>TRUE()</t>
  </si>
  <si>
    <t>Function</t>
  </si>
  <si>
    <t>FALSE()</t>
  </si>
  <si>
    <t>TRUE() &amp; FALSE() Functions</t>
  </si>
  <si>
    <t>NOT(TRUE)</t>
  </si>
  <si>
    <t>NOT(FALSE)</t>
  </si>
  <si>
    <t>NOT() reverses the sign</t>
  </si>
  <si>
    <t>AND() needs all arguments to be true to return true, OR() needs just 1 true to return true</t>
  </si>
  <si>
    <t>IF</t>
  </si>
  <si>
    <t>XOR()</t>
  </si>
  <si>
    <t>Current Investment</t>
  </si>
  <si>
    <t>Term (Years)</t>
  </si>
  <si>
    <t>Return</t>
  </si>
  <si>
    <t>Future Investment Value</t>
  </si>
  <si>
    <t>Goal Seek Example</t>
  </si>
  <si>
    <t>Select number between 1 and 100</t>
  </si>
  <si>
    <t>Conditional Formatting</t>
  </si>
  <si>
    <t>Sales</t>
  </si>
  <si>
    <t>Target</t>
  </si>
  <si>
    <t>Target Met?</t>
  </si>
  <si>
    <t>Commission</t>
  </si>
  <si>
    <t>Recap-comparison formulas/boolean expressions</t>
  </si>
  <si>
    <t>ISNUMBER</t>
  </si>
  <si>
    <t>ISERROR</t>
  </si>
  <si>
    <t>ISBLANK</t>
  </si>
  <si>
    <t>ISEVEN</t>
  </si>
  <si>
    <t>ISODD</t>
  </si>
  <si>
    <t>ISFORMULA</t>
  </si>
  <si>
    <t>ISLOGICAL</t>
  </si>
  <si>
    <t>ISNA</t>
  </si>
  <si>
    <t>ISNONTEXT</t>
  </si>
  <si>
    <t>ISREF</t>
  </si>
  <si>
    <t>ISTEXT</t>
  </si>
  <si>
    <t>Debits</t>
  </si>
  <si>
    <t>Credits</t>
  </si>
  <si>
    <t>Test</t>
  </si>
  <si>
    <t>Assets</t>
  </si>
  <si>
    <t>Liabilities</t>
  </si>
  <si>
    <t>Equity</t>
  </si>
  <si>
    <t>Can be used for error checking</t>
  </si>
  <si>
    <t>Did our sales rep meet their commission?</t>
  </si>
  <si>
    <t>Does this product meet our benchmark sales?</t>
  </si>
  <si>
    <t>Do the books match e.g. debits=credits?</t>
  </si>
  <si>
    <t>Does the user input fall in an expected range or might it be a typing error?</t>
  </si>
  <si>
    <t>IF tests can answer questions and solve problems</t>
  </si>
  <si>
    <t>With the IF function we can start designing useful spreadsheet templates! We can ask users to input values into cells and display different results depending on what they typed</t>
  </si>
  <si>
    <t>Pass Target</t>
  </si>
  <si>
    <t>Score</t>
  </si>
  <si>
    <t>Comparison</t>
  </si>
  <si>
    <t>Personalised message with IF!!</t>
  </si>
  <si>
    <t>Name</t>
  </si>
  <si>
    <t>Age</t>
  </si>
  <si>
    <t>Nationality</t>
  </si>
  <si>
    <t>Highest Education</t>
  </si>
  <si>
    <t>Jose</t>
  </si>
  <si>
    <t>Job Screening</t>
  </si>
  <si>
    <t>To be eligible for the job you have to be less than 40, be of Australian or New Zealand nationality and have at least a Masters degree</t>
  </si>
  <si>
    <t>Australia</t>
  </si>
  <si>
    <t>IFERROR &amp; IFNA</t>
  </si>
  <si>
    <t>AND &amp; OR</t>
  </si>
  <si>
    <t>Other Logical Functions</t>
  </si>
  <si>
    <t>Types of errors in excel</t>
  </si>
  <si>
    <t>Hola!</t>
  </si>
  <si>
    <t>Input which makes the function true</t>
  </si>
  <si>
    <t>Recap of IFERROR</t>
  </si>
  <si>
    <t>combines IF with AND &amp; OR</t>
  </si>
  <si>
    <t>Data Valdation Example-Nested IF</t>
  </si>
  <si>
    <t>Budget</t>
  </si>
  <si>
    <t>Spent</t>
  </si>
  <si>
    <t>Warning message</t>
  </si>
  <si>
    <t>Error</t>
  </si>
  <si>
    <t>The column is not wide enough</t>
  </si>
  <si>
    <t>A number is divided by zero</t>
  </si>
  <si>
    <t>The formula doesn’t exist</t>
  </si>
  <si>
    <t>#############</t>
  </si>
  <si>
    <t>The formula inputs are the wrong data type</t>
  </si>
  <si>
    <t>The formula input cells no longer exist e.g. if the columns containing those cells were deleted</t>
  </si>
  <si>
    <t>A value included in the formula is not available</t>
  </si>
  <si>
    <t>When you specify an intersection of 2 areas that don't intersect</t>
  </si>
  <si>
    <t>Can occur when the number is too big for excel to calculate</t>
  </si>
  <si>
    <t>Data validation dynamic dropdown list example</t>
  </si>
  <si>
    <t>Indirect is useful when you want to return a value from a text string</t>
  </si>
  <si>
    <t>Indirect converts text to a cell reference</t>
  </si>
  <si>
    <t>Jan</t>
  </si>
  <si>
    <t>Feb</t>
  </si>
  <si>
    <t>Mar</t>
  </si>
  <si>
    <t>Apr</t>
  </si>
  <si>
    <t>Actual</t>
  </si>
  <si>
    <t>User selects</t>
  </si>
  <si>
    <t>Locking a Cell Reference</t>
  </si>
  <si>
    <t>Normal Cell Reference</t>
  </si>
  <si>
    <t>Indirect</t>
  </si>
  <si>
    <t>Create a Reference to a Different Worksheet or Workbook</t>
  </si>
  <si>
    <t>Workbook</t>
  </si>
  <si>
    <t>Worksheet</t>
  </si>
  <si>
    <t>Cell</t>
  </si>
  <si>
    <t>Working With Data</t>
  </si>
  <si>
    <t>Sorting &amp; Filtering</t>
  </si>
  <si>
    <t>Worksheet Reference</t>
  </si>
  <si>
    <t>Workbook Reference</t>
  </si>
  <si>
    <t>=Logical!B5</t>
  </si>
  <si>
    <t>='[Working With Data.xlsx]Sorting &amp; Filtering'!$A$1</t>
  </si>
  <si>
    <t>Result with Indirect</t>
  </si>
  <si>
    <t>Dynamic Reference</t>
  </si>
  <si>
    <t>Jack</t>
  </si>
  <si>
    <t>Ben</t>
  </si>
  <si>
    <t>Sean</t>
  </si>
  <si>
    <t>Rachel</t>
  </si>
  <si>
    <t>Elie</t>
  </si>
  <si>
    <t>Cokes</t>
  </si>
  <si>
    <t>Sprites</t>
  </si>
  <si>
    <t>Fanta</t>
  </si>
  <si>
    <t>Avg</t>
  </si>
  <si>
    <t>Sum</t>
  </si>
  <si>
    <t>Max</t>
  </si>
  <si>
    <t>Min</t>
  </si>
  <si>
    <t>Month</t>
  </si>
  <si>
    <t>OFFSET returns a cell or range that is a specified number of rows and columns from the starting cell or range</t>
  </si>
  <si>
    <t>Egg</t>
  </si>
  <si>
    <t>Milk</t>
  </si>
  <si>
    <t>Cheese</t>
  </si>
  <si>
    <t>Apples</t>
  </si>
  <si>
    <t>Water</t>
  </si>
  <si>
    <t>Flour</t>
  </si>
  <si>
    <t>F9 Evaluate</t>
  </si>
  <si>
    <t>Basic Examples</t>
  </si>
  <si>
    <t>Wrapped in a math function</t>
  </si>
  <si>
    <t>Dynamic Total</t>
  </si>
  <si>
    <t>1 value</t>
  </si>
  <si>
    <t>multiple values</t>
  </si>
  <si>
    <t>Input from a user</t>
  </si>
  <si>
    <t>Select number from 1 to 12</t>
  </si>
  <si>
    <t>May</t>
  </si>
  <si>
    <t>Jun</t>
  </si>
  <si>
    <t>Jul</t>
  </si>
  <si>
    <t>Aug</t>
  </si>
  <si>
    <t>Sep</t>
  </si>
  <si>
    <t>Oct</t>
  </si>
  <si>
    <t>Nov</t>
  </si>
  <si>
    <t>Dec</t>
  </si>
  <si>
    <t>Profit</t>
  </si>
  <si>
    <t>Juice</t>
  </si>
  <si>
    <t>Item</t>
  </si>
  <si>
    <t>Item Range</t>
  </si>
  <si>
    <t>Sales Range</t>
  </si>
  <si>
    <t>Avg  last 3 months</t>
  </si>
  <si>
    <t>Negative height/width</t>
  </si>
  <si>
    <t>Alternate method</t>
  </si>
  <si>
    <t>L. Messi</t>
  </si>
  <si>
    <t>https://cdn.sofifa.org/players/4/19/158023.png</t>
  </si>
  <si>
    <t>Argentina</t>
  </si>
  <si>
    <t>https://cdn.sofifa.org/flags/52.png</t>
  </si>
  <si>
    <t>FC Barcelona</t>
  </si>
  <si>
    <t>https://cdn.sofifa.org/teams/2/light/241.png</t>
  </si>
  <si>
    <t>€110.5M</t>
  </si>
  <si>
    <t>€565K</t>
  </si>
  <si>
    <t>Left</t>
  </si>
  <si>
    <t>Medium/ Medium</t>
  </si>
  <si>
    <t>Messi</t>
  </si>
  <si>
    <t>Yes</t>
  </si>
  <si>
    <t>RF</t>
  </si>
  <si>
    <t>Jul 1, 2004</t>
  </si>
  <si>
    <t>Cristiano Ronaldo</t>
  </si>
  <si>
    <t>https://cdn.sofifa.org/players/4/19/20801.png</t>
  </si>
  <si>
    <t>Portugal</t>
  </si>
  <si>
    <t>https://cdn.sofifa.org/flags/38.png</t>
  </si>
  <si>
    <t>Juventus</t>
  </si>
  <si>
    <t>https://cdn.sofifa.org/teams/2/light/45.png</t>
  </si>
  <si>
    <t>€77M</t>
  </si>
  <si>
    <t>€405K</t>
  </si>
  <si>
    <t>Right</t>
  </si>
  <si>
    <t>High/ Low</t>
  </si>
  <si>
    <t>C. Ronaldo</t>
  </si>
  <si>
    <t>ST</t>
  </si>
  <si>
    <t>Jul 10, 2018</t>
  </si>
  <si>
    <t>Neymar Jr</t>
  </si>
  <si>
    <t>https://cdn.sofifa.org/players/4/19/190871.png</t>
  </si>
  <si>
    <t>Brazil</t>
  </si>
  <si>
    <t>https://cdn.sofifa.org/flags/54.png</t>
  </si>
  <si>
    <t>Paris Saint-Germain</t>
  </si>
  <si>
    <t>https://cdn.sofifa.org/teams/2/light/73.png</t>
  </si>
  <si>
    <t>€118.5M</t>
  </si>
  <si>
    <t>€290K</t>
  </si>
  <si>
    <t>High/ Medium</t>
  </si>
  <si>
    <t>Neymar</t>
  </si>
  <si>
    <t>LW</t>
  </si>
  <si>
    <t>Aug 3, 2017</t>
  </si>
  <si>
    <t>De Gea</t>
  </si>
  <si>
    <t>https://cdn.sofifa.org/players/4/19/193080.png</t>
  </si>
  <si>
    <t>Spain</t>
  </si>
  <si>
    <t>https://cdn.sofifa.org/flags/45.png</t>
  </si>
  <si>
    <t>Manchester United</t>
  </si>
  <si>
    <t>https://cdn.sofifa.org/teams/2/light/11.png</t>
  </si>
  <si>
    <t>€72M</t>
  </si>
  <si>
    <t>€260K</t>
  </si>
  <si>
    <t>Lean</t>
  </si>
  <si>
    <t>GK</t>
  </si>
  <si>
    <t>Jul 1, 2011</t>
  </si>
  <si>
    <t>K. De Bruyne</t>
  </si>
  <si>
    <t>https://cdn.sofifa.org/players/4/19/192985.png</t>
  </si>
  <si>
    <t>Belgium</t>
  </si>
  <si>
    <t>https://cdn.sofifa.org/flags/7.png</t>
  </si>
  <si>
    <t>Manchester City</t>
  </si>
  <si>
    <t>https://cdn.sofifa.org/teams/2/light/10.png</t>
  </si>
  <si>
    <t>€102M</t>
  </si>
  <si>
    <t>€355K</t>
  </si>
  <si>
    <t>High/ High</t>
  </si>
  <si>
    <t>Normal</t>
  </si>
  <si>
    <t>RCM</t>
  </si>
  <si>
    <t>Aug 30, 2015</t>
  </si>
  <si>
    <t>E. Hazard</t>
  </si>
  <si>
    <t>https://cdn.sofifa.org/players/4/19/183277.png</t>
  </si>
  <si>
    <t>Chelsea</t>
  </si>
  <si>
    <t>https://cdn.sofifa.org/teams/2/light/5.png</t>
  </si>
  <si>
    <t>€93M</t>
  </si>
  <si>
    <t>€340K</t>
  </si>
  <si>
    <t>LF</t>
  </si>
  <si>
    <t>Jul 1, 2012</t>
  </si>
  <si>
    <t>L. Modrić</t>
  </si>
  <si>
    <t>https://cdn.sofifa.org/players/4/19/177003.png</t>
  </si>
  <si>
    <t>Croatia</t>
  </si>
  <si>
    <t>https://cdn.sofifa.org/flags/10.png</t>
  </si>
  <si>
    <t>Real Madrid</t>
  </si>
  <si>
    <t>https://cdn.sofifa.org/teams/2/light/243.png</t>
  </si>
  <si>
    <t>€67M</t>
  </si>
  <si>
    <t>€420K</t>
  </si>
  <si>
    <t>Aug 1, 2012</t>
  </si>
  <si>
    <t>L. Suárez</t>
  </si>
  <si>
    <t>https://cdn.sofifa.org/players/4/19/176580.png</t>
  </si>
  <si>
    <t>Uruguay</t>
  </si>
  <si>
    <t>https://cdn.sofifa.org/flags/60.png</t>
  </si>
  <si>
    <t>€80M</t>
  </si>
  <si>
    <t>€455K</t>
  </si>
  <si>
    <t>RS</t>
  </si>
  <si>
    <t>Jul 11, 2014</t>
  </si>
  <si>
    <t>Sergio Ramos</t>
  </si>
  <si>
    <t>https://cdn.sofifa.org/players/4/19/155862.png</t>
  </si>
  <si>
    <t>€51M</t>
  </si>
  <si>
    <t>€380K</t>
  </si>
  <si>
    <t>RCB</t>
  </si>
  <si>
    <t>Aug 1, 2005</t>
  </si>
  <si>
    <t>J. Oblak</t>
  </si>
  <si>
    <t>https://cdn.sofifa.org/players/4/19/200389.png</t>
  </si>
  <si>
    <t>Slovenia</t>
  </si>
  <si>
    <t>https://cdn.sofifa.org/flags/44.png</t>
  </si>
  <si>
    <t>Atlético Madrid</t>
  </si>
  <si>
    <t>https://cdn.sofifa.org/teams/2/light/240.png</t>
  </si>
  <si>
    <t>€68M</t>
  </si>
  <si>
    <t>€94K</t>
  </si>
  <si>
    <t>Jul 16, 2014</t>
  </si>
  <si>
    <t>R. Lewandowski</t>
  </si>
  <si>
    <t>https://cdn.sofifa.org/players/4/19/188545.png</t>
  </si>
  <si>
    <t>Poland</t>
  </si>
  <si>
    <t>https://cdn.sofifa.org/flags/37.png</t>
  </si>
  <si>
    <t>FC Bayern München</t>
  </si>
  <si>
    <t>https://cdn.sofifa.org/teams/2/light/21.png</t>
  </si>
  <si>
    <t>€205K</t>
  </si>
  <si>
    <t>Jul 1, 2014</t>
  </si>
  <si>
    <t>T. Kroos</t>
  </si>
  <si>
    <t>https://cdn.sofifa.org/players/4/19/182521.png</t>
  </si>
  <si>
    <t>Germany</t>
  </si>
  <si>
    <t>https://cdn.sofifa.org/flags/21.png</t>
  </si>
  <si>
    <t>€76.5M</t>
  </si>
  <si>
    <t>LCM</t>
  </si>
  <si>
    <t>Jul 17, 2014</t>
  </si>
  <si>
    <t>D. Godín</t>
  </si>
  <si>
    <t>https://cdn.sofifa.org/players/4/19/182493.png</t>
  </si>
  <si>
    <t>€44M</t>
  </si>
  <si>
    <t>€125K</t>
  </si>
  <si>
    <t>Medium/ High</t>
  </si>
  <si>
    <t>CB</t>
  </si>
  <si>
    <t>Aug 4, 2010</t>
  </si>
  <si>
    <t>David Silva</t>
  </si>
  <si>
    <t>https://cdn.sofifa.org/players/4/19/168542.png</t>
  </si>
  <si>
    <t>€60M</t>
  </si>
  <si>
    <t>€285K</t>
  </si>
  <si>
    <t>Jul 14, 2010</t>
  </si>
  <si>
    <t>N. Kanté</t>
  </si>
  <si>
    <t>https://cdn.sofifa.org/players/4/19/215914.png</t>
  </si>
  <si>
    <t>France</t>
  </si>
  <si>
    <t>https://cdn.sofifa.org/flags/18.png</t>
  </si>
  <si>
    <t>€63M</t>
  </si>
  <si>
    <t>€225K</t>
  </si>
  <si>
    <t>LDM</t>
  </si>
  <si>
    <t>Jul 16, 2016</t>
  </si>
  <si>
    <t>P. Dybala</t>
  </si>
  <si>
    <t>https://cdn.sofifa.org/players/4/19/211110.png</t>
  </si>
  <si>
    <t>€89M</t>
  </si>
  <si>
    <t>Jul 1, 2015</t>
  </si>
  <si>
    <t>H. Kane</t>
  </si>
  <si>
    <t>https://cdn.sofifa.org/players/4/19/202126.png</t>
  </si>
  <si>
    <t>England</t>
  </si>
  <si>
    <t>https://cdn.sofifa.org/flags/14.png</t>
  </si>
  <si>
    <t>Tottenham Hotspur</t>
  </si>
  <si>
    <t>https://cdn.sofifa.org/teams/2/light/18.png</t>
  </si>
  <si>
    <t>€83.5M</t>
  </si>
  <si>
    <t>Jul 1, 2010</t>
  </si>
  <si>
    <t>A. Griezmann</t>
  </si>
  <si>
    <t>https://cdn.sofifa.org/players/4/19/194765.png</t>
  </si>
  <si>
    <t>€78M</t>
  </si>
  <si>
    <t>€145K</t>
  </si>
  <si>
    <t>CAM</t>
  </si>
  <si>
    <t>Jul 28, 2014</t>
  </si>
  <si>
    <t>M. ter Stegen</t>
  </si>
  <si>
    <t>https://cdn.sofifa.org/players/4/19/192448.png</t>
  </si>
  <si>
    <t>€58M</t>
  </si>
  <si>
    <t>€240K</t>
  </si>
  <si>
    <t>T. Courtois</t>
  </si>
  <si>
    <t>https://cdn.sofifa.org/players/4/19/192119.png</t>
  </si>
  <si>
    <t>€53.5M</t>
  </si>
  <si>
    <t>Courtois</t>
  </si>
  <si>
    <t>Aug 9, 2018</t>
  </si>
  <si>
    <t>Sergio Busquets</t>
  </si>
  <si>
    <t>https://cdn.sofifa.org/players/4/19/189511.png</t>
  </si>
  <si>
    <t>€51.5M</t>
  </si>
  <si>
    <t>€315K</t>
  </si>
  <si>
    <t>CDM</t>
  </si>
  <si>
    <t>Sep 1, 2008</t>
  </si>
  <si>
    <t>E. Cavani</t>
  </si>
  <si>
    <t>https://cdn.sofifa.org/players/4/19/179813.png</t>
  </si>
  <si>
    <t>€200K</t>
  </si>
  <si>
    <t>LS</t>
  </si>
  <si>
    <t>Jul 16, 2013</t>
  </si>
  <si>
    <t>M. Neuer</t>
  </si>
  <si>
    <t>https://cdn.sofifa.org/players/4/19/167495.png</t>
  </si>
  <si>
    <t>€38M</t>
  </si>
  <si>
    <t>€130K</t>
  </si>
  <si>
    <t>S. Agüero</t>
  </si>
  <si>
    <t>https://cdn.sofifa.org/players/4/19/153079.png</t>
  </si>
  <si>
    <t>€64.5M</t>
  </si>
  <si>
    <t>€300K</t>
  </si>
  <si>
    <t>Stocky</t>
  </si>
  <si>
    <t>Jul 28, 2011</t>
  </si>
  <si>
    <t>G. Chiellini</t>
  </si>
  <si>
    <t>https://cdn.sofifa.org/players/4/19/138956.png</t>
  </si>
  <si>
    <t>Italy</t>
  </si>
  <si>
    <t>https://cdn.sofifa.org/flags/27.png</t>
  </si>
  <si>
    <t>€27M</t>
  </si>
  <si>
    <t>€215K</t>
  </si>
  <si>
    <t>LCB</t>
  </si>
  <si>
    <t>Jul 1, 2005</t>
  </si>
  <si>
    <t>K. Mbappé</t>
  </si>
  <si>
    <t>https://cdn.sofifa.org/players/4/19/231747.png</t>
  </si>
  <si>
    <t>€81M</t>
  </si>
  <si>
    <t>€100K</t>
  </si>
  <si>
    <t>RM</t>
  </si>
  <si>
    <t>Jul 1, 2018</t>
  </si>
  <si>
    <t>M. Salah</t>
  </si>
  <si>
    <t>https://cdn.sofifa.org/players/4/19/209331.png</t>
  </si>
  <si>
    <t>Egypt</t>
  </si>
  <si>
    <t>https://cdn.sofifa.org/flags/111.png</t>
  </si>
  <si>
    <t>Liverpool</t>
  </si>
  <si>
    <t>https://cdn.sofifa.org/teams/2/light/9.png</t>
  </si>
  <si>
    <t>€69.5M</t>
  </si>
  <si>
    <t>€255K</t>
  </si>
  <si>
    <t>PLAYER_BODY_TYPE_25</t>
  </si>
  <si>
    <t>Jul 1, 2017</t>
  </si>
  <si>
    <t>Casemiro</t>
  </si>
  <si>
    <t>https://cdn.sofifa.org/players/4/19/200145.png</t>
  </si>
  <si>
    <t>€59.5M</t>
  </si>
  <si>
    <t>Jul 11, 2013</t>
  </si>
  <si>
    <t>J. Rodríguez</t>
  </si>
  <si>
    <t>https://cdn.sofifa.org/players/4/19/198710.png</t>
  </si>
  <si>
    <t>Colombia</t>
  </si>
  <si>
    <t>https://cdn.sofifa.org/flags/56.png</t>
  </si>
  <si>
    <t>LAM</t>
  </si>
  <si>
    <t>L. Insigne</t>
  </si>
  <si>
    <t>https://cdn.sofifa.org/players/4/19/198219.png</t>
  </si>
  <si>
    <t>Napoli</t>
  </si>
  <si>
    <t>https://cdn.sofifa.org/teams/2/light/48.png</t>
  </si>
  <si>
    <t>€62M</t>
  </si>
  <si>
    <t>€165K</t>
  </si>
  <si>
    <t>Isco</t>
  </si>
  <si>
    <t>https://cdn.sofifa.org/players/4/19/197781.png</t>
  </si>
  <si>
    <t>€73.5M</t>
  </si>
  <si>
    <t>Jul 3, 2013</t>
  </si>
  <si>
    <t>C. Eriksen</t>
  </si>
  <si>
    <t>https://cdn.sofifa.org/players/4/19/190460.png</t>
  </si>
  <si>
    <t>Denmark</t>
  </si>
  <si>
    <t>https://cdn.sofifa.org/flags/13.png</t>
  </si>
  <si>
    <t>Aug 30, 2013</t>
  </si>
  <si>
    <t>Coutinho</t>
  </si>
  <si>
    <t>https://cdn.sofifa.org/players/4/19/189242.png</t>
  </si>
  <si>
    <t>Jan 6, 2018</t>
  </si>
  <si>
    <t>P. Aubameyang</t>
  </si>
  <si>
    <t>https://cdn.sofifa.org/players/4/19/188567.png</t>
  </si>
  <si>
    <t>Gabon</t>
  </si>
  <si>
    <t>https://cdn.sofifa.org/flags/115.png</t>
  </si>
  <si>
    <t>Arsenal</t>
  </si>
  <si>
    <t>https://cdn.sofifa.org/teams/2/light/1.png</t>
  </si>
  <si>
    <t>€59M</t>
  </si>
  <si>
    <t>€265K</t>
  </si>
  <si>
    <t>Medium/ Low</t>
  </si>
  <si>
    <t>LM</t>
  </si>
  <si>
    <t>Jan 31, 2018</t>
  </si>
  <si>
    <t>M. Hummels</t>
  </si>
  <si>
    <t>https://cdn.sofifa.org/players/4/19/178603.png</t>
  </si>
  <si>
    <t>€46M</t>
  </si>
  <si>
    <t>€160K</t>
  </si>
  <si>
    <t>Jul 1, 2016</t>
  </si>
  <si>
    <t>Marcelo</t>
  </si>
  <si>
    <t>https://cdn.sofifa.org/players/4/19/176676.png</t>
  </si>
  <si>
    <t>€43M</t>
  </si>
  <si>
    <t>LB</t>
  </si>
  <si>
    <t>Jan 1, 2007</t>
  </si>
  <si>
    <t>G. Bale</t>
  </si>
  <si>
    <t>https://cdn.sofifa.org/players/4/19/173731.png</t>
  </si>
  <si>
    <t>Wales</t>
  </si>
  <si>
    <t>https://cdn.sofifa.org/flags/50.png</t>
  </si>
  <si>
    <t>Sep 2, 2013</t>
  </si>
  <si>
    <t>H. Lloris</t>
  </si>
  <si>
    <t>https://cdn.sofifa.org/players/4/19/167948.png</t>
  </si>
  <si>
    <t>€36M</t>
  </si>
  <si>
    <t>€150K</t>
  </si>
  <si>
    <t>G. Higuaín</t>
  </si>
  <si>
    <t>https://cdn.sofifa.org/players/4/19/167664.png</t>
  </si>
  <si>
    <t>Milan</t>
  </si>
  <si>
    <t>https://cdn.sofifa.org/teams/2/light/47.png</t>
  </si>
  <si>
    <t>€57M</t>
  </si>
  <si>
    <t>€245K</t>
  </si>
  <si>
    <t>Thiago Silva</t>
  </si>
  <si>
    <t>https://cdn.sofifa.org/players/4/19/164240.png</t>
  </si>
  <si>
    <t>€24M</t>
  </si>
  <si>
    <t>S. Handanovič</t>
  </si>
  <si>
    <t>https://cdn.sofifa.org/players/4/19/162835.png</t>
  </si>
  <si>
    <t>Inter</t>
  </si>
  <si>
    <t>https://cdn.sofifa.org/teams/2/light/44.png</t>
  </si>
  <si>
    <t>€30M</t>
  </si>
  <si>
    <t>€110K</t>
  </si>
  <si>
    <t>G. Buffon</t>
  </si>
  <si>
    <t>https://cdn.sofifa.org/players/4/19/1179.png</t>
  </si>
  <si>
    <t>€4M</t>
  </si>
  <si>
    <t>€77K</t>
  </si>
  <si>
    <t>Jul 6, 2018</t>
  </si>
  <si>
    <t>S. Umtiti</t>
  </si>
  <si>
    <t>https://cdn.sofifa.org/players/4/19/205600.png</t>
  </si>
  <si>
    <t>Jul 12, 2016</t>
  </si>
  <si>
    <t>M. Icardi</t>
  </si>
  <si>
    <t>https://cdn.sofifa.org/players/4/19/201399.png</t>
  </si>
  <si>
    <t>Jul 9, 2013</t>
  </si>
  <si>
    <t>K. Koulibaly</t>
  </si>
  <si>
    <t>https://cdn.sofifa.org/players/4/19/201024.png</t>
  </si>
  <si>
    <t>Senegal</t>
  </si>
  <si>
    <t>https://cdn.sofifa.org/flags/136.png</t>
  </si>
  <si>
    <t>€115K</t>
  </si>
  <si>
    <t>P. Pogba</t>
  </si>
  <si>
    <t>https://cdn.sofifa.org/players/4/19/195864.png</t>
  </si>
  <si>
    <t>€64M</t>
  </si>
  <si>
    <t>€210K</t>
  </si>
  <si>
    <t>RDM</t>
  </si>
  <si>
    <t>Aug 9, 2016</t>
  </si>
  <si>
    <t>K. Navas</t>
  </si>
  <si>
    <t>https://cdn.sofifa.org/players/4/19/193041.png</t>
  </si>
  <si>
    <t>Costa Rica</t>
  </si>
  <si>
    <t>https://cdn.sofifa.org/flags/72.png</t>
  </si>
  <si>
    <t>€30.5M</t>
  </si>
  <si>
    <t>€195K</t>
  </si>
  <si>
    <t>Aug 3, 2014</t>
  </si>
  <si>
    <t>R. Lukaku</t>
  </si>
  <si>
    <t>https://cdn.sofifa.org/players/4/19/192505.png</t>
  </si>
  <si>
    <t>€62.5M</t>
  </si>
  <si>
    <t>€230K</t>
  </si>
  <si>
    <t>Jul 10, 2017</t>
  </si>
  <si>
    <t>C. Immobile</t>
  </si>
  <si>
    <t>https://cdn.sofifa.org/players/4/19/192387.png</t>
  </si>
  <si>
    <t>Lazio</t>
  </si>
  <si>
    <t>https://cdn.sofifa.org/teams/2/light/46.png</t>
  </si>
  <si>
    <t>€52M</t>
  </si>
  <si>
    <t>Jul 27, 2016</t>
  </si>
  <si>
    <t>Jordi Alba</t>
  </si>
  <si>
    <t>https://cdn.sofifa.org/players/4/19/189332.png</t>
  </si>
  <si>
    <t>€250K</t>
  </si>
  <si>
    <t>D. Mertens</t>
  </si>
  <si>
    <t>https://cdn.sofifa.org/players/4/19/175943.png</t>
  </si>
  <si>
    <t>€45M</t>
  </si>
  <si>
    <t>€135K</t>
  </si>
  <si>
    <t>Jul 1, 2013</t>
  </si>
  <si>
    <t>J. Vertonghen</t>
  </si>
  <si>
    <t>https://cdn.sofifa.org/players/4/19/172871.png</t>
  </si>
  <si>
    <t>€34M</t>
  </si>
  <si>
    <t>€155K</t>
  </si>
  <si>
    <t>M. Hamšík</t>
  </si>
  <si>
    <t>https://cdn.sofifa.org/players/4/19/171877.png</t>
  </si>
  <si>
    <t>Slovakia</t>
  </si>
  <si>
    <t>https://cdn.sofifa.org/flags/43.png</t>
  </si>
  <si>
    <t>€46.5M</t>
  </si>
  <si>
    <t>Jul 1, 2007</t>
  </si>
  <si>
    <t>I. Rakitić</t>
  </si>
  <si>
    <t>https://cdn.sofifa.org/players/4/19/168651.png</t>
  </si>
  <si>
    <t>Piqué</t>
  </si>
  <si>
    <t>https://cdn.sofifa.org/players/4/19/152729.png</t>
  </si>
  <si>
    <t>Jul 1, 2008</t>
  </si>
  <si>
    <t>L. Sané</t>
  </si>
  <si>
    <t>https://cdn.sofifa.org/players/4/19/222492.png</t>
  </si>
  <si>
    <t>€61M</t>
  </si>
  <si>
    <t>Aug 2, 2016</t>
  </si>
  <si>
    <t>Bernardo Silva</t>
  </si>
  <si>
    <t>https://cdn.sofifa.org/players/4/19/218667.png</t>
  </si>
  <si>
    <t>€180K</t>
  </si>
  <si>
    <t>RW</t>
  </si>
  <si>
    <t>Ederson</t>
  </si>
  <si>
    <t>https://cdn.sofifa.org/players/4/19/210257.png</t>
  </si>
  <si>
    <t>€41.5M</t>
  </si>
  <si>
    <t>S. Mané</t>
  </si>
  <si>
    <t>https://cdn.sofifa.org/players/4/19/208722.png</t>
  </si>
  <si>
    <t>V. van Dijk</t>
  </si>
  <si>
    <t>https://cdn.sofifa.org/players/4/19/203376.png</t>
  </si>
  <si>
    <t>Netherlands</t>
  </si>
  <si>
    <t>https://cdn.sofifa.org/flags/34.png</t>
  </si>
  <si>
    <t>€44.5M</t>
  </si>
  <si>
    <t>Jan 1, 2018</t>
  </si>
  <si>
    <t>R. Sterling</t>
  </si>
  <si>
    <t>https://cdn.sofifa.org/players/4/19/202652.png</t>
  </si>
  <si>
    <t>€56.5M</t>
  </si>
  <si>
    <t>Jul 14, 2015</t>
  </si>
  <si>
    <t>Roberto Firmino</t>
  </si>
  <si>
    <t>https://cdn.sofifa.org/players/4/19/201942.png</t>
  </si>
  <si>
    <t>€53M</t>
  </si>
  <si>
    <t>Jul 6, 2015</t>
  </si>
  <si>
    <t>R. Varane</t>
  </si>
  <si>
    <t>https://cdn.sofifa.org/players/4/19/201535.png</t>
  </si>
  <si>
    <t>€50M</t>
  </si>
  <si>
    <t>M. Verratti</t>
  </si>
  <si>
    <t>https://cdn.sofifa.org/players/4/19/199556.png</t>
  </si>
  <si>
    <t>€55M</t>
  </si>
  <si>
    <t>Jul 18, 2012</t>
  </si>
  <si>
    <t>Alex Sandro</t>
  </si>
  <si>
    <t>https://cdn.sofifa.org/players/4/19/191043.png</t>
  </si>
  <si>
    <t>€36.5M</t>
  </si>
  <si>
    <t>Aug 21, 2015</t>
  </si>
  <si>
    <t>Douglas Costa</t>
  </si>
  <si>
    <t>https://cdn.sofifa.org/players/4/19/190483.png</t>
  </si>
  <si>
    <t>€175K</t>
  </si>
  <si>
    <t>T. Müller</t>
  </si>
  <si>
    <t>https://cdn.sofifa.org/players/4/19/189596.png</t>
  </si>
  <si>
    <t>Aug 10, 2008</t>
  </si>
  <si>
    <t>Thiago</t>
  </si>
  <si>
    <t>https://cdn.sofifa.org/players/4/19/189509.png</t>
  </si>
  <si>
    <t>€45.5M</t>
  </si>
  <si>
    <t>CM</t>
  </si>
  <si>
    <t>Jul 14, 2013</t>
  </si>
  <si>
    <t>M. Reus</t>
  </si>
  <si>
    <t>https://cdn.sofifa.org/players/4/19/188350.png</t>
  </si>
  <si>
    <t>Borussia Dortmund</t>
  </si>
  <si>
    <t>https://cdn.sofifa.org/teams/2/light/22.png</t>
  </si>
  <si>
    <t>€43.5M</t>
  </si>
  <si>
    <t>Azpilicueta</t>
  </si>
  <si>
    <t>https://cdn.sofifa.org/players/4/19/184432.png</t>
  </si>
  <si>
    <t>€35M</t>
  </si>
  <si>
    <t>RB</t>
  </si>
  <si>
    <t>Aug 24, 2012</t>
  </si>
  <si>
    <t>L. Bonucci</t>
  </si>
  <si>
    <t>https://cdn.sofifa.org/players/4/19/184344.png</t>
  </si>
  <si>
    <t>Low/ High</t>
  </si>
  <si>
    <t>Aug 2, 2018</t>
  </si>
  <si>
    <t>T. Alderweireld</t>
  </si>
  <si>
    <t>https://cdn.sofifa.org/players/4/19/184087.png</t>
  </si>
  <si>
    <t>€39M</t>
  </si>
  <si>
    <t>Jul 8, 2015</t>
  </si>
  <si>
    <t>M. Pjanić</t>
  </si>
  <si>
    <t>https://cdn.sofifa.org/players/4/19/180206.png</t>
  </si>
  <si>
    <t>Bosnia Herzegovina</t>
  </si>
  <si>
    <t>https://cdn.sofifa.org/flags/8.png</t>
  </si>
  <si>
    <t>M. Benatia</t>
  </si>
  <si>
    <t>https://cdn.sofifa.org/players/4/19/177509.png</t>
  </si>
  <si>
    <t>Morocco</t>
  </si>
  <si>
    <t>https://cdn.sofifa.org/flags/129.png</t>
  </si>
  <si>
    <t>Aug 26, 2014</t>
  </si>
  <si>
    <t>M. Özil</t>
  </si>
  <si>
    <t>https://cdn.sofifa.org/players/4/19/176635.png</t>
  </si>
  <si>
    <t>€190K</t>
  </si>
  <si>
    <t>Fernandinho</t>
  </si>
  <si>
    <t>https://cdn.sofifa.org/players/4/19/135507.png</t>
  </si>
  <si>
    <t>€18M</t>
  </si>
  <si>
    <t>€185K</t>
  </si>
  <si>
    <t>Iniesta</t>
  </si>
  <si>
    <t>https://cdn.sofifa.org/players/4/19/41.png</t>
  </si>
  <si>
    <t>Vissel Kobe</t>
  </si>
  <si>
    <t>https://cdn.sofifa.org/teams/2/light/101146.png</t>
  </si>
  <si>
    <t>€21.5M</t>
  </si>
  <si>
    <t>€21K</t>
  </si>
  <si>
    <t>Jul 16, 2018</t>
  </si>
  <si>
    <t>M. Škriniar</t>
  </si>
  <si>
    <t>https://cdn.sofifa.org/players/4/19/232363.png</t>
  </si>
  <si>
    <t>€82K</t>
  </si>
  <si>
    <t>No</t>
  </si>
  <si>
    <t>Jul 7, 2017</t>
  </si>
  <si>
    <t>S. Milinković-Savić</t>
  </si>
  <si>
    <t>https://cdn.sofifa.org/players/4/19/223848.png</t>
  </si>
  <si>
    <t>Serbia</t>
  </si>
  <si>
    <t>https://cdn.sofifa.org/flags/51.png</t>
  </si>
  <si>
    <t>€50.5M</t>
  </si>
  <si>
    <t>€73K</t>
  </si>
  <si>
    <t>Aug 6, 2015</t>
  </si>
  <si>
    <t>Marco Asensio</t>
  </si>
  <si>
    <t>https://cdn.sofifa.org/players/4/19/220834.png</t>
  </si>
  <si>
    <t>€54M</t>
  </si>
  <si>
    <t>N. Fekir</t>
  </si>
  <si>
    <t>https://cdn.sofifa.org/players/4/19/216594.png</t>
  </si>
  <si>
    <t>Olympique Lyonnais</t>
  </si>
  <si>
    <t>https://cdn.sofifa.org/teams/2/light/66.png</t>
  </si>
  <si>
    <t>€92K</t>
  </si>
  <si>
    <t>Alisson</t>
  </si>
  <si>
    <t>https://cdn.sofifa.org/players/4/19/212831.png</t>
  </si>
  <si>
    <t>Jul 19, 2018</t>
  </si>
  <si>
    <t>J. Kimmich</t>
  </si>
  <si>
    <t>https://cdn.sofifa.org/players/4/19/212622.png</t>
  </si>
  <si>
    <t>€40.5M</t>
  </si>
  <si>
    <t>Saúl</t>
  </si>
  <si>
    <t>https://cdn.sofifa.org/players/4/19/208421.png</t>
  </si>
  <si>
    <t>R. Mahrez</t>
  </si>
  <si>
    <t>https://cdn.sofifa.org/players/4/19/204485.png</t>
  </si>
  <si>
    <t>Algeria</t>
  </si>
  <si>
    <t>https://cdn.sofifa.org/flags/97.png</t>
  </si>
  <si>
    <t>D. Alaba</t>
  </si>
  <si>
    <t>https://cdn.sofifa.org/players/4/19/197445.png</t>
  </si>
  <si>
    <t>Austria</t>
  </si>
  <si>
    <t>https://cdn.sofifa.org/flags/4.png</t>
  </si>
  <si>
    <t>Feb 10, 2010</t>
  </si>
  <si>
    <t>Koke</t>
  </si>
  <si>
    <t>https://cdn.sofifa.org/players/4/19/193747.png</t>
  </si>
  <si>
    <t>€88K</t>
  </si>
  <si>
    <t>Jan 1, 2011</t>
  </si>
  <si>
    <t>A. Lacazette</t>
  </si>
  <si>
    <t>https://cdn.sofifa.org/players/4/19/193301.png</t>
  </si>
  <si>
    <t>Jul 5, 2017</t>
  </si>
  <si>
    <t>K. Manolas</t>
  </si>
  <si>
    <t>https://cdn.sofifa.org/players/4/19/192774.png</t>
  </si>
  <si>
    <t>Greece</t>
  </si>
  <si>
    <t>https://cdn.sofifa.org/flags/22.png</t>
  </si>
  <si>
    <t>Roma</t>
  </si>
  <si>
    <t>https://cdn.sofifa.org/teams/2/light/52.png</t>
  </si>
  <si>
    <t>€37.5M</t>
  </si>
  <si>
    <t>€96K</t>
  </si>
  <si>
    <t>N. Otamendi</t>
  </si>
  <si>
    <t>https://cdn.sofifa.org/players/4/19/192366.png</t>
  </si>
  <si>
    <t>€28.5M</t>
  </si>
  <si>
    <t>€170K</t>
  </si>
  <si>
    <t>Aug 20, 2015</t>
  </si>
  <si>
    <t>Parejo</t>
  </si>
  <si>
    <t>https://cdn.sofifa.org/players/4/19/189513.png</t>
  </si>
  <si>
    <t>Valencia CF</t>
  </si>
  <si>
    <t>https://cdn.sofifa.org/teams/2/light/461.png</t>
  </si>
  <si>
    <t>€37M</t>
  </si>
  <si>
    <t>€66K</t>
  </si>
  <si>
    <t>Paulinho</t>
  </si>
  <si>
    <t>https://cdn.sofifa.org/players/4/19/187961.png</t>
  </si>
  <si>
    <t>Guangzhou Evergrande Taobao FC</t>
  </si>
  <si>
    <t>https://cdn.sofifa.org/teams/2/light/111839.png</t>
  </si>
  <si>
    <t>€235K</t>
  </si>
  <si>
    <t>W. Szczęsny</t>
  </si>
  <si>
    <t>https://cdn.sofifa.org/players/4/19/186153.png</t>
  </si>
  <si>
    <t>€32M</t>
  </si>
  <si>
    <t>Jul 19, 2017</t>
  </si>
  <si>
    <t>A. Sánchez</t>
  </si>
  <si>
    <t>https://cdn.sofifa.org/players/4/19/184941.png</t>
  </si>
  <si>
    <t>Chile</t>
  </si>
  <si>
    <t>https://cdn.sofifa.org/flags/55.png</t>
  </si>
  <si>
    <t>Jan 22, 2018</t>
  </si>
  <si>
    <t>Y. Brahimi</t>
  </si>
  <si>
    <t>https://cdn.sofifa.org/players/4/19/184267.png</t>
  </si>
  <si>
    <t>FC Porto</t>
  </si>
  <si>
    <t>https://cdn.sofifa.org/teams/2/light/236.png</t>
  </si>
  <si>
    <t>€28K</t>
  </si>
  <si>
    <t>Jul 22, 2014</t>
  </si>
  <si>
    <t>J. Boateng</t>
  </si>
  <si>
    <t>https://cdn.sofifa.org/players/4/19/183907.png</t>
  </si>
  <si>
    <t>Jul 14, 2011</t>
  </si>
  <si>
    <t>A. Vidal</t>
  </si>
  <si>
    <t>https://cdn.sofifa.org/players/4/19/181872.png</t>
  </si>
  <si>
    <t>€26M</t>
  </si>
  <si>
    <t>Aug 6, 2018</t>
  </si>
  <si>
    <t>I. Perišić</t>
  </si>
  <si>
    <t>https://cdn.sofifa.org/players/4/19/181458.png</t>
  </si>
  <si>
    <t>Sep 1, 2015</t>
  </si>
  <si>
    <t>E. Džeko</t>
  </si>
  <si>
    <t>https://cdn.sofifa.org/players/4/19/180930.png</t>
  </si>
  <si>
    <t>S. Khedira</t>
  </si>
  <si>
    <t>https://cdn.sofifa.org/players/4/19/179846.png</t>
  </si>
  <si>
    <t>€33M</t>
  </si>
  <si>
    <t>Diego Costa</t>
  </si>
  <si>
    <t>https://cdn.sofifa.org/players/4/19/179844.png</t>
  </si>
  <si>
    <t>€38.5M</t>
  </si>
  <si>
    <t>Flag</t>
  </si>
  <si>
    <t>Overall</t>
  </si>
  <si>
    <t>Potential</t>
  </si>
  <si>
    <t>Club</t>
  </si>
  <si>
    <t>Club Logo</t>
  </si>
  <si>
    <t>Value</t>
  </si>
  <si>
    <t>Wage</t>
  </si>
  <si>
    <t>Special</t>
  </si>
  <si>
    <t>Preferred Foot</t>
  </si>
  <si>
    <t>International Reputation</t>
  </si>
  <si>
    <t>Weak Foot</t>
  </si>
  <si>
    <t>Skill Moves</t>
  </si>
  <si>
    <t>Work Rate</t>
  </si>
  <si>
    <t>Body Type</t>
  </si>
  <si>
    <t>Real Face</t>
  </si>
  <si>
    <t>Position</t>
  </si>
  <si>
    <t>Jersey Number</t>
  </si>
  <si>
    <t>Joined</t>
  </si>
  <si>
    <t>Loaned From</t>
  </si>
  <si>
    <t>Contract Valid Until</t>
  </si>
  <si>
    <t>Height</t>
  </si>
  <si>
    <t>Weight</t>
  </si>
  <si>
    <t>CF</t>
  </si>
  <si>
    <t>RAM</t>
  </si>
  <si>
    <t>LWB</t>
  </si>
  <si>
    <t>RWB</t>
  </si>
  <si>
    <t>Crossing</t>
  </si>
  <si>
    <t>Finishing</t>
  </si>
  <si>
    <t>HeadingAccuracy</t>
  </si>
  <si>
    <t>ShortPassing</t>
  </si>
  <si>
    <t>Volleys</t>
  </si>
  <si>
    <t>Dribbling</t>
  </si>
  <si>
    <t>Curve</t>
  </si>
  <si>
    <t>FKAccuracy</t>
  </si>
  <si>
    <t>LongPassing</t>
  </si>
  <si>
    <t>BallControl</t>
  </si>
  <si>
    <t>Acceleration</t>
  </si>
  <si>
    <t>SprintSpeed</t>
  </si>
  <si>
    <t>Agility</t>
  </si>
  <si>
    <t>Reactions</t>
  </si>
  <si>
    <t>Balance</t>
  </si>
  <si>
    <t>ShotPower</t>
  </si>
  <si>
    <t>Jumping</t>
  </si>
  <si>
    <t>Stamina</t>
  </si>
  <si>
    <t>Strength</t>
  </si>
  <si>
    <t>LongShots</t>
  </si>
  <si>
    <t>Aggression</t>
  </si>
  <si>
    <t>Interceptions</t>
  </si>
  <si>
    <t>Positioning</t>
  </si>
  <si>
    <t>Vision</t>
  </si>
  <si>
    <t>Penalties</t>
  </si>
  <si>
    <t>Composure</t>
  </si>
  <si>
    <t>Marking</t>
  </si>
  <si>
    <t>StandingTackle</t>
  </si>
  <si>
    <t>SlidingTackle</t>
  </si>
  <si>
    <t>GKDiving</t>
  </si>
  <si>
    <t>GKHandling</t>
  </si>
  <si>
    <t>GKKicking</t>
  </si>
  <si>
    <t>GKPositioning</t>
  </si>
  <si>
    <t>GKReflexes</t>
  </si>
  <si>
    <t>Release Clause</t>
  </si>
  <si>
    <t>Dynamic Named Ranges for Charts</t>
  </si>
  <si>
    <t>Player</t>
  </si>
  <si>
    <t>ID</t>
  </si>
  <si>
    <t>Photo</t>
  </si>
  <si>
    <t>5'7</t>
  </si>
  <si>
    <t>159lbs</t>
  </si>
  <si>
    <t>88+2</t>
  </si>
  <si>
    <t>92+2</t>
  </si>
  <si>
    <t>93+2</t>
  </si>
  <si>
    <t>91+2</t>
  </si>
  <si>
    <t>84+2</t>
  </si>
  <si>
    <t>64+2</t>
  </si>
  <si>
    <t>61+2</t>
  </si>
  <si>
    <t>59+2</t>
  </si>
  <si>
    <t>47+2</t>
  </si>
  <si>
    <t>€226.5M</t>
  </si>
  <si>
    <t>6'2</t>
  </si>
  <si>
    <t>183lbs</t>
  </si>
  <si>
    <t>91+3</t>
  </si>
  <si>
    <t>89+3</t>
  </si>
  <si>
    <t>90+3</t>
  </si>
  <si>
    <t>88+3</t>
  </si>
  <si>
    <t>81+3</t>
  </si>
  <si>
    <t>65+3</t>
  </si>
  <si>
    <t>61+3</t>
  </si>
  <si>
    <t>53+3</t>
  </si>
  <si>
    <t>€127.1M</t>
  </si>
  <si>
    <t>5'9</t>
  </si>
  <si>
    <t>150lbs</t>
  </si>
  <si>
    <t>84+3</t>
  </si>
  <si>
    <t>60+3</t>
  </si>
  <si>
    <t>47+3</t>
  </si>
  <si>
    <t>€228.1M</t>
  </si>
  <si>
    <t>6'4</t>
  </si>
  <si>
    <t>168lbs</t>
  </si>
  <si>
    <t>€138.6M</t>
  </si>
  <si>
    <t>5'11</t>
  </si>
  <si>
    <t>154lbs</t>
  </si>
  <si>
    <t>82+3</t>
  </si>
  <si>
    <t>87+3</t>
  </si>
  <si>
    <t>77+3</t>
  </si>
  <si>
    <t>73+3</t>
  </si>
  <si>
    <t>66+3</t>
  </si>
  <si>
    <t>€196.4M</t>
  </si>
  <si>
    <t>5'8</t>
  </si>
  <si>
    <t>163lbs</t>
  </si>
  <si>
    <t>83+3</t>
  </si>
  <si>
    <t>63+3</t>
  </si>
  <si>
    <t>49+3</t>
  </si>
  <si>
    <t>€172.1M</t>
  </si>
  <si>
    <t>146lbs</t>
  </si>
  <si>
    <t>85+3</t>
  </si>
  <si>
    <t>86+3</t>
  </si>
  <si>
    <t>79+3</t>
  </si>
  <si>
    <t>71+3</t>
  </si>
  <si>
    <t>€137.4M</t>
  </si>
  <si>
    <t>6'0</t>
  </si>
  <si>
    <t>190lbs</t>
  </si>
  <si>
    <t>87+5</t>
  </si>
  <si>
    <t>86+5</t>
  </si>
  <si>
    <t>85+5</t>
  </si>
  <si>
    <t>84+5</t>
  </si>
  <si>
    <t>79+5</t>
  </si>
  <si>
    <t>69+5</t>
  </si>
  <si>
    <t>68+5</t>
  </si>
  <si>
    <t>66+5</t>
  </si>
  <si>
    <t>63+5</t>
  </si>
  <si>
    <t>€164M</t>
  </si>
  <si>
    <t>181lbs</t>
  </si>
  <si>
    <t>70+3</t>
  </si>
  <si>
    <t>72+3</t>
  </si>
  <si>
    <t>75+3</t>
  </si>
  <si>
    <t>€104.6M</t>
  </si>
  <si>
    <t>192lbs</t>
  </si>
  <si>
    <t>€144.5M</t>
  </si>
  <si>
    <t>176lbs</t>
  </si>
  <si>
    <t>62+3</t>
  </si>
  <si>
    <t>58+3</t>
  </si>
  <si>
    <t>57+3</t>
  </si>
  <si>
    <t>78+3</t>
  </si>
  <si>
    <t>€156.8M</t>
  </si>
  <si>
    <t>172lbs</t>
  </si>
  <si>
    <t>64+3</t>
  </si>
  <si>
    <t>68+3</t>
  </si>
  <si>
    <t>76+3</t>
  </si>
  <si>
    <t>€90.2M</t>
  </si>
  <si>
    <t>148lbs</t>
  </si>
  <si>
    <t>69+3</t>
  </si>
  <si>
    <t>€111M</t>
  </si>
  <si>
    <t>5'6</t>
  </si>
  <si>
    <t>€121.3M</t>
  </si>
  <si>
    <t>5'10</t>
  </si>
  <si>
    <t>165lbs</t>
  </si>
  <si>
    <t>56+3</t>
  </si>
  <si>
    <t>45+3</t>
  </si>
  <si>
    <t>€153.5M</t>
  </si>
  <si>
    <t>196lbs</t>
  </si>
  <si>
    <t>€160.7M</t>
  </si>
  <si>
    <t>161lbs</t>
  </si>
  <si>
    <t>80+3</t>
  </si>
  <si>
    <t>67+3</t>
  </si>
  <si>
    <t>€165.8M</t>
  </si>
  <si>
    <t>187lbs</t>
  </si>
  <si>
    <t>€123.3M</t>
  </si>
  <si>
    <t>6'6</t>
  </si>
  <si>
    <t>212lbs</t>
  </si>
  <si>
    <t>€113.7M</t>
  </si>
  <si>
    <t>74+3</t>
  </si>
  <si>
    <t>€105.6M</t>
  </si>
  <si>
    <t>6'1</t>
  </si>
  <si>
    <t>170lbs</t>
  </si>
  <si>
    <t>203lbs</t>
  </si>
  <si>
    <t>€62.7M</t>
  </si>
  <si>
    <t>€119.3M</t>
  </si>
  <si>
    <t>54+3</t>
  </si>
  <si>
    <t>55+3</t>
  </si>
  <si>
    <t>€44.6M</t>
  </si>
  <si>
    <t>€166.1M</t>
  </si>
  <si>
    <t>157lbs</t>
  </si>
  <si>
    <t>€137.3M</t>
  </si>
  <si>
    <t>185lbs</t>
  </si>
  <si>
    <t>€126.4M</t>
  </si>
  <si>
    <t>Jun 30, 2019</t>
  </si>
  <si>
    <t>5'4</t>
  </si>
  <si>
    <t>130lbs</t>
  </si>
  <si>
    <t>44+3</t>
  </si>
  <si>
    <t>€105.4M</t>
  </si>
  <si>
    <t>174lbs</t>
  </si>
  <si>
    <t>€156.2M</t>
  </si>
  <si>
    <t>€141.5M</t>
  </si>
  <si>
    <t>€147.7M</t>
  </si>
  <si>
    <t>52+3</t>
  </si>
  <si>
    <t>€112.1M</t>
  </si>
  <si>
    <t>6'3</t>
  </si>
  <si>
    <t>€75.9M</t>
  </si>
  <si>
    <t>€88.2M</t>
  </si>
  <si>
    <t>€123M</t>
  </si>
  <si>
    <t>€66.6M</t>
  </si>
  <si>
    <t>51+3</t>
  </si>
  <si>
    <t>48+3</t>
  </si>
  <si>
    <t>€44.4M</t>
  </si>
  <si>
    <t>€7.4M</t>
  </si>
  <si>
    <t>€121.1M</t>
  </si>
  <si>
    <t>€114.5M</t>
  </si>
  <si>
    <t>€90.5M</t>
  </si>
  <si>
    <t>€123.2M</t>
  </si>
  <si>
    <t>207lbs</t>
  </si>
  <si>
    <t>€120.3M</t>
  </si>
  <si>
    <t>€88.4M</t>
  </si>
  <si>
    <t>€77.9M</t>
  </si>
  <si>
    <t>134lbs</t>
  </si>
  <si>
    <t>46+3</t>
  </si>
  <si>
    <t>€62.9M</t>
  </si>
  <si>
    <t>€79.1M</t>
  </si>
  <si>
    <t>€95.3M</t>
  </si>
  <si>
    <t>€69.7M</t>
  </si>
  <si>
    <t>82+2</t>
  </si>
  <si>
    <t>83+2</t>
  </si>
  <si>
    <t>74+2</t>
  </si>
  <si>
    <t>65+2</t>
  </si>
  <si>
    <t>52+2</t>
  </si>
  <si>
    <t>€125.1M</t>
  </si>
  <si>
    <t>141lbs</t>
  </si>
  <si>
    <t>75+2</t>
  </si>
  <si>
    <t>80+2</t>
  </si>
  <si>
    <t>68+2</t>
  </si>
  <si>
    <t>63+2</t>
  </si>
  <si>
    <t>53+2</t>
  </si>
  <si>
    <t>€79.9M</t>
  </si>
  <si>
    <t>152lbs</t>
  </si>
  <si>
    <t>€102.7M</t>
  </si>
  <si>
    <t>€87.9M</t>
  </si>
  <si>
    <t>€108.8M</t>
  </si>
  <si>
    <t>€104.7M</t>
  </si>
  <si>
    <t>179lbs</t>
  </si>
  <si>
    <t>€106.3M</t>
  </si>
  <si>
    <t>5'5</t>
  </si>
  <si>
    <t>132lbs</t>
  </si>
  <si>
    <t>€105.9M</t>
  </si>
  <si>
    <t>€60.2M</t>
  </si>
  <si>
    <t>€76.7M</t>
  </si>
  <si>
    <t>59+3</t>
  </si>
  <si>
    <t>€74.3M</t>
  </si>
  <si>
    <t>€75.1M</t>
  </si>
  <si>
    <t>€74M</t>
  </si>
  <si>
    <t>€64.8M</t>
  </si>
  <si>
    <t>€49.5M</t>
  </si>
  <si>
    <t>€72.6M</t>
  </si>
  <si>
    <t>40+3</t>
  </si>
  <si>
    <t>€82.7M</t>
  </si>
  <si>
    <t>€33.3M</t>
  </si>
  <si>
    <t>€26.9M</t>
  </si>
  <si>
    <t>57+2</t>
  </si>
  <si>
    <t>56+2</t>
  </si>
  <si>
    <t>58+2</t>
  </si>
  <si>
    <t>60+2</t>
  </si>
  <si>
    <t>73+2</t>
  </si>
  <si>
    <t>78+2</t>
  </si>
  <si>
    <t>76+2</t>
  </si>
  <si>
    <t>81+2</t>
  </si>
  <si>
    <t>79+2</t>
  </si>
  <si>
    <t>77+2</t>
  </si>
  <si>
    <t>€89.6M</t>
  </si>
  <si>
    <t>€121.5M</t>
  </si>
  <si>
    <t>50+3</t>
  </si>
  <si>
    <t>€98.8M</t>
  </si>
  <si>
    <t>201lbs</t>
  </si>
  <si>
    <t>€72.1M</t>
  </si>
  <si>
    <t>€69.9M</t>
  </si>
  <si>
    <t>€107.3M</t>
  </si>
  <si>
    <t>€74.9M</t>
  </si>
  <si>
    <t>€65.6M</t>
  </si>
  <si>
    <t>€95.6M</t>
  </si>
  <si>
    <t>€88.9M</t>
  </si>
  <si>
    <t>€52.7M</t>
  </si>
  <si>
    <t>71+2</t>
  </si>
  <si>
    <t>69+2</t>
  </si>
  <si>
    <t>€77.7M</t>
  </si>
  <si>
    <t>6'5</t>
  </si>
  <si>
    <t>198lbs</t>
  </si>
  <si>
    <t>€55.2M</t>
  </si>
  <si>
    <t>€69.4M</t>
  </si>
  <si>
    <t>€53.3M</t>
  </si>
  <si>
    <t>€63.8M</t>
  </si>
  <si>
    <t>€51.9M</t>
  </si>
  <si>
    <t>€54.5M</t>
  </si>
  <si>
    <t>€78.9M</t>
  </si>
  <si>
    <t>Normal Named Range</t>
  </si>
  <si>
    <t>Dynamic with OFFSET</t>
  </si>
  <si>
    <t>Returns the largest number</t>
  </si>
  <si>
    <t>Returns the smallest number</t>
  </si>
  <si>
    <t>Returns the average (mean) of all numbers</t>
  </si>
  <si>
    <t>Sum vs Adding</t>
  </si>
  <si>
    <t>Number of Players</t>
  </si>
  <si>
    <t>Number of Strikers</t>
  </si>
  <si>
    <t>All Countries</t>
  </si>
  <si>
    <t>Number of Left Footers</t>
  </si>
  <si>
    <t>Chair</t>
  </si>
  <si>
    <t>Table</t>
  </si>
  <si>
    <t>Fridge</t>
  </si>
  <si>
    <t>Profit $/Unit</t>
  </si>
  <si>
    <t>Units Made/Week</t>
  </si>
  <si>
    <t>SUMPRODUCT multiplies corresponding items in an array and then returns the sum of the results</t>
  </si>
  <si>
    <t>Solver Example</t>
  </si>
  <si>
    <t>Alternative to COUNTIF / SUMIF. Boolean Math</t>
  </si>
  <si>
    <t>FIFA Example</t>
  </si>
  <si>
    <t>sumifs vs sumif</t>
  </si>
  <si>
    <t>Country</t>
  </si>
  <si>
    <t>ABS</t>
  </si>
  <si>
    <t>CEILING.MATH</t>
  </si>
  <si>
    <t>COMBIN</t>
  </si>
  <si>
    <t>FLOOR.MATH</t>
  </si>
  <si>
    <t>INT</t>
  </si>
  <si>
    <t>MOD</t>
  </si>
  <si>
    <t>PI</t>
  </si>
  <si>
    <t>POWER</t>
  </si>
  <si>
    <t>QUOTIENT</t>
  </si>
  <si>
    <t>RAND</t>
  </si>
  <si>
    <t>RANDBETWEEN</t>
  </si>
  <si>
    <t>ROUND</t>
  </si>
  <si>
    <t>ROUNDDOWN</t>
  </si>
  <si>
    <t>ROUNDUP</t>
  </si>
  <si>
    <t>SIGN</t>
  </si>
  <si>
    <t>CHAR</t>
  </si>
  <si>
    <t>CODE</t>
  </si>
  <si>
    <t>EXACT</t>
  </si>
  <si>
    <t>SEARCH/FIND</t>
  </si>
  <si>
    <t>LEN</t>
  </si>
  <si>
    <t>REPLACE</t>
  </si>
  <si>
    <t>REPT</t>
  </si>
  <si>
    <t>SUBSTITUTE</t>
  </si>
  <si>
    <t>TEXT</t>
  </si>
  <si>
    <t>TRIM</t>
  </si>
  <si>
    <t>VALUE</t>
  </si>
  <si>
    <t>Example</t>
  </si>
  <si>
    <t>PERMUT</t>
  </si>
  <si>
    <t>Sorts the numbers in order and returns the middle number</t>
  </si>
  <si>
    <t>Sorts the numbers in order and returns the specified quartile</t>
  </si>
  <si>
    <t>Returns the absolute value of a number, ignoring negative signs</t>
  </si>
  <si>
    <t>Rounds a number up to the nearest value of significance</t>
  </si>
  <si>
    <t>Forecasted Units</t>
  </si>
  <si>
    <t>Carton Quantity</t>
  </si>
  <si>
    <t>Actual Order</t>
  </si>
  <si>
    <t>CEILING.MATH Example</t>
  </si>
  <si>
    <t>Named Ranges</t>
  </si>
  <si>
    <t>Returns the number of combinations for a given number of items e.g. number of possible 11 a side teams from 20 players</t>
  </si>
  <si>
    <t>Rounds a number down to the nearest value of significance</t>
  </si>
  <si>
    <t>Removes the decimal part of a number, leaving only the whole part</t>
  </si>
  <si>
    <t>Returns the remainder after a number is divided by a divisor</t>
  </si>
  <si>
    <t>INT Example</t>
  </si>
  <si>
    <t>Difference</t>
  </si>
  <si>
    <t>Time 1</t>
  </si>
  <si>
    <t>Time 2</t>
  </si>
  <si>
    <t>Days only</t>
  </si>
  <si>
    <t>Use in Arrays</t>
  </si>
  <si>
    <t>Insurance</t>
  </si>
  <si>
    <t>MOD(ROW(),3)</t>
  </si>
  <si>
    <t>MOD &amp; ROW for incrementing lists</t>
  </si>
  <si>
    <t>Returns the number of ways of permutations of objects from a given number of objects e.g. the number of possible 4 digit PIN numbers</t>
  </si>
  <si>
    <t>Order doesn't matter</t>
  </si>
  <si>
    <t>Order matters</t>
  </si>
  <si>
    <t>Returns the number PI which is useful in maths e.g. calculating the area of a circle</t>
  </si>
  <si>
    <t>Returns 1 number raised to the power of another number</t>
  </si>
  <si>
    <t>Like MOD but returns only the integer portion instead of the remainder</t>
  </si>
  <si>
    <t>Functions with no arguments-PI, RAND</t>
  </si>
  <si>
    <t>Returns a random number between 0 and 1</t>
  </si>
  <si>
    <t>Returns a random number between 2 limits</t>
  </si>
  <si>
    <t>Volatile functions-RAND, RANDBETWEEN</t>
  </si>
  <si>
    <t>Rounds a number to a specified number of digits</t>
  </si>
  <si>
    <t>Rounds a number down to a specified number of digits</t>
  </si>
  <si>
    <t>Rounds a number up to a specified number of digits</t>
  </si>
  <si>
    <t>Returns 1 for positive numbers, 0 for 0 and -1 for negative numbers</t>
  </si>
  <si>
    <t>Cost</t>
  </si>
  <si>
    <t>Units</t>
  </si>
  <si>
    <t>Total</t>
  </si>
  <si>
    <t>Returns the product of all numbers (multiplies)</t>
  </si>
  <si>
    <t>Returns the sum of all numbers (adds)</t>
  </si>
  <si>
    <t>Rounded up</t>
  </si>
  <si>
    <t>ROUND Example</t>
  </si>
  <si>
    <t>Competition Entries</t>
  </si>
  <si>
    <t>Bob</t>
  </si>
  <si>
    <t>Josh</t>
  </si>
  <si>
    <t>Sophie</t>
  </si>
  <si>
    <t>Vanessa</t>
  </si>
  <si>
    <t>Britney</t>
  </si>
  <si>
    <t>Ashley</t>
  </si>
  <si>
    <t>Tim</t>
  </si>
  <si>
    <t>Christian</t>
  </si>
  <si>
    <t>Comment</t>
  </si>
  <si>
    <t>RANDBETWEEN - Random Number Generator</t>
  </si>
  <si>
    <t>Returns the code for the first character in a string</t>
  </si>
  <si>
    <t>Searches for 1 string in another and returns the position. SEARCH is not case sensitive, FIND is case sensitive</t>
  </si>
  <si>
    <t>LEFT</t>
  </si>
  <si>
    <t>RIGHT</t>
  </si>
  <si>
    <t>MID</t>
  </si>
  <si>
    <t>Returns a specified number of characters from the start of a string</t>
  </si>
  <si>
    <t>Returns a specified number of characters from the end of a string</t>
  </si>
  <si>
    <t>Returns the characters from the middle of a string, given the starting position and number of characters</t>
  </si>
  <si>
    <t>Returns the number of characters in a string</t>
  </si>
  <si>
    <t>LOWER</t>
  </si>
  <si>
    <t>UPPER</t>
  </si>
  <si>
    <t>PROPER</t>
  </si>
  <si>
    <t>Converts all letters to lowercase</t>
  </si>
  <si>
    <t>Converts all letters to uppercase</t>
  </si>
  <si>
    <t>Converts the first letter in each word to uppercase and the others to lowercase</t>
  </si>
  <si>
    <t>CHAR with RANDBETWEEN</t>
  </si>
  <si>
    <t>Replaces part of a text string with another text string</t>
  </si>
  <si>
    <t>Replaces existing text with new text in a string</t>
  </si>
  <si>
    <t>Use if you know the position and number of characters to replace</t>
  </si>
  <si>
    <t>Use if you know the old text to be replaced</t>
  </si>
  <si>
    <t>Repeats text a given number of times</t>
  </si>
  <si>
    <t>14181 - Cotton Pads</t>
  </si>
  <si>
    <t>72178 - Cotton Tips</t>
  </si>
  <si>
    <t>52000 - Cleanser</t>
  </si>
  <si>
    <t>12471 - Nail Clipper</t>
  </si>
  <si>
    <t>Manipulating Strings with LEFT, RIGHT, MID, LEN, REPLACE, SUBSTITUTE</t>
  </si>
  <si>
    <t>Tally Chart - REPT</t>
  </si>
  <si>
    <t>Barcelona</t>
  </si>
  <si>
    <t>Valencia</t>
  </si>
  <si>
    <t>Athletico Madrid</t>
  </si>
  <si>
    <t>Team</t>
  </si>
  <si>
    <t>Points</t>
  </si>
  <si>
    <t>Tally</t>
  </si>
  <si>
    <t>Converts a value to text with specified custom formatting</t>
  </si>
  <si>
    <t>Removes all spaces from a text string except for a single space between words</t>
  </si>
  <si>
    <t>Converts a text string that represents a number to a number</t>
  </si>
  <si>
    <t>Extracting part of text with SEARCH instead of text to columns, &amp; VALUE to Convert to a number</t>
  </si>
  <si>
    <t>Other ways of converting to text-Cell formatting, Apostrophe</t>
  </si>
  <si>
    <t>Enter DOB</t>
  </si>
  <si>
    <t>Message</t>
  </si>
  <si>
    <t>CLEAN</t>
  </si>
  <si>
    <t>Non printing character _x0007_</t>
  </si>
  <si>
    <t>Removes non printing characters from a string</t>
  </si>
  <si>
    <t>id</t>
  </si>
  <si>
    <t>name</t>
  </si>
  <si>
    <t>years</t>
  </si>
  <si>
    <t>genre</t>
  </si>
  <si>
    <t>Amedeo Modigliani</t>
  </si>
  <si>
    <t>1884 - 1920</t>
  </si>
  <si>
    <t>Expressionism</t>
  </si>
  <si>
    <t>Vasiliy Kandinskiy</t>
  </si>
  <si>
    <t>1866 - 1944</t>
  </si>
  <si>
    <t>Expressionism,Abstractionism</t>
  </si>
  <si>
    <t>Diego Rivera</t>
  </si>
  <si>
    <t>1886 - 1957</t>
  </si>
  <si>
    <t>Social Realism,Muralism</t>
  </si>
  <si>
    <t>Claude Monet</t>
  </si>
  <si>
    <t>1840 - 1926</t>
  </si>
  <si>
    <t>Impressionism</t>
  </si>
  <si>
    <t>Rene Magritte</t>
  </si>
  <si>
    <t>1898 - 1967</t>
  </si>
  <si>
    <t>Surrealism,Impressionism</t>
  </si>
  <si>
    <t>Salvador Dali</t>
  </si>
  <si>
    <t>1904 - 1989</t>
  </si>
  <si>
    <t>Surrealism</t>
  </si>
  <si>
    <t>Edouard Manet</t>
  </si>
  <si>
    <t>1832 - 1883</t>
  </si>
  <si>
    <t>Realism,Impressionism</t>
  </si>
  <si>
    <t>Andrei Rublev</t>
  </si>
  <si>
    <t>1360 - 1430</t>
  </si>
  <si>
    <t>Byzantine Art</t>
  </si>
  <si>
    <t>Vincent van Gogh</t>
  </si>
  <si>
    <t>1853 â€“ 1890</t>
  </si>
  <si>
    <t>Post-Impressionism</t>
  </si>
  <si>
    <t>Gustav Klimt</t>
  </si>
  <si>
    <t>1862 - 1918</t>
  </si>
  <si>
    <t>Symbolism,Art Nouveau</t>
  </si>
  <si>
    <t>Hieronymus Bosch</t>
  </si>
  <si>
    <t>1450 - 1516</t>
  </si>
  <si>
    <t>Northern Renaissance</t>
  </si>
  <si>
    <t>Kazimir Malevich</t>
  </si>
  <si>
    <t>1879 - 1935</t>
  </si>
  <si>
    <t>Suprematism</t>
  </si>
  <si>
    <t>Mikhail Vrubel</t>
  </si>
  <si>
    <t>1856 - 1910</t>
  </si>
  <si>
    <t>Symbolism</t>
  </si>
  <si>
    <t>Pablo Picasso</t>
  </si>
  <si>
    <t>1881 - 1973</t>
  </si>
  <si>
    <t>Cubism</t>
  </si>
  <si>
    <t>Peter Paul Rubens</t>
  </si>
  <si>
    <t>1577 - 1640</t>
  </si>
  <si>
    <t>Baroque</t>
  </si>
  <si>
    <t>Pierre-Auguste Renoir</t>
  </si>
  <si>
    <t>1841 - 1919</t>
  </si>
  <si>
    <t>Francisco Goya</t>
  </si>
  <si>
    <t>1746 - 1828</t>
  </si>
  <si>
    <t>Romanticism</t>
  </si>
  <si>
    <t>Frida Kahlo</t>
  </si>
  <si>
    <t>1907 - 1954</t>
  </si>
  <si>
    <t>Primitivism,Surrealism</t>
  </si>
  <si>
    <t>El Greco</t>
  </si>
  <si>
    <t>1541 - 1614</t>
  </si>
  <si>
    <t>Mannerism</t>
  </si>
  <si>
    <t>Albrecht DÃ¼rer</t>
  </si>
  <si>
    <t>1471 - 1528</t>
  </si>
  <si>
    <t>Alfred Sisley</t>
  </si>
  <si>
    <t>1839 - 1899</t>
  </si>
  <si>
    <t>Pieter Bruegel</t>
  </si>
  <si>
    <t>1525 - 1569</t>
  </si>
  <si>
    <t>Marc Chagall</t>
  </si>
  <si>
    <t>1887 - 1985</t>
  </si>
  <si>
    <t>Primitivism</t>
  </si>
  <si>
    <t>Giotto di Bondone</t>
  </si>
  <si>
    <t>1266 - 1337</t>
  </si>
  <si>
    <t>Proto Renaissance</t>
  </si>
  <si>
    <t>Sandro Botticelli</t>
  </si>
  <si>
    <t>1445 - 1510</t>
  </si>
  <si>
    <t>Early Renaissance</t>
  </si>
  <si>
    <t>Caravaggio</t>
  </si>
  <si>
    <t>1571 - 1610</t>
  </si>
  <si>
    <t>Leonardo da Vinci</t>
  </si>
  <si>
    <t>1452 - 1519</t>
  </si>
  <si>
    <t>High Renaissance</t>
  </si>
  <si>
    <t>Diego Velazquez</t>
  </si>
  <si>
    <t>1599 - 1660</t>
  </si>
  <si>
    <t>Henri Matisse</t>
  </si>
  <si>
    <t>1869 - 1954</t>
  </si>
  <si>
    <t>Impressionism,Post-Impressionism</t>
  </si>
  <si>
    <t>Jan van Eyck</t>
  </si>
  <si>
    <t>1395 - 1441</t>
  </si>
  <si>
    <t>Edgar Degas</t>
  </si>
  <si>
    <t>1834 - 1917</t>
  </si>
  <si>
    <t>Rembrandt</t>
  </si>
  <si>
    <t>1606 - 1669</t>
  </si>
  <si>
    <t>Titian</t>
  </si>
  <si>
    <t>1488 - 1576</t>
  </si>
  <si>
    <t>High Renaissance,Mannerism</t>
  </si>
  <si>
    <t>Henri de Toulouse-Lautrec</t>
  </si>
  <si>
    <t>1864 â€“ 1901</t>
  </si>
  <si>
    <t>Gustave Courbet</t>
  </si>
  <si>
    <t>1819 - 1877</t>
  </si>
  <si>
    <t>Realism</t>
  </si>
  <si>
    <t>Camille Pissarro</t>
  </si>
  <si>
    <t>1830 - 1903</t>
  </si>
  <si>
    <t>William Turner</t>
  </si>
  <si>
    <t>1775 - 1851</t>
  </si>
  <si>
    <t>Edvard Munch</t>
  </si>
  <si>
    <t>1863 - 1944</t>
  </si>
  <si>
    <t>Symbolism,Expressionism</t>
  </si>
  <si>
    <t>Paul Cezanne</t>
  </si>
  <si>
    <t>1839 â€“ 1906</t>
  </si>
  <si>
    <t>Eugene Delacroix</t>
  </si>
  <si>
    <t>1798 â€“ 1863</t>
  </si>
  <si>
    <t>Henri Rousseau</t>
  </si>
  <si>
    <t>1844 â€“ 1910</t>
  </si>
  <si>
    <t>Georges Seurat</t>
  </si>
  <si>
    <t>1859 â€“ 1891</t>
  </si>
  <si>
    <t>Paul Klee</t>
  </si>
  <si>
    <t>1879 â€“ 1940</t>
  </si>
  <si>
    <t>Expressionism,Abstractionism,Surrealism</t>
  </si>
  <si>
    <t>Piet Mondrian</t>
  </si>
  <si>
    <t>1872 â€“ 1944</t>
  </si>
  <si>
    <t>Neoplasticism</t>
  </si>
  <si>
    <t>Joan Miro</t>
  </si>
  <si>
    <t>1893 â€“ 1983</t>
  </si>
  <si>
    <t>Andy Warhol</t>
  </si>
  <si>
    <t>1928 â€“ 1987</t>
  </si>
  <si>
    <t>Pop Art</t>
  </si>
  <si>
    <t>Paul Gauguin</t>
  </si>
  <si>
    <t>1848 â€“ 1903</t>
  </si>
  <si>
    <t>Symbolism,Post-Impressionism</t>
  </si>
  <si>
    <t>Raphael</t>
  </si>
  <si>
    <t>1483 â€“ 1520</t>
  </si>
  <si>
    <t>Michelangelo</t>
  </si>
  <si>
    <t>1475 â€“ 1564</t>
  </si>
  <si>
    <t>Jackson Pollock</t>
  </si>
  <si>
    <t>1912 â€“ 1956</t>
  </si>
  <si>
    <t>Abstract Expressionism</t>
  </si>
  <si>
    <t>First Name</t>
  </si>
  <si>
    <t>Last Name</t>
  </si>
  <si>
    <t>Count Genres</t>
  </si>
  <si>
    <t>Years</t>
  </si>
  <si>
    <t>Product</t>
  </si>
  <si>
    <t>Product ID</t>
  </si>
  <si>
    <t>Customer</t>
  </si>
  <si>
    <t>Price</t>
  </si>
  <si>
    <t>A125</t>
  </si>
  <si>
    <t>Cristiano</t>
  </si>
  <si>
    <t>Lionel</t>
  </si>
  <si>
    <t>C143</t>
  </si>
  <si>
    <t>Luis</t>
  </si>
  <si>
    <t>Alexis</t>
  </si>
  <si>
    <t>B154</t>
  </si>
  <si>
    <t>Robin</t>
  </si>
  <si>
    <t>Frank</t>
  </si>
  <si>
    <t>Antoine</t>
  </si>
  <si>
    <t>Country Of Origin</t>
  </si>
  <si>
    <t>China</t>
  </si>
  <si>
    <t>Canada</t>
  </si>
  <si>
    <t>Football Boots XL</t>
  </si>
  <si>
    <t>Football Boots xl</t>
  </si>
  <si>
    <t>Football Boots Blue XL</t>
  </si>
  <si>
    <t>Shin Pads L</t>
  </si>
  <si>
    <t>Shin Pads Large</t>
  </si>
  <si>
    <t>Soccer Ball</t>
  </si>
  <si>
    <t>Not Fixed</t>
  </si>
  <si>
    <t>Product Desc</t>
  </si>
  <si>
    <t>$0-50000</t>
  </si>
  <si>
    <t>$50000-$100000</t>
  </si>
  <si>
    <t>$100000-$150000</t>
  </si>
  <si>
    <t>$150000-$200000</t>
  </si>
  <si>
    <t>$250000+</t>
  </si>
  <si>
    <t>Lower Bound</t>
  </si>
  <si>
    <t>Removed $ &amp; +</t>
  </si>
  <si>
    <t>Lower Bound Sales</t>
  </si>
  <si>
    <t>Actual Sales</t>
  </si>
  <si>
    <t>Commission %</t>
  </si>
  <si>
    <t>Commission $</t>
  </si>
  <si>
    <t>VLOOKUP Exact Match</t>
  </si>
  <si>
    <t>VLOOKUP Approximate Match instead of IF</t>
  </si>
  <si>
    <t>India</t>
  </si>
  <si>
    <t>United States</t>
  </si>
  <si>
    <t>Indonesia</t>
  </si>
  <si>
    <t>Pakistan</t>
  </si>
  <si>
    <t>Nigeria</t>
  </si>
  <si>
    <t>Bangladesh</t>
  </si>
  <si>
    <t>Russia</t>
  </si>
  <si>
    <t>Mexico</t>
  </si>
  <si>
    <t>Japan</t>
  </si>
  <si>
    <t>Ethiopia</t>
  </si>
  <si>
    <t>Philippines</t>
  </si>
  <si>
    <t>Vietnam</t>
  </si>
  <si>
    <t>DR Congo</t>
  </si>
  <si>
    <t>Turkey</t>
  </si>
  <si>
    <t>Iran</t>
  </si>
  <si>
    <t>Thailand</t>
  </si>
  <si>
    <t>United Kingdom</t>
  </si>
  <si>
    <t>South Africa</t>
  </si>
  <si>
    <t>Tanzania</t>
  </si>
  <si>
    <t>Myanmar</t>
  </si>
  <si>
    <t>Kenya</t>
  </si>
  <si>
    <t>South Korea</t>
  </si>
  <si>
    <t>Uganda</t>
  </si>
  <si>
    <t>Ukraine</t>
  </si>
  <si>
    <t>Sudan</t>
  </si>
  <si>
    <t>Iraq</t>
  </si>
  <si>
    <t>Afghanistan</t>
  </si>
  <si>
    <t>Saudi Arabia</t>
  </si>
  <si>
    <t>Uzbekistan</t>
  </si>
  <si>
    <t>Peru</t>
  </si>
  <si>
    <t>Malaysia</t>
  </si>
  <si>
    <t>Angola</t>
  </si>
  <si>
    <t>Ghana</t>
  </si>
  <si>
    <t>Mozambique</t>
  </si>
  <si>
    <t>Yemen</t>
  </si>
  <si>
    <t>Nepal</t>
  </si>
  <si>
    <t>Venezuela</t>
  </si>
  <si>
    <t>Madagascar</t>
  </si>
  <si>
    <t>Cameroon</t>
  </si>
  <si>
    <t>Côte d'Ivoire</t>
  </si>
  <si>
    <t>North Korea</t>
  </si>
  <si>
    <t>Taiwan</t>
  </si>
  <si>
    <t>Niger</t>
  </si>
  <si>
    <t>Sri Lanka</t>
  </si>
  <si>
    <t>Burkina Faso</t>
  </si>
  <si>
    <t>Mali</t>
  </si>
  <si>
    <t>Romania</t>
  </si>
  <si>
    <t>Malawi</t>
  </si>
  <si>
    <t>Kazakhstan</t>
  </si>
  <si>
    <t>Zambia</t>
  </si>
  <si>
    <t>Guatemala</t>
  </si>
  <si>
    <t>Ecuador</t>
  </si>
  <si>
    <t>Syria</t>
  </si>
  <si>
    <t>Cambodia</t>
  </si>
  <si>
    <t>Chad</t>
  </si>
  <si>
    <t>Somalia</t>
  </si>
  <si>
    <t>Zimbabwe</t>
  </si>
  <si>
    <t>Guinea</t>
  </si>
  <si>
    <t>Rwanda</t>
  </si>
  <si>
    <t>Benin</t>
  </si>
  <si>
    <t>Tunisia</t>
  </si>
  <si>
    <t>Burundi</t>
  </si>
  <si>
    <t>Bolivia</t>
  </si>
  <si>
    <t>Cuba</t>
  </si>
  <si>
    <t>Haiti</t>
  </si>
  <si>
    <t>South Sudan</t>
  </si>
  <si>
    <t>Dominican Republic</t>
  </si>
  <si>
    <t>Population</t>
  </si>
  <si>
    <t>HLOOKUP</t>
  </si>
  <si>
    <t>D160</t>
  </si>
  <si>
    <t>Soccer Poster</t>
  </si>
  <si>
    <t>Lookup Value</t>
  </si>
  <si>
    <t>Table Array</t>
  </si>
  <si>
    <t>Column Index Num</t>
  </si>
  <si>
    <t>Range Lookup</t>
  </si>
  <si>
    <t>What you are trying to find</t>
  </si>
  <si>
    <t>Where you are trying to find it</t>
  </si>
  <si>
    <t>What do you want to return</t>
  </si>
  <si>
    <t>HAS TO BE SORTED ASCENDING FOR APPROX MATCHES</t>
  </si>
  <si>
    <t>Test Score</t>
  </si>
  <si>
    <t>Grade</t>
  </si>
  <si>
    <t>Good</t>
  </si>
  <si>
    <t>Very Good</t>
  </si>
  <si>
    <t>Very Bad</t>
  </si>
  <si>
    <t>Bad</t>
  </si>
  <si>
    <t>Excellent</t>
  </si>
  <si>
    <t>Average</t>
  </si>
  <si>
    <t>Errors</t>
  </si>
  <si>
    <t>Typos or additional spaces in Lookup value or lookup array</t>
  </si>
  <si>
    <t>Brett</t>
  </si>
  <si>
    <t>John</t>
  </si>
  <si>
    <t>Ella</t>
  </si>
  <si>
    <t>The column of lookup values is not farthest to the left of the table</t>
  </si>
  <si>
    <t xml:space="preserve">Numbers formatted as text </t>
  </si>
  <si>
    <t>Davidd</t>
  </si>
  <si>
    <t>Index column number is greater than the number of columns</t>
  </si>
  <si>
    <t>LOOKUP</t>
  </si>
  <si>
    <t>Date Added</t>
  </si>
  <si>
    <t>Smith</t>
  </si>
  <si>
    <t>Joe</t>
  </si>
  <si>
    <t>Bloggs</t>
  </si>
  <si>
    <t>Last Entry</t>
  </si>
  <si>
    <t>Useful for Returning the last value in a list</t>
  </si>
  <si>
    <t>VLOOKUP looks up a value in another table and returns a corresponding value to the right</t>
  </si>
  <si>
    <t>Arguments</t>
  </si>
  <si>
    <t>Approximate match returns the largest value smaller than or equal to our lookup value. The table has to be sorted as ascending order</t>
  </si>
  <si>
    <t>Kasparov</t>
  </si>
  <si>
    <t>Karpov</t>
  </si>
  <si>
    <t>Kramnik</t>
  </si>
  <si>
    <t>Karjakin</t>
  </si>
  <si>
    <t>Korchnoi</t>
  </si>
  <si>
    <t>Your name</t>
  </si>
  <si>
    <t>Most similar</t>
  </si>
  <si>
    <t>Chess player</t>
  </si>
  <si>
    <t>MATCH returns the position of a value in list of cells</t>
  </si>
  <si>
    <t>INDEX returns a value in a list at a given position</t>
  </si>
  <si>
    <t>Vlookup</t>
  </si>
  <si>
    <t>Match/Index</t>
  </si>
  <si>
    <t>Apple</t>
  </si>
  <si>
    <t>Banana</t>
  </si>
  <si>
    <t>Lemon</t>
  </si>
  <si>
    <t>Pear</t>
  </si>
  <si>
    <t>Match</t>
  </si>
  <si>
    <t>Index</t>
  </si>
  <si>
    <t>2 way lookup</t>
  </si>
  <si>
    <t>right to left lookup</t>
  </si>
  <si>
    <t>2 value lookup</t>
  </si>
  <si>
    <t>more approximate match options</t>
  </si>
  <si>
    <t>Insert or deleting columns</t>
  </si>
  <si>
    <t>MATCH with VLOOKUP</t>
  </si>
  <si>
    <t>Using INDEX &amp; MATCH to replace VLOOKUP/HLOOKUP</t>
  </si>
  <si>
    <t>Why INDEX &amp; MATCH instead of VLOOKUP/HLOOKUP</t>
  </si>
  <si>
    <t>Right to Left Lookup</t>
  </si>
  <si>
    <t>Inserting or Deleting Columns</t>
  </si>
  <si>
    <t>I&amp;M</t>
  </si>
  <si>
    <t>V</t>
  </si>
  <si>
    <t>Katan</t>
  </si>
  <si>
    <t>More Approx Match Options</t>
  </si>
  <si>
    <t>2-way lookup</t>
  </si>
  <si>
    <t>Unit Sales</t>
  </si>
  <si>
    <t>Invoiced Sales</t>
  </si>
  <si>
    <t>Gross Profit</t>
  </si>
  <si>
    <t>Operating Expenses</t>
  </si>
  <si>
    <t>Profit/Loss</t>
  </si>
  <si>
    <t>Measure</t>
  </si>
  <si>
    <t>Roger Federer</t>
  </si>
  <si>
    <t>Rafael Nadal</t>
  </si>
  <si>
    <t>Novak Djokovic</t>
  </si>
  <si>
    <t>Pete Sampras</t>
  </si>
  <si>
    <t>Roy Emerson</t>
  </si>
  <si>
    <t># of Grand Slams</t>
  </si>
  <si>
    <t>Bjorn Borg</t>
  </si>
  <si>
    <t>Rod Laver</t>
  </si>
  <si>
    <t>Serena Williams</t>
  </si>
  <si>
    <t>Steffi Graf</t>
  </si>
  <si>
    <t>Martina Navratilova</t>
  </si>
  <si>
    <t>Chris Evert</t>
  </si>
  <si>
    <t>Steffi</t>
  </si>
  <si>
    <t>Graf</t>
  </si>
  <si>
    <t>Rafael</t>
  </si>
  <si>
    <t>Nadal</t>
  </si>
  <si>
    <t>Rod</t>
  </si>
  <si>
    <t>Laver</t>
  </si>
  <si>
    <t>*</t>
  </si>
  <si>
    <t>?</t>
  </si>
  <si>
    <t>Wildcards</t>
  </si>
  <si>
    <t>Represents any string of characters</t>
  </si>
  <si>
    <t>Represents a single character</t>
  </si>
  <si>
    <t>Using SEARCH to see if a value exists in a list</t>
  </si>
  <si>
    <t>Recap</t>
  </si>
  <si>
    <t>Pen</t>
  </si>
  <si>
    <t>Pencil</t>
  </si>
  <si>
    <t>Paper</t>
  </si>
  <si>
    <t>Stapler</t>
  </si>
  <si>
    <t>Cellotape</t>
  </si>
  <si>
    <t>Tennis Player</t>
  </si>
  <si>
    <t>Grand Slams</t>
  </si>
  <si>
    <t>INDEX returning an array instead of a single cell</t>
  </si>
  <si>
    <t>Named range</t>
  </si>
  <si>
    <t>LOOKUP does approximate match only</t>
  </si>
  <si>
    <t>INDEX returning a reference instead of a value</t>
  </si>
  <si>
    <t>Project Begins</t>
  </si>
  <si>
    <t>Project Ends</t>
  </si>
  <si>
    <t>Number of Days</t>
  </si>
  <si>
    <t>Start of Month</t>
  </si>
  <si>
    <t>End of Prev Month</t>
  </si>
  <si>
    <t>Date</t>
  </si>
  <si>
    <t>Time</t>
  </si>
  <si>
    <t>Dynamic with INDEX</t>
  </si>
  <si>
    <t>Picking Random Things-RANDBETWEEN &amp; INDEX</t>
  </si>
  <si>
    <t>WINNER :)</t>
  </si>
  <si>
    <t>DATE</t>
  </si>
  <si>
    <t>DATEVALUE</t>
  </si>
  <si>
    <t>Date Functions</t>
  </si>
  <si>
    <t>DAY</t>
  </si>
  <si>
    <t>HOUR</t>
  </si>
  <si>
    <t>MINUTE</t>
  </si>
  <si>
    <t>MONTH</t>
  </si>
  <si>
    <t>SECOND</t>
  </si>
  <si>
    <t>TIMEVALUE</t>
  </si>
  <si>
    <t>YEAR</t>
  </si>
  <si>
    <t>DAYS</t>
  </si>
  <si>
    <t>EDATE</t>
  </si>
  <si>
    <t>EOMONTH</t>
  </si>
  <si>
    <t>TODAY</t>
  </si>
  <si>
    <t>NOW</t>
  </si>
  <si>
    <t>NETWORKDAYS</t>
  </si>
  <si>
    <t>WEEKDAY</t>
  </si>
  <si>
    <t>WEEKNUM</t>
  </si>
  <si>
    <t>WORKDAY</t>
  </si>
  <si>
    <t>YEARFRAC</t>
  </si>
  <si>
    <t>Returns the current date, formatted as a date</t>
  </si>
  <si>
    <t>Returns the current time, formatted as a date</t>
  </si>
  <si>
    <t>Returns a date, given the day, month and year</t>
  </si>
  <si>
    <t>Converts text to a date</t>
  </si>
  <si>
    <t>Converts text to a time</t>
  </si>
  <si>
    <t>Returns the day in the month</t>
  </si>
  <si>
    <t>Returns the month number from 1 to 12</t>
  </si>
  <si>
    <t>Returns the year</t>
  </si>
  <si>
    <t>Returns the hour, from 0 to 23</t>
  </si>
  <si>
    <t>Returns the minute, from 0 to 59</t>
  </si>
  <si>
    <t>Returns the second, from 0 to 59</t>
  </si>
  <si>
    <t>Returns the week number in the year of a given date, from 1 to 52</t>
  </si>
  <si>
    <t>Returns the fraction of a year between 2 dates</t>
  </si>
  <si>
    <t>Returns the number of days between 2 dates</t>
  </si>
  <si>
    <t>Returns a date a given number of months after another date</t>
  </si>
  <si>
    <t>Retuns the last day of the month a given number of months after another month</t>
  </si>
  <si>
    <t>Returns the number of work days between 2 dates, excluding Sat &amp; Sun</t>
  </si>
  <si>
    <t>NETWORKDAYS.INTL lets you specify different days as weekends</t>
  </si>
  <si>
    <t>Returns a number from 1 to 7 indicating the day of the week</t>
  </si>
  <si>
    <t>ISOWEEKNUM is similar but follows the ISO standard. WEEKNUM allows you to specify a day to start the weeks</t>
  </si>
  <si>
    <t>Returns a date a given number of workdays after a certain date. Sat &amp; Sun are excluded</t>
  </si>
  <si>
    <t>WORKDAY.INTL lets you specify different days as weekends</t>
  </si>
  <si>
    <t>/ &amp; - for dates</t>
  </si>
  <si>
    <t>: &amp; AM/PM for time</t>
  </si>
  <si>
    <t>Christmas</t>
  </si>
  <si>
    <t>Today</t>
  </si>
  <si>
    <t>Days</t>
  </si>
  <si>
    <t>Christmas Countdown</t>
  </si>
  <si>
    <t>date subtraction</t>
  </si>
  <si>
    <t>DAYS function</t>
  </si>
  <si>
    <t>Message 1</t>
  </si>
  <si>
    <t>Message 2</t>
  </si>
  <si>
    <t>Deadline of a project beginning 1/11/2019 and lasting 15 working days</t>
  </si>
  <si>
    <t>Number of days in the current month</t>
  </si>
  <si>
    <t>First day of the current month</t>
  </si>
  <si>
    <t>Last day of last month</t>
  </si>
  <si>
    <t>Same date 5 months ago</t>
  </si>
  <si>
    <t>Recap from number formatting video-dates and times are serial numbers (number of days since 1st Jan 1900)</t>
  </si>
  <si>
    <t>Some example applications of formulas</t>
  </si>
  <si>
    <t>What else can we do with dates-Sort &amp; Filter, Conditional Formatting, Data Validation, Fill Series</t>
  </si>
  <si>
    <t>Expanding Months</t>
  </si>
  <si>
    <t>Expanding Range</t>
  </si>
  <si>
    <t>Number</t>
  </si>
  <si>
    <t>Cumulative Total</t>
  </si>
  <si>
    <t>Month +1</t>
  </si>
  <si>
    <t>Month +2</t>
  </si>
  <si>
    <t>etc</t>
  </si>
  <si>
    <t>Date Functions  vs Date Number Formatting</t>
  </si>
  <si>
    <t>Functions extracting month number</t>
  </si>
  <si>
    <t>Important to know what value is in the cell when doing calculations</t>
  </si>
  <si>
    <t>Calendar</t>
  </si>
  <si>
    <t>AGGREGATE allows you to ignore hidden values and/or error values</t>
  </si>
  <si>
    <t>SUBTOTAL &amp; AGGREGATE both perform basic math operations like SUM, COUNT, AVERAGE etc</t>
  </si>
  <si>
    <t>SUBTOTAL excludes filtered rows but with the option to exclude hidden rows as well</t>
  </si>
  <si>
    <t>SUBTOTAL arguments 1-11 includes manually hidden rows</t>
  </si>
  <si>
    <t>SUBTOTAL arguments 101-111 excludes manually hidden rows</t>
  </si>
  <si>
    <t>CHOOSE chooses a value from a list of values based on an index number</t>
  </si>
  <si>
    <t>CHOOSE</t>
  </si>
  <si>
    <t>INDEX</t>
  </si>
  <si>
    <t>Monday</t>
  </si>
  <si>
    <t>Tuesday</t>
  </si>
  <si>
    <t>Wednesday</t>
  </si>
  <si>
    <t>Thursday</t>
  </si>
  <si>
    <t>Friday</t>
  </si>
  <si>
    <t>Saturday</t>
  </si>
  <si>
    <t>Sunday</t>
  </si>
  <si>
    <t>CHOOSE vs INDEX - Single arguments vs array argument</t>
  </si>
  <si>
    <t>QTR</t>
  </si>
  <si>
    <t>Listing values multiple times to calculate QTR</t>
  </si>
  <si>
    <t>VLOOKUP MULTIPLE tables with INDIRECT</t>
  </si>
  <si>
    <t>Alternative to VLOOKUP Approximate Match</t>
  </si>
  <si>
    <t>Lender 1</t>
  </si>
  <si>
    <t>Lender 2</t>
  </si>
  <si>
    <t>Lender 3</t>
  </si>
  <si>
    <t>Interest</t>
  </si>
  <si>
    <t>High</t>
  </si>
  <si>
    <t>VLOOKUP right to left</t>
  </si>
  <si>
    <t>Low</t>
  </si>
  <si>
    <t>Medium</t>
  </si>
  <si>
    <t>FREQUENCY calculates how often value occur within the ranges you specify in a bins array</t>
  </si>
  <si>
    <t>You need to enter the formula with ctrl + shift + enter</t>
  </si>
  <si>
    <t>Count</t>
  </si>
  <si>
    <t>Frequency %</t>
  </si>
  <si>
    <t>Heights</t>
  </si>
  <si>
    <t>What is the busiest time of the day?</t>
  </si>
  <si>
    <t>Arrival time</t>
  </si>
  <si>
    <t>Count Unique Numbers with SUMPRODUCT &amp; FREQUENCY</t>
  </si>
  <si>
    <t>AVEDEV function</t>
  </si>
  <si>
    <t>Returns the average of the absolute deviations of data points from their mean</t>
  </si>
  <si>
    <t>AVERAGE function</t>
  </si>
  <si>
    <t>Returns the average of its arguments</t>
  </si>
  <si>
    <t>AVERAGEA function</t>
  </si>
  <si>
    <t>Returns the average of its arguments, including numbers, text, and logical values</t>
  </si>
  <si>
    <t>AVERAGEIF function</t>
  </si>
  <si>
    <t>Returns the average (arithmetic mean) of all the cells in a range that meet a given criteria</t>
  </si>
  <si>
    <t>AVERAGEIFS function</t>
  </si>
  <si>
    <t>Returns the average (arithmetic mean) of all cells that meet multiple criteria</t>
  </si>
  <si>
    <t>BETA.DIST function</t>
  </si>
  <si>
    <t>Returns the beta cumulative distribution function</t>
  </si>
  <si>
    <t>BETA.INV function</t>
  </si>
  <si>
    <t>Returns the inverse of the cumulative distribution function for a specified beta distribution</t>
  </si>
  <si>
    <t>BINOM.DIST function</t>
  </si>
  <si>
    <t>Returns the individual term binomial distribution probability</t>
  </si>
  <si>
    <t>BINOM.DIST.RANGE function</t>
  </si>
  <si>
    <t>Returns the probability of a trial result using a binomial distribution</t>
  </si>
  <si>
    <t>BINOM.INV function</t>
  </si>
  <si>
    <t>Returns the smallest value for which the cumulative binomial distribution is less than or equal to a criterion value</t>
  </si>
  <si>
    <t>CHISQ.DIST function</t>
  </si>
  <si>
    <t>Returns the cumulative beta probability density function</t>
  </si>
  <si>
    <t>CHISQ.DIST.RT function</t>
  </si>
  <si>
    <t>Returns the one-tailed probability of the chi-squared distribution</t>
  </si>
  <si>
    <t>CHISQ.INV function</t>
  </si>
  <si>
    <t>CHISQ.INV.RT function</t>
  </si>
  <si>
    <t>Returns the inverse of the one-tailed probability of the chi-squared distribution</t>
  </si>
  <si>
    <t>CHISQ.TEST function</t>
  </si>
  <si>
    <t>Returns the test for independence</t>
  </si>
  <si>
    <t>CONFIDENCE.NORM function</t>
  </si>
  <si>
    <t>Returns the confidence interval for a population mean</t>
  </si>
  <si>
    <t>CONFIDENCE.T function</t>
  </si>
  <si>
    <t>Returns the confidence interval for a population mean, using a Student's t distribution</t>
  </si>
  <si>
    <t>CORREL function</t>
  </si>
  <si>
    <t>Returns the correlation coefficient between two data sets</t>
  </si>
  <si>
    <t>COUNT function</t>
  </si>
  <si>
    <t>Counts how many numbers are in the list of arguments</t>
  </si>
  <si>
    <t>COUNTA function</t>
  </si>
  <si>
    <t>Counts how many values are in the list of arguments</t>
  </si>
  <si>
    <t>COUNTBLANK function</t>
  </si>
  <si>
    <t>Counts the number of blank cells within a range</t>
  </si>
  <si>
    <t>COUNTIF function</t>
  </si>
  <si>
    <t>Counts the number of cells within a range that meet the given criteria</t>
  </si>
  <si>
    <t>COUNTIFS function</t>
  </si>
  <si>
    <t>Counts the number of cells within a range that meet multiple criteria</t>
  </si>
  <si>
    <t>COVARIANCE.P function</t>
  </si>
  <si>
    <t>Returns covariance, the average of the products of paired deviations</t>
  </si>
  <si>
    <t>COVARIANCE.S function</t>
  </si>
  <si>
    <t>Returns the sample covariance, the average of the products deviations for each data point pair in two data sets</t>
  </si>
  <si>
    <t>DEVSQ function</t>
  </si>
  <si>
    <t>Returns the sum of squares of deviations</t>
  </si>
  <si>
    <t>EXPON.DIST function</t>
  </si>
  <si>
    <t>Returns the exponential distribution</t>
  </si>
  <si>
    <t>F.DIST function</t>
  </si>
  <si>
    <t>Returns the F probability distribution</t>
  </si>
  <si>
    <t>F.DIST.RT function</t>
  </si>
  <si>
    <t>F.INV function</t>
  </si>
  <si>
    <t>Returns the inverse of the F probability distribution</t>
  </si>
  <si>
    <t>F.INV.RT function</t>
  </si>
  <si>
    <t>F.TEST function</t>
  </si>
  <si>
    <t>Returns the result of an F-test</t>
  </si>
  <si>
    <t>FISHER function</t>
  </si>
  <si>
    <t>Returns the Fisher transformation</t>
  </si>
  <si>
    <t>FISHERINV function</t>
  </si>
  <si>
    <t>Returns the inverse of the Fisher transformation</t>
  </si>
  <si>
    <t>FORECAST function</t>
  </si>
  <si>
    <t>Returns a value along a linear trend
            Note: In Excel 2016, this function is replaced with FORECAST.LINEAR as part of the new Forecasting functions, but it's still available for compatibility with earlier versions.</t>
  </si>
  <si>
    <t>FORECAST.ETS function</t>
  </si>
  <si>
    <t>Returns a future value based on existing (historical) values by using the AAA version of the Exponential Smoothing (ETS) algorithm</t>
  </si>
  <si>
    <t>FORECAST.ETS.CONFINT function</t>
  </si>
  <si>
    <t>Returns a confidence interval for the forecast value at the specified target date</t>
  </si>
  <si>
    <t>FORECAST.ETS.SEASONALITY function</t>
  </si>
  <si>
    <t>Returns the length of the repetitive pattern Excel detects for the specified time series</t>
  </si>
  <si>
    <t>FORECAST.ETS.STAT function</t>
  </si>
  <si>
    <t>Returns a statistical value as a result of time series forecasting</t>
  </si>
  <si>
    <t>FORECAST.LINEAR function</t>
  </si>
  <si>
    <t>Returns a future value based on existing values</t>
  </si>
  <si>
    <t>FREQUENCY function</t>
  </si>
  <si>
    <t>Returns a frequency distribution as a vertical array</t>
  </si>
  <si>
    <t>GAMMA function</t>
  </si>
  <si>
    <t>Returns the gamma function value</t>
  </si>
  <si>
    <t>GAMMA.DIST function</t>
  </si>
  <si>
    <t>Returns the gamma distribution</t>
  </si>
  <si>
    <t>GAMMA.INV function</t>
  </si>
  <si>
    <t>Returns the inverse of the gamma cumulative distribution</t>
  </si>
  <si>
    <t>GAMMALN function</t>
  </si>
  <si>
    <t>Returns the natural logarithm of the gamma function, Γ(x)</t>
  </si>
  <si>
    <t>GAMMALN.PRECISE function</t>
  </si>
  <si>
    <t>GAUSS function</t>
  </si>
  <si>
    <t>Returns 0.5 less than the standard normal cumulative distribution</t>
  </si>
  <si>
    <t>GEOMEAN function</t>
  </si>
  <si>
    <t>Returns the geometric mean</t>
  </si>
  <si>
    <t>GROWTH function</t>
  </si>
  <si>
    <t>Returns values along an exponential trend</t>
  </si>
  <si>
    <t>HARMEAN function</t>
  </si>
  <si>
    <t>Returns the harmonic mean</t>
  </si>
  <si>
    <t>HYPGEOM.DIST function</t>
  </si>
  <si>
    <t>Returns the hypergeometric distribution</t>
  </si>
  <si>
    <t>INTERCEPT function</t>
  </si>
  <si>
    <t>Returns the intercept of the linear regression line</t>
  </si>
  <si>
    <t>KURT function</t>
  </si>
  <si>
    <t>Returns the kurtosis of a data set</t>
  </si>
  <si>
    <t>LARGE function</t>
  </si>
  <si>
    <t>Returns the k-th largest value in a data set</t>
  </si>
  <si>
    <t>LINEST function</t>
  </si>
  <si>
    <t>Returns the parameters of a linear trend</t>
  </si>
  <si>
    <t>LOGEST function</t>
  </si>
  <si>
    <t>Returns the parameters of an exponential trend</t>
  </si>
  <si>
    <t>LOGNORM.DIST function</t>
  </si>
  <si>
    <t>Returns the cumulative lognormal distribution</t>
  </si>
  <si>
    <t>LOGNORM.INV function</t>
  </si>
  <si>
    <t>Returns the inverse of the lognormal cumulative distribution</t>
  </si>
  <si>
    <t>MAX function</t>
  </si>
  <si>
    <t>Returns the maximum value in a list of arguments</t>
  </si>
  <si>
    <t>MAXA function</t>
  </si>
  <si>
    <t>Returns the maximum value in a list of arguments, including numbers, text, and logical values</t>
  </si>
  <si>
    <t>MAXIFS function</t>
  </si>
  <si>
    <t>Returns the maximum value among cells specified by a given set of conditions or criteria</t>
  </si>
  <si>
    <t>MEDIAN function</t>
  </si>
  <si>
    <t>Returns the median of the given numbers</t>
  </si>
  <si>
    <t>MIN function</t>
  </si>
  <si>
    <t>Returns the minimum value in a list of arguments</t>
  </si>
  <si>
    <t>MINIFS function</t>
  </si>
  <si>
    <t>Returns the minimum value among cells specified by a given set of conditions or criteria.</t>
  </si>
  <si>
    <t>MINA function</t>
  </si>
  <si>
    <t>Returns the smallest value in a list of arguments, including numbers, text, and logical values</t>
  </si>
  <si>
    <t>MODE.MULT function</t>
  </si>
  <si>
    <t>Returns a vertical array of the most frequently occurring, or repetitive values in an array or range of data</t>
  </si>
  <si>
    <t>MODE.SNGL function</t>
  </si>
  <si>
    <t>Returns the most common value in a data set</t>
  </si>
  <si>
    <t>NEGBINOM.DIST function</t>
  </si>
  <si>
    <t>Returns the negative binomial distribution</t>
  </si>
  <si>
    <t>NORM.DIST function</t>
  </si>
  <si>
    <t>Returns the normal cumulative distribution</t>
  </si>
  <si>
    <t>NORM.INV function</t>
  </si>
  <si>
    <t>Returns the inverse of the normal cumulative distribution</t>
  </si>
  <si>
    <t>NORM.S.DIST function</t>
  </si>
  <si>
    <t>Returns the standard normal cumulative distribution</t>
  </si>
  <si>
    <t>NORM.S.INV function</t>
  </si>
  <si>
    <t>Returns the inverse of the standard normal cumulative distribution</t>
  </si>
  <si>
    <t>PEARSON function</t>
  </si>
  <si>
    <t>Returns the Pearson product moment correlation coefficient</t>
  </si>
  <si>
    <t>PERCENTILE.EXC function</t>
  </si>
  <si>
    <t>Returns the k-th percentile of values in a range, where k is in the range 0..1, exclusive.</t>
  </si>
  <si>
    <t>PERCENTILE.INC function</t>
  </si>
  <si>
    <t>Returns the k-th percentile of values in a range</t>
  </si>
  <si>
    <t>PERCENTRANK.EXC function</t>
  </si>
  <si>
    <t>Returns the rank of a value in a data set as a percentage (0..1, exclusive) of the data set</t>
  </si>
  <si>
    <t>PERCENTRANK.INC function</t>
  </si>
  <si>
    <t>Returns the percentage rank of a value in a data set</t>
  </si>
  <si>
    <t>PERMUT function</t>
  </si>
  <si>
    <t>Returns the number of permutations for a given number of objects</t>
  </si>
  <si>
    <t>PERMUTATIONA function</t>
  </si>
  <si>
    <t>Returns the number of permutations for a given number of objects (with repetitions) that can be selected from the total objects</t>
  </si>
  <si>
    <t>PHI function</t>
  </si>
  <si>
    <t>Returns the value of the density function for a standard normal distribution</t>
  </si>
  <si>
    <t>POISSON.DIST function</t>
  </si>
  <si>
    <t>Returns the Poisson distribution</t>
  </si>
  <si>
    <t>PROB function</t>
  </si>
  <si>
    <t>Returns the probability that values in a range are between two limits</t>
  </si>
  <si>
    <t>QUARTILE.EXC function</t>
  </si>
  <si>
    <t>Returns the quartile of the data set, based on percentile values from 0..1, exclusive</t>
  </si>
  <si>
    <t>QUARTILE.INC function</t>
  </si>
  <si>
    <t>Returns the quartile of a data set</t>
  </si>
  <si>
    <t>RANK.AVG function</t>
  </si>
  <si>
    <t>Returns the rank of a number in a list of numbers</t>
  </si>
  <si>
    <t>RANK.EQ function</t>
  </si>
  <si>
    <t>RSQ function</t>
  </si>
  <si>
    <t>Returns the square of the Pearson product moment correlation coefficient</t>
  </si>
  <si>
    <t>SKEW function</t>
  </si>
  <si>
    <t>Returns the skewness of a distribution</t>
  </si>
  <si>
    <t>SKEW.P function</t>
  </si>
  <si>
    <t>Returns the skewness of a distribution based on a population: a characterization of the degree of asymmetry of a distribution around its mean</t>
  </si>
  <si>
    <t>SLOPE function</t>
  </si>
  <si>
    <t>Returns the slope of the linear regression line</t>
  </si>
  <si>
    <t>SMALL function</t>
  </si>
  <si>
    <t>Returns the k-th smallest value in a data set</t>
  </si>
  <si>
    <t>STANDARDIZE function</t>
  </si>
  <si>
    <t>Returns a normalized value</t>
  </si>
  <si>
    <t>STDEV.P function</t>
  </si>
  <si>
    <t>Calculates standard deviation based on the entire population</t>
  </si>
  <si>
    <t>STDEV.S function</t>
  </si>
  <si>
    <t>Estimates standard deviation based on a sample</t>
  </si>
  <si>
    <t>STDEVA function</t>
  </si>
  <si>
    <t>Estimates standard deviation based on a sample, including numbers, text, and logical values</t>
  </si>
  <si>
    <t>STDEVPA function</t>
  </si>
  <si>
    <t>Calculates standard deviation based on the entire population, including numbers, text, and logical values</t>
  </si>
  <si>
    <t>STEYX function</t>
  </si>
  <si>
    <t>Returns the standard error of the predicted y-value for each x in the regression</t>
  </si>
  <si>
    <t>T.DIST function</t>
  </si>
  <si>
    <t>Returns the Percentage Points (probability) for the Student t-distribution</t>
  </si>
  <si>
    <t>T.DIST.2T function</t>
  </si>
  <si>
    <t>T.DIST.RT function</t>
  </si>
  <si>
    <t>Returns the Student's t-distribution</t>
  </si>
  <si>
    <t>T.INV function</t>
  </si>
  <si>
    <t>Returns the t-value of the Student's t-distribution as a function of the probability and the degrees of freedom</t>
  </si>
  <si>
    <t>T.INV.2T function</t>
  </si>
  <si>
    <t>Returns the inverse of the Student's t-distribution</t>
  </si>
  <si>
    <t>T.TEST function</t>
  </si>
  <si>
    <t>Returns the probability associated with a Student's t-test</t>
  </si>
  <si>
    <t>TREND function</t>
  </si>
  <si>
    <t>Returns values along a linear trend</t>
  </si>
  <si>
    <t>TRIMMEAN function</t>
  </si>
  <si>
    <t>Returns the mean of the interior of a data set</t>
  </si>
  <si>
    <t>VAR.P function</t>
  </si>
  <si>
    <t>Calculates variance based on the entire population</t>
  </si>
  <si>
    <t>VAR.S function</t>
  </si>
  <si>
    <t>Estimates variance based on a sample</t>
  </si>
  <si>
    <t>VARA function</t>
  </si>
  <si>
    <t>Estimates variance based on a sample, including numbers, text, and logical values</t>
  </si>
  <si>
    <t>VARPA function</t>
  </si>
  <si>
    <t>Calculates variance based on the entire population, including numbers, text, and logical values</t>
  </si>
  <si>
    <t>WEIBULL.DIST function</t>
  </si>
  <si>
    <t>Returns the Weibull distribution</t>
  </si>
  <si>
    <t>Z.TEST function</t>
  </si>
  <si>
    <t>Returns the one-tailed probability-value of a z-test</t>
  </si>
  <si>
    <t>CELL function</t>
  </si>
  <si>
    <t>ERROR.TYPE function</t>
  </si>
  <si>
    <t>Returns a number corresponding to an error type</t>
  </si>
  <si>
    <t>INFO function</t>
  </si>
  <si>
    <t>ISBLANK function</t>
  </si>
  <si>
    <t>Returns TRUE if the value is blank</t>
  </si>
  <si>
    <t>ISERR function</t>
  </si>
  <si>
    <t>Returns TRUE if the value is any error value except #N/A</t>
  </si>
  <si>
    <t>ISERROR function</t>
  </si>
  <si>
    <t>Returns TRUE if the value is any error value</t>
  </si>
  <si>
    <t>ISEVEN function</t>
  </si>
  <si>
    <t>Returns TRUE if the number is even</t>
  </si>
  <si>
    <t>ISFORMULA function</t>
  </si>
  <si>
    <t>Returns TRUE if there is a reference to a cell that contains a formula</t>
  </si>
  <si>
    <t>ISLOGICAL function</t>
  </si>
  <si>
    <t>Returns TRUE if the value is a logical value</t>
  </si>
  <si>
    <t>ISNA function</t>
  </si>
  <si>
    <t>Returns TRUE if the value is the #N/A error value</t>
  </si>
  <si>
    <t>ISNONTEXT function</t>
  </si>
  <si>
    <t>Returns TRUE if the value is not text</t>
  </si>
  <si>
    <t>ISNUMBER function</t>
  </si>
  <si>
    <t>Returns TRUE if the value is a number</t>
  </si>
  <si>
    <t>ISODD function</t>
  </si>
  <si>
    <t>Returns TRUE if the number is odd</t>
  </si>
  <si>
    <t>ISREF function</t>
  </si>
  <si>
    <t>Returns TRUE if the value is a reference</t>
  </si>
  <si>
    <t>ISTEXT function</t>
  </si>
  <si>
    <t>Returns TRUE if the value is text</t>
  </si>
  <si>
    <t>N function</t>
  </si>
  <si>
    <t>Returns a value converted to a number</t>
  </si>
  <si>
    <t>NA function</t>
  </si>
  <si>
    <t>Returns the error value #N/A</t>
  </si>
  <si>
    <t>SHEET function</t>
  </si>
  <si>
    <t>Returns the sheet number of the referenced sheet</t>
  </si>
  <si>
    <t>SHEETS function</t>
  </si>
  <si>
    <t>Returns the number of sheets in a reference</t>
  </si>
  <si>
    <t>TYPE function</t>
  </si>
  <si>
    <t>Returns a number indicating the data type of a value</t>
  </si>
  <si>
    <t>Returns information about the formatting, location, or contents of a cell</t>
  </si>
  <si>
    <t>Returns information about the current operating environment</t>
  </si>
  <si>
    <t>CELL</t>
  </si>
  <si>
    <t>ACCRINT function</t>
  </si>
  <si>
    <t>Returns the accrued interest for a security that pays periodic interest</t>
  </si>
  <si>
    <t>ACCRINTM function</t>
  </si>
  <si>
    <t>Returns the accrued interest for a security that pays interest at maturity</t>
  </si>
  <si>
    <t>AMORDEGRC function</t>
  </si>
  <si>
    <t>Returns the depreciation for each accounting period by using a depreciation coefficient</t>
  </si>
  <si>
    <t>AMORLINC function</t>
  </si>
  <si>
    <t>Returns the depreciation for each accounting period</t>
  </si>
  <si>
    <t>COUPDAYBS function</t>
  </si>
  <si>
    <t>Returns the number of days from the beginning of the coupon period to the settlement date</t>
  </si>
  <si>
    <t>COUPDAYS function</t>
  </si>
  <si>
    <t>Returns the number of days in the coupon period that contains the settlement date</t>
  </si>
  <si>
    <t>COUPDAYSNC function</t>
  </si>
  <si>
    <t>Returns the number of days from the settlement date to the next coupon date</t>
  </si>
  <si>
    <t>COUPNCD function</t>
  </si>
  <si>
    <t>Returns the next coupon date after the settlement date</t>
  </si>
  <si>
    <t>COUPNUM function</t>
  </si>
  <si>
    <t>Returns the number of coupons payable between the settlement date and maturity date</t>
  </si>
  <si>
    <t>COUPPCD function</t>
  </si>
  <si>
    <t>Returns the previous coupon date before the settlement date</t>
  </si>
  <si>
    <t>CUMIPMT function</t>
  </si>
  <si>
    <t>Returns the cumulative interest paid between two periods</t>
  </si>
  <si>
    <t>CUMPRINC function</t>
  </si>
  <si>
    <t>Returns the cumulative principal paid on a loan between two periods</t>
  </si>
  <si>
    <t>DB function</t>
  </si>
  <si>
    <t>Returns the depreciation of an asset for a specified period by using the fixed-declining balance method</t>
  </si>
  <si>
    <t>DDB function</t>
  </si>
  <si>
    <t>Returns the depreciation of an asset for a specified period by using the double-declining balance method or some other method that you specify</t>
  </si>
  <si>
    <t>DISC function</t>
  </si>
  <si>
    <t>Returns the discount rate for a security</t>
  </si>
  <si>
    <t>DOLLARDE function</t>
  </si>
  <si>
    <t>Converts a dollar price, expressed as a fraction, into a dollar price, expressed as a decimal number</t>
  </si>
  <si>
    <t>DOLLARFR function</t>
  </si>
  <si>
    <t>Converts a dollar price, expressed as a decimal number, into a dollar price, expressed as a fraction</t>
  </si>
  <si>
    <t>DURATION function</t>
  </si>
  <si>
    <t>Returns the annual duration of a security with periodic interest payments</t>
  </si>
  <si>
    <t>EFFECT function</t>
  </si>
  <si>
    <t>Returns the effective annual interest rate</t>
  </si>
  <si>
    <t>FV function</t>
  </si>
  <si>
    <t>Returns the future value of an investment</t>
  </si>
  <si>
    <t>FVSCHEDULE function</t>
  </si>
  <si>
    <t>Returns the future value of an initial principal after applying a series of compound interest rates</t>
  </si>
  <si>
    <t>INTRATE function</t>
  </si>
  <si>
    <t>Returns the interest rate for a fully invested security</t>
  </si>
  <si>
    <t>IPMT function</t>
  </si>
  <si>
    <t>Returns the interest payment for an investment for a given period</t>
  </si>
  <si>
    <t>IRR function</t>
  </si>
  <si>
    <t>Returns the internal rate of return for a series of cash flows</t>
  </si>
  <si>
    <t>ISPMT function</t>
  </si>
  <si>
    <t>Calculates the interest paid during a specific period of an investment</t>
  </si>
  <si>
    <t>MDURATION function</t>
  </si>
  <si>
    <t>Returns the Macauley modified duration for a security with an assumed par value of $100</t>
  </si>
  <si>
    <t>MIRR function</t>
  </si>
  <si>
    <t>Returns the internal rate of return where positive and negative cash flows are financed at different rates</t>
  </si>
  <si>
    <t>NOMINAL function</t>
  </si>
  <si>
    <t>Returns the annual nominal interest rate</t>
  </si>
  <si>
    <t>NPER function</t>
  </si>
  <si>
    <t>Returns the number of periods for an investment</t>
  </si>
  <si>
    <t>NPV function</t>
  </si>
  <si>
    <t>Returns the net present value of an investment based on a series of periodic cash flows and a discount rate</t>
  </si>
  <si>
    <t>ODDFPRICE function</t>
  </si>
  <si>
    <t>Returns the price per $100 face value of a security with an odd first period</t>
  </si>
  <si>
    <t>ODDFYIELD function</t>
  </si>
  <si>
    <t>Returns the yield of a security with an odd first period</t>
  </si>
  <si>
    <t>ODDLPRICE function</t>
  </si>
  <si>
    <t>Returns the price per $100 face value of a security with an odd last period</t>
  </si>
  <si>
    <t>ODDLYIELD function</t>
  </si>
  <si>
    <t>Returns the yield of a security with an odd last period</t>
  </si>
  <si>
    <t>PDURATION function</t>
  </si>
  <si>
    <t>Returns the number of periods required by an investment to reach a specified value</t>
  </si>
  <si>
    <t>PMT function</t>
  </si>
  <si>
    <t>Returns the periodic payment for an annuity</t>
  </si>
  <si>
    <t>PPMT function</t>
  </si>
  <si>
    <t>Returns the payment on the principal for an investment for a given period</t>
  </si>
  <si>
    <t>PRICE function</t>
  </si>
  <si>
    <t>Returns the price per $100 face value of a security that pays periodic interest</t>
  </si>
  <si>
    <t>PRICEDISC function</t>
  </si>
  <si>
    <t>Returns the price per $100 face value of a discounted security</t>
  </si>
  <si>
    <t>PRICEMAT function</t>
  </si>
  <si>
    <t>Returns the price per $100 face value of a security that pays interest at maturity</t>
  </si>
  <si>
    <t>PV function</t>
  </si>
  <si>
    <t>Returns the present value of an investment</t>
  </si>
  <si>
    <t>RATE function</t>
  </si>
  <si>
    <t>Returns the interest rate per period of an annuity</t>
  </si>
  <si>
    <t>RECEIVED function</t>
  </si>
  <si>
    <t>Returns the amount received at maturity for a fully invested security</t>
  </si>
  <si>
    <t>RRI function</t>
  </si>
  <si>
    <t>Returns an equivalent interest rate for the growth of an investment</t>
  </si>
  <si>
    <t>SLN function</t>
  </si>
  <si>
    <t>Returns the straight-line depreciation of an asset for one period</t>
  </si>
  <si>
    <t>SYD function</t>
  </si>
  <si>
    <t>Returns the sum-of-years' digits depreciation of an asset for a specified period</t>
  </si>
  <si>
    <t>TBILLEQ function</t>
  </si>
  <si>
    <t>Returns the bond-equivalent yield for a Treasury bill</t>
  </si>
  <si>
    <t>TBILLPRICE function</t>
  </si>
  <si>
    <t>Returns the price per $100 face value for a Treasury bill</t>
  </si>
  <si>
    <t>TBILLYIELD function</t>
  </si>
  <si>
    <t>Returns the yield for a Treasury bill</t>
  </si>
  <si>
    <t>VDB function</t>
  </si>
  <si>
    <t>Returns the depreciation of an asset for a specified or partial period by using a declining balance method</t>
  </si>
  <si>
    <t>XIRR function</t>
  </si>
  <si>
    <t>Returns the internal rate of return for a schedule of cash flows that is not necessarily periodic</t>
  </si>
  <si>
    <t>XNPV function</t>
  </si>
  <si>
    <t>Returns the net present value for a schedule of cash flows that is not necessarily periodic</t>
  </si>
  <si>
    <t>YIELD function</t>
  </si>
  <si>
    <t>Returns the yield on a security that pays periodic interest</t>
  </si>
  <si>
    <t>YIELDDISC function</t>
  </si>
  <si>
    <t>Returns the annual yield for a discounted security; for example, a Treasury bill</t>
  </si>
  <si>
    <t>YIELDMAT function</t>
  </si>
  <si>
    <t>Returns the annual yield of a security that pays interest at maturity</t>
  </si>
  <si>
    <t>Text</t>
  </si>
  <si>
    <t>ASC function</t>
  </si>
  <si>
    <t>Changes full-width (double-byte) English letters or katakana within a character string to half-width (single-byte) characters</t>
  </si>
  <si>
    <t>BAHTTEXT function</t>
  </si>
  <si>
    <t>Converts a number to text, using the ß (baht) currency format</t>
  </si>
  <si>
    <t>DBCS function</t>
  </si>
  <si>
    <t>Changes half-width (single-byte) English letters or katakana within a character string to full-width (double-byte) characters</t>
  </si>
  <si>
    <t>FIXED function</t>
  </si>
  <si>
    <t>Formats a number as text with a fixed number of decimals</t>
  </si>
  <si>
    <t>NUMBERVALUE function</t>
  </si>
  <si>
    <t>Converts text to number in a locale-independent manner</t>
  </si>
  <si>
    <t>PHONETIC function</t>
  </si>
  <si>
    <t>Extracts the phonetic (furigana) characters from a text string</t>
  </si>
  <si>
    <t>T function</t>
  </si>
  <si>
    <t>Converts its arguments to text</t>
  </si>
  <si>
    <t>TEXTJOIN function</t>
  </si>
  <si>
    <t>Combines the text from multiple ranges and/or strings, and includes a delimiter you specify between each text value that will be combined. If the delimiter is an empty text string, this function will effectively concatenate the ranges.</t>
  </si>
  <si>
    <t>UNICHAR function</t>
  </si>
  <si>
    <t>Returns the Unicode character that is references by the given numeric value</t>
  </si>
  <si>
    <t>UNICODE function</t>
  </si>
  <si>
    <t>Returns the number (code point) that corresponds to the first character of the text</t>
  </si>
  <si>
    <t>Lookup &amp; Ref</t>
  </si>
  <si>
    <t>ADDRESS function</t>
  </si>
  <si>
    <t>Returns a reference as text to a single cell in a worksheet</t>
  </si>
  <si>
    <t>AREAS function</t>
  </si>
  <si>
    <t>Returns the number of areas in a reference</t>
  </si>
  <si>
    <t>CHOOSE function</t>
  </si>
  <si>
    <t>Chooses a value from a list of values</t>
  </si>
  <si>
    <t>COLUMN function</t>
  </si>
  <si>
    <t>Returns the column number of a reference</t>
  </si>
  <si>
    <t>COLUMNS function</t>
  </si>
  <si>
    <t>Returns the number of columns in a reference</t>
  </si>
  <si>
    <t>FILTER function</t>
  </si>
  <si>
    <t>Filters a range of data based on criteria you define</t>
  </si>
  <si>
    <t>FORMULATEXT function</t>
  </si>
  <si>
    <t>Returns the formula at the given reference as text</t>
  </si>
  <si>
    <t>GETPIVOTDATA function</t>
  </si>
  <si>
    <t>Returns data stored in a PivotTable report</t>
  </si>
  <si>
    <t>HYPERLINK function</t>
  </si>
  <si>
    <t>Creates a shortcut or jump that opens a document stored on a network server, an intranet, or the Internet</t>
  </si>
  <si>
    <t>ROW function</t>
  </si>
  <si>
    <t>Returns the row number of a reference</t>
  </si>
  <si>
    <t>ROWS function</t>
  </si>
  <si>
    <t>Returns the number of rows in a reference</t>
  </si>
  <si>
    <t>RTD function</t>
  </si>
  <si>
    <t>Retrieves real-time data from a program that supports COM automation</t>
  </si>
  <si>
    <t>SORT function</t>
  </si>
  <si>
    <t>Sorts the contents of a range or array</t>
  </si>
  <si>
    <t>SORTBY function</t>
  </si>
  <si>
    <t>Sorts the contents of a range or array based on the values in a corresponding range or array</t>
  </si>
  <si>
    <t>TRANSPOSE function</t>
  </si>
  <si>
    <t>Returns the transpose of an array</t>
  </si>
  <si>
    <t>UNIQUE function</t>
  </si>
  <si>
    <t> Returns a list of unique values in a list or range</t>
  </si>
  <si>
    <t>XLOOKUP function</t>
  </si>
  <si>
    <t>Searches a range or an array, and returns an item corresponding to the first match it finds. If a match doesn't exist, then XLOOKUP can return the closest (approximate) match. </t>
  </si>
  <si>
    <t>XMATCH function</t>
  </si>
  <si>
    <t>Returns the relative position of an item in an array or range of cells. </t>
  </si>
  <si>
    <t>Statistics</t>
  </si>
  <si>
    <t>Maths</t>
  </si>
  <si>
    <t>ABS function</t>
  </si>
  <si>
    <t>Returns the absolute value of a number</t>
  </si>
  <si>
    <t>ACOS function</t>
  </si>
  <si>
    <t>Returns the arccosine of a number</t>
  </si>
  <si>
    <t>ACOSH function</t>
  </si>
  <si>
    <t>Returns the inverse hyperbolic cosine of a number</t>
  </si>
  <si>
    <t>ACOT function</t>
  </si>
  <si>
    <t>Returns the arccotangent of a number</t>
  </si>
  <si>
    <t>ACOTH function</t>
  </si>
  <si>
    <t>Returns the hyperbolic arccotangent of a number</t>
  </si>
  <si>
    <t>ARABIC function</t>
  </si>
  <si>
    <t>Converts a Roman number to Arabic, as a number</t>
  </si>
  <si>
    <t>ASIN function</t>
  </si>
  <si>
    <t>Returns the arcsine of a number</t>
  </si>
  <si>
    <t>ASINH function</t>
  </si>
  <si>
    <t>Returns the inverse hyperbolic sine of a number</t>
  </si>
  <si>
    <t>ATAN function</t>
  </si>
  <si>
    <t>Returns the arctangent of a number</t>
  </si>
  <si>
    <t>ATAN2 function</t>
  </si>
  <si>
    <t>Returns the arctangent from x- and y-coordinates</t>
  </si>
  <si>
    <t>ATANH function</t>
  </si>
  <si>
    <t>Returns the inverse hyperbolic tangent of a number</t>
  </si>
  <si>
    <t>BASE function</t>
  </si>
  <si>
    <t>Converts a number into a text representation with the given radix (base)</t>
  </si>
  <si>
    <t>COS function</t>
  </si>
  <si>
    <t>Returns the cosine of a number</t>
  </si>
  <si>
    <t>COSH function</t>
  </si>
  <si>
    <t>Returns the hyperbolic cosine of a number</t>
  </si>
  <si>
    <t>COT function</t>
  </si>
  <si>
    <t>Returns the cotangent of an angle</t>
  </si>
  <si>
    <t>COTH function</t>
  </si>
  <si>
    <t>Returns the hyperbolic cotangent of a number</t>
  </si>
  <si>
    <t>CSC function</t>
  </si>
  <si>
    <t>Returns the cosecant of an angle</t>
  </si>
  <si>
    <t>CSCH function</t>
  </si>
  <si>
    <t>Returns the hyperbolic cosecant of an angle</t>
  </si>
  <si>
    <t>DECIMAL function</t>
  </si>
  <si>
    <t>Converts a text representation of a number in a given base into a decimal number</t>
  </si>
  <si>
    <t>DEGREES function</t>
  </si>
  <si>
    <t>Converts radians to degrees</t>
  </si>
  <si>
    <t>EVEN function</t>
  </si>
  <si>
    <t>Rounds a number up to the nearest even integer</t>
  </si>
  <si>
    <t>EXP function</t>
  </si>
  <si>
    <t>FACT function</t>
  </si>
  <si>
    <t>Returns the factorial of a number</t>
  </si>
  <si>
    <t>FACTDOUBLE function</t>
  </si>
  <si>
    <t>Returns the double factorial of a number</t>
  </si>
  <si>
    <t>GCD function</t>
  </si>
  <si>
    <t>Returns the greatest common divisor</t>
  </si>
  <si>
    <t>ISO.CEILING function</t>
  </si>
  <si>
    <t>Returns a number that is rounded up to the nearest integer or to the nearest multiple of significance</t>
  </si>
  <si>
    <t>LCM function</t>
  </si>
  <si>
    <t>Returns the least common multiple</t>
  </si>
  <si>
    <t>LN function</t>
  </si>
  <si>
    <t>Returns the natural logarithm of a number</t>
  </si>
  <si>
    <t>LOG function</t>
  </si>
  <si>
    <t>Returns the logarithm of a number to a specified base</t>
  </si>
  <si>
    <t>LOG10 function</t>
  </si>
  <si>
    <t>Returns the base-10 logarithm of a number</t>
  </si>
  <si>
    <t>MDETERM function</t>
  </si>
  <si>
    <t>Returns the matrix determinant of an array</t>
  </si>
  <si>
    <t>MINVERSE function</t>
  </si>
  <si>
    <t>Returns the matrix inverse of an array</t>
  </si>
  <si>
    <t>MMULT function</t>
  </si>
  <si>
    <t>Returns the matrix product of two arrays</t>
  </si>
  <si>
    <t>MOD function</t>
  </si>
  <si>
    <t>Returns the remainder from division</t>
  </si>
  <si>
    <t>MROUND function</t>
  </si>
  <si>
    <t>Returns a number rounded to the desired multiple</t>
  </si>
  <si>
    <t>MULTINOMIAL function</t>
  </si>
  <si>
    <t>Returns the multinomial of a set of numbers</t>
  </si>
  <si>
    <t>MUNIT function</t>
  </si>
  <si>
    <t>Returns the unit matrix or the specified dimension</t>
  </si>
  <si>
    <t>ODD function</t>
  </si>
  <si>
    <t>Rounds a number up to the nearest odd integer</t>
  </si>
  <si>
    <t>RADIANS function</t>
  </si>
  <si>
    <t>Converts degrees to radians</t>
  </si>
  <si>
    <t>RANDARRAY function</t>
  </si>
  <si>
    <t>Returns an array of random numbers between 0 and 1. However, you can specify the number of rows and columns to fill, minimum and maximum values, and whether to return whole numbers or decimal values.</t>
  </si>
  <si>
    <t>ROMAN function</t>
  </si>
  <si>
    <t>Converts an Arabic numeral to Roman, as text</t>
  </si>
  <si>
    <t>SEC function</t>
  </si>
  <si>
    <t>Returns the secant of an angle</t>
  </si>
  <si>
    <t>SECH function</t>
  </si>
  <si>
    <t>Returns the hyperbolic secant of an angle</t>
  </si>
  <si>
    <t>SERIESSUM function</t>
  </si>
  <si>
    <t>Returns the sum of a power series based on the formula</t>
  </si>
  <si>
    <t>SEQUENCE function</t>
  </si>
  <si>
    <t>Generates a list of sequential numbers in an array, such as 1, 2, 3, 4</t>
  </si>
  <si>
    <t>SIGN function</t>
  </si>
  <si>
    <t>Returns the sign of a number</t>
  </si>
  <si>
    <t>SIN function</t>
  </si>
  <si>
    <t>Returns the sine of the given angle</t>
  </si>
  <si>
    <t>SINH function</t>
  </si>
  <si>
    <t>Returns the hyperbolic sine of a number</t>
  </si>
  <si>
    <t>SQRT function</t>
  </si>
  <si>
    <t>Returns a positive square root</t>
  </si>
  <si>
    <t>SQRTPI function</t>
  </si>
  <si>
    <t>Returns the square root of (number * pi)</t>
  </si>
  <si>
    <t>SUMSQ function</t>
  </si>
  <si>
    <t>Returns the sum of the squares of the arguments</t>
  </si>
  <si>
    <t>SUMX2MY2 function</t>
  </si>
  <si>
    <t>Returns the sum of the difference of squares of corresponding values in two arrays</t>
  </si>
  <si>
    <t>SUMX2PY2 function</t>
  </si>
  <si>
    <t>Returns the sum of the sum of squares of corresponding values in two arrays</t>
  </si>
  <si>
    <t>SUMXMY2 function</t>
  </si>
  <si>
    <t>Returns the sum of squares of differences of corresponding values in two arrays</t>
  </si>
  <si>
    <t>TAN function</t>
  </si>
  <si>
    <t>Returns the tangent of a number</t>
  </si>
  <si>
    <t>TANH function</t>
  </si>
  <si>
    <t>Returns the hyperbolic tangent of a number</t>
  </si>
  <si>
    <t>TRUNC function</t>
  </si>
  <si>
    <t>Truncates a number to an integer</t>
  </si>
  <si>
    <t>Returns e raised to the power of a given number</t>
  </si>
  <si>
    <t>Address</t>
  </si>
  <si>
    <t>COLUMNS Expanding range</t>
  </si>
  <si>
    <t>CUBEKPIMEMBER function</t>
  </si>
  <si>
    <t>CUBEMEMBER function</t>
  </si>
  <si>
    <t>Returns a member or tuple from the cube. Use to validate that the member or tuple exists in the cube.</t>
  </si>
  <si>
    <t>CUBEMEMBERPROPERTY function</t>
  </si>
  <si>
    <t>Returns the value of a member property from the cube. Use to validate that a member name exists within the cube and to return the specified property for this member.</t>
  </si>
  <si>
    <t>CUBERANKEDMEMBER function</t>
  </si>
  <si>
    <t>Returns the nth, or ranked, member in a set. Use to return one or more elements in a set, such as the top sales performer or the top 10 students.</t>
  </si>
  <si>
    <t>CUBESET function</t>
  </si>
  <si>
    <t>Defines a calculated set of members or tuples by sending a set expression to the cube on the server, which creates the set, and then returns that set to Microsoft Excel.</t>
  </si>
  <si>
    <t>CUBESETCOUNT function</t>
  </si>
  <si>
    <t>Returns the number of items in a set.</t>
  </si>
  <si>
    <t>CUBEVALUE function</t>
  </si>
  <si>
    <t>Returns an aggregated value from the cube.</t>
  </si>
  <si>
    <t>Returns a key performance indicator (KPI) property and displays the KPI name in the cell.</t>
  </si>
  <si>
    <t>ENCODEURL</t>
  </si>
  <si>
    <t>FILTERXML</t>
  </si>
  <si>
    <t>WEBSERVICE</t>
  </si>
  <si>
    <t>Returns a URL encoded string</t>
  </si>
  <si>
    <t>Returns specific data from the XML content by using the specified Xpath</t>
  </si>
  <si>
    <t>Returns data from a web service</t>
  </si>
  <si>
    <t>BESSELI function</t>
  </si>
  <si>
    <t>Returns the modified Bessel function In(x)</t>
  </si>
  <si>
    <t>BESSELJ function</t>
  </si>
  <si>
    <t>Returns the Bessel function Jn(x)</t>
  </si>
  <si>
    <t>BESSELK function</t>
  </si>
  <si>
    <t>Returns the modified Bessel function Kn(x)</t>
  </si>
  <si>
    <t>BESSELY function</t>
  </si>
  <si>
    <t>Returns the Bessel function Yn(x)</t>
  </si>
  <si>
    <t>BIN2DEC function</t>
  </si>
  <si>
    <t>Converts a binary number to decimal</t>
  </si>
  <si>
    <t>BIN2HEX function</t>
  </si>
  <si>
    <t>Converts a binary number to hexadecimal</t>
  </si>
  <si>
    <t>BIN2OCT function</t>
  </si>
  <si>
    <t>Converts a binary number to octal</t>
  </si>
  <si>
    <t>BITAND function</t>
  </si>
  <si>
    <t>Returns a bitwise 'And' of two numbers</t>
  </si>
  <si>
    <t>BITLSHIFT function</t>
  </si>
  <si>
    <t>Returns a number shifted left by shift_amount bits</t>
  </si>
  <si>
    <t>BITOR function</t>
  </si>
  <si>
    <t>Returns a bitwise 'Or' of two numbers</t>
  </si>
  <si>
    <t>BITRSHIFT function</t>
  </si>
  <si>
    <t>Returns a number shifted right by shift_amount bits</t>
  </si>
  <si>
    <t>BITXOR function</t>
  </si>
  <si>
    <t>Returns a bitwise 'Exclusive Or' of two numbers</t>
  </si>
  <si>
    <t>COMPLEX function</t>
  </si>
  <si>
    <t>Converts real and imaginary coefficients into a complex number</t>
  </si>
  <si>
    <t>CONVERT function</t>
  </si>
  <si>
    <t>Converts a number from one measurement system to another</t>
  </si>
  <si>
    <t>DEC2BIN function</t>
  </si>
  <si>
    <t>Converts a decimal number to binary</t>
  </si>
  <si>
    <t>DEC2HEX function</t>
  </si>
  <si>
    <t>Converts a decimal number to hexadecimal</t>
  </si>
  <si>
    <t>DEC2OCT function</t>
  </si>
  <si>
    <t>Converts a decimal number to octal</t>
  </si>
  <si>
    <t>DELTA function</t>
  </si>
  <si>
    <t>Tests whether two values are equal</t>
  </si>
  <si>
    <t>ERF function</t>
  </si>
  <si>
    <t>Returns the error function</t>
  </si>
  <si>
    <t>ERF.PRECISE function</t>
  </si>
  <si>
    <t>ERFC function</t>
  </si>
  <si>
    <t>Returns the complementary error function</t>
  </si>
  <si>
    <t>ERFC.PRECISE function</t>
  </si>
  <si>
    <t>Returns the complementary ERF function integrated between x and infinity</t>
  </si>
  <si>
    <t>GESTEP function</t>
  </si>
  <si>
    <t>Tests whether a number is greater than a threshold value</t>
  </si>
  <si>
    <t>HEX2BIN function</t>
  </si>
  <si>
    <t>Converts a hexadecimal number to binary</t>
  </si>
  <si>
    <t>HEX2DEC function</t>
  </si>
  <si>
    <t>Converts a hexadecimal number to decimal</t>
  </si>
  <si>
    <t>HEX2OCT function</t>
  </si>
  <si>
    <t>Converts a hexadecimal number to octal</t>
  </si>
  <si>
    <t>IMABS function</t>
  </si>
  <si>
    <t>Returns the absolute value (modulus) of a complex number</t>
  </si>
  <si>
    <t>IMAGINARY function</t>
  </si>
  <si>
    <t>Returns the imaginary coefficient of a complex number</t>
  </si>
  <si>
    <t>IMARGUMENT function</t>
  </si>
  <si>
    <t>Returns the argument theta, an angle expressed in radians</t>
  </si>
  <si>
    <t>IMCONJUGATE function</t>
  </si>
  <si>
    <t>Returns the complex conjugate of a complex number</t>
  </si>
  <si>
    <t>IMCOS function</t>
  </si>
  <si>
    <t>Returns the cosine of a complex number</t>
  </si>
  <si>
    <t>IMCOSH function</t>
  </si>
  <si>
    <t>Returns the hyperbolic cosine of a complex number</t>
  </si>
  <si>
    <t>IMCOT function</t>
  </si>
  <si>
    <t>Returns the cotangent of a complex number</t>
  </si>
  <si>
    <t>IMCSC function</t>
  </si>
  <si>
    <t>Returns the cosecant of a complex number</t>
  </si>
  <si>
    <t>IMCSCH function</t>
  </si>
  <si>
    <t>Returns the hyperbolic cosecant of a complex number</t>
  </si>
  <si>
    <t>IMDIV function</t>
  </si>
  <si>
    <t>Returns the quotient of two complex numbers</t>
  </si>
  <si>
    <t>IMEXP function</t>
  </si>
  <si>
    <t>Returns the exponential of a complex number</t>
  </si>
  <si>
    <t>IMLN function</t>
  </si>
  <si>
    <t>Returns the natural logarithm of a complex number</t>
  </si>
  <si>
    <t>IMLOG10 function</t>
  </si>
  <si>
    <t>Returns the base-10 logarithm of a complex number</t>
  </si>
  <si>
    <t>IMLOG2 function</t>
  </si>
  <si>
    <t>Returns the base-2 logarithm of a complex number</t>
  </si>
  <si>
    <t>IMPOWER function</t>
  </si>
  <si>
    <t>Returns a complex number raised to an integer power</t>
  </si>
  <si>
    <t>IMPRODUCT function</t>
  </si>
  <si>
    <t>Returns the product of from 2 to 255 complex numbers</t>
  </si>
  <si>
    <t>IMREAL function</t>
  </si>
  <si>
    <t>Returns the real coefficient of a complex number</t>
  </si>
  <si>
    <t>IMSEC function</t>
  </si>
  <si>
    <t>Returns the secant of a complex number</t>
  </si>
  <si>
    <t>IMSECH function</t>
  </si>
  <si>
    <t>Returns the hyperbolic secant of a complex number</t>
  </si>
  <si>
    <t>IMSIN function</t>
  </si>
  <si>
    <t>Returns the sine of a complex number</t>
  </si>
  <si>
    <t>IMSINH function</t>
  </si>
  <si>
    <t>Returns the hyperbolic sine of a complex number</t>
  </si>
  <si>
    <t>IMSQRT function</t>
  </si>
  <si>
    <t>Returns the square root of a complex number</t>
  </si>
  <si>
    <t>IMSUB function</t>
  </si>
  <si>
    <t>Returns the difference between two complex numbers</t>
  </si>
  <si>
    <t>IMSUM function</t>
  </si>
  <si>
    <t>Returns the sum of complex numbers</t>
  </si>
  <si>
    <t>IMTAN function</t>
  </si>
  <si>
    <t>Returns the tangent of a complex number</t>
  </si>
  <si>
    <t>OCT2BIN function</t>
  </si>
  <si>
    <t>Converts an octal number to binary</t>
  </si>
  <si>
    <t>OCT2DEC function</t>
  </si>
  <si>
    <t>Converts an octal number to decimal</t>
  </si>
  <si>
    <t>OCT2HEX function</t>
  </si>
  <si>
    <t>Converts an octal number to hexadecimal</t>
  </si>
  <si>
    <t>NPER</t>
  </si>
  <si>
    <t>RATE</t>
  </si>
  <si>
    <t>House Cost</t>
  </si>
  <si>
    <t>Deposit</t>
  </si>
  <si>
    <t>Loan</t>
  </si>
  <si>
    <t>Annual Interest Rate</t>
  </si>
  <si>
    <t>Period</t>
  </si>
  <si>
    <t>Loan Term</t>
  </si>
  <si>
    <t>Year</t>
  </si>
  <si>
    <t>Interest Portion</t>
  </si>
  <si>
    <t>Principal Repayment</t>
  </si>
  <si>
    <t>Total Payment</t>
  </si>
  <si>
    <t>Principal</t>
  </si>
  <si>
    <t>Nominal interest rate</t>
  </si>
  <si>
    <t># of periods</t>
  </si>
  <si>
    <t>Effective rate</t>
  </si>
  <si>
    <t>Initial Investment</t>
  </si>
  <si>
    <t>Rate of Return</t>
  </si>
  <si>
    <t>Number of Compounding Periods</t>
  </si>
  <si>
    <t>Number of Years</t>
  </si>
  <si>
    <t>Compounding Periods Per Year</t>
  </si>
  <si>
    <t>Future Value (No Compounding)</t>
  </si>
  <si>
    <t>Interest Rate Per Period</t>
  </si>
  <si>
    <t>Reinvestment Per Period</t>
  </si>
  <si>
    <t>Future Value (With Compounding &amp; Reinvestment)</t>
  </si>
  <si>
    <t>Investment Returns using FV</t>
  </si>
  <si>
    <t>Equal Loan Repayments Using PMT or NPER or RATE</t>
  </si>
  <si>
    <t>Cash Flow End of Year 1</t>
  </si>
  <si>
    <t>Cash Flow End of Year 2</t>
  </si>
  <si>
    <t>Cash Flow End of Year 3</t>
  </si>
  <si>
    <t>Net Present Value</t>
  </si>
  <si>
    <t>A positive NPV indicates the investment was worthwhile</t>
  </si>
  <si>
    <t>A 0 NPV indicates there is no difference</t>
  </si>
  <si>
    <t>Alternative Risk Free Interest</t>
  </si>
  <si>
    <t>Use XNPV for cash flows coming at different times</t>
  </si>
  <si>
    <t>A negative NPV indicates the initial investment would have been better invested in the alternative</t>
  </si>
  <si>
    <t>IRR gives the rate of return of the investment</t>
  </si>
  <si>
    <t>If the rate is higher than the alternative then this is a good business decision</t>
  </si>
  <si>
    <t>Investing in a New Business/Project (NPV/IRR)</t>
  </si>
  <si>
    <t>Salvage</t>
  </si>
  <si>
    <t>Life</t>
  </si>
  <si>
    <t>Depreciation</t>
  </si>
  <si>
    <t>Depreciation (DB)</t>
  </si>
  <si>
    <t>Nominal &amp; Effective Rates (NOMINAL &amp; EFFECTIVE)</t>
  </si>
  <si>
    <t>Data is pulled fom an external data source and updated automatically</t>
  </si>
  <si>
    <t>Get Data -&gt; From External Source -&gt; From Microsoft Query</t>
  </si>
  <si>
    <t>Useful for companies that have data stored on a server</t>
  </si>
  <si>
    <t>Wage bracket (€000's)</t>
  </si>
  <si>
    <t>Formulas-&gt;Evaluate Formula</t>
  </si>
  <si>
    <t>Last_Year</t>
  </si>
  <si>
    <t>Profit for Chair</t>
  </si>
  <si>
    <t>Wordfinder</t>
  </si>
  <si>
    <t>Optional</t>
  </si>
  <si>
    <t>TRUE for approximate matches, FALSE for exact matches</t>
  </si>
  <si>
    <t>Roger</t>
  </si>
  <si>
    <t>Federer</t>
  </si>
  <si>
    <t>Date shown in "mm" formating</t>
  </si>
  <si>
    <t>CHOOSE to VLOOKUP different tables</t>
  </si>
  <si>
    <t>ramos</t>
  </si>
  <si>
    <t>All in 1 cell</t>
  </si>
  <si>
    <t>Normal  Range</t>
  </si>
  <si>
    <t>Total wage</t>
  </si>
  <si>
    <t>Avg Wage for Left Footers</t>
  </si>
  <si>
    <t>If referring to an external workbook, the other workbook must be open</t>
  </si>
  <si>
    <t>Doctors</t>
  </si>
  <si>
    <t>Hello</t>
  </si>
  <si>
    <t>A2</t>
  </si>
  <si>
    <t>Cotton</t>
  </si>
  <si>
    <t>125</t>
  </si>
  <si>
    <t>Megan</t>
  </si>
  <si>
    <t>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</si>
</sst>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#,##0\ [$€-C0A]"/>
    <numFmt numFmtId="165" formatCode="_-&quot;$&quot;* #,##0_-;\-&quot;$&quot;* #,##0_-;_-&quot;$&quot;* &quot;-&quot;??_-;_-@_-"/>
    <numFmt numFmtId="166" formatCode="d/mm/yyyy\ h:mm:ss\ AM/PM"/>
    <numFmt numFmtId="167" formatCode="&quot;$&quot;#,##0"/>
    <numFmt numFmtId="168" formatCode="[$-F400]h:mm:ss\ AM/PM"/>
    <numFmt numFmtId="169" formatCode="0.0000000000"/>
    <numFmt numFmtId="170" formatCode="mm"/>
    <numFmt numFmtId="171" formatCode="dd"/>
    <numFmt numFmtId="172" formatCode="0.0%"/>
    <numFmt numFmtId="173" formatCode="_-&quot;$&quot;* #,##0.0_-;\-&quot;$&quot;* #,##0.0_-;_-&quot;$&quot;* &quot;-&quot;?_-;_-@_-"/>
  </numFmts>
  <fonts count="11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gradientFill degree="90">
        <stop position="0">
          <color theme="9" tint="0.40000610370189521"/>
        </stop>
        <stop position="1">
          <color theme="9" tint="0.80001220740379042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6" borderId="1" applyNumberFormat="0" applyAlignment="0" applyProtection="0"/>
    <xf numFmtId="0" fontId="4" fillId="2" borderId="2" applyNumberFormat="0" applyAlignment="0" applyProtection="0"/>
    <xf numFmtId="0" fontId="6" fillId="0" borderId="5" applyNumberFormat="0" applyFill="0" applyAlignment="0" applyProtection="0"/>
  </cellStyleXfs>
  <cellXfs count="113">
    <xf numFmtId="0" fontId="0" fillId="0" borderId="0" xfId="0"/>
    <xf numFmtId="0" fontId="1" fillId="2" borderId="1" xfId="1"/>
    <xf numFmtId="0" fontId="0" fillId="5" borderId="0" xfId="0" applyFill="1"/>
    <xf numFmtId="0" fontId="0" fillId="0" borderId="0" xfId="0" quotePrefix="1"/>
    <xf numFmtId="0" fontId="0" fillId="0" borderId="3" xfId="0" applyBorder="1"/>
    <xf numFmtId="0" fontId="5" fillId="0" borderId="3" xfId="0" applyFont="1" applyBorder="1"/>
    <xf numFmtId="0" fontId="4" fillId="2" borderId="2" xfId="5"/>
    <xf numFmtId="0" fontId="0" fillId="0" borderId="3" xfId="0" quotePrefix="1" applyBorder="1"/>
    <xf numFmtId="0" fontId="4" fillId="2" borderId="4" xfId="5" applyBorder="1"/>
    <xf numFmtId="164" fontId="0" fillId="0" borderId="0" xfId="0" applyNumberFormat="1"/>
    <xf numFmtId="9" fontId="0" fillId="0" borderId="0" xfId="3" applyFont="1"/>
    <xf numFmtId="6" fontId="1" fillId="2" borderId="1" xfId="1" applyNumberFormat="1"/>
    <xf numFmtId="0" fontId="3" fillId="6" borderId="1" xfId="4"/>
    <xf numFmtId="0" fontId="5" fillId="0" borderId="0" xfId="0" applyFont="1"/>
    <xf numFmtId="165" fontId="0" fillId="0" borderId="0" xfId="2" applyNumberFormat="1" applyFont="1"/>
    <xf numFmtId="165" fontId="0" fillId="0" borderId="3" xfId="2" applyNumberFormat="1" applyFont="1" applyBorder="1"/>
    <xf numFmtId="0" fontId="0" fillId="0" borderId="0" xfId="0" applyAlignment="1">
      <alignment wrapText="1"/>
    </xf>
    <xf numFmtId="9" fontId="3" fillId="6" borderId="1" xfId="4" applyNumberFormat="1"/>
    <xf numFmtId="165" fontId="3" fillId="6" borderId="1" xfId="4" applyNumberFormat="1"/>
    <xf numFmtId="0" fontId="0" fillId="7" borderId="0" xfId="0" applyFill="1"/>
    <xf numFmtId="0" fontId="0" fillId="7" borderId="0" xfId="0" applyFont="1" applyFill="1"/>
    <xf numFmtId="0" fontId="0" fillId="8" borderId="0" xfId="0" applyFill="1"/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6" fillId="0" borderId="5" xfId="6" applyAlignment="1">
      <alignment wrapText="1"/>
    </xf>
    <xf numFmtId="0" fontId="6" fillId="0" borderId="5" xfId="6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4" borderId="0" xfId="0" applyFill="1"/>
    <xf numFmtId="0" fontId="5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44" fontId="0" fillId="0" borderId="0" xfId="2" applyFont="1"/>
    <xf numFmtId="165" fontId="0" fillId="4" borderId="0" xfId="2" applyNumberFormat="1" applyFont="1" applyFill="1"/>
    <xf numFmtId="0" fontId="0" fillId="0" borderId="3" xfId="0" applyBorder="1" applyAlignment="1">
      <alignment wrapText="1"/>
    </xf>
    <xf numFmtId="44" fontId="0" fillId="0" borderId="0" xfId="2" applyFont="1" applyAlignment="1">
      <alignment wrapText="1"/>
    </xf>
    <xf numFmtId="1" fontId="0" fillId="0" borderId="0" xfId="2" applyNumberFormat="1" applyFont="1"/>
    <xf numFmtId="166" fontId="0" fillId="0" borderId="0" xfId="0" applyNumberFormat="1" applyAlignment="1">
      <alignment wrapText="1"/>
    </xf>
    <xf numFmtId="0" fontId="0" fillId="5" borderId="0" xfId="0" applyFill="1" applyBorder="1" applyAlignment="1">
      <alignment wrapText="1"/>
    </xf>
    <xf numFmtId="0" fontId="0" fillId="5" borderId="3" xfId="0" applyFill="1" applyBorder="1"/>
    <xf numFmtId="0" fontId="0" fillId="0" borderId="6" xfId="0" applyFill="1" applyBorder="1"/>
    <xf numFmtId="0" fontId="5" fillId="0" borderId="3" xfId="0" applyFont="1" applyFill="1" applyBorder="1"/>
    <xf numFmtId="14" fontId="3" fillId="6" borderId="1" xfId="4" applyNumberFormat="1"/>
    <xf numFmtId="0" fontId="0" fillId="0" borderId="0" xfId="0" applyFill="1" applyBorder="1"/>
    <xf numFmtId="9" fontId="0" fillId="0" borderId="0" xfId="0" applyNumberFormat="1"/>
    <xf numFmtId="167" fontId="0" fillId="0" borderId="0" xfId="2" applyNumberFormat="1" applyFont="1"/>
    <xf numFmtId="0" fontId="0" fillId="0" borderId="3" xfId="0" quotePrefix="1" applyNumberFormat="1" applyBorder="1"/>
    <xf numFmtId="14" fontId="0" fillId="0" borderId="0" xfId="0" applyNumberFormat="1"/>
    <xf numFmtId="0" fontId="0" fillId="0" borderId="0" xfId="0" applyFill="1"/>
    <xf numFmtId="165" fontId="4" fillId="2" borderId="2" xfId="5" applyNumberFormat="1"/>
    <xf numFmtId="0" fontId="0" fillId="4" borderId="0" xfId="0" applyFont="1" applyFill="1"/>
    <xf numFmtId="0" fontId="0" fillId="0" borderId="3" xfId="0" applyFill="1" applyBorder="1"/>
    <xf numFmtId="14" fontId="0" fillId="0" borderId="3" xfId="0" applyNumberFormat="1" applyBorder="1"/>
    <xf numFmtId="168" fontId="0" fillId="0" borderId="3" xfId="0" applyNumberFormat="1" applyBorder="1"/>
    <xf numFmtId="0" fontId="5" fillId="11" borderId="0" xfId="0" applyFont="1" applyFill="1"/>
    <xf numFmtId="14" fontId="0" fillId="0" borderId="3" xfId="0" applyNumberFormat="1" applyFont="1" applyBorder="1"/>
    <xf numFmtId="0" fontId="0" fillId="0" borderId="3" xfId="0" applyFont="1" applyBorder="1" applyAlignment="1">
      <alignment wrapText="1"/>
    </xf>
    <xf numFmtId="22" fontId="0" fillId="0" borderId="3" xfId="0" applyNumberFormat="1" applyFont="1" applyBorder="1"/>
    <xf numFmtId="169" fontId="0" fillId="0" borderId="3" xfId="0" applyNumberFormat="1" applyBorder="1"/>
    <xf numFmtId="18" fontId="0" fillId="0" borderId="0" xfId="0" applyNumberFormat="1"/>
    <xf numFmtId="0" fontId="5" fillId="0" borderId="0" xfId="0" applyFont="1" applyFill="1" applyBorder="1"/>
    <xf numFmtId="0" fontId="5" fillId="11" borderId="0" xfId="0" applyFont="1" applyFill="1" applyBorder="1"/>
    <xf numFmtId="0" fontId="0" fillId="0" borderId="3" xfId="0" applyFill="1" applyBorder="1" applyAlignment="1">
      <alignment wrapText="1"/>
    </xf>
    <xf numFmtId="170" fontId="4" fillId="2" borderId="2" xfId="5" applyNumberFormat="1"/>
    <xf numFmtId="1" fontId="4" fillId="2" borderId="2" xfId="5" applyNumberFormat="1"/>
    <xf numFmtId="171" fontId="0" fillId="0" borderId="0" xfId="0" applyNumberFormat="1"/>
    <xf numFmtId="0" fontId="0" fillId="0" borderId="7" xfId="0" applyBorder="1"/>
    <xf numFmtId="9" fontId="4" fillId="2" borderId="2" xfId="5" applyNumberFormat="1"/>
    <xf numFmtId="172" fontId="0" fillId="0" borderId="3" xfId="0" applyNumberFormat="1" applyBorder="1"/>
    <xf numFmtId="168" fontId="0" fillId="0" borderId="0" xfId="0" applyNumberFormat="1"/>
    <xf numFmtId="0" fontId="0" fillId="12" borderId="3" xfId="0" applyFill="1" applyBorder="1"/>
    <xf numFmtId="0" fontId="0" fillId="5" borderId="3" xfId="0" applyFill="1" applyBorder="1" applyAlignment="1">
      <alignment wrapText="1"/>
    </xf>
    <xf numFmtId="0" fontId="5" fillId="11" borderId="0" xfId="0" applyFont="1" applyFill="1" applyAlignment="1">
      <alignment horizontal="centerContinuous"/>
    </xf>
    <xf numFmtId="0" fontId="5" fillId="11" borderId="3" xfId="0" applyFont="1" applyFill="1" applyBorder="1" applyAlignment="1">
      <alignment horizontal="centerContinuous"/>
    </xf>
    <xf numFmtId="44" fontId="0" fillId="0" borderId="0" xfId="0" applyNumberFormat="1"/>
    <xf numFmtId="165" fontId="0" fillId="0" borderId="0" xfId="0" applyNumberFormat="1"/>
    <xf numFmtId="172" fontId="0" fillId="0" borderId="0" xfId="0" applyNumberFormat="1"/>
    <xf numFmtId="8" fontId="0" fillId="0" borderId="0" xfId="0" applyNumberFormat="1"/>
    <xf numFmtId="165" fontId="0" fillId="13" borderId="0" xfId="0" applyNumberFormat="1" applyFill="1"/>
    <xf numFmtId="172" fontId="0" fillId="13" borderId="0" xfId="0" applyNumberFormat="1" applyFill="1"/>
    <xf numFmtId="1" fontId="0" fillId="13" borderId="0" xfId="0" applyNumberFormat="1" applyFill="1"/>
    <xf numFmtId="173" fontId="0" fillId="0" borderId="0" xfId="0" applyNumberFormat="1"/>
    <xf numFmtId="172" fontId="3" fillId="6" borderId="1" xfId="4" applyNumberFormat="1"/>
    <xf numFmtId="172" fontId="4" fillId="2" borderId="2" xfId="5" applyNumberFormat="1"/>
    <xf numFmtId="0" fontId="5" fillId="4" borderId="0" xfId="0" applyFont="1" applyFill="1"/>
    <xf numFmtId="172" fontId="0" fillId="13" borderId="0" xfId="3" applyNumberFormat="1" applyFont="1" applyFill="1"/>
    <xf numFmtId="165" fontId="0" fillId="13" borderId="7" xfId="0" applyNumberFormat="1" applyFill="1" applyBorder="1"/>
    <xf numFmtId="165" fontId="0" fillId="13" borderId="7" xfId="2" applyNumberFormat="1" applyFont="1" applyFill="1" applyBorder="1"/>
    <xf numFmtId="6" fontId="4" fillId="2" borderId="2" xfId="5" applyNumberFormat="1"/>
    <xf numFmtId="6" fontId="0" fillId="0" borderId="0" xfId="0" applyNumberFormat="1"/>
    <xf numFmtId="165" fontId="3" fillId="6" borderId="1" xfId="2" applyNumberFormat="1" applyFont="1" applyFill="1" applyBorder="1"/>
    <xf numFmtId="0" fontId="5" fillId="14" borderId="0" xfId="0" applyFont="1" applyFill="1" applyAlignment="1">
      <alignment horizontal="centerContinuous"/>
    </xf>
    <xf numFmtId="0" fontId="5" fillId="11" borderId="0" xfId="0" applyFont="1" applyFill="1" applyAlignment="1">
      <alignment horizontal="centerContinuous" wrapText="1"/>
    </xf>
    <xf numFmtId="0" fontId="5" fillId="7" borderId="0" xfId="0" applyFont="1" applyFill="1" applyAlignment="1">
      <alignment horizontal="centerContinuous"/>
    </xf>
    <xf numFmtId="0" fontId="5" fillId="12" borderId="3" xfId="0" applyFont="1" applyFill="1" applyBorder="1"/>
    <xf numFmtId="9" fontId="4" fillId="2" borderId="2" xfId="3" applyFont="1" applyFill="1" applyBorder="1"/>
    <xf numFmtId="0" fontId="0" fillId="0" borderId="0" xfId="0" applyFill="1" applyBorder="1" applyAlignment="1">
      <alignment wrapText="1"/>
    </xf>
    <xf numFmtId="0" fontId="5" fillId="5" borderId="0" xfId="0" applyFont="1" applyFill="1"/>
    <xf numFmtId="165" fontId="4" fillId="5" borderId="2" xfId="5" applyNumberFormat="1" applyFill="1"/>
    <xf numFmtId="0" fontId="8" fillId="0" borderId="0" xfId="0" applyFont="1" applyFill="1"/>
    <xf numFmtId="14" fontId="4" fillId="2" borderId="2" xfId="5" applyNumberFormat="1"/>
    <xf numFmtId="165" fontId="4" fillId="2" borderId="2" xfId="2" applyNumberFormat="1" applyFont="1" applyFill="1" applyBorder="1"/>
    <xf numFmtId="0" fontId="9" fillId="2" borderId="2" xfId="5" applyFont="1"/>
    <xf numFmtId="14" fontId="4" fillId="2" borderId="3" xfId="5" applyNumberFormat="1" applyBorder="1"/>
    <xf numFmtId="172" fontId="4" fillId="2" borderId="2" xfId="3" applyNumberFormat="1" applyFont="1" applyFill="1" applyBorder="1"/>
    <xf numFmtId="9" fontId="0" fillId="13" borderId="0" xfId="3" applyFont="1" applyFill="1"/>
    <xf numFmtId="0" fontId="10" fillId="0" borderId="0" xfId="0" applyFont="1"/>
    <xf numFmtId="0" fontId="0" fillId="0" borderId="0" xfId="0" quotePrefix="1" applyNumberFormat="1"/>
    <xf numFmtId="0" fontId="5" fillId="0" borderId="3" xfId="0" applyFont="1" applyFill="1" applyBorder="1" applyAlignment="1">
      <alignment wrapText="1"/>
    </xf>
    <xf numFmtId="44" fontId="4" fillId="2" borderId="2" xfId="2" applyFont="1" applyFill="1" applyBorder="1"/>
    <xf numFmtId="2" fontId="0" fillId="0" borderId="0" xfId="3" applyNumberFormat="1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7">
    <cellStyle name="Calculation" xfId="1" builtinId="22"/>
    <cellStyle name="Currency" xfId="2" builtinId="4"/>
    <cellStyle name="Heading 3" xfId="6" builtinId="18"/>
    <cellStyle name="Input" xfId="4" builtinId="20"/>
    <cellStyle name="Normal" xfId="0" builtinId="0"/>
    <cellStyle name="Output" xfId="5" builtinId="21"/>
    <cellStyle name="Percent" xfId="3" builtinId="5"/>
  </cellStyles>
  <dxfs count="13"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25A72-E59A-4367-AD5F-69ADB98010DA}">
  <sheetPr codeName="Sheet1"/>
  <dimension ref="A1:D14"/>
  <sheetViews>
    <sheetView tabSelected="1" workbookViewId="0">
      <selection activeCell="D13" sqref="D13"/>
    </sheetView>
  </sheetViews>
  <sheetFormatPr defaultRowHeight="14.5" x14ac:dyDescent="0.35"/>
  <cols>
    <col min="1" max="1" width="19.36328125" bestFit="1" customWidth="1"/>
  </cols>
  <sheetData>
    <row r="1" spans="1:4" x14ac:dyDescent="0.35">
      <c r="A1" t="s">
        <v>3</v>
      </c>
      <c r="B1">
        <v>3</v>
      </c>
      <c r="D1" s="1"/>
    </row>
    <row r="2" spans="1:4" x14ac:dyDescent="0.35">
      <c r="A2" t="s">
        <v>0</v>
      </c>
      <c r="B2">
        <v>5</v>
      </c>
    </row>
    <row r="3" spans="1:4" x14ac:dyDescent="0.35">
      <c r="A3" t="s">
        <v>1</v>
      </c>
      <c r="B3">
        <v>4</v>
      </c>
    </row>
    <row r="4" spans="1:4" x14ac:dyDescent="0.35">
      <c r="B4">
        <v>7</v>
      </c>
    </row>
    <row r="5" spans="1:4" x14ac:dyDescent="0.35">
      <c r="B5">
        <v>4</v>
      </c>
    </row>
    <row r="6" spans="1:4" x14ac:dyDescent="0.35">
      <c r="B6">
        <v>10</v>
      </c>
    </row>
    <row r="7" spans="1:4" x14ac:dyDescent="0.35">
      <c r="B7">
        <v>8</v>
      </c>
    </row>
    <row r="8" spans="1:4" x14ac:dyDescent="0.35">
      <c r="B8">
        <v>2</v>
      </c>
    </row>
    <row r="9" spans="1:4" x14ac:dyDescent="0.35">
      <c r="B9">
        <v>5</v>
      </c>
    </row>
    <row r="11" spans="1:4" x14ac:dyDescent="0.35">
      <c r="A11" t="s">
        <v>2</v>
      </c>
    </row>
    <row r="13" spans="1:4" x14ac:dyDescent="0.35">
      <c r="A13" t="s">
        <v>152</v>
      </c>
    </row>
    <row r="14" spans="1:4" x14ac:dyDescent="0.35">
      <c r="A14" t="s">
        <v>2338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970C4-7E9E-4960-8781-E41DAC8028BF}">
  <sheetPr codeName="Sheet11"/>
  <dimension ref="A1:I95"/>
  <sheetViews>
    <sheetView workbookViewId="0">
      <selection activeCell="D8" sqref="D8"/>
    </sheetView>
  </sheetViews>
  <sheetFormatPr defaultRowHeight="14.5" x14ac:dyDescent="0.35"/>
  <cols>
    <col min="1" max="1" width="24.7265625" bestFit="1" customWidth="1"/>
    <col min="2" max="2" width="36.36328125" customWidth="1"/>
    <col min="3" max="3" width="23.26953125" customWidth="1"/>
    <col min="4" max="4" width="46.90625" customWidth="1"/>
    <col min="5" max="5" width="19.453125" customWidth="1"/>
    <col min="6" max="6" width="10.7265625" customWidth="1"/>
    <col min="7" max="7" width="9.7265625" bestFit="1" customWidth="1"/>
    <col min="8" max="8" width="12.26953125" bestFit="1" customWidth="1"/>
    <col min="9" max="9" width="9.453125" customWidth="1"/>
  </cols>
  <sheetData>
    <row r="1" spans="1:9" x14ac:dyDescent="0.35">
      <c r="A1" s="5" t="s">
        <v>29</v>
      </c>
      <c r="B1" s="5" t="s">
        <v>1046</v>
      </c>
      <c r="C1" s="5" t="s">
        <v>5</v>
      </c>
      <c r="D1" s="5" t="s">
        <v>21</v>
      </c>
      <c r="E1" s="41" t="s">
        <v>1100</v>
      </c>
    </row>
    <row r="2" spans="1:9" x14ac:dyDescent="0.35">
      <c r="A2" s="4" t="s">
        <v>1035</v>
      </c>
      <c r="B2" s="4" t="str">
        <f t="shared" ref="B2:B19" ca="1" si="0">_xlfn.FORMULATEXT(C2)</f>
        <v>=CHAR(25)</v>
      </c>
      <c r="C2" s="4" t="str">
        <f>CHAR(25)</f>
        <v>_x0019_</v>
      </c>
      <c r="D2" s="34" t="s">
        <v>19</v>
      </c>
      <c r="E2" s="4"/>
      <c r="G2" s="13" t="s">
        <v>1117</v>
      </c>
    </row>
    <row r="3" spans="1:9" x14ac:dyDescent="0.35">
      <c r="A3" s="4" t="s">
        <v>1036</v>
      </c>
      <c r="B3" s="4" t="str">
        <f t="shared" ca="1" si="0"/>
        <v>=CODE(A3)</v>
      </c>
      <c r="C3" s="4">
        <f>CODE(A3)</f>
        <v>67</v>
      </c>
      <c r="D3" s="34" t="s">
        <v>1102</v>
      </c>
      <c r="E3" s="4"/>
      <c r="G3" t="s">
        <v>2341</v>
      </c>
    </row>
    <row r="4" spans="1:9" x14ac:dyDescent="0.35">
      <c r="A4" s="4" t="s">
        <v>1037</v>
      </c>
      <c r="B4" s="4" t="str">
        <f t="shared" ca="1" si="0"/>
        <v>=EXACT("Hi", "Hello")</v>
      </c>
      <c r="C4" s="4" t="b">
        <f>EXACT("Hi", "Hello")</f>
        <v>0</v>
      </c>
      <c r="D4" s="34" t="s">
        <v>20</v>
      </c>
      <c r="E4" s="4"/>
      <c r="G4" t="str">
        <f t="shared" ref="G4:I12" ca="1" si="1">CHAR(RANDBETWEEN(65,90))</f>
        <v>L</v>
      </c>
      <c r="H4" t="str">
        <f t="shared" ca="1" si="1"/>
        <v>P</v>
      </c>
      <c r="I4" t="str">
        <f t="shared" ca="1" si="1"/>
        <v>I</v>
      </c>
    </row>
    <row r="5" spans="1:9" ht="29" x14ac:dyDescent="0.35">
      <c r="A5" s="4" t="s">
        <v>1038</v>
      </c>
      <c r="B5" s="4" t="str">
        <f t="shared" ca="1" si="0"/>
        <v>=SEARCH("e","Hello")</v>
      </c>
      <c r="C5" s="4">
        <f>SEARCH("e","Hello")</f>
        <v>2</v>
      </c>
      <c r="D5" s="34" t="s">
        <v>1103</v>
      </c>
      <c r="E5" s="4"/>
      <c r="G5" t="str">
        <f t="shared" ca="1" si="1"/>
        <v>T</v>
      </c>
      <c r="H5" t="str">
        <f t="shared" ca="1" si="1"/>
        <v>R</v>
      </c>
      <c r="I5" t="str">
        <f t="shared" ca="1" si="1"/>
        <v>J</v>
      </c>
    </row>
    <row r="6" spans="1:9" ht="29" x14ac:dyDescent="0.35">
      <c r="A6" s="4" t="s">
        <v>1104</v>
      </c>
      <c r="B6" s="4" t="str">
        <f t="shared" ca="1" si="0"/>
        <v>=LEFT("This word",4)</v>
      </c>
      <c r="C6" s="4" t="str">
        <f>LEFT("This word",4)</f>
        <v>This</v>
      </c>
      <c r="D6" s="34" t="s">
        <v>1107</v>
      </c>
      <c r="E6" s="4"/>
      <c r="G6" t="str">
        <f t="shared" ca="1" si="1"/>
        <v>J</v>
      </c>
      <c r="H6" t="str">
        <f t="shared" ca="1" si="1"/>
        <v>A</v>
      </c>
      <c r="I6" t="str">
        <f t="shared" ca="1" si="1"/>
        <v>N</v>
      </c>
    </row>
    <row r="7" spans="1:9" ht="29" x14ac:dyDescent="0.35">
      <c r="A7" s="40" t="s">
        <v>1105</v>
      </c>
      <c r="B7" s="4" t="str">
        <f t="shared" ca="1" si="0"/>
        <v>=RIGHT("This word",4)</v>
      </c>
      <c r="C7" s="4" t="str">
        <f>RIGHT("This word",4)</f>
        <v>word</v>
      </c>
      <c r="D7" s="34" t="s">
        <v>1108</v>
      </c>
      <c r="E7" s="4"/>
      <c r="G7" t="str">
        <f t="shared" ca="1" si="1"/>
        <v>F</v>
      </c>
      <c r="H7" t="str">
        <f t="shared" ca="1" si="1"/>
        <v>X</v>
      </c>
      <c r="I7" t="str">
        <f t="shared" ca="1" si="1"/>
        <v>A</v>
      </c>
    </row>
    <row r="8" spans="1:9" ht="29" x14ac:dyDescent="0.35">
      <c r="A8" s="40" t="s">
        <v>1106</v>
      </c>
      <c r="B8" s="4" t="str">
        <f t="shared" ca="1" si="0"/>
        <v>=MID("This is my sentence",6,2)</v>
      </c>
      <c r="C8" s="4" t="str">
        <f>MID("This is my sentence",6,2)</f>
        <v>is</v>
      </c>
      <c r="D8" s="34" t="s">
        <v>1109</v>
      </c>
      <c r="E8" s="4"/>
      <c r="G8" t="str">
        <f t="shared" ca="1" si="1"/>
        <v>D</v>
      </c>
      <c r="H8" t="str">
        <f t="shared" ca="1" si="1"/>
        <v>V</v>
      </c>
      <c r="I8" t="str">
        <f t="shared" ca="1" si="1"/>
        <v>G</v>
      </c>
    </row>
    <row r="9" spans="1:9" x14ac:dyDescent="0.35">
      <c r="A9" s="4" t="s">
        <v>1039</v>
      </c>
      <c r="B9" s="4" t="str">
        <f t="shared" ca="1" si="0"/>
        <v>=LEN("This is my sentence")</v>
      </c>
      <c r="C9" s="4">
        <f>LEN("This is my sentence")</f>
        <v>19</v>
      </c>
      <c r="D9" s="34" t="s">
        <v>1110</v>
      </c>
      <c r="E9" s="4"/>
      <c r="G9" t="str">
        <f t="shared" ca="1" si="1"/>
        <v>W</v>
      </c>
      <c r="H9" t="str">
        <f t="shared" ca="1" si="1"/>
        <v>X</v>
      </c>
      <c r="I9" t="str">
        <f t="shared" ca="1" si="1"/>
        <v>H</v>
      </c>
    </row>
    <row r="10" spans="1:9" x14ac:dyDescent="0.35">
      <c r="A10" s="4" t="s">
        <v>1111</v>
      </c>
      <c r="B10" s="4" t="str">
        <f t="shared" ca="1" si="0"/>
        <v>=LOWER("This is my sentence")</v>
      </c>
      <c r="C10" s="4" t="str">
        <f>LOWER("This is my sentence")</f>
        <v>this is my sentence</v>
      </c>
      <c r="D10" s="34" t="s">
        <v>1114</v>
      </c>
      <c r="E10" s="4"/>
      <c r="G10" t="str">
        <f t="shared" ca="1" si="1"/>
        <v>D</v>
      </c>
      <c r="H10" t="str">
        <f t="shared" ca="1" si="1"/>
        <v>C</v>
      </c>
      <c r="I10" t="str">
        <f t="shared" ca="1" si="1"/>
        <v>V</v>
      </c>
    </row>
    <row r="11" spans="1:9" x14ac:dyDescent="0.35">
      <c r="A11" s="40" t="s">
        <v>1112</v>
      </c>
      <c r="B11" s="4" t="str">
        <f t="shared" ca="1" si="0"/>
        <v>=UPPER("This is my sentence")</v>
      </c>
      <c r="C11" s="4" t="str">
        <f>UPPER("This is my sentence")</f>
        <v>THIS IS MY SENTENCE</v>
      </c>
      <c r="D11" s="34" t="s">
        <v>1115</v>
      </c>
      <c r="E11" s="4"/>
      <c r="G11" t="str">
        <f t="shared" ca="1" si="1"/>
        <v>C</v>
      </c>
      <c r="H11" t="str">
        <f t="shared" ca="1" si="1"/>
        <v>N</v>
      </c>
      <c r="I11" t="str">
        <f t="shared" ca="1" si="1"/>
        <v>N</v>
      </c>
    </row>
    <row r="12" spans="1:9" ht="29" x14ac:dyDescent="0.35">
      <c r="A12" s="40" t="s">
        <v>1113</v>
      </c>
      <c r="B12" s="4" t="str">
        <f t="shared" ca="1" si="0"/>
        <v>=PROPER("excel is A lot oF FUN")</v>
      </c>
      <c r="C12" s="4" t="str">
        <f>PROPER("excel is A lot oF FUN")</f>
        <v>Excel Is A Lot Of Fun</v>
      </c>
      <c r="D12" s="34" t="s">
        <v>1116</v>
      </c>
      <c r="E12" s="4"/>
      <c r="G12" t="str">
        <f t="shared" ca="1" si="1"/>
        <v>X</v>
      </c>
      <c r="H12" t="str">
        <f t="shared" ca="1" si="1"/>
        <v>R</v>
      </c>
      <c r="I12" t="str">
        <f t="shared" ca="1" si="1"/>
        <v>S</v>
      </c>
    </row>
    <row r="13" spans="1:9" ht="58" x14ac:dyDescent="0.35">
      <c r="A13" s="4" t="s">
        <v>1040</v>
      </c>
      <c r="B13" s="34" t="str">
        <f t="shared" ca="1" si="0"/>
        <v>=REPLACE("This is my sentence",2,8,"NEW TEXT")</v>
      </c>
      <c r="C13" s="4" t="str">
        <f>REPLACE("This is my sentence",2,8,"NEW TEXT")</f>
        <v>TNEW TEXTy sentence</v>
      </c>
      <c r="D13" s="34" t="s">
        <v>1118</v>
      </c>
      <c r="E13" s="34" t="s">
        <v>1120</v>
      </c>
    </row>
    <row r="14" spans="1:9" ht="43.5" x14ac:dyDescent="0.35">
      <c r="A14" s="4" t="s">
        <v>1042</v>
      </c>
      <c r="B14" s="34" t="str">
        <f t="shared" ca="1" si="0"/>
        <v>=SUBSTITUTE("This is my sentence","his is m","NEW TEXT")</v>
      </c>
      <c r="C14" s="4" t="str">
        <f>SUBSTITUTE("This is my sentence","his is m","NEW TEXT")</f>
        <v>TNEW TEXTy sentence</v>
      </c>
      <c r="D14" s="34" t="s">
        <v>1119</v>
      </c>
      <c r="E14" s="34" t="s">
        <v>1121</v>
      </c>
    </row>
    <row r="15" spans="1:9" ht="29" x14ac:dyDescent="0.35">
      <c r="A15" s="4" t="s">
        <v>1041</v>
      </c>
      <c r="B15" s="4" t="str">
        <f t="shared" ca="1" si="0"/>
        <v>=REPT("repeat this ",3)</v>
      </c>
      <c r="C15" s="34" t="str">
        <f>REPT("repeat this ",3)</f>
        <v xml:space="preserve">repeat this repeat this repeat this </v>
      </c>
      <c r="D15" s="34" t="s">
        <v>1122</v>
      </c>
      <c r="E15" s="4"/>
    </row>
    <row r="16" spans="1:9" ht="58" x14ac:dyDescent="0.35">
      <c r="A16" s="39" t="s">
        <v>1043</v>
      </c>
      <c r="B16" s="4" t="str">
        <f t="shared" ca="1" si="0"/>
        <v>=TEXT(100,"$#,##0.0")</v>
      </c>
      <c r="C16" s="4" t="str">
        <f>TEXT(100,"$#,##0.0")</f>
        <v>$100,00</v>
      </c>
      <c r="D16" s="34" t="s">
        <v>1135</v>
      </c>
      <c r="E16" s="34" t="s">
        <v>1139</v>
      </c>
    </row>
    <row r="17" spans="1:7" x14ac:dyDescent="0.35">
      <c r="A17" s="4" t="s">
        <v>1142</v>
      </c>
      <c r="B17" s="4" t="str">
        <f t="shared" ca="1" si="0"/>
        <v>=CLEAN(G17)</v>
      </c>
      <c r="C17" s="4" t="str">
        <f>CLEAN(G17)</f>
        <v xml:space="preserve">Non printing character </v>
      </c>
      <c r="D17" s="34" t="s">
        <v>1144</v>
      </c>
      <c r="E17" s="4"/>
      <c r="G17" s="4" t="s">
        <v>1143</v>
      </c>
    </row>
    <row r="18" spans="1:7" ht="29" x14ac:dyDescent="0.35">
      <c r="A18" s="4" t="s">
        <v>1044</v>
      </c>
      <c r="B18" s="4" t="str">
        <f t="shared" ca="1" si="0"/>
        <v>=TRIM("      Too    many spaces    ")</v>
      </c>
      <c r="C18" s="4" t="str">
        <f>TRIM("      Too    many spaces    ")</f>
        <v>Too many spaces</v>
      </c>
      <c r="D18" s="34" t="s">
        <v>1136</v>
      </c>
      <c r="E18" s="4"/>
    </row>
    <row r="19" spans="1:7" ht="29" x14ac:dyDescent="0.35">
      <c r="A19" s="4" t="s">
        <v>1045</v>
      </c>
      <c r="B19" s="4" t="str">
        <f t="shared" ca="1" si="0"/>
        <v>=VALUE(C16)</v>
      </c>
      <c r="C19" s="4">
        <f>VALUE(C16)</f>
        <v>100</v>
      </c>
      <c r="D19" s="34" t="s">
        <v>1137</v>
      </c>
      <c r="E19" s="4"/>
    </row>
    <row r="21" spans="1:7" x14ac:dyDescent="0.35">
      <c r="A21" s="13" t="s">
        <v>1138</v>
      </c>
    </row>
    <row r="23" spans="1:7" x14ac:dyDescent="0.35">
      <c r="A23" t="s">
        <v>1123</v>
      </c>
      <c r="B23" t="str">
        <f>LEFT(A23,SEARCH(" ",A23)-1)</f>
        <v>14181</v>
      </c>
    </row>
    <row r="24" spans="1:7" x14ac:dyDescent="0.35">
      <c r="A24" t="s">
        <v>1124</v>
      </c>
      <c r="B24" t="str">
        <f t="shared" ref="B24:B26" si="2">LEFT(A24,SEARCH(" ",A24)-1)</f>
        <v>72178</v>
      </c>
    </row>
    <row r="25" spans="1:7" x14ac:dyDescent="0.35">
      <c r="A25" t="s">
        <v>1125</v>
      </c>
      <c r="B25" t="str">
        <f t="shared" si="2"/>
        <v>52000</v>
      </c>
    </row>
    <row r="26" spans="1:7" x14ac:dyDescent="0.35">
      <c r="A26" t="s">
        <v>1126</v>
      </c>
      <c r="B26" t="str">
        <f t="shared" si="2"/>
        <v>12471</v>
      </c>
    </row>
    <row r="28" spans="1:7" x14ac:dyDescent="0.35">
      <c r="A28" s="13" t="s">
        <v>1490</v>
      </c>
    </row>
    <row r="30" spans="1:7" x14ac:dyDescent="0.35">
      <c r="A30" s="12" t="s">
        <v>2357</v>
      </c>
      <c r="B30" s="6"/>
    </row>
    <row r="32" spans="1:7" ht="15.5" customHeight="1" x14ac:dyDescent="0.35">
      <c r="A32" s="13" t="s">
        <v>1128</v>
      </c>
    </row>
    <row r="33" spans="1:9" x14ac:dyDescent="0.35">
      <c r="A33" t="s">
        <v>1132</v>
      </c>
      <c r="B33" t="s">
        <v>1133</v>
      </c>
      <c r="C33" t="s">
        <v>1134</v>
      </c>
    </row>
    <row r="34" spans="1:9" x14ac:dyDescent="0.35">
      <c r="A34" t="s">
        <v>250</v>
      </c>
      <c r="B34">
        <v>23</v>
      </c>
    </row>
    <row r="35" spans="1:9" x14ac:dyDescent="0.35">
      <c r="A35" t="s">
        <v>1129</v>
      </c>
      <c r="B35">
        <v>19</v>
      </c>
    </row>
    <row r="36" spans="1:9" x14ac:dyDescent="0.35">
      <c r="A36" t="s">
        <v>1130</v>
      </c>
      <c r="B36">
        <v>10</v>
      </c>
    </row>
    <row r="37" spans="1:9" x14ac:dyDescent="0.35">
      <c r="A37" t="s">
        <v>1131</v>
      </c>
      <c r="B37">
        <v>8</v>
      </c>
    </row>
    <row r="39" spans="1:9" x14ac:dyDescent="0.35">
      <c r="A39" s="13" t="s">
        <v>1043</v>
      </c>
    </row>
    <row r="40" spans="1:9" x14ac:dyDescent="0.35">
      <c r="A40" t="s">
        <v>1140</v>
      </c>
      <c r="B40" s="42">
        <v>34132</v>
      </c>
    </row>
    <row r="41" spans="1:9" x14ac:dyDescent="0.35">
      <c r="A41" t="s">
        <v>1141</v>
      </c>
      <c r="B41" s="6"/>
    </row>
    <row r="43" spans="1:9" x14ac:dyDescent="0.35">
      <c r="A43" s="13" t="s">
        <v>1127</v>
      </c>
    </row>
    <row r="45" spans="1:9" x14ac:dyDescent="0.35">
      <c r="A45" s="5" t="s">
        <v>1145</v>
      </c>
      <c r="B45" s="5" t="s">
        <v>1146</v>
      </c>
      <c r="C45" s="5" t="s">
        <v>1147</v>
      </c>
      <c r="D45" s="5" t="s">
        <v>1148</v>
      </c>
      <c r="E45" s="5" t="s">
        <v>1280</v>
      </c>
      <c r="F45" s="5" t="s">
        <v>1281</v>
      </c>
      <c r="G45" s="5" t="s">
        <v>1281</v>
      </c>
      <c r="H45" s="5" t="s">
        <v>1282</v>
      </c>
      <c r="I45" s="5" t="s">
        <v>1283</v>
      </c>
    </row>
    <row r="46" spans="1:9" x14ac:dyDescent="0.35">
      <c r="A46" s="4">
        <v>0</v>
      </c>
      <c r="B46" s="4" t="s">
        <v>1149</v>
      </c>
      <c r="C46" s="4" t="s">
        <v>1150</v>
      </c>
      <c r="D46" s="4" t="s">
        <v>1151</v>
      </c>
      <c r="E46" s="4"/>
      <c r="F46" s="4"/>
      <c r="G46" s="4"/>
      <c r="H46" s="4"/>
      <c r="I46" s="4"/>
    </row>
    <row r="47" spans="1:9" x14ac:dyDescent="0.35">
      <c r="A47" s="4">
        <v>1</v>
      </c>
      <c r="B47" s="4" t="s">
        <v>1152</v>
      </c>
      <c r="C47" s="4" t="s">
        <v>1153</v>
      </c>
      <c r="D47" s="4" t="s">
        <v>1154</v>
      </c>
      <c r="E47" s="4"/>
      <c r="F47" s="4"/>
      <c r="G47" s="4"/>
      <c r="H47" s="4"/>
      <c r="I47" s="4"/>
    </row>
    <row r="48" spans="1:9" x14ac:dyDescent="0.35">
      <c r="A48" s="4">
        <v>2</v>
      </c>
      <c r="B48" s="4" t="s">
        <v>1155</v>
      </c>
      <c r="C48" s="4" t="s">
        <v>1156</v>
      </c>
      <c r="D48" s="4" t="s">
        <v>1157</v>
      </c>
      <c r="E48" s="4"/>
      <c r="F48" s="4"/>
      <c r="G48" s="4"/>
      <c r="H48" s="4"/>
      <c r="I48" s="4"/>
    </row>
    <row r="49" spans="1:9" x14ac:dyDescent="0.35">
      <c r="A49" s="4">
        <v>3</v>
      </c>
      <c r="B49" s="4" t="s">
        <v>1158</v>
      </c>
      <c r="C49" s="4" t="s">
        <v>1159</v>
      </c>
      <c r="D49" s="4" t="s">
        <v>1160</v>
      </c>
      <c r="E49" s="4"/>
      <c r="F49" s="4"/>
      <c r="G49" s="4"/>
      <c r="H49" s="4"/>
      <c r="I49" s="4"/>
    </row>
    <row r="50" spans="1:9" x14ac:dyDescent="0.35">
      <c r="A50" s="4">
        <v>4</v>
      </c>
      <c r="B50" s="4" t="s">
        <v>1161</v>
      </c>
      <c r="C50" s="4" t="s">
        <v>1162</v>
      </c>
      <c r="D50" s="4" t="s">
        <v>1163</v>
      </c>
      <c r="E50" s="4"/>
      <c r="F50" s="4"/>
      <c r="G50" s="4"/>
      <c r="H50" s="4"/>
      <c r="I50" s="4"/>
    </row>
    <row r="51" spans="1:9" x14ac:dyDescent="0.35">
      <c r="A51" s="4">
        <v>5</v>
      </c>
      <c r="B51" s="4" t="s">
        <v>1164</v>
      </c>
      <c r="C51" s="4" t="s">
        <v>1165</v>
      </c>
      <c r="D51" s="4" t="s">
        <v>1166</v>
      </c>
      <c r="E51" s="4"/>
      <c r="F51" s="4"/>
      <c r="G51" s="4"/>
      <c r="H51" s="4"/>
      <c r="I51" s="4"/>
    </row>
    <row r="52" spans="1:9" x14ac:dyDescent="0.35">
      <c r="A52" s="4">
        <v>6</v>
      </c>
      <c r="B52" s="4" t="s">
        <v>1167</v>
      </c>
      <c r="C52" s="4" t="s">
        <v>1168</v>
      </c>
      <c r="D52" s="4" t="s">
        <v>1169</v>
      </c>
      <c r="E52" s="4"/>
      <c r="F52" s="4"/>
      <c r="G52" s="4"/>
      <c r="H52" s="4"/>
      <c r="I52" s="4"/>
    </row>
    <row r="53" spans="1:9" x14ac:dyDescent="0.35">
      <c r="A53" s="4">
        <v>7</v>
      </c>
      <c r="B53" s="4" t="s">
        <v>1170</v>
      </c>
      <c r="C53" s="4" t="s">
        <v>1171</v>
      </c>
      <c r="D53" s="4" t="s">
        <v>1172</v>
      </c>
      <c r="E53" s="4"/>
      <c r="F53" s="4"/>
      <c r="G53" s="4"/>
      <c r="H53" s="4"/>
      <c r="I53" s="4"/>
    </row>
    <row r="54" spans="1:9" x14ac:dyDescent="0.35">
      <c r="A54" s="4">
        <v>8</v>
      </c>
      <c r="B54" s="4" t="s">
        <v>1173</v>
      </c>
      <c r="C54" s="4" t="s">
        <v>1174</v>
      </c>
      <c r="D54" s="4" t="s">
        <v>1175</v>
      </c>
      <c r="E54" s="4"/>
      <c r="F54" s="4"/>
      <c r="G54" s="4"/>
      <c r="H54" s="4"/>
      <c r="I54" s="4"/>
    </row>
    <row r="55" spans="1:9" x14ac:dyDescent="0.35">
      <c r="A55" s="4">
        <v>9</v>
      </c>
      <c r="B55" s="4" t="s">
        <v>1176</v>
      </c>
      <c r="C55" s="4" t="s">
        <v>1177</v>
      </c>
      <c r="D55" s="4" t="s">
        <v>1178</v>
      </c>
      <c r="E55" s="4"/>
      <c r="F55" s="4"/>
      <c r="G55" s="4"/>
      <c r="H55" s="4"/>
      <c r="I55" s="4"/>
    </row>
    <row r="56" spans="1:9" x14ac:dyDescent="0.35">
      <c r="A56" s="4">
        <v>10</v>
      </c>
      <c r="B56" s="4" t="s">
        <v>1179</v>
      </c>
      <c r="C56" s="4" t="s">
        <v>1180</v>
      </c>
      <c r="D56" s="4" t="s">
        <v>1181</v>
      </c>
      <c r="E56" s="4"/>
      <c r="F56" s="4"/>
      <c r="G56" s="4"/>
      <c r="H56" s="4"/>
      <c r="I56" s="4"/>
    </row>
    <row r="57" spans="1:9" x14ac:dyDescent="0.35">
      <c r="A57" s="4">
        <v>11</v>
      </c>
      <c r="B57" s="4" t="s">
        <v>1182</v>
      </c>
      <c r="C57" s="4" t="s">
        <v>1183</v>
      </c>
      <c r="D57" s="4" t="s">
        <v>1184</v>
      </c>
      <c r="E57" s="4"/>
      <c r="F57" s="4"/>
      <c r="G57" s="4"/>
      <c r="H57" s="4"/>
      <c r="I57" s="4"/>
    </row>
    <row r="58" spans="1:9" x14ac:dyDescent="0.35">
      <c r="A58" s="4">
        <v>12</v>
      </c>
      <c r="B58" s="4" t="s">
        <v>1185</v>
      </c>
      <c r="C58" s="4" t="s">
        <v>1186</v>
      </c>
      <c r="D58" s="4" t="s">
        <v>1187</v>
      </c>
      <c r="E58" s="4"/>
      <c r="F58" s="4"/>
      <c r="G58" s="4"/>
      <c r="H58" s="4"/>
      <c r="I58" s="4"/>
    </row>
    <row r="59" spans="1:9" x14ac:dyDescent="0.35">
      <c r="A59" s="4">
        <v>13</v>
      </c>
      <c r="B59" s="4" t="s">
        <v>1188</v>
      </c>
      <c r="C59" s="4" t="s">
        <v>1189</v>
      </c>
      <c r="D59" s="4" t="s">
        <v>1190</v>
      </c>
      <c r="E59" s="4"/>
      <c r="F59" s="4"/>
      <c r="G59" s="4"/>
      <c r="H59" s="4"/>
      <c r="I59" s="4"/>
    </row>
    <row r="60" spans="1:9" x14ac:dyDescent="0.35">
      <c r="A60" s="4">
        <v>14</v>
      </c>
      <c r="B60" s="4" t="s">
        <v>1191</v>
      </c>
      <c r="C60" s="4" t="s">
        <v>1192</v>
      </c>
      <c r="D60" s="4" t="s">
        <v>1193</v>
      </c>
      <c r="E60" s="4"/>
      <c r="F60" s="4"/>
      <c r="G60" s="4"/>
      <c r="H60" s="4"/>
      <c r="I60" s="4"/>
    </row>
    <row r="61" spans="1:9" x14ac:dyDescent="0.35">
      <c r="A61" s="4">
        <v>15</v>
      </c>
      <c r="B61" s="4" t="s">
        <v>1194</v>
      </c>
      <c r="C61" s="4" t="s">
        <v>1195</v>
      </c>
      <c r="D61" s="4" t="s">
        <v>1160</v>
      </c>
      <c r="E61" s="4"/>
      <c r="F61" s="4"/>
      <c r="G61" s="4"/>
      <c r="H61" s="4"/>
      <c r="I61" s="4"/>
    </row>
    <row r="62" spans="1:9" x14ac:dyDescent="0.35">
      <c r="A62" s="4">
        <v>16</v>
      </c>
      <c r="B62" s="4" t="s">
        <v>1196</v>
      </c>
      <c r="C62" s="4" t="s">
        <v>1197</v>
      </c>
      <c r="D62" s="4" t="s">
        <v>1198</v>
      </c>
      <c r="E62" s="4"/>
      <c r="F62" s="4"/>
      <c r="G62" s="4"/>
      <c r="H62" s="4"/>
      <c r="I62" s="4"/>
    </row>
    <row r="63" spans="1:9" x14ac:dyDescent="0.35">
      <c r="A63" s="4">
        <v>17</v>
      </c>
      <c r="B63" s="4" t="s">
        <v>1199</v>
      </c>
      <c r="C63" s="4" t="s">
        <v>1200</v>
      </c>
      <c r="D63" s="4" t="s">
        <v>1201</v>
      </c>
      <c r="E63" s="4"/>
      <c r="F63" s="4"/>
      <c r="G63" s="4"/>
      <c r="H63" s="4"/>
      <c r="I63" s="4"/>
    </row>
    <row r="64" spans="1:9" x14ac:dyDescent="0.35">
      <c r="A64" s="4">
        <v>18</v>
      </c>
      <c r="B64" s="4" t="s">
        <v>1202</v>
      </c>
      <c r="C64" s="4" t="s">
        <v>1203</v>
      </c>
      <c r="D64" s="4" t="s">
        <v>1204</v>
      </c>
      <c r="E64" s="4"/>
      <c r="F64" s="4"/>
      <c r="G64" s="4"/>
      <c r="H64" s="4"/>
      <c r="I64" s="4"/>
    </row>
    <row r="65" spans="1:9" x14ac:dyDescent="0.35">
      <c r="A65" s="4">
        <v>19</v>
      </c>
      <c r="B65" s="4" t="s">
        <v>1205</v>
      </c>
      <c r="C65" s="4" t="s">
        <v>1206</v>
      </c>
      <c r="D65" s="4" t="s">
        <v>1181</v>
      </c>
      <c r="E65" s="4"/>
      <c r="F65" s="4"/>
      <c r="G65" s="4"/>
      <c r="H65" s="4"/>
      <c r="I65" s="4"/>
    </row>
    <row r="66" spans="1:9" x14ac:dyDescent="0.35">
      <c r="A66" s="4">
        <v>20</v>
      </c>
      <c r="B66" s="4" t="s">
        <v>1207</v>
      </c>
      <c r="C66" s="4" t="s">
        <v>1208</v>
      </c>
      <c r="D66" s="4" t="s">
        <v>1160</v>
      </c>
      <c r="E66" s="4"/>
      <c r="F66" s="4"/>
      <c r="G66" s="4"/>
      <c r="H66" s="4"/>
      <c r="I66" s="4"/>
    </row>
    <row r="67" spans="1:9" x14ac:dyDescent="0.35">
      <c r="A67" s="4">
        <v>21</v>
      </c>
      <c r="B67" s="4" t="s">
        <v>1209</v>
      </c>
      <c r="C67" s="4" t="s">
        <v>1210</v>
      </c>
      <c r="D67" s="4" t="s">
        <v>1181</v>
      </c>
      <c r="E67" s="4"/>
      <c r="F67" s="4"/>
      <c r="G67" s="4"/>
      <c r="H67" s="4"/>
      <c r="I67" s="4"/>
    </row>
    <row r="68" spans="1:9" x14ac:dyDescent="0.35">
      <c r="A68" s="4">
        <v>22</v>
      </c>
      <c r="B68" s="4" t="s">
        <v>1211</v>
      </c>
      <c r="C68" s="4" t="s">
        <v>1212</v>
      </c>
      <c r="D68" s="4" t="s">
        <v>1213</v>
      </c>
      <c r="E68" s="4"/>
      <c r="F68" s="4"/>
      <c r="G68" s="4"/>
      <c r="H68" s="4"/>
      <c r="I68" s="4"/>
    </row>
    <row r="69" spans="1:9" x14ac:dyDescent="0.35">
      <c r="A69" s="4">
        <v>23</v>
      </c>
      <c r="B69" s="4" t="s">
        <v>1214</v>
      </c>
      <c r="C69" s="4" t="s">
        <v>1215</v>
      </c>
      <c r="D69" s="4" t="s">
        <v>1216</v>
      </c>
      <c r="E69" s="4"/>
      <c r="F69" s="4"/>
      <c r="G69" s="4"/>
      <c r="H69" s="4"/>
      <c r="I69" s="4"/>
    </row>
    <row r="70" spans="1:9" x14ac:dyDescent="0.35">
      <c r="A70" s="4">
        <v>24</v>
      </c>
      <c r="B70" s="4" t="s">
        <v>1217</v>
      </c>
      <c r="C70" s="4" t="s">
        <v>1218</v>
      </c>
      <c r="D70" s="4" t="s">
        <v>1219</v>
      </c>
      <c r="E70" s="4"/>
      <c r="F70" s="4"/>
      <c r="G70" s="4"/>
      <c r="H70" s="4"/>
      <c r="I70" s="4"/>
    </row>
    <row r="71" spans="1:9" x14ac:dyDescent="0.35">
      <c r="A71" s="4">
        <v>25</v>
      </c>
      <c r="B71" s="4" t="s">
        <v>1220</v>
      </c>
      <c r="C71" s="4" t="s">
        <v>1221</v>
      </c>
      <c r="D71" s="4" t="s">
        <v>1193</v>
      </c>
      <c r="E71" s="4"/>
      <c r="F71" s="4"/>
      <c r="G71" s="4"/>
      <c r="H71" s="4"/>
      <c r="I71" s="4"/>
    </row>
    <row r="72" spans="1:9" x14ac:dyDescent="0.35">
      <c r="A72" s="4">
        <v>26</v>
      </c>
      <c r="B72" s="4" t="s">
        <v>1222</v>
      </c>
      <c r="C72" s="4" t="s">
        <v>1223</v>
      </c>
      <c r="D72" s="4" t="s">
        <v>1224</v>
      </c>
      <c r="E72" s="4"/>
      <c r="F72" s="4"/>
      <c r="G72" s="4"/>
      <c r="H72" s="4"/>
      <c r="I72" s="4"/>
    </row>
    <row r="73" spans="1:9" x14ac:dyDescent="0.35">
      <c r="A73" s="4">
        <v>27</v>
      </c>
      <c r="B73" s="4" t="s">
        <v>1225</v>
      </c>
      <c r="C73" s="4" t="s">
        <v>1226</v>
      </c>
      <c r="D73" s="4" t="s">
        <v>1193</v>
      </c>
      <c r="E73" s="4"/>
      <c r="F73" s="4"/>
      <c r="G73" s="4"/>
      <c r="H73" s="4"/>
      <c r="I73" s="4"/>
    </row>
    <row r="74" spans="1:9" x14ac:dyDescent="0.35">
      <c r="A74" s="4">
        <v>28</v>
      </c>
      <c r="B74" s="4" t="s">
        <v>1227</v>
      </c>
      <c r="C74" s="4" t="s">
        <v>1228</v>
      </c>
      <c r="D74" s="4" t="s">
        <v>1229</v>
      </c>
      <c r="E74" s="4"/>
      <c r="F74" s="4"/>
      <c r="G74" s="4"/>
      <c r="H74" s="4"/>
      <c r="I74" s="4"/>
    </row>
    <row r="75" spans="1:9" x14ac:dyDescent="0.35">
      <c r="A75" s="4">
        <v>29</v>
      </c>
      <c r="B75" s="4" t="s">
        <v>1230</v>
      </c>
      <c r="C75" s="4" t="s">
        <v>1231</v>
      </c>
      <c r="D75" s="4" t="s">
        <v>1181</v>
      </c>
      <c r="E75" s="4"/>
      <c r="F75" s="4"/>
      <c r="G75" s="4"/>
      <c r="H75" s="4"/>
      <c r="I75" s="4"/>
    </row>
    <row r="76" spans="1:9" x14ac:dyDescent="0.35">
      <c r="A76" s="4">
        <v>30</v>
      </c>
      <c r="B76" s="4" t="s">
        <v>1232</v>
      </c>
      <c r="C76" s="4" t="s">
        <v>1233</v>
      </c>
      <c r="D76" s="4" t="s">
        <v>1160</v>
      </c>
      <c r="E76" s="4"/>
      <c r="F76" s="4"/>
      <c r="G76" s="4"/>
      <c r="H76" s="4"/>
      <c r="I76" s="4"/>
    </row>
    <row r="77" spans="1:9" x14ac:dyDescent="0.35">
      <c r="A77" s="4">
        <v>31</v>
      </c>
      <c r="B77" s="4" t="s">
        <v>1234</v>
      </c>
      <c r="C77" s="4" t="s">
        <v>1235</v>
      </c>
      <c r="D77" s="4" t="s">
        <v>1193</v>
      </c>
      <c r="E77" s="4"/>
      <c r="F77" s="4"/>
      <c r="G77" s="4"/>
      <c r="H77" s="4"/>
      <c r="I77" s="4"/>
    </row>
    <row r="78" spans="1:9" x14ac:dyDescent="0.35">
      <c r="A78" s="4">
        <v>32</v>
      </c>
      <c r="B78" s="4" t="s">
        <v>1236</v>
      </c>
      <c r="C78" s="4" t="s">
        <v>1237</v>
      </c>
      <c r="D78" s="4" t="s">
        <v>1238</v>
      </c>
      <c r="E78" s="4"/>
      <c r="F78" s="4"/>
      <c r="G78" s="4"/>
      <c r="H78" s="4"/>
      <c r="I78" s="4"/>
    </row>
    <row r="79" spans="1:9" x14ac:dyDescent="0.35">
      <c r="A79" s="4">
        <v>33</v>
      </c>
      <c r="B79" s="4" t="s">
        <v>1239</v>
      </c>
      <c r="C79" s="4" t="s">
        <v>1240</v>
      </c>
      <c r="D79" s="4" t="s">
        <v>1175</v>
      </c>
      <c r="E79" s="4"/>
      <c r="F79" s="4"/>
      <c r="G79" s="4"/>
      <c r="H79" s="4"/>
      <c r="I79" s="4"/>
    </row>
    <row r="80" spans="1:9" x14ac:dyDescent="0.35">
      <c r="A80" s="4">
        <v>34</v>
      </c>
      <c r="B80" s="4" t="s">
        <v>1241</v>
      </c>
      <c r="C80" s="4" t="s">
        <v>1242</v>
      </c>
      <c r="D80" s="4" t="s">
        <v>1243</v>
      </c>
      <c r="E80" s="4"/>
      <c r="F80" s="4"/>
      <c r="G80" s="4"/>
      <c r="H80" s="4"/>
      <c r="I80" s="4"/>
    </row>
    <row r="81" spans="1:9" x14ac:dyDescent="0.35">
      <c r="A81" s="4">
        <v>35</v>
      </c>
      <c r="B81" s="4" t="s">
        <v>1244</v>
      </c>
      <c r="C81" s="4" t="s">
        <v>1245</v>
      </c>
      <c r="D81" s="4" t="s">
        <v>1229</v>
      </c>
      <c r="E81" s="4"/>
      <c r="F81" s="4"/>
      <c r="G81" s="4"/>
      <c r="H81" s="4"/>
      <c r="I81" s="4"/>
    </row>
    <row r="82" spans="1:9" x14ac:dyDescent="0.35">
      <c r="A82" s="4">
        <v>36</v>
      </c>
      <c r="B82" s="4" t="s">
        <v>1246</v>
      </c>
      <c r="C82" s="4" t="s">
        <v>1247</v>
      </c>
      <c r="D82" s="4" t="s">
        <v>1198</v>
      </c>
      <c r="E82" s="4"/>
      <c r="F82" s="4"/>
      <c r="G82" s="4"/>
      <c r="H82" s="4"/>
      <c r="I82" s="4"/>
    </row>
    <row r="83" spans="1:9" x14ac:dyDescent="0.35">
      <c r="A83" s="4">
        <v>37</v>
      </c>
      <c r="B83" s="4" t="s">
        <v>1248</v>
      </c>
      <c r="C83" s="4" t="s">
        <v>1249</v>
      </c>
      <c r="D83" s="4" t="s">
        <v>1250</v>
      </c>
      <c r="E83" s="4"/>
      <c r="F83" s="4"/>
      <c r="G83" s="4"/>
      <c r="H83" s="4"/>
      <c r="I83" s="4"/>
    </row>
    <row r="84" spans="1:9" x14ac:dyDescent="0.35">
      <c r="A84" s="4">
        <v>38</v>
      </c>
      <c r="B84" s="4" t="s">
        <v>1251</v>
      </c>
      <c r="C84" s="4" t="s">
        <v>1252</v>
      </c>
      <c r="D84" s="4" t="s">
        <v>1175</v>
      </c>
      <c r="E84" s="4"/>
      <c r="F84" s="4"/>
      <c r="G84" s="4"/>
      <c r="H84" s="4"/>
      <c r="I84" s="4"/>
    </row>
    <row r="85" spans="1:9" x14ac:dyDescent="0.35">
      <c r="A85" s="4">
        <v>39</v>
      </c>
      <c r="B85" s="4" t="s">
        <v>1253</v>
      </c>
      <c r="C85" s="4" t="s">
        <v>1254</v>
      </c>
      <c r="D85" s="4" t="s">
        <v>1198</v>
      </c>
      <c r="E85" s="4"/>
      <c r="F85" s="4"/>
      <c r="G85" s="4"/>
      <c r="H85" s="4"/>
      <c r="I85" s="4"/>
    </row>
    <row r="86" spans="1:9" x14ac:dyDescent="0.35">
      <c r="A86" s="4">
        <v>40</v>
      </c>
      <c r="B86" s="4" t="s">
        <v>1255</v>
      </c>
      <c r="C86" s="4" t="s">
        <v>1256</v>
      </c>
      <c r="D86" s="4" t="s">
        <v>1213</v>
      </c>
      <c r="E86" s="4"/>
      <c r="F86" s="4"/>
      <c r="G86" s="4"/>
      <c r="H86" s="4"/>
      <c r="I86" s="4"/>
    </row>
    <row r="87" spans="1:9" x14ac:dyDescent="0.35">
      <c r="A87" s="4">
        <v>41</v>
      </c>
      <c r="B87" s="4" t="s">
        <v>1257</v>
      </c>
      <c r="C87" s="4" t="s">
        <v>1258</v>
      </c>
      <c r="D87" s="4" t="s">
        <v>1175</v>
      </c>
      <c r="E87" s="4"/>
      <c r="F87" s="4"/>
      <c r="G87" s="4"/>
      <c r="H87" s="4"/>
      <c r="I87" s="4"/>
    </row>
    <row r="88" spans="1:9" x14ac:dyDescent="0.35">
      <c r="A88" s="4">
        <v>42</v>
      </c>
      <c r="B88" s="4" t="s">
        <v>1259</v>
      </c>
      <c r="C88" s="4" t="s">
        <v>1260</v>
      </c>
      <c r="D88" s="4" t="s">
        <v>1261</v>
      </c>
      <c r="E88" s="4"/>
      <c r="F88" s="4"/>
      <c r="G88" s="4"/>
      <c r="H88" s="4"/>
      <c r="I88" s="4"/>
    </row>
    <row r="89" spans="1:9" x14ac:dyDescent="0.35">
      <c r="A89" s="4">
        <v>43</v>
      </c>
      <c r="B89" s="4" t="s">
        <v>1262</v>
      </c>
      <c r="C89" s="4" t="s">
        <v>1263</v>
      </c>
      <c r="D89" s="4" t="s">
        <v>1264</v>
      </c>
      <c r="E89" s="4"/>
      <c r="F89" s="4"/>
      <c r="G89" s="4"/>
      <c r="H89" s="4"/>
      <c r="I89" s="4"/>
    </row>
    <row r="90" spans="1:9" x14ac:dyDescent="0.35">
      <c r="A90" s="4">
        <v>44</v>
      </c>
      <c r="B90" s="4" t="s">
        <v>1265</v>
      </c>
      <c r="C90" s="4" t="s">
        <v>1266</v>
      </c>
      <c r="D90" s="4" t="s">
        <v>1166</v>
      </c>
      <c r="E90" s="4"/>
      <c r="F90" s="4"/>
      <c r="G90" s="4"/>
      <c r="H90" s="4"/>
      <c r="I90" s="4"/>
    </row>
    <row r="91" spans="1:9" x14ac:dyDescent="0.35">
      <c r="A91" s="4">
        <v>45</v>
      </c>
      <c r="B91" s="4" t="s">
        <v>1267</v>
      </c>
      <c r="C91" s="4" t="s">
        <v>1268</v>
      </c>
      <c r="D91" s="4" t="s">
        <v>1269</v>
      </c>
      <c r="E91" s="4"/>
      <c r="F91" s="4"/>
      <c r="G91" s="4"/>
      <c r="H91" s="4"/>
      <c r="I91" s="4"/>
    </row>
    <row r="92" spans="1:9" x14ac:dyDescent="0.35">
      <c r="A92" s="4">
        <v>46</v>
      </c>
      <c r="B92" s="4" t="s">
        <v>1270</v>
      </c>
      <c r="C92" s="4" t="s">
        <v>1271</v>
      </c>
      <c r="D92" s="4" t="s">
        <v>1272</v>
      </c>
      <c r="E92" s="4"/>
      <c r="F92" s="4"/>
      <c r="G92" s="4"/>
      <c r="H92" s="4"/>
      <c r="I92" s="4"/>
    </row>
    <row r="93" spans="1:9" x14ac:dyDescent="0.35">
      <c r="A93" s="4">
        <v>47</v>
      </c>
      <c r="B93" s="4" t="s">
        <v>1273</v>
      </c>
      <c r="C93" s="4" t="s">
        <v>1274</v>
      </c>
      <c r="D93" s="4" t="s">
        <v>1224</v>
      </c>
      <c r="E93" s="4"/>
      <c r="F93" s="4"/>
      <c r="G93" s="4"/>
      <c r="H93" s="4"/>
      <c r="I93" s="4"/>
    </row>
    <row r="94" spans="1:9" x14ac:dyDescent="0.35">
      <c r="A94" s="4">
        <v>48</v>
      </c>
      <c r="B94" s="4" t="s">
        <v>1275</v>
      </c>
      <c r="C94" s="4" t="s">
        <v>1276</v>
      </c>
      <c r="D94" s="4" t="s">
        <v>1224</v>
      </c>
      <c r="E94" s="4"/>
      <c r="F94" s="4"/>
      <c r="G94" s="4"/>
      <c r="H94" s="4"/>
      <c r="I94" s="4"/>
    </row>
    <row r="95" spans="1:9" x14ac:dyDescent="0.35">
      <c r="A95" s="4">
        <v>49</v>
      </c>
      <c r="B95" s="4" t="s">
        <v>1277</v>
      </c>
      <c r="C95" s="4" t="s">
        <v>1278</v>
      </c>
      <c r="D95" s="4" t="s">
        <v>1279</v>
      </c>
      <c r="E95" s="4"/>
      <c r="F95" s="4"/>
      <c r="G95" s="4"/>
      <c r="H95" s="4"/>
      <c r="I9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0850B-9468-45AB-947E-7C1CEDC48E17}">
  <sheetPr codeName="Sheet12"/>
  <dimension ref="A1:CH120"/>
  <sheetViews>
    <sheetView zoomScale="110" zoomScaleNormal="110" workbookViewId="0">
      <selection activeCell="C11" sqref="C11"/>
    </sheetView>
  </sheetViews>
  <sheetFormatPr defaultRowHeight="14.5" x14ac:dyDescent="0.35"/>
  <cols>
    <col min="1" max="1" width="19.26953125" bestFit="1" customWidth="1"/>
    <col min="2" max="2" width="12.81640625" customWidth="1"/>
    <col min="3" max="3" width="11.90625" customWidth="1"/>
    <col min="4" max="4" width="11.08984375" bestFit="1" customWidth="1"/>
    <col min="5" max="5" width="13" bestFit="1" customWidth="1"/>
    <col min="6" max="6" width="12.453125" bestFit="1" customWidth="1"/>
    <col min="7" max="7" width="15.54296875" bestFit="1" customWidth="1"/>
    <col min="8" max="8" width="18.7265625" customWidth="1"/>
    <col min="9" max="9" width="18.36328125" customWidth="1"/>
  </cols>
  <sheetData>
    <row r="1" spans="1:11" x14ac:dyDescent="0.35">
      <c r="A1" t="s">
        <v>1425</v>
      </c>
    </row>
    <row r="2" spans="1:11" x14ac:dyDescent="0.35">
      <c r="A2" s="13" t="s">
        <v>1426</v>
      </c>
    </row>
    <row r="3" spans="1:11" x14ac:dyDescent="0.35">
      <c r="A3" t="s">
        <v>1393</v>
      </c>
      <c r="B3" t="s">
        <v>1397</v>
      </c>
    </row>
    <row r="4" spans="1:11" x14ac:dyDescent="0.35">
      <c r="A4" t="s">
        <v>1394</v>
      </c>
      <c r="B4" t="s">
        <v>1398</v>
      </c>
    </row>
    <row r="5" spans="1:11" x14ac:dyDescent="0.35">
      <c r="A5" t="s">
        <v>1395</v>
      </c>
      <c r="B5" t="s">
        <v>1399</v>
      </c>
    </row>
    <row r="6" spans="1:11" x14ac:dyDescent="0.35">
      <c r="A6" t="s">
        <v>1396</v>
      </c>
      <c r="B6" t="s">
        <v>2343</v>
      </c>
      <c r="F6" t="s">
        <v>2342</v>
      </c>
    </row>
    <row r="8" spans="1:11" x14ac:dyDescent="0.35">
      <c r="A8" s="19" t="s">
        <v>1320</v>
      </c>
      <c r="B8" s="19"/>
      <c r="C8" s="19"/>
      <c r="D8" s="19"/>
      <c r="E8" s="19"/>
    </row>
    <row r="9" spans="1:11" s="48" customFormat="1" x14ac:dyDescent="0.35">
      <c r="H9"/>
      <c r="I9"/>
      <c r="J9"/>
    </row>
    <row r="10" spans="1:11" x14ac:dyDescent="0.35">
      <c r="D10" s="2" t="s">
        <v>198</v>
      </c>
      <c r="E10" t="s">
        <v>1307</v>
      </c>
      <c r="F10" t="s">
        <v>1308</v>
      </c>
    </row>
    <row r="11" spans="1:11" ht="29" x14ac:dyDescent="0.35">
      <c r="A11" s="13" t="s">
        <v>1284</v>
      </c>
      <c r="B11" s="13" t="s">
        <v>1285</v>
      </c>
      <c r="C11" s="13" t="s">
        <v>1286</v>
      </c>
      <c r="D11" s="97" t="s">
        <v>1287</v>
      </c>
      <c r="E11" s="13" t="s">
        <v>1287</v>
      </c>
      <c r="F11" s="13" t="s">
        <v>1287</v>
      </c>
      <c r="H11" s="31" t="s">
        <v>1298</v>
      </c>
      <c r="I11" s="5" t="s">
        <v>1284</v>
      </c>
      <c r="J11" s="5" t="s">
        <v>1285</v>
      </c>
      <c r="K11" s="5" t="s">
        <v>1287</v>
      </c>
    </row>
    <row r="12" spans="1:11" x14ac:dyDescent="0.35">
      <c r="A12" t="s">
        <v>1301</v>
      </c>
      <c r="B12" t="s">
        <v>1288</v>
      </c>
      <c r="C12" t="s">
        <v>1289</v>
      </c>
      <c r="D12" s="98"/>
      <c r="E12" s="49"/>
      <c r="F12" s="49"/>
      <c r="H12" s="4" t="s">
        <v>85</v>
      </c>
      <c r="I12" s="4" t="s">
        <v>1303</v>
      </c>
      <c r="J12" s="4" t="s">
        <v>1288</v>
      </c>
      <c r="K12" s="15">
        <v>9</v>
      </c>
    </row>
    <row r="13" spans="1:11" x14ac:dyDescent="0.35">
      <c r="A13" t="s">
        <v>1302</v>
      </c>
      <c r="B13" t="s">
        <v>1288</v>
      </c>
      <c r="C13" t="s">
        <v>1290</v>
      </c>
      <c r="D13" s="98"/>
      <c r="E13" s="49"/>
      <c r="F13" s="49"/>
      <c r="H13" s="4" t="s">
        <v>1299</v>
      </c>
      <c r="I13" s="4" t="s">
        <v>1304</v>
      </c>
      <c r="J13" s="4" t="s">
        <v>1294</v>
      </c>
      <c r="K13" s="15">
        <v>9</v>
      </c>
    </row>
    <row r="14" spans="1:11" x14ac:dyDescent="0.35">
      <c r="A14" t="s">
        <v>1304</v>
      </c>
      <c r="B14" t="s">
        <v>1291</v>
      </c>
      <c r="C14" t="s">
        <v>1292</v>
      </c>
      <c r="D14" s="98"/>
      <c r="E14" s="49"/>
      <c r="F14" s="49"/>
      <c r="H14" s="4" t="s">
        <v>1300</v>
      </c>
      <c r="I14" s="4" t="s">
        <v>1306</v>
      </c>
      <c r="J14" s="4" t="s">
        <v>1291</v>
      </c>
      <c r="K14" s="15">
        <v>8</v>
      </c>
    </row>
    <row r="15" spans="1:11" x14ac:dyDescent="0.35">
      <c r="A15" t="s">
        <v>1303</v>
      </c>
      <c r="B15" t="s">
        <v>1288</v>
      </c>
      <c r="C15" t="s">
        <v>1293</v>
      </c>
      <c r="D15" s="98"/>
      <c r="E15" s="49"/>
      <c r="F15" s="49"/>
    </row>
    <row r="16" spans="1:11" x14ac:dyDescent="0.35">
      <c r="A16" t="s">
        <v>1306</v>
      </c>
      <c r="B16" t="s">
        <v>1294</v>
      </c>
      <c r="C16" t="s">
        <v>1295</v>
      </c>
      <c r="D16" s="98"/>
      <c r="E16" s="49"/>
      <c r="F16" s="49"/>
    </row>
    <row r="17" spans="1:12" x14ac:dyDescent="0.35">
      <c r="A17" t="s">
        <v>1306</v>
      </c>
      <c r="B17" t="s">
        <v>1294</v>
      </c>
      <c r="C17" t="s">
        <v>1296</v>
      </c>
      <c r="D17" s="98"/>
      <c r="E17" s="49"/>
      <c r="F17" s="49"/>
    </row>
    <row r="18" spans="1:12" x14ac:dyDescent="0.35">
      <c r="A18" t="s">
        <v>1305</v>
      </c>
      <c r="B18" t="s">
        <v>1291</v>
      </c>
      <c r="C18" t="s">
        <v>1297</v>
      </c>
      <c r="D18" s="98"/>
      <c r="E18" s="49"/>
      <c r="F18" s="49"/>
    </row>
    <row r="19" spans="1:12" x14ac:dyDescent="0.35">
      <c r="A19" t="s">
        <v>1392</v>
      </c>
      <c r="B19" t="s">
        <v>1391</v>
      </c>
      <c r="C19" t="s">
        <v>1296</v>
      </c>
      <c r="D19" s="98"/>
      <c r="E19" s="49"/>
      <c r="F19" s="49"/>
    </row>
    <row r="22" spans="1:12" x14ac:dyDescent="0.35">
      <c r="A22" s="5" t="s">
        <v>774</v>
      </c>
      <c r="B22" s="5" t="s">
        <v>78</v>
      </c>
    </row>
    <row r="23" spans="1:12" x14ac:dyDescent="0.35">
      <c r="A23" s="4">
        <v>1</v>
      </c>
      <c r="B23" s="6"/>
    </row>
    <row r="26" spans="1:12" x14ac:dyDescent="0.35">
      <c r="A26" t="s">
        <v>773</v>
      </c>
      <c r="B26" t="s">
        <v>80</v>
      </c>
      <c r="C26" t="s">
        <v>717</v>
      </c>
      <c r="E26" t="s">
        <v>1487</v>
      </c>
      <c r="F26" t="s">
        <v>21</v>
      </c>
    </row>
    <row r="27" spans="1:12" x14ac:dyDescent="0.35">
      <c r="A27" t="s">
        <v>2348</v>
      </c>
      <c r="B27" s="6"/>
      <c r="C27" s="6"/>
      <c r="E27" t="s">
        <v>1485</v>
      </c>
      <c r="F27" t="s">
        <v>1488</v>
      </c>
    </row>
    <row r="28" spans="1:12" x14ac:dyDescent="0.35">
      <c r="E28" t="s">
        <v>1486</v>
      </c>
      <c r="F28" t="s">
        <v>1489</v>
      </c>
    </row>
    <row r="30" spans="1:12" x14ac:dyDescent="0.35">
      <c r="A30" s="28" t="s">
        <v>1602</v>
      </c>
      <c r="B30" s="28"/>
      <c r="C30" s="28"/>
      <c r="D30" s="28"/>
      <c r="E30" s="28"/>
    </row>
    <row r="31" spans="1:12" x14ac:dyDescent="0.35">
      <c r="E31" t="s">
        <v>1610</v>
      </c>
      <c r="H31" t="s">
        <v>1611</v>
      </c>
      <c r="K31" t="s">
        <v>1608</v>
      </c>
    </row>
    <row r="32" spans="1:12" x14ac:dyDescent="0.35">
      <c r="A32" t="s">
        <v>1010</v>
      </c>
      <c r="B32" t="s">
        <v>774</v>
      </c>
      <c r="C32" t="s">
        <v>1287</v>
      </c>
      <c r="E32" t="s">
        <v>774</v>
      </c>
      <c r="F32" t="s">
        <v>1287</v>
      </c>
      <c r="H32" t="s">
        <v>774</v>
      </c>
      <c r="I32" t="s">
        <v>1287</v>
      </c>
      <c r="K32" t="s">
        <v>774</v>
      </c>
      <c r="L32" t="s">
        <v>1287</v>
      </c>
    </row>
    <row r="33" spans="1:12" x14ac:dyDescent="0.35">
      <c r="A33" t="s">
        <v>1608</v>
      </c>
      <c r="B33">
        <v>101</v>
      </c>
      <c r="C33" s="109"/>
      <c r="E33">
        <v>101</v>
      </c>
      <c r="F33" s="32">
        <v>2</v>
      </c>
      <c r="H33">
        <v>101</v>
      </c>
      <c r="I33" s="32">
        <v>3</v>
      </c>
      <c r="K33">
        <v>101</v>
      </c>
      <c r="L33" s="32">
        <v>4</v>
      </c>
    </row>
    <row r="34" spans="1:12" x14ac:dyDescent="0.35">
      <c r="A34" t="s">
        <v>1610</v>
      </c>
      <c r="B34">
        <v>103</v>
      </c>
      <c r="C34" s="109"/>
      <c r="E34">
        <v>102</v>
      </c>
      <c r="F34" s="32">
        <v>3</v>
      </c>
      <c r="H34">
        <v>102</v>
      </c>
      <c r="I34" s="32">
        <v>4</v>
      </c>
      <c r="K34">
        <v>102</v>
      </c>
      <c r="L34" s="32">
        <v>5</v>
      </c>
    </row>
    <row r="35" spans="1:12" x14ac:dyDescent="0.35">
      <c r="A35" t="s">
        <v>1610</v>
      </c>
      <c r="B35">
        <v>102</v>
      </c>
      <c r="C35" s="109"/>
      <c r="E35">
        <v>103</v>
      </c>
      <c r="F35" s="32">
        <v>4</v>
      </c>
      <c r="H35">
        <v>103</v>
      </c>
      <c r="I35" s="32">
        <v>5</v>
      </c>
      <c r="K35">
        <v>103</v>
      </c>
      <c r="L35" s="32">
        <v>6</v>
      </c>
    </row>
    <row r="36" spans="1:12" x14ac:dyDescent="0.35">
      <c r="A36" t="s">
        <v>1611</v>
      </c>
      <c r="B36">
        <v>103</v>
      </c>
      <c r="C36" s="109"/>
    </row>
    <row r="37" spans="1:12" x14ac:dyDescent="0.35">
      <c r="A37" t="s">
        <v>1608</v>
      </c>
      <c r="B37">
        <v>101</v>
      </c>
      <c r="C37" s="109"/>
    </row>
    <row r="38" spans="1:12" x14ac:dyDescent="0.35">
      <c r="A38" t="s">
        <v>1608</v>
      </c>
      <c r="B38">
        <v>103</v>
      </c>
      <c r="C38" s="109"/>
    </row>
    <row r="40" spans="1:12" x14ac:dyDescent="0.35">
      <c r="A40" s="29" t="s">
        <v>1321</v>
      </c>
      <c r="B40" s="29"/>
      <c r="C40" s="29"/>
      <c r="D40" s="29"/>
      <c r="E40" s="29"/>
    </row>
    <row r="41" spans="1:12" s="48" customFormat="1" x14ac:dyDescent="0.35">
      <c r="A41" s="48" t="s">
        <v>1427</v>
      </c>
    </row>
    <row r="42" spans="1:12" s="48" customFormat="1" x14ac:dyDescent="0.35">
      <c r="H42" s="99" t="s">
        <v>1400</v>
      </c>
      <c r="I42" s="99"/>
      <c r="J42" s="99"/>
    </row>
    <row r="43" spans="1:12" x14ac:dyDescent="0.35">
      <c r="A43" t="s">
        <v>1316</v>
      </c>
      <c r="B43" s="43" t="s">
        <v>48</v>
      </c>
      <c r="H43" t="s">
        <v>1316</v>
      </c>
      <c r="I43" s="43" t="s">
        <v>48</v>
      </c>
    </row>
    <row r="44" spans="1:12" x14ac:dyDescent="0.35">
      <c r="A44" s="14">
        <v>0</v>
      </c>
      <c r="B44" s="44">
        <v>0</v>
      </c>
      <c r="D44" t="s">
        <v>1317</v>
      </c>
      <c r="E44" t="s">
        <v>1318</v>
      </c>
      <c r="F44" t="s">
        <v>1319</v>
      </c>
      <c r="H44" s="14">
        <v>0</v>
      </c>
      <c r="I44" s="44">
        <v>0</v>
      </c>
    </row>
    <row r="45" spans="1:12" x14ac:dyDescent="0.35">
      <c r="A45" s="14">
        <v>50000</v>
      </c>
      <c r="B45" s="44">
        <v>0.01</v>
      </c>
      <c r="D45" s="45">
        <v>125000</v>
      </c>
      <c r="E45" s="10">
        <f>IF(D45&gt;A48,B48,IF(D45&gt;A47,B47,IF(D45&gt;A46,B46,IF(D45&gt;A45,B45,B44))))</f>
        <v>0.02</v>
      </c>
      <c r="F45" s="45">
        <f>D45*E45</f>
        <v>2500</v>
      </c>
      <c r="H45" s="14">
        <v>100000</v>
      </c>
      <c r="I45" s="44">
        <v>0.02</v>
      </c>
    </row>
    <row r="46" spans="1:12" x14ac:dyDescent="0.35">
      <c r="A46" s="14">
        <v>100000</v>
      </c>
      <c r="B46" s="44">
        <v>0.02</v>
      </c>
      <c r="E46" s="10"/>
      <c r="H46" s="14">
        <v>50000</v>
      </c>
      <c r="I46" s="44">
        <v>0.01</v>
      </c>
    </row>
    <row r="47" spans="1:12" x14ac:dyDescent="0.35">
      <c r="A47" s="14">
        <v>150000</v>
      </c>
      <c r="B47" s="44">
        <v>0.03</v>
      </c>
      <c r="E47" s="67"/>
      <c r="H47" s="14">
        <v>250000</v>
      </c>
      <c r="I47" s="44">
        <v>0.04</v>
      </c>
    </row>
    <row r="48" spans="1:12" x14ac:dyDescent="0.35">
      <c r="A48" s="14">
        <v>250000</v>
      </c>
      <c r="B48" s="44">
        <v>0.04</v>
      </c>
      <c r="E48" s="95"/>
      <c r="H48" s="14">
        <v>150000</v>
      </c>
      <c r="I48" s="44">
        <v>0.02</v>
      </c>
    </row>
    <row r="50" spans="1:8" ht="29" x14ac:dyDescent="0.35">
      <c r="A50" t="s">
        <v>172</v>
      </c>
      <c r="B50" s="16" t="s">
        <v>1315</v>
      </c>
      <c r="C50" t="s">
        <v>1314</v>
      </c>
      <c r="D50" t="s">
        <v>2349</v>
      </c>
      <c r="H50">
        <f>VLOOKUP(D45,H44:I48,2)</f>
        <v>0.01</v>
      </c>
    </row>
    <row r="51" spans="1:8" x14ac:dyDescent="0.35">
      <c r="A51" t="s">
        <v>1309</v>
      </c>
      <c r="B51" t="str">
        <f>SUBSTITUTE(SUBSTITUTE(A51,"$",""),"+","")</f>
        <v>0-50000</v>
      </c>
      <c r="C51">
        <f>LEFT(B51,SEARCH("-",B51)-1)+0</f>
        <v>0</v>
      </c>
      <c r="D51">
        <f>LEFT(SUBSTITUTE(SUBSTITUTE(A51,"$",""),"+",""),SEARCH("-",SUBSTITUTE(SUBSTITUTE(A51,"$",""),"+",""))-1)+0</f>
        <v>0</v>
      </c>
    </row>
    <row r="52" spans="1:8" x14ac:dyDescent="0.35">
      <c r="A52" t="s">
        <v>1310</v>
      </c>
      <c r="B52" t="str">
        <f>SUBSTITUTE(SUBSTITUTE(A52,"$",""),"+","")</f>
        <v>50000-100000</v>
      </c>
      <c r="C52">
        <f t="shared" ref="C52:C54" si="0">LEFT(B52,SEARCH("-",B52)-1)+0</f>
        <v>50000</v>
      </c>
      <c r="D52">
        <f t="shared" ref="D52:D54" si="1">LEFT(SUBSTITUTE(SUBSTITUTE(A52,"$",""),"+",""),SEARCH("-",SUBSTITUTE(SUBSTITUTE(A52,"$",""),"+",""))-1)+0</f>
        <v>50000</v>
      </c>
    </row>
    <row r="53" spans="1:8" x14ac:dyDescent="0.35">
      <c r="A53" t="s">
        <v>1311</v>
      </c>
      <c r="B53" t="str">
        <f>SUBSTITUTE(SUBSTITUTE(A53,"$",""),"+","")</f>
        <v>100000-150000</v>
      </c>
      <c r="C53">
        <f t="shared" si="0"/>
        <v>100000</v>
      </c>
      <c r="D53">
        <f t="shared" si="1"/>
        <v>100000</v>
      </c>
    </row>
    <row r="54" spans="1:8" x14ac:dyDescent="0.35">
      <c r="A54" t="s">
        <v>1312</v>
      </c>
      <c r="B54" t="str">
        <f>SUBSTITUTE(SUBSTITUTE(A54,"$",""),"+","")</f>
        <v>150000-200000</v>
      </c>
      <c r="C54">
        <f t="shared" si="0"/>
        <v>150000</v>
      </c>
      <c r="D54">
        <f t="shared" si="1"/>
        <v>150000</v>
      </c>
    </row>
    <row r="55" spans="1:8" x14ac:dyDescent="0.35">
      <c r="A55" t="s">
        <v>1313</v>
      </c>
      <c r="B55" t="str">
        <f>SUBSTITUTE(SUBSTITUTE(A55,"$",""),"+","")</f>
        <v>250000</v>
      </c>
      <c r="C55">
        <v>250000</v>
      </c>
      <c r="D55">
        <v>250000</v>
      </c>
    </row>
    <row r="58" spans="1:8" x14ac:dyDescent="0.35">
      <c r="F58" t="s">
        <v>1500</v>
      </c>
    </row>
    <row r="59" spans="1:8" x14ac:dyDescent="0.35">
      <c r="A59" s="13" t="s">
        <v>1401</v>
      </c>
      <c r="B59" s="13" t="s">
        <v>1402</v>
      </c>
      <c r="D59" t="s">
        <v>75</v>
      </c>
      <c r="E59" t="s">
        <v>1402</v>
      </c>
    </row>
    <row r="60" spans="1:8" x14ac:dyDescent="0.35">
      <c r="A60" s="44">
        <v>0</v>
      </c>
      <c r="B60" t="s">
        <v>1405</v>
      </c>
      <c r="D60" s="44">
        <v>0.47</v>
      </c>
      <c r="E60" s="6"/>
    </row>
    <row r="61" spans="1:8" x14ac:dyDescent="0.35">
      <c r="A61" s="44">
        <v>0.2</v>
      </c>
      <c r="B61" t="s">
        <v>1406</v>
      </c>
      <c r="D61" s="44">
        <v>0.23</v>
      </c>
      <c r="E61" s="6"/>
    </row>
    <row r="62" spans="1:8" x14ac:dyDescent="0.35">
      <c r="A62" s="44">
        <v>0.4</v>
      </c>
      <c r="B62" t="s">
        <v>1408</v>
      </c>
      <c r="D62" s="44">
        <v>0.48</v>
      </c>
      <c r="E62" s="6"/>
    </row>
    <row r="63" spans="1:8" x14ac:dyDescent="0.35">
      <c r="A63" s="44">
        <v>0.6</v>
      </c>
      <c r="B63" t="s">
        <v>1403</v>
      </c>
      <c r="D63" s="44">
        <v>0.57999999999999996</v>
      </c>
      <c r="E63" s="6"/>
    </row>
    <row r="64" spans="1:8" x14ac:dyDescent="0.35">
      <c r="A64" s="44">
        <v>0.8</v>
      </c>
      <c r="B64" t="s">
        <v>1404</v>
      </c>
      <c r="D64" s="44">
        <v>0.92</v>
      </c>
      <c r="E64" s="6"/>
    </row>
    <row r="65" spans="1:86" x14ac:dyDescent="0.35">
      <c r="A65" s="44">
        <v>0.9</v>
      </c>
      <c r="B65" t="s">
        <v>1407</v>
      </c>
    </row>
    <row r="68" spans="1:86" x14ac:dyDescent="0.35">
      <c r="A68" s="13" t="s">
        <v>1435</v>
      </c>
      <c r="C68" s="13" t="s">
        <v>1433</v>
      </c>
      <c r="D68" s="13" t="s">
        <v>1434</v>
      </c>
    </row>
    <row r="69" spans="1:86" x14ac:dyDescent="0.35">
      <c r="A69" t="s">
        <v>1431</v>
      </c>
      <c r="C69" t="s">
        <v>1458</v>
      </c>
      <c r="D69" s="6"/>
    </row>
    <row r="70" spans="1:86" x14ac:dyDescent="0.35">
      <c r="A70" t="s">
        <v>1429</v>
      </c>
    </row>
    <row r="71" spans="1:86" x14ac:dyDescent="0.35">
      <c r="A71" t="s">
        <v>1428</v>
      </c>
    </row>
    <row r="72" spans="1:86" x14ac:dyDescent="0.35">
      <c r="A72" t="s">
        <v>1432</v>
      </c>
    </row>
    <row r="73" spans="1:86" x14ac:dyDescent="0.35">
      <c r="A73" t="s">
        <v>1430</v>
      </c>
    </row>
    <row r="77" spans="1:86" x14ac:dyDescent="0.35">
      <c r="A77" s="28" t="s">
        <v>1390</v>
      </c>
      <c r="B77" s="28"/>
      <c r="C77" s="28"/>
      <c r="D77" s="28"/>
      <c r="E77" s="28"/>
    </row>
    <row r="79" spans="1:86" x14ac:dyDescent="0.35">
      <c r="A79" t="s">
        <v>1019</v>
      </c>
      <c r="B79" t="s">
        <v>1299</v>
      </c>
      <c r="C79" t="s">
        <v>1322</v>
      </c>
      <c r="D79" t="s">
        <v>1323</v>
      </c>
      <c r="E79" t="s">
        <v>1324</v>
      </c>
      <c r="F79" t="s">
        <v>1325</v>
      </c>
      <c r="G79" t="s">
        <v>205</v>
      </c>
      <c r="H79" t="s">
        <v>1326</v>
      </c>
      <c r="I79" t="s">
        <v>1327</v>
      </c>
      <c r="J79" t="s">
        <v>1328</v>
      </c>
      <c r="K79" t="s">
        <v>1329</v>
      </c>
      <c r="L79" t="s">
        <v>1330</v>
      </c>
      <c r="M79" t="s">
        <v>1331</v>
      </c>
      <c r="N79" t="s">
        <v>1332</v>
      </c>
      <c r="O79" t="s">
        <v>377</v>
      </c>
      <c r="P79" t="s">
        <v>1333</v>
      </c>
      <c r="Q79" t="s">
        <v>1334</v>
      </c>
      <c r="R79" t="s">
        <v>288</v>
      </c>
      <c r="S79" t="s">
        <v>1335</v>
      </c>
      <c r="T79" t="s">
        <v>1336</v>
      </c>
      <c r="U79" t="s">
        <v>1337</v>
      </c>
      <c r="V79" t="s">
        <v>1338</v>
      </c>
      <c r="W79" t="s">
        <v>307</v>
      </c>
      <c r="X79" t="s">
        <v>363</v>
      </c>
      <c r="Y79" t="s">
        <v>1339</v>
      </c>
      <c r="Z79" t="s">
        <v>1340</v>
      </c>
      <c r="AA79" t="s">
        <v>1341</v>
      </c>
      <c r="AB79" t="s">
        <v>1342</v>
      </c>
      <c r="AC79" t="s">
        <v>1343</v>
      </c>
      <c r="AD79" t="s">
        <v>391</v>
      </c>
      <c r="AE79" t="s">
        <v>217</v>
      </c>
      <c r="AF79" t="s">
        <v>178</v>
      </c>
      <c r="AG79" t="s">
        <v>1344</v>
      </c>
      <c r="AH79" t="s">
        <v>1345</v>
      </c>
      <c r="AI79" t="s">
        <v>640</v>
      </c>
      <c r="AJ79" t="s">
        <v>1346</v>
      </c>
      <c r="AK79" t="s">
        <v>1347</v>
      </c>
      <c r="AL79" t="s">
        <v>1348</v>
      </c>
      <c r="AM79" t="s">
        <v>280</v>
      </c>
      <c r="AN79" t="s">
        <v>1300</v>
      </c>
      <c r="AO79" t="s">
        <v>593</v>
      </c>
      <c r="AP79" t="s">
        <v>1349</v>
      </c>
      <c r="AQ79" t="s">
        <v>1350</v>
      </c>
      <c r="AR79" t="s">
        <v>1351</v>
      </c>
      <c r="AS79" t="s">
        <v>1352</v>
      </c>
      <c r="AT79" t="s">
        <v>1353</v>
      </c>
      <c r="AU79" t="s">
        <v>1354</v>
      </c>
      <c r="AV79" t="s">
        <v>1355</v>
      </c>
      <c r="AW79" t="s">
        <v>1356</v>
      </c>
      <c r="AX79" t="s">
        <v>1357</v>
      </c>
      <c r="AY79" t="s">
        <v>1358</v>
      </c>
      <c r="AZ79" t="s">
        <v>1359</v>
      </c>
      <c r="BA79" t="s">
        <v>1360</v>
      </c>
      <c r="BB79" t="s">
        <v>1361</v>
      </c>
      <c r="BC79" t="s">
        <v>1362</v>
      </c>
      <c r="BD79" t="s">
        <v>85</v>
      </c>
      <c r="BE79" t="s">
        <v>1363</v>
      </c>
      <c r="BF79" t="s">
        <v>1364</v>
      </c>
      <c r="BG79" t="s">
        <v>1365</v>
      </c>
      <c r="BH79" t="s">
        <v>1366</v>
      </c>
      <c r="BI79" t="s">
        <v>1367</v>
      </c>
      <c r="BJ79" t="s">
        <v>1368</v>
      </c>
      <c r="BK79" t="s">
        <v>684</v>
      </c>
      <c r="BL79" t="s">
        <v>1369</v>
      </c>
      <c r="BM79" t="s">
        <v>1370</v>
      </c>
      <c r="BN79" t="s">
        <v>1371</v>
      </c>
      <c r="BO79" t="s">
        <v>1372</v>
      </c>
      <c r="BP79" t="s">
        <v>1373</v>
      </c>
      <c r="BQ79" t="s">
        <v>535</v>
      </c>
      <c r="BR79" t="s">
        <v>1374</v>
      </c>
      <c r="BS79" t="s">
        <v>1375</v>
      </c>
      <c r="BT79" t="s">
        <v>470</v>
      </c>
      <c r="BU79" t="s">
        <v>1376</v>
      </c>
      <c r="BV79" t="s">
        <v>1377</v>
      </c>
      <c r="BW79" t="s">
        <v>1378</v>
      </c>
      <c r="BX79" t="s">
        <v>1379</v>
      </c>
      <c r="BY79" t="s">
        <v>1380</v>
      </c>
      <c r="BZ79" t="s">
        <v>1381</v>
      </c>
      <c r="CA79" t="s">
        <v>1382</v>
      </c>
      <c r="CB79" t="s">
        <v>228</v>
      </c>
      <c r="CC79" t="s">
        <v>1383</v>
      </c>
      <c r="CD79" t="s">
        <v>1384</v>
      </c>
      <c r="CE79" t="s">
        <v>1385</v>
      </c>
      <c r="CF79" t="s">
        <v>1386</v>
      </c>
      <c r="CG79" t="s">
        <v>1387</v>
      </c>
      <c r="CH79" t="s">
        <v>1388</v>
      </c>
    </row>
    <row r="80" spans="1:86" x14ac:dyDescent="0.35">
      <c r="B80">
        <v>1433783686</v>
      </c>
      <c r="C80">
        <v>1366417754</v>
      </c>
      <c r="D80">
        <v>329064917</v>
      </c>
      <c r="E80">
        <v>270625568</v>
      </c>
      <c r="F80">
        <v>216565318</v>
      </c>
      <c r="G80">
        <v>211049527</v>
      </c>
      <c r="H80">
        <v>200963599</v>
      </c>
      <c r="I80">
        <v>163046161</v>
      </c>
      <c r="J80">
        <v>145872256</v>
      </c>
      <c r="K80">
        <v>127575529</v>
      </c>
      <c r="L80">
        <v>126860301</v>
      </c>
      <c r="M80">
        <v>112078730</v>
      </c>
      <c r="N80">
        <v>108116615</v>
      </c>
      <c r="O80">
        <v>100388073</v>
      </c>
      <c r="P80">
        <v>96462106</v>
      </c>
      <c r="Q80">
        <v>86790567</v>
      </c>
      <c r="R80">
        <v>83517045</v>
      </c>
      <c r="S80">
        <v>83429615</v>
      </c>
      <c r="T80">
        <v>82913906</v>
      </c>
      <c r="U80">
        <v>69625582</v>
      </c>
      <c r="V80">
        <v>67530172</v>
      </c>
      <c r="W80">
        <v>65129728</v>
      </c>
      <c r="X80">
        <v>60550075</v>
      </c>
      <c r="Y80">
        <v>58558270</v>
      </c>
      <c r="Z80">
        <v>58005463</v>
      </c>
      <c r="AA80">
        <v>54045420</v>
      </c>
      <c r="AB80">
        <v>52573973</v>
      </c>
      <c r="AC80">
        <v>51225308</v>
      </c>
      <c r="AD80">
        <v>50339443</v>
      </c>
      <c r="AE80">
        <v>46736776</v>
      </c>
      <c r="AF80">
        <v>44780677</v>
      </c>
      <c r="AG80">
        <v>44269594</v>
      </c>
      <c r="AH80">
        <v>43993638</v>
      </c>
      <c r="AI80">
        <v>43053054</v>
      </c>
      <c r="AJ80">
        <v>42813238</v>
      </c>
      <c r="AK80">
        <v>39309783</v>
      </c>
      <c r="AL80">
        <v>38041754</v>
      </c>
      <c r="AM80">
        <v>37887768</v>
      </c>
      <c r="AN80">
        <v>37411047</v>
      </c>
      <c r="AO80">
        <v>36471769</v>
      </c>
      <c r="AP80">
        <v>34268528</v>
      </c>
      <c r="AQ80">
        <v>32981716</v>
      </c>
      <c r="AR80">
        <v>32510453</v>
      </c>
      <c r="AS80">
        <v>31949777</v>
      </c>
      <c r="AT80">
        <v>31825295</v>
      </c>
      <c r="AU80">
        <v>30417856</v>
      </c>
      <c r="AV80">
        <v>30366036</v>
      </c>
      <c r="AW80">
        <v>29161922</v>
      </c>
      <c r="AX80">
        <v>28608710</v>
      </c>
      <c r="AY80">
        <v>28515829</v>
      </c>
      <c r="AZ80">
        <v>26969307</v>
      </c>
      <c r="BA80">
        <v>25876380</v>
      </c>
      <c r="BB80">
        <v>25716544</v>
      </c>
      <c r="BC80">
        <v>25666161</v>
      </c>
      <c r="BD80">
        <v>25203198</v>
      </c>
      <c r="BE80">
        <v>23773876</v>
      </c>
      <c r="BF80">
        <v>23310715</v>
      </c>
      <c r="BG80">
        <v>21323733</v>
      </c>
      <c r="BH80">
        <v>20321378</v>
      </c>
      <c r="BI80">
        <v>19658031</v>
      </c>
      <c r="BJ80">
        <v>19364557</v>
      </c>
      <c r="BK80">
        <v>18952038</v>
      </c>
      <c r="BL80">
        <v>18628747</v>
      </c>
      <c r="BM80">
        <v>18551427</v>
      </c>
      <c r="BN80">
        <v>17861030</v>
      </c>
      <c r="BO80">
        <v>17581472</v>
      </c>
      <c r="BP80">
        <v>17373662</v>
      </c>
      <c r="BQ80">
        <v>17097130</v>
      </c>
      <c r="BR80">
        <v>17070135</v>
      </c>
      <c r="BS80">
        <v>16486542</v>
      </c>
      <c r="BT80">
        <v>16296364</v>
      </c>
      <c r="BU80">
        <v>15946876</v>
      </c>
      <c r="BV80">
        <v>15442905</v>
      </c>
      <c r="BW80">
        <v>14645468</v>
      </c>
      <c r="BX80">
        <v>12771246</v>
      </c>
      <c r="BY80">
        <v>12626950</v>
      </c>
      <c r="BZ80">
        <v>11801151</v>
      </c>
      <c r="CA80">
        <v>11694719</v>
      </c>
      <c r="CB80">
        <v>11539328</v>
      </c>
      <c r="CC80">
        <v>11530580</v>
      </c>
      <c r="CD80">
        <v>11513100</v>
      </c>
      <c r="CE80">
        <v>11333483</v>
      </c>
      <c r="CF80">
        <v>11263077</v>
      </c>
      <c r="CG80">
        <v>11062113</v>
      </c>
      <c r="CH80">
        <v>10738958</v>
      </c>
    </row>
    <row r="82" spans="1:5" x14ac:dyDescent="0.35">
      <c r="A82" s="13" t="s">
        <v>1019</v>
      </c>
      <c r="B82" s="13" t="s">
        <v>1389</v>
      </c>
    </row>
    <row r="83" spans="1:5" x14ac:dyDescent="0.35">
      <c r="A83" t="s">
        <v>1322</v>
      </c>
      <c r="B83" s="6"/>
    </row>
    <row r="84" spans="1:5" x14ac:dyDescent="0.35">
      <c r="A84" t="s">
        <v>205</v>
      </c>
      <c r="B84" s="6"/>
    </row>
    <row r="85" spans="1:5" x14ac:dyDescent="0.35">
      <c r="A85" t="s">
        <v>85</v>
      </c>
      <c r="B85" s="6"/>
    </row>
    <row r="86" spans="1:5" x14ac:dyDescent="0.35">
      <c r="A86" t="s">
        <v>1335</v>
      </c>
      <c r="B86" s="6"/>
    </row>
    <row r="87" spans="1:5" x14ac:dyDescent="0.35">
      <c r="A87" t="s">
        <v>307</v>
      </c>
      <c r="B87" s="6"/>
    </row>
    <row r="90" spans="1:5" x14ac:dyDescent="0.35">
      <c r="A90" s="29" t="s">
        <v>1409</v>
      </c>
      <c r="B90" s="29"/>
      <c r="C90" s="29"/>
      <c r="D90" s="29"/>
      <c r="E90" s="29"/>
    </row>
    <row r="91" spans="1:5" x14ac:dyDescent="0.35">
      <c r="A91" s="13" t="s">
        <v>1410</v>
      </c>
    </row>
    <row r="92" spans="1:5" x14ac:dyDescent="0.35">
      <c r="C92" s="3"/>
    </row>
    <row r="93" spans="1:5" x14ac:dyDescent="0.35">
      <c r="A93" s="4" t="s">
        <v>1412</v>
      </c>
      <c r="B93" s="46">
        <v>21</v>
      </c>
      <c r="C93" t="str">
        <f>TRIM(A93)</f>
        <v>John</v>
      </c>
      <c r="D93" t="s">
        <v>78</v>
      </c>
      <c r="E93" t="s">
        <v>79</v>
      </c>
    </row>
    <row r="94" spans="1:5" x14ac:dyDescent="0.35">
      <c r="A94" s="4" t="s">
        <v>1416</v>
      </c>
      <c r="B94" s="4">
        <v>25</v>
      </c>
      <c r="C94" t="str">
        <f t="shared" ref="C94:C96" si="2">TRIM(A94)</f>
        <v>Davidd</v>
      </c>
      <c r="D94" t="s">
        <v>1411</v>
      </c>
      <c r="E94" s="6"/>
    </row>
    <row r="95" spans="1:5" x14ac:dyDescent="0.35">
      <c r="A95" s="4" t="s">
        <v>1413</v>
      </c>
      <c r="B95" s="4">
        <v>42</v>
      </c>
      <c r="C95" t="str">
        <f t="shared" si="2"/>
        <v>Ella</v>
      </c>
    </row>
    <row r="96" spans="1:5" x14ac:dyDescent="0.35">
      <c r="A96" s="4" t="s">
        <v>1411</v>
      </c>
      <c r="B96" s="4">
        <v>34</v>
      </c>
      <c r="C96" t="str">
        <f t="shared" si="2"/>
        <v>Brett</v>
      </c>
    </row>
    <row r="98" spans="1:6" x14ac:dyDescent="0.35">
      <c r="A98" s="13" t="s">
        <v>1415</v>
      </c>
      <c r="D98" t="s">
        <v>774</v>
      </c>
      <c r="E98" t="s">
        <v>78</v>
      </c>
    </row>
    <row r="99" spans="1:6" x14ac:dyDescent="0.35">
      <c r="A99" s="46">
        <v>125</v>
      </c>
      <c r="B99" s="4" t="s">
        <v>1289</v>
      </c>
      <c r="D99" s="107" t="s">
        <v>2358</v>
      </c>
      <c r="E99" s="6"/>
    </row>
    <row r="100" spans="1:6" x14ac:dyDescent="0.35">
      <c r="A100" s="4">
        <v>126</v>
      </c>
      <c r="B100" s="4" t="s">
        <v>1290</v>
      </c>
    </row>
    <row r="101" spans="1:6" x14ac:dyDescent="0.35">
      <c r="A101" s="4">
        <v>143</v>
      </c>
      <c r="B101" s="4" t="s">
        <v>1292</v>
      </c>
    </row>
    <row r="102" spans="1:6" x14ac:dyDescent="0.35">
      <c r="A102" s="4">
        <v>145</v>
      </c>
      <c r="B102" s="4" t="s">
        <v>1293</v>
      </c>
    </row>
    <row r="104" spans="1:6" x14ac:dyDescent="0.35">
      <c r="A104" s="13" t="s">
        <v>1414</v>
      </c>
    </row>
    <row r="106" spans="1:6" x14ac:dyDescent="0.35">
      <c r="A106" t="s">
        <v>1301</v>
      </c>
      <c r="B106" t="s">
        <v>1288</v>
      </c>
      <c r="C106" t="s">
        <v>1289</v>
      </c>
      <c r="E106" t="s">
        <v>774</v>
      </c>
      <c r="F106" t="s">
        <v>78</v>
      </c>
    </row>
    <row r="107" spans="1:6" x14ac:dyDescent="0.35">
      <c r="A107" t="s">
        <v>1302</v>
      </c>
      <c r="B107" t="s">
        <v>1288</v>
      </c>
      <c r="C107" t="s">
        <v>1290</v>
      </c>
      <c r="E107" t="s">
        <v>1288</v>
      </c>
      <c r="F107" s="6"/>
    </row>
    <row r="108" spans="1:6" x14ac:dyDescent="0.35">
      <c r="A108" t="s">
        <v>1304</v>
      </c>
      <c r="B108" t="s">
        <v>1291</v>
      </c>
      <c r="C108" t="s">
        <v>1292</v>
      </c>
    </row>
    <row r="110" spans="1:6" x14ac:dyDescent="0.35">
      <c r="A110" s="13" t="s">
        <v>1417</v>
      </c>
    </row>
    <row r="113" spans="1:8" x14ac:dyDescent="0.35">
      <c r="A113" s="19" t="s">
        <v>1418</v>
      </c>
      <c r="B113" s="19"/>
      <c r="C113" s="19"/>
      <c r="D113" s="19"/>
      <c r="E113" s="19"/>
    </row>
    <row r="114" spans="1:8" x14ac:dyDescent="0.35">
      <c r="A114" t="s">
        <v>1424</v>
      </c>
    </row>
    <row r="115" spans="1:8" x14ac:dyDescent="0.35">
      <c r="A115" t="s">
        <v>1501</v>
      </c>
    </row>
    <row r="117" spans="1:8" x14ac:dyDescent="0.35">
      <c r="A117" t="s">
        <v>1280</v>
      </c>
      <c r="B117" t="s">
        <v>1281</v>
      </c>
      <c r="C117" t="s">
        <v>1419</v>
      </c>
      <c r="E117" t="s">
        <v>1280</v>
      </c>
      <c r="F117" t="s">
        <v>1281</v>
      </c>
      <c r="G117" t="s">
        <v>1419</v>
      </c>
    </row>
    <row r="118" spans="1:8" x14ac:dyDescent="0.35">
      <c r="A118" t="s">
        <v>1412</v>
      </c>
      <c r="B118" t="s">
        <v>1420</v>
      </c>
      <c r="C118" s="47">
        <v>43132</v>
      </c>
      <c r="E118" s="6"/>
      <c r="F118" s="6"/>
      <c r="G118" s="100"/>
      <c r="H118" t="s">
        <v>1423</v>
      </c>
    </row>
    <row r="119" spans="1:8" x14ac:dyDescent="0.35">
      <c r="A119" t="s">
        <v>1421</v>
      </c>
      <c r="B119" t="s">
        <v>1422</v>
      </c>
      <c r="C119" s="47">
        <v>43182</v>
      </c>
    </row>
    <row r="120" spans="1:8" x14ac:dyDescent="0.35">
      <c r="A120" t="s">
        <v>2359</v>
      </c>
      <c r="B120" t="s">
        <v>2360</v>
      </c>
      <c r="C120" s="47">
        <v>43748</v>
      </c>
      <c r="E120" s="106"/>
      <c r="F120" s="106"/>
      <c r="G120" s="106"/>
    </row>
  </sheetData>
  <sortState xmlns:xlrd2="http://schemas.microsoft.com/office/spreadsheetml/2017/richdata2" ref="A69:A73">
    <sortCondition ref="A69"/>
  </sortState>
  <conditionalFormatting sqref="A43:B43 A40:A42 I12:I14 A12:F19">
    <cfRule type="expression" dxfId="11" priority="11">
      <formula>NOT(AND($BN12=VLOOKUP($BM12,$BM$44:$BO$46,2,0),$BP12=VLOOKUP($BM12,$BM$44:$BO$46,3,0)))</formula>
    </cfRule>
  </conditionalFormatting>
  <conditionalFormatting sqref="H11">
    <cfRule type="expression" dxfId="10" priority="12">
      <formula>NOT(AND($BN43=VLOOKUP($BM43,$BM$44:$BO$46,2,0),$BP43=VLOOKUP($BM43,$BM$44:$BO$46,3,0)))</formula>
    </cfRule>
  </conditionalFormatting>
  <conditionalFormatting sqref="A50:A55 A100:B102">
    <cfRule type="expression" dxfId="9" priority="6">
      <formula>NOT(AND($BN43=VLOOKUP($BM43,$BM$44:$BO$46,2,0),$BP43=VLOOKUP($BM43,$BM$44:$BO$46,3,0)))</formula>
    </cfRule>
  </conditionalFormatting>
  <conditionalFormatting sqref="A107:C108 A22:B22">
    <cfRule type="expression" dxfId="8" priority="23">
      <formula>NOT(AND($BN21=VLOOKUP($BM21,$BM$44:$BO$46,2,0),$BP21=VLOOKUP($BM21,$BM$44:$BO$46,3,0)))</formula>
    </cfRule>
  </conditionalFormatting>
  <conditionalFormatting sqref="H43:I43">
    <cfRule type="expression" dxfId="7" priority="3">
      <formula>NOT(AND($BN43=VLOOKUP($BM43,$BM$44:$BO$46,2,0),$BP43=VLOOKUP($BM43,$BM$44:$BO$46,3,0)))</formula>
    </cfRule>
  </conditionalFormatting>
  <conditionalFormatting sqref="A99:B99">
    <cfRule type="expression" dxfId="6" priority="24">
      <formula>NOT(AND(#REF!=VLOOKUP(#REF!,$BM$44:$BO$46,2,0),#REF!=VLOOKUP(#REF!,$BM$44:$BO$46,3,0)))</formula>
    </cfRule>
  </conditionalFormatting>
  <conditionalFormatting sqref="A106:C106">
    <cfRule type="expression" dxfId="5" priority="25">
      <formula>NOT(AND(#REF!=VLOOKUP(#REF!,$BM$44:$BO$46,2,0),#REF!=VLOOKUP(#REF!,$BM$44:$BO$46,3,0)))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6C4F-D743-42C6-823F-18E0DBD10798}">
  <sheetPr codeName="Sheet13"/>
  <dimension ref="A1:R58"/>
  <sheetViews>
    <sheetView zoomScale="84" zoomScaleNormal="90" workbookViewId="0">
      <selection activeCell="F10" sqref="F10"/>
    </sheetView>
  </sheetViews>
  <sheetFormatPr defaultRowHeight="14.5" x14ac:dyDescent="0.35"/>
  <cols>
    <col min="1" max="1" width="15.26953125" customWidth="1"/>
    <col min="2" max="2" width="11.36328125" customWidth="1"/>
    <col min="3" max="3" width="10.36328125" customWidth="1"/>
    <col min="4" max="4" width="10.26953125" customWidth="1"/>
    <col min="8" max="8" width="19.26953125" bestFit="1" customWidth="1"/>
    <col min="9" max="9" width="11.54296875" customWidth="1"/>
    <col min="11" max="11" width="17.08984375" customWidth="1"/>
    <col min="12" max="15" width="11.1796875" bestFit="1" customWidth="1"/>
    <col min="16" max="16" width="3.81640625" customWidth="1"/>
    <col min="17" max="17" width="10.90625" bestFit="1" customWidth="1"/>
    <col min="20" max="20" width="17.6328125" customWidth="1"/>
    <col min="22" max="22" width="2.54296875" customWidth="1"/>
    <col min="23" max="23" width="9.6328125" customWidth="1"/>
    <col min="24" max="24" width="9.36328125" customWidth="1"/>
  </cols>
  <sheetData>
    <row r="1" spans="1:11" x14ac:dyDescent="0.35">
      <c r="A1" t="s">
        <v>1436</v>
      </c>
    </row>
    <row r="2" spans="1:11" x14ac:dyDescent="0.35">
      <c r="A2" t="s">
        <v>1437</v>
      </c>
    </row>
    <row r="3" spans="1:11" x14ac:dyDescent="0.35">
      <c r="H3" t="s">
        <v>1444</v>
      </c>
      <c r="I3" t="s">
        <v>1445</v>
      </c>
    </row>
    <row r="4" spans="1:11" x14ac:dyDescent="0.35">
      <c r="A4" t="s">
        <v>1440</v>
      </c>
      <c r="B4" t="s">
        <v>1441</v>
      </c>
      <c r="C4" t="s">
        <v>1442</v>
      </c>
      <c r="D4" t="s">
        <v>1443</v>
      </c>
      <c r="G4" s="12" t="s">
        <v>1443</v>
      </c>
      <c r="H4" s="6"/>
      <c r="I4" s="6"/>
    </row>
    <row r="6" spans="1:11" x14ac:dyDescent="0.35">
      <c r="A6" s="19" t="s">
        <v>1451</v>
      </c>
      <c r="B6" s="19"/>
      <c r="C6" s="19"/>
      <c r="D6" s="19"/>
      <c r="E6" s="19"/>
    </row>
    <row r="8" spans="1:11" x14ac:dyDescent="0.35">
      <c r="A8" s="13" t="s">
        <v>774</v>
      </c>
      <c r="B8" s="13" t="s">
        <v>78</v>
      </c>
      <c r="C8" s="13" t="s">
        <v>80</v>
      </c>
      <c r="D8" s="13" t="s">
        <v>714</v>
      </c>
      <c r="E8" s="13" t="s">
        <v>726</v>
      </c>
      <c r="F8" s="13"/>
      <c r="G8" s="13"/>
      <c r="J8" s="13"/>
      <c r="K8" s="13"/>
    </row>
    <row r="9" spans="1:11" x14ac:dyDescent="0.35">
      <c r="A9">
        <v>158023</v>
      </c>
      <c r="B9" s="6"/>
      <c r="C9" s="6"/>
      <c r="D9" s="6"/>
      <c r="E9" s="6"/>
    </row>
    <row r="10" spans="1:11" x14ac:dyDescent="0.35">
      <c r="A10">
        <v>20801</v>
      </c>
      <c r="B10" s="6"/>
      <c r="C10" s="6"/>
      <c r="D10" s="6"/>
      <c r="E10" s="6"/>
    </row>
    <row r="11" spans="1:11" x14ac:dyDescent="0.35">
      <c r="A11">
        <v>192985</v>
      </c>
      <c r="B11" s="6"/>
      <c r="C11" s="6"/>
      <c r="D11" s="6"/>
      <c r="E11" s="6"/>
    </row>
    <row r="12" spans="1:11" x14ac:dyDescent="0.35">
      <c r="A12">
        <v>183277</v>
      </c>
      <c r="B12" s="6"/>
      <c r="C12" s="6"/>
      <c r="D12" s="6"/>
      <c r="E12" s="6"/>
    </row>
    <row r="13" spans="1:11" x14ac:dyDescent="0.35">
      <c r="A13">
        <v>177003</v>
      </c>
      <c r="B13" s="6"/>
      <c r="C13" s="6"/>
      <c r="D13" s="6"/>
      <c r="E13" s="6"/>
    </row>
    <row r="14" spans="1:11" x14ac:dyDescent="0.35">
      <c r="A14">
        <v>182521</v>
      </c>
      <c r="B14" s="6"/>
      <c r="C14" s="6"/>
      <c r="D14" s="6"/>
      <c r="E14" s="6"/>
    </row>
    <row r="15" spans="1:11" x14ac:dyDescent="0.35">
      <c r="A15">
        <v>182493</v>
      </c>
      <c r="B15" s="6"/>
      <c r="C15" s="6"/>
      <c r="D15" s="6"/>
      <c r="E15" s="6"/>
    </row>
    <row r="17" spans="1:10" x14ac:dyDescent="0.35">
      <c r="A17" s="28" t="s">
        <v>1452</v>
      </c>
      <c r="B17" s="28"/>
      <c r="C17" s="28"/>
      <c r="D17" s="28"/>
      <c r="E17" s="28"/>
    </row>
    <row r="18" spans="1:10" x14ac:dyDescent="0.35">
      <c r="D18" t="s">
        <v>1438</v>
      </c>
      <c r="E18" t="s">
        <v>1439</v>
      </c>
    </row>
    <row r="19" spans="1:10" x14ac:dyDescent="0.35">
      <c r="A19" s="13" t="s">
        <v>1284</v>
      </c>
      <c r="B19" s="13" t="s">
        <v>1285</v>
      </c>
      <c r="C19" s="13" t="s">
        <v>1286</v>
      </c>
      <c r="D19" s="13" t="s">
        <v>1287</v>
      </c>
      <c r="E19" s="13" t="s">
        <v>1287</v>
      </c>
    </row>
    <row r="20" spans="1:10" x14ac:dyDescent="0.35">
      <c r="A20" t="s">
        <v>1301</v>
      </c>
      <c r="B20" t="s">
        <v>1288</v>
      </c>
      <c r="C20" t="s">
        <v>1289</v>
      </c>
      <c r="D20" s="14">
        <f t="shared" ref="D20:D26" si="0">VLOOKUP(B20,$I$20:$J$23,2,0)</f>
        <v>9</v>
      </c>
      <c r="E20" s="49"/>
      <c r="H20" s="5" t="s">
        <v>1284</v>
      </c>
      <c r="I20" s="5" t="s">
        <v>1285</v>
      </c>
      <c r="J20" s="5" t="s">
        <v>1287</v>
      </c>
    </row>
    <row r="21" spans="1:10" x14ac:dyDescent="0.35">
      <c r="A21" t="s">
        <v>1302</v>
      </c>
      <c r="B21" t="s">
        <v>1288</v>
      </c>
      <c r="C21" t="s">
        <v>1290</v>
      </c>
      <c r="D21" s="14">
        <f t="shared" si="0"/>
        <v>9</v>
      </c>
      <c r="E21" s="49"/>
      <c r="H21" s="4" t="s">
        <v>1303</v>
      </c>
      <c r="I21" s="4" t="s">
        <v>1288</v>
      </c>
      <c r="J21" s="15">
        <v>9</v>
      </c>
    </row>
    <row r="22" spans="1:10" x14ac:dyDescent="0.35">
      <c r="A22" t="s">
        <v>1304</v>
      </c>
      <c r="B22" t="s">
        <v>1291</v>
      </c>
      <c r="C22" t="s">
        <v>1292</v>
      </c>
      <c r="D22" s="14">
        <f t="shared" si="0"/>
        <v>8</v>
      </c>
      <c r="E22" s="49"/>
      <c r="H22" s="4" t="s">
        <v>1304</v>
      </c>
      <c r="I22" s="4" t="s">
        <v>1294</v>
      </c>
      <c r="J22" s="15">
        <v>9</v>
      </c>
    </row>
    <row r="23" spans="1:10" x14ac:dyDescent="0.35">
      <c r="A23" t="s">
        <v>1303</v>
      </c>
      <c r="B23" t="s">
        <v>1288</v>
      </c>
      <c r="C23" t="s">
        <v>1293</v>
      </c>
      <c r="D23" s="14">
        <f t="shared" si="0"/>
        <v>9</v>
      </c>
      <c r="E23" s="49"/>
      <c r="H23" s="4" t="s">
        <v>1306</v>
      </c>
      <c r="I23" s="4" t="s">
        <v>1291</v>
      </c>
      <c r="J23" s="15">
        <v>8</v>
      </c>
    </row>
    <row r="24" spans="1:10" x14ac:dyDescent="0.35">
      <c r="A24" t="s">
        <v>1306</v>
      </c>
      <c r="B24" t="s">
        <v>1294</v>
      </c>
      <c r="C24" t="s">
        <v>1295</v>
      </c>
      <c r="D24" s="14">
        <f t="shared" si="0"/>
        <v>9</v>
      </c>
      <c r="E24" s="49"/>
    </row>
    <row r="25" spans="1:10" x14ac:dyDescent="0.35">
      <c r="A25" t="s">
        <v>1306</v>
      </c>
      <c r="B25" t="s">
        <v>1294</v>
      </c>
      <c r="C25" t="s">
        <v>1296</v>
      </c>
      <c r="D25" s="14">
        <f t="shared" si="0"/>
        <v>9</v>
      </c>
      <c r="E25" s="49"/>
    </row>
    <row r="26" spans="1:10" x14ac:dyDescent="0.35">
      <c r="A26" t="s">
        <v>1305</v>
      </c>
      <c r="B26" t="s">
        <v>1291</v>
      </c>
      <c r="C26" t="s">
        <v>1297</v>
      </c>
      <c r="D26" s="14">
        <f t="shared" si="0"/>
        <v>8</v>
      </c>
      <c r="E26" s="49"/>
    </row>
    <row r="28" spans="1:10" x14ac:dyDescent="0.35">
      <c r="A28" s="50" t="s">
        <v>1453</v>
      </c>
      <c r="B28" s="29"/>
      <c r="C28" s="29"/>
      <c r="D28" s="29"/>
      <c r="E28" s="29"/>
    </row>
    <row r="29" spans="1:10" x14ac:dyDescent="0.35">
      <c r="A29" t="s">
        <v>1447</v>
      </c>
    </row>
    <row r="30" spans="1:10" x14ac:dyDescent="0.35">
      <c r="A30" t="s">
        <v>1450</v>
      </c>
    </row>
    <row r="31" spans="1:10" x14ac:dyDescent="0.35">
      <c r="A31" t="s">
        <v>1449</v>
      </c>
    </row>
    <row r="32" spans="1:10" x14ac:dyDescent="0.35">
      <c r="A32" t="s">
        <v>1446</v>
      </c>
    </row>
    <row r="35" spans="1:18" x14ac:dyDescent="0.35">
      <c r="A35" s="13" t="s">
        <v>1454</v>
      </c>
      <c r="D35" s="13" t="s">
        <v>1455</v>
      </c>
      <c r="H35" s="13" t="s">
        <v>1459</v>
      </c>
      <c r="K35" s="13" t="s">
        <v>1460</v>
      </c>
    </row>
    <row r="36" spans="1:18" x14ac:dyDescent="0.35">
      <c r="A36" s="13"/>
      <c r="B36" t="s">
        <v>1456</v>
      </c>
      <c r="D36" s="13"/>
      <c r="E36" t="s">
        <v>1457</v>
      </c>
      <c r="F36" t="s">
        <v>1456</v>
      </c>
      <c r="K36" s="4"/>
      <c r="L36" s="4" t="s">
        <v>111</v>
      </c>
      <c r="M36" s="4" t="s">
        <v>112</v>
      </c>
      <c r="N36" s="4" t="s">
        <v>113</v>
      </c>
      <c r="O36" s="4" t="s">
        <v>114</v>
      </c>
      <c r="Q36" t="s">
        <v>1466</v>
      </c>
      <c r="R36" t="s">
        <v>144</v>
      </c>
    </row>
    <row r="37" spans="1:18" x14ac:dyDescent="0.35">
      <c r="A37" t="s">
        <v>1285</v>
      </c>
      <c r="B37" t="s">
        <v>1284</v>
      </c>
      <c r="E37" t="s">
        <v>1287</v>
      </c>
      <c r="F37" t="s">
        <v>1287</v>
      </c>
      <c r="H37" s="13" t="s">
        <v>1433</v>
      </c>
      <c r="I37" s="13" t="s">
        <v>1434</v>
      </c>
      <c r="K37" s="4" t="s">
        <v>1461</v>
      </c>
      <c r="L37" s="4">
        <v>1972</v>
      </c>
      <c r="M37" s="4">
        <v>1648</v>
      </c>
      <c r="N37" s="4">
        <v>1199</v>
      </c>
      <c r="O37" s="4">
        <v>1455</v>
      </c>
      <c r="Q37" s="12" t="s">
        <v>1462</v>
      </c>
      <c r="R37" s="12" t="s">
        <v>113</v>
      </c>
    </row>
    <row r="38" spans="1:18" x14ac:dyDescent="0.35">
      <c r="A38" t="s">
        <v>1291</v>
      </c>
      <c r="B38" s="6"/>
      <c r="E38" s="6"/>
      <c r="F38" s="6"/>
      <c r="H38" t="s">
        <v>1458</v>
      </c>
      <c r="I38" s="6"/>
      <c r="K38" s="4" t="s">
        <v>1462</v>
      </c>
      <c r="L38" s="15">
        <v>19752</v>
      </c>
      <c r="M38" s="15">
        <v>15211</v>
      </c>
      <c r="N38" s="15">
        <v>12296</v>
      </c>
      <c r="O38" s="15">
        <v>15912</v>
      </c>
    </row>
    <row r="39" spans="1:18" x14ac:dyDescent="0.35">
      <c r="A39" t="s">
        <v>1288</v>
      </c>
      <c r="B39" s="6"/>
      <c r="E39" s="6"/>
      <c r="F39" s="6"/>
      <c r="K39" s="4" t="s">
        <v>1463</v>
      </c>
      <c r="L39" s="15">
        <f>L38*0.55</f>
        <v>10863.6</v>
      </c>
      <c r="M39" s="15">
        <f t="shared" ref="M39:N39" si="1">M38*0.55</f>
        <v>8366.0500000000011</v>
      </c>
      <c r="N39" s="15">
        <f t="shared" si="1"/>
        <v>6762.8</v>
      </c>
      <c r="O39" s="15">
        <f>O38*0.55</f>
        <v>8751.6</v>
      </c>
      <c r="Q39" t="s">
        <v>5</v>
      </c>
    </row>
    <row r="40" spans="1:18" x14ac:dyDescent="0.35">
      <c r="K40" s="4" t="s">
        <v>1464</v>
      </c>
      <c r="L40" s="15">
        <v>3870</v>
      </c>
      <c r="M40" s="15">
        <v>4170</v>
      </c>
      <c r="N40" s="15">
        <v>3355</v>
      </c>
      <c r="O40" s="15">
        <v>4904</v>
      </c>
      <c r="Q40" s="101"/>
    </row>
    <row r="41" spans="1:18" x14ac:dyDescent="0.35">
      <c r="K41" s="4" t="s">
        <v>1465</v>
      </c>
      <c r="L41" s="15">
        <f>L39-L40</f>
        <v>6993.6</v>
      </c>
      <c r="M41" s="15">
        <f t="shared" ref="M41:O41" si="2">M39-M40</f>
        <v>4196.0500000000011</v>
      </c>
      <c r="N41" s="15">
        <f t="shared" si="2"/>
        <v>3407.8</v>
      </c>
      <c r="O41" s="15">
        <f t="shared" si="2"/>
        <v>3847.6000000000004</v>
      </c>
    </row>
    <row r="45" spans="1:18" x14ac:dyDescent="0.35">
      <c r="A45" s="29" t="s">
        <v>1448</v>
      </c>
      <c r="B45" s="29"/>
      <c r="C45" s="29"/>
      <c r="D45" s="29"/>
      <c r="E45" s="29"/>
      <c r="F45" s="29"/>
    </row>
    <row r="46" spans="1:18" x14ac:dyDescent="0.35">
      <c r="A46" s="13"/>
    </row>
    <row r="47" spans="1:18" ht="43.5" x14ac:dyDescent="0.35">
      <c r="A47" s="4" t="s">
        <v>773</v>
      </c>
      <c r="B47" s="34" t="s">
        <v>1472</v>
      </c>
      <c r="D47" s="4" t="s">
        <v>1280</v>
      </c>
      <c r="E47" s="4" t="s">
        <v>1281</v>
      </c>
      <c r="F47" s="34" t="s">
        <v>1472</v>
      </c>
    </row>
    <row r="48" spans="1:18" x14ac:dyDescent="0.35">
      <c r="A48" s="4" t="s">
        <v>1475</v>
      </c>
      <c r="B48" s="4">
        <v>23</v>
      </c>
      <c r="D48" s="4" t="s">
        <v>1479</v>
      </c>
      <c r="E48" s="4" t="s">
        <v>1480</v>
      </c>
      <c r="F48" s="6"/>
    </row>
    <row r="49" spans="1:6" x14ac:dyDescent="0.35">
      <c r="A49" s="4" t="s">
        <v>1476</v>
      </c>
      <c r="B49" s="4">
        <v>22</v>
      </c>
      <c r="D49" s="4" t="s">
        <v>1481</v>
      </c>
      <c r="E49" s="4" t="s">
        <v>1482</v>
      </c>
      <c r="F49" s="6"/>
    </row>
    <row r="50" spans="1:6" x14ac:dyDescent="0.35">
      <c r="A50" s="4" t="s">
        <v>1467</v>
      </c>
      <c r="B50" s="4">
        <v>20</v>
      </c>
      <c r="D50" s="4" t="s">
        <v>1483</v>
      </c>
      <c r="E50" s="4" t="s">
        <v>1484</v>
      </c>
      <c r="F50" s="6"/>
    </row>
    <row r="51" spans="1:6" x14ac:dyDescent="0.35">
      <c r="A51" s="4" t="s">
        <v>1468</v>
      </c>
      <c r="B51" s="4">
        <v>19</v>
      </c>
      <c r="D51" s="43" t="s">
        <v>2344</v>
      </c>
      <c r="E51" s="43" t="s">
        <v>2345</v>
      </c>
      <c r="F51" s="6"/>
    </row>
    <row r="52" spans="1:6" x14ac:dyDescent="0.35">
      <c r="A52" s="4" t="s">
        <v>1477</v>
      </c>
      <c r="B52" s="4">
        <v>18</v>
      </c>
    </row>
    <row r="53" spans="1:6" x14ac:dyDescent="0.35">
      <c r="A53" s="4" t="s">
        <v>1478</v>
      </c>
      <c r="B53" s="4">
        <v>18</v>
      </c>
    </row>
    <row r="54" spans="1:6" x14ac:dyDescent="0.35">
      <c r="A54" s="4" t="s">
        <v>1469</v>
      </c>
      <c r="B54" s="4">
        <v>16</v>
      </c>
    </row>
    <row r="55" spans="1:6" x14ac:dyDescent="0.35">
      <c r="A55" s="4" t="s">
        <v>1470</v>
      </c>
      <c r="B55" s="4">
        <v>14</v>
      </c>
    </row>
    <row r="56" spans="1:6" x14ac:dyDescent="0.35">
      <c r="A56" s="4" t="s">
        <v>1471</v>
      </c>
      <c r="B56" s="4">
        <v>12</v>
      </c>
    </row>
    <row r="57" spans="1:6" x14ac:dyDescent="0.35">
      <c r="A57" s="51" t="s">
        <v>1473</v>
      </c>
      <c r="B57" s="51">
        <v>11</v>
      </c>
    </row>
    <row r="58" spans="1:6" x14ac:dyDescent="0.35">
      <c r="A58" s="51" t="s">
        <v>1474</v>
      </c>
      <c r="B58" s="51">
        <v>11</v>
      </c>
    </row>
  </sheetData>
  <phoneticPr fontId="7" type="noConversion"/>
  <conditionalFormatting sqref="A20:C26 A28 E20:E26">
    <cfRule type="expression" dxfId="4" priority="33">
      <formula>NOT(AND($BM20=VLOOKUP($BL20,$BL$44:$BN$46,2,0),$BO20=VLOOKUP($BL20,$BL$44:$BN$46,3,0)))</formula>
    </cfRule>
  </conditionalFormatting>
  <conditionalFormatting sqref="A38:A39">
    <cfRule type="expression" dxfId="3" priority="2">
      <formula>NOT(AND($BM38=VLOOKUP($BL38,$BL$44:$BN$46,2,0),$BO38=VLOOKUP($BL38,$BL$44:$BN$46,3,0)))</formula>
    </cfRule>
  </conditionalFormatting>
  <conditionalFormatting sqref="H21:H23">
    <cfRule type="expression" dxfId="2" priority="37">
      <formula>NOT(AND($BM21=VLOOKUP($BL21,$BL$43:$BN$45,2,0),$BO21=VLOOKUP($BL21,$BL$43:$BN$45,3,0)))</formula>
    </cfRule>
  </conditionalFormatting>
  <conditionalFormatting sqref="C42:C43">
    <cfRule type="expression" dxfId="1" priority="1">
      <formula>NOT(AND($BM38=VLOOKUP($BL38,$BL$44:$BN$46,2,0),$BO38=VLOOKUP($BL38,$BL$44:$BN$46,3,0)))</formula>
    </cfRule>
  </conditionalFormatting>
  <dataValidations count="3">
    <dataValidation type="list" allowBlank="1" showInputMessage="1" showErrorMessage="1" sqref="G4" xr:uid="{E4F8CC2F-2E25-43E2-84EE-A60311920937}">
      <formula1>$A$4:$D$4</formula1>
    </dataValidation>
    <dataValidation type="list" allowBlank="1" showInputMessage="1" showErrorMessage="1" sqref="Q37" xr:uid="{E38BB083-02A3-4914-A9AA-74B128E9EFDE}">
      <formula1>$K$37:$K$41</formula1>
    </dataValidation>
    <dataValidation type="list" allowBlank="1" showInputMessage="1" showErrorMessage="1" sqref="R37" xr:uid="{027AAF4D-DEE8-40B3-8F8B-8E9BAD3ACDF3}">
      <formula1>$L$36:$O$36</formula1>
    </dataValidation>
  </dataValidations>
  <pageMargins left="0.7" right="0.7" top="0.75" bottom="0.75" header="0.3" footer="0.3"/>
  <pageSetup paperSize="9" orientation="portrait" r:id="rId1"/>
  <cellWatches>
    <cellWatch r="F48"/>
  </cellWatch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C13A-AF16-49F9-8F34-93645BE0B8DA}">
  <sheetPr codeName="Sheet14"/>
  <dimension ref="A1:L144"/>
  <sheetViews>
    <sheetView workbookViewId="0">
      <selection activeCell="I11" sqref="I11"/>
    </sheetView>
  </sheetViews>
  <sheetFormatPr defaultRowHeight="14.5" x14ac:dyDescent="0.35"/>
  <cols>
    <col min="1" max="1" width="12.36328125" customWidth="1"/>
    <col min="3" max="3" width="9.7265625" customWidth="1"/>
    <col min="7" max="7" width="10.90625" customWidth="1"/>
  </cols>
  <sheetData>
    <row r="1" spans="1:8" x14ac:dyDescent="0.35">
      <c r="A1" s="28" t="s">
        <v>1491</v>
      </c>
      <c r="B1" s="28"/>
      <c r="C1" s="28"/>
      <c r="D1" s="28"/>
      <c r="E1" s="28"/>
    </row>
    <row r="2" spans="1:8" x14ac:dyDescent="0.35">
      <c r="G2" t="s">
        <v>726</v>
      </c>
      <c r="H2" t="s">
        <v>170</v>
      </c>
    </row>
    <row r="3" spans="1:8" x14ac:dyDescent="0.35">
      <c r="A3" t="s">
        <v>1492</v>
      </c>
      <c r="B3" t="s">
        <v>1493</v>
      </c>
      <c r="C3" t="s">
        <v>1494</v>
      </c>
      <c r="D3" t="s">
        <v>1495</v>
      </c>
      <c r="E3" t="s">
        <v>1496</v>
      </c>
      <c r="G3">
        <v>4</v>
      </c>
      <c r="H3" s="6"/>
    </row>
    <row r="5" spans="1:8" x14ac:dyDescent="0.35">
      <c r="A5" s="4"/>
      <c r="B5" s="4" t="s">
        <v>111</v>
      </c>
      <c r="C5" s="4" t="s">
        <v>112</v>
      </c>
      <c r="D5" s="4" t="s">
        <v>113</v>
      </c>
      <c r="E5" s="4" t="s">
        <v>114</v>
      </c>
      <c r="G5" t="s">
        <v>1466</v>
      </c>
      <c r="H5" t="s">
        <v>144</v>
      </c>
    </row>
    <row r="6" spans="1:8" x14ac:dyDescent="0.35">
      <c r="A6" s="4" t="s">
        <v>1461</v>
      </c>
      <c r="B6" s="4">
        <v>1972</v>
      </c>
      <c r="C6" s="4">
        <v>1648</v>
      </c>
      <c r="D6" s="4">
        <v>1199</v>
      </c>
      <c r="E6" s="4">
        <v>1455</v>
      </c>
      <c r="G6" s="12" t="s">
        <v>1463</v>
      </c>
      <c r="H6" s="12" t="s">
        <v>113</v>
      </c>
    </row>
    <row r="7" spans="1:8" x14ac:dyDescent="0.35">
      <c r="A7" s="4" t="s">
        <v>1462</v>
      </c>
      <c r="B7" s="15">
        <v>19752</v>
      </c>
      <c r="C7" s="15">
        <v>15211</v>
      </c>
      <c r="D7" s="15">
        <v>12296</v>
      </c>
      <c r="E7" s="15">
        <v>15912</v>
      </c>
    </row>
    <row r="8" spans="1:8" x14ac:dyDescent="0.35">
      <c r="A8" s="4" t="s">
        <v>1463</v>
      </c>
      <c r="B8" s="15">
        <f>B7*0.55</f>
        <v>10863.6</v>
      </c>
      <c r="C8" s="15">
        <f t="shared" ref="C8:D8" si="0">C7*0.55</f>
        <v>8366.0500000000011</v>
      </c>
      <c r="D8" s="15">
        <f t="shared" si="0"/>
        <v>6762.8</v>
      </c>
      <c r="E8" s="15">
        <f>E7*0.55</f>
        <v>8751.6</v>
      </c>
      <c r="G8" t="s">
        <v>5</v>
      </c>
    </row>
    <row r="9" spans="1:8" x14ac:dyDescent="0.35">
      <c r="A9" s="4" t="s">
        <v>1464</v>
      </c>
      <c r="B9" s="15">
        <v>3870</v>
      </c>
      <c r="C9" s="15">
        <v>4170</v>
      </c>
      <c r="D9" s="15">
        <v>3355</v>
      </c>
      <c r="E9" s="15">
        <v>4904</v>
      </c>
      <c r="G9" s="6"/>
    </row>
    <row r="10" spans="1:8" x14ac:dyDescent="0.35">
      <c r="A10" s="4" t="s">
        <v>1465</v>
      </c>
      <c r="B10" s="15">
        <f>B8-B9</f>
        <v>6993.6</v>
      </c>
      <c r="C10" s="15">
        <f t="shared" ref="C10:E10" si="1">C8-C9</f>
        <v>4196.0500000000011</v>
      </c>
      <c r="D10" s="15">
        <f t="shared" si="1"/>
        <v>3407.8</v>
      </c>
      <c r="E10" s="15">
        <f t="shared" si="1"/>
        <v>3847.6000000000004</v>
      </c>
    </row>
    <row r="12" spans="1:8" x14ac:dyDescent="0.35">
      <c r="A12" t="s">
        <v>1497</v>
      </c>
      <c r="B12" t="s">
        <v>1498</v>
      </c>
    </row>
    <row r="13" spans="1:8" x14ac:dyDescent="0.35">
      <c r="A13" t="s">
        <v>1468</v>
      </c>
      <c r="B13" s="6"/>
    </row>
    <row r="15" spans="1:8" x14ac:dyDescent="0.35">
      <c r="A15" s="54" t="s">
        <v>1511</v>
      </c>
      <c r="B15" s="28"/>
      <c r="C15" s="28"/>
      <c r="D15" s="28"/>
    </row>
    <row r="16" spans="1:8" x14ac:dyDescent="0.35">
      <c r="A16" t="s">
        <v>1091</v>
      </c>
    </row>
    <row r="17" spans="1:5" x14ac:dyDescent="0.35">
      <c r="A17" t="s">
        <v>1092</v>
      </c>
      <c r="C17" t="s">
        <v>1512</v>
      </c>
    </row>
    <row r="18" spans="1:5" x14ac:dyDescent="0.35">
      <c r="A18" t="s">
        <v>1093</v>
      </c>
      <c r="C18" s="1"/>
    </row>
    <row r="19" spans="1:5" x14ac:dyDescent="0.35">
      <c r="A19" t="s">
        <v>1094</v>
      </c>
    </row>
    <row r="20" spans="1:5" x14ac:dyDescent="0.35">
      <c r="A20" t="s">
        <v>1095</v>
      </c>
    </row>
    <row r="21" spans="1:5" x14ac:dyDescent="0.35">
      <c r="A21" t="s">
        <v>1096</v>
      </c>
    </row>
    <row r="22" spans="1:5" x14ac:dyDescent="0.35">
      <c r="A22" t="s">
        <v>1097</v>
      </c>
    </row>
    <row r="23" spans="1:5" x14ac:dyDescent="0.35">
      <c r="A23" t="s">
        <v>1098</v>
      </c>
    </row>
    <row r="24" spans="1:5" x14ac:dyDescent="0.35">
      <c r="A24" t="s">
        <v>1099</v>
      </c>
    </row>
    <row r="29" spans="1:5" x14ac:dyDescent="0.35">
      <c r="A29" s="29" t="s">
        <v>1499</v>
      </c>
      <c r="B29" s="29"/>
      <c r="C29" s="29"/>
      <c r="D29" s="29"/>
      <c r="E29" s="29"/>
    </row>
    <row r="31" spans="1:5" x14ac:dyDescent="0.35">
      <c r="A31" t="s">
        <v>1466</v>
      </c>
      <c r="B31" t="s">
        <v>144</v>
      </c>
    </row>
    <row r="32" spans="1:5" x14ac:dyDescent="0.35">
      <c r="A32" s="12" t="s">
        <v>1463</v>
      </c>
      <c r="B32" s="12"/>
    </row>
    <row r="33" spans="1:12" x14ac:dyDescent="0.35">
      <c r="H33" s="6"/>
    </row>
    <row r="34" spans="1:12" x14ac:dyDescent="0.35">
      <c r="A34" t="s">
        <v>5</v>
      </c>
    </row>
    <row r="35" spans="1:12" x14ac:dyDescent="0.35">
      <c r="A35" s="6"/>
    </row>
    <row r="37" spans="1:12" x14ac:dyDescent="0.35">
      <c r="A37" s="19" t="s">
        <v>1502</v>
      </c>
      <c r="B37" s="19"/>
      <c r="C37" s="19"/>
      <c r="D37" s="19"/>
      <c r="E37" s="19"/>
    </row>
    <row r="39" spans="1:12" ht="43.5" x14ac:dyDescent="0.35">
      <c r="B39" s="16" t="s">
        <v>999</v>
      </c>
      <c r="C39" s="16" t="s">
        <v>1000</v>
      </c>
      <c r="D39" s="16" t="s">
        <v>1510</v>
      </c>
    </row>
    <row r="40" spans="1:12" x14ac:dyDescent="0.35">
      <c r="A40" t="s">
        <v>78</v>
      </c>
      <c r="C40" s="6"/>
      <c r="D40" s="102"/>
    </row>
    <row r="43" spans="1:12" x14ac:dyDescent="0.35">
      <c r="A43" s="13" t="s">
        <v>774</v>
      </c>
      <c r="B43" s="13" t="s">
        <v>78</v>
      </c>
      <c r="C43" s="13" t="s">
        <v>79</v>
      </c>
      <c r="D43" s="13" t="s">
        <v>80</v>
      </c>
      <c r="E43" s="13" t="s">
        <v>712</v>
      </c>
      <c r="F43" s="13" t="s">
        <v>714</v>
      </c>
      <c r="G43" s="13" t="s">
        <v>716</v>
      </c>
      <c r="H43" s="13" t="s">
        <v>717</v>
      </c>
      <c r="I43" s="13" t="s">
        <v>719</v>
      </c>
      <c r="J43" s="13" t="s">
        <v>721</v>
      </c>
      <c r="K43" s="13" t="s">
        <v>722</v>
      </c>
      <c r="L43" s="13" t="s">
        <v>726</v>
      </c>
    </row>
    <row r="44" spans="1:12" x14ac:dyDescent="0.35">
      <c r="A44">
        <v>158023</v>
      </c>
      <c r="B44" t="s">
        <v>176</v>
      </c>
      <c r="C44">
        <v>31</v>
      </c>
      <c r="D44" t="s">
        <v>178</v>
      </c>
      <c r="E44">
        <v>94</v>
      </c>
      <c r="F44" t="s">
        <v>180</v>
      </c>
      <c r="G44" t="s">
        <v>182</v>
      </c>
      <c r="H44">
        <v>110.5</v>
      </c>
      <c r="I44" t="s">
        <v>184</v>
      </c>
      <c r="J44">
        <v>4</v>
      </c>
      <c r="K44">
        <v>4</v>
      </c>
      <c r="L44" t="s">
        <v>188</v>
      </c>
    </row>
    <row r="45" spans="1:12" x14ac:dyDescent="0.35">
      <c r="A45">
        <v>20801</v>
      </c>
      <c r="B45" t="s">
        <v>190</v>
      </c>
      <c r="C45">
        <v>33</v>
      </c>
      <c r="D45" t="s">
        <v>192</v>
      </c>
      <c r="E45">
        <v>94</v>
      </c>
      <c r="F45" t="s">
        <v>194</v>
      </c>
      <c r="G45" t="s">
        <v>196</v>
      </c>
      <c r="H45">
        <v>77</v>
      </c>
      <c r="I45" t="s">
        <v>198</v>
      </c>
      <c r="J45">
        <v>4</v>
      </c>
      <c r="K45">
        <v>5</v>
      </c>
      <c r="L45" t="s">
        <v>201</v>
      </c>
    </row>
    <row r="46" spans="1:12" x14ac:dyDescent="0.35">
      <c r="A46">
        <v>190871</v>
      </c>
      <c r="B46" t="s">
        <v>203</v>
      </c>
      <c r="C46">
        <v>26</v>
      </c>
      <c r="D46" t="s">
        <v>205</v>
      </c>
      <c r="E46">
        <v>92</v>
      </c>
      <c r="F46" t="s">
        <v>207</v>
      </c>
      <c r="G46" t="s">
        <v>209</v>
      </c>
      <c r="H46">
        <v>118.5</v>
      </c>
      <c r="I46" t="s">
        <v>198</v>
      </c>
      <c r="J46">
        <v>5</v>
      </c>
      <c r="K46">
        <v>5</v>
      </c>
      <c r="L46" t="s">
        <v>213</v>
      </c>
    </row>
    <row r="47" spans="1:12" x14ac:dyDescent="0.35">
      <c r="A47">
        <v>193080</v>
      </c>
      <c r="B47" t="s">
        <v>215</v>
      </c>
      <c r="C47">
        <v>27</v>
      </c>
      <c r="D47" t="s">
        <v>217</v>
      </c>
      <c r="E47">
        <v>91</v>
      </c>
      <c r="F47" t="s">
        <v>219</v>
      </c>
      <c r="G47" t="s">
        <v>221</v>
      </c>
      <c r="H47">
        <v>72</v>
      </c>
      <c r="I47" t="s">
        <v>198</v>
      </c>
      <c r="J47">
        <v>3</v>
      </c>
      <c r="K47">
        <v>1</v>
      </c>
      <c r="L47" t="s">
        <v>224</v>
      </c>
    </row>
    <row r="48" spans="1:12" x14ac:dyDescent="0.35">
      <c r="A48">
        <v>192985</v>
      </c>
      <c r="B48" t="s">
        <v>226</v>
      </c>
      <c r="C48">
        <v>27</v>
      </c>
      <c r="D48" t="s">
        <v>228</v>
      </c>
      <c r="E48">
        <v>91</v>
      </c>
      <c r="F48" t="s">
        <v>230</v>
      </c>
      <c r="G48" t="s">
        <v>232</v>
      </c>
      <c r="H48">
        <v>102</v>
      </c>
      <c r="I48" t="s">
        <v>198</v>
      </c>
      <c r="J48">
        <v>5</v>
      </c>
      <c r="K48">
        <v>4</v>
      </c>
      <c r="L48" t="s">
        <v>236</v>
      </c>
    </row>
    <row r="49" spans="1:12" x14ac:dyDescent="0.35">
      <c r="A49">
        <v>183277</v>
      </c>
      <c r="B49" t="s">
        <v>238</v>
      </c>
      <c r="C49">
        <v>27</v>
      </c>
      <c r="D49" t="s">
        <v>228</v>
      </c>
      <c r="E49">
        <v>91</v>
      </c>
      <c r="F49" t="s">
        <v>240</v>
      </c>
      <c r="G49" t="s">
        <v>242</v>
      </c>
      <c r="H49">
        <v>93</v>
      </c>
      <c r="I49" t="s">
        <v>198</v>
      </c>
      <c r="J49">
        <v>4</v>
      </c>
      <c r="K49">
        <v>4</v>
      </c>
      <c r="L49" t="s">
        <v>244</v>
      </c>
    </row>
    <row r="50" spans="1:12" x14ac:dyDescent="0.35">
      <c r="A50">
        <v>177003</v>
      </c>
      <c r="B50" t="s">
        <v>246</v>
      </c>
      <c r="C50">
        <v>32</v>
      </c>
      <c r="D50" t="s">
        <v>248</v>
      </c>
      <c r="E50">
        <v>91</v>
      </c>
      <c r="F50" t="s">
        <v>250</v>
      </c>
      <c r="G50" t="s">
        <v>252</v>
      </c>
      <c r="H50">
        <v>67</v>
      </c>
      <c r="I50" t="s">
        <v>198</v>
      </c>
      <c r="J50">
        <v>4</v>
      </c>
      <c r="K50">
        <v>4</v>
      </c>
      <c r="L50" t="s">
        <v>236</v>
      </c>
    </row>
    <row r="51" spans="1:12" x14ac:dyDescent="0.35">
      <c r="A51">
        <v>176580</v>
      </c>
      <c r="B51" t="s">
        <v>255</v>
      </c>
      <c r="C51">
        <v>31</v>
      </c>
      <c r="D51" t="s">
        <v>257</v>
      </c>
      <c r="E51">
        <v>91</v>
      </c>
      <c r="F51" t="s">
        <v>180</v>
      </c>
      <c r="G51" t="s">
        <v>259</v>
      </c>
      <c r="H51">
        <v>80</v>
      </c>
      <c r="I51" t="s">
        <v>198</v>
      </c>
      <c r="J51">
        <v>4</v>
      </c>
      <c r="K51">
        <v>3</v>
      </c>
      <c r="L51" t="s">
        <v>261</v>
      </c>
    </row>
    <row r="52" spans="1:12" x14ac:dyDescent="0.35">
      <c r="A52">
        <v>155862</v>
      </c>
      <c r="B52" t="s">
        <v>263</v>
      </c>
      <c r="C52">
        <v>32</v>
      </c>
      <c r="D52" t="s">
        <v>217</v>
      </c>
      <c r="E52">
        <v>91</v>
      </c>
      <c r="F52" t="s">
        <v>250</v>
      </c>
      <c r="G52" t="s">
        <v>265</v>
      </c>
      <c r="H52">
        <v>51</v>
      </c>
      <c r="I52" t="s">
        <v>198</v>
      </c>
      <c r="J52">
        <v>3</v>
      </c>
      <c r="K52">
        <v>3</v>
      </c>
      <c r="L52" t="s">
        <v>267</v>
      </c>
    </row>
    <row r="53" spans="1:12" x14ac:dyDescent="0.35">
      <c r="A53">
        <v>200389</v>
      </c>
      <c r="B53" t="s">
        <v>269</v>
      </c>
      <c r="C53">
        <v>25</v>
      </c>
      <c r="D53" t="s">
        <v>271</v>
      </c>
      <c r="E53">
        <v>90</v>
      </c>
      <c r="F53" t="s">
        <v>273</v>
      </c>
      <c r="G53" t="s">
        <v>275</v>
      </c>
      <c r="H53">
        <v>68</v>
      </c>
      <c r="I53" t="s">
        <v>198</v>
      </c>
      <c r="J53">
        <v>3</v>
      </c>
      <c r="K53">
        <v>1</v>
      </c>
      <c r="L53" t="s">
        <v>224</v>
      </c>
    </row>
    <row r="54" spans="1:12" x14ac:dyDescent="0.35">
      <c r="A54">
        <v>188545</v>
      </c>
      <c r="B54" t="s">
        <v>278</v>
      </c>
      <c r="C54">
        <v>29</v>
      </c>
      <c r="D54" t="s">
        <v>280</v>
      </c>
      <c r="E54">
        <v>90</v>
      </c>
      <c r="F54" t="s">
        <v>282</v>
      </c>
      <c r="G54" t="s">
        <v>196</v>
      </c>
      <c r="H54">
        <v>77</v>
      </c>
      <c r="I54" t="s">
        <v>198</v>
      </c>
      <c r="J54">
        <v>4</v>
      </c>
      <c r="K54">
        <v>4</v>
      </c>
      <c r="L54" t="s">
        <v>201</v>
      </c>
    </row>
    <row r="55" spans="1:12" x14ac:dyDescent="0.35">
      <c r="A55">
        <v>182521</v>
      </c>
      <c r="B55" t="s">
        <v>286</v>
      </c>
      <c r="C55">
        <v>28</v>
      </c>
      <c r="D55" t="s">
        <v>288</v>
      </c>
      <c r="E55">
        <v>90</v>
      </c>
      <c r="F55" t="s">
        <v>250</v>
      </c>
      <c r="G55" t="s">
        <v>290</v>
      </c>
      <c r="H55">
        <v>76.5</v>
      </c>
      <c r="I55" t="s">
        <v>198</v>
      </c>
      <c r="J55">
        <v>5</v>
      </c>
      <c r="K55">
        <v>3</v>
      </c>
      <c r="L55" t="s">
        <v>291</v>
      </c>
    </row>
    <row r="56" spans="1:12" x14ac:dyDescent="0.35">
      <c r="A56">
        <v>182493</v>
      </c>
      <c r="B56" t="s">
        <v>293</v>
      </c>
      <c r="C56">
        <v>32</v>
      </c>
      <c r="D56" t="s">
        <v>257</v>
      </c>
      <c r="E56">
        <v>90</v>
      </c>
      <c r="F56" t="s">
        <v>273</v>
      </c>
      <c r="G56" t="s">
        <v>295</v>
      </c>
      <c r="H56">
        <v>44</v>
      </c>
      <c r="I56" t="s">
        <v>198</v>
      </c>
      <c r="J56">
        <v>3</v>
      </c>
      <c r="K56">
        <v>2</v>
      </c>
      <c r="L56" t="s">
        <v>298</v>
      </c>
    </row>
    <row r="57" spans="1:12" x14ac:dyDescent="0.35">
      <c r="A57">
        <v>168542</v>
      </c>
      <c r="B57" t="s">
        <v>300</v>
      </c>
      <c r="C57">
        <v>32</v>
      </c>
      <c r="D57" t="s">
        <v>217</v>
      </c>
      <c r="E57">
        <v>90</v>
      </c>
      <c r="F57" t="s">
        <v>230</v>
      </c>
      <c r="G57" t="s">
        <v>302</v>
      </c>
      <c r="H57">
        <v>60</v>
      </c>
      <c r="I57" t="s">
        <v>184</v>
      </c>
      <c r="J57">
        <v>2</v>
      </c>
      <c r="K57">
        <v>4</v>
      </c>
      <c r="L57" t="s">
        <v>291</v>
      </c>
    </row>
    <row r="58" spans="1:12" x14ac:dyDescent="0.35">
      <c r="A58">
        <v>215914</v>
      </c>
      <c r="B58" t="s">
        <v>305</v>
      </c>
      <c r="C58">
        <v>27</v>
      </c>
      <c r="D58" t="s">
        <v>307</v>
      </c>
      <c r="E58">
        <v>89</v>
      </c>
      <c r="F58" t="s">
        <v>240</v>
      </c>
      <c r="G58" t="s">
        <v>309</v>
      </c>
      <c r="H58">
        <v>63</v>
      </c>
      <c r="I58" t="s">
        <v>198</v>
      </c>
      <c r="J58">
        <v>3</v>
      </c>
      <c r="K58">
        <v>2</v>
      </c>
      <c r="L58" t="s">
        <v>311</v>
      </c>
    </row>
    <row r="59" spans="1:12" x14ac:dyDescent="0.35">
      <c r="A59">
        <v>211110</v>
      </c>
      <c r="B59" t="s">
        <v>313</v>
      </c>
      <c r="C59">
        <v>24</v>
      </c>
      <c r="D59" t="s">
        <v>178</v>
      </c>
      <c r="E59">
        <v>89</v>
      </c>
      <c r="F59" t="s">
        <v>194</v>
      </c>
      <c r="G59" t="s">
        <v>315</v>
      </c>
      <c r="H59">
        <v>89</v>
      </c>
      <c r="I59" t="s">
        <v>184</v>
      </c>
      <c r="J59">
        <v>3</v>
      </c>
      <c r="K59">
        <v>4</v>
      </c>
      <c r="L59" t="s">
        <v>244</v>
      </c>
    </row>
    <row r="60" spans="1:12" x14ac:dyDescent="0.35">
      <c r="A60">
        <v>202126</v>
      </c>
      <c r="B60" t="s">
        <v>317</v>
      </c>
      <c r="C60">
        <v>24</v>
      </c>
      <c r="D60" t="s">
        <v>319</v>
      </c>
      <c r="E60">
        <v>89</v>
      </c>
      <c r="F60" t="s">
        <v>321</v>
      </c>
      <c r="G60" t="s">
        <v>323</v>
      </c>
      <c r="H60">
        <v>83.5</v>
      </c>
      <c r="I60" t="s">
        <v>198</v>
      </c>
      <c r="J60">
        <v>4</v>
      </c>
      <c r="K60">
        <v>3</v>
      </c>
      <c r="L60" t="s">
        <v>201</v>
      </c>
    </row>
    <row r="61" spans="1:12" x14ac:dyDescent="0.35">
      <c r="A61">
        <v>194765</v>
      </c>
      <c r="B61" t="s">
        <v>325</v>
      </c>
      <c r="C61">
        <v>27</v>
      </c>
      <c r="D61" t="s">
        <v>307</v>
      </c>
      <c r="E61">
        <v>89</v>
      </c>
      <c r="F61" t="s">
        <v>273</v>
      </c>
      <c r="G61" t="s">
        <v>327</v>
      </c>
      <c r="H61">
        <v>78</v>
      </c>
      <c r="I61" t="s">
        <v>184</v>
      </c>
      <c r="J61">
        <v>3</v>
      </c>
      <c r="K61">
        <v>4</v>
      </c>
      <c r="L61" t="s">
        <v>329</v>
      </c>
    </row>
    <row r="62" spans="1:12" x14ac:dyDescent="0.35">
      <c r="A62">
        <v>192448</v>
      </c>
      <c r="B62" t="s">
        <v>331</v>
      </c>
      <c r="C62">
        <v>26</v>
      </c>
      <c r="D62" t="s">
        <v>288</v>
      </c>
      <c r="E62">
        <v>89</v>
      </c>
      <c r="F62" t="s">
        <v>180</v>
      </c>
      <c r="G62" t="s">
        <v>333</v>
      </c>
      <c r="H62">
        <v>58</v>
      </c>
      <c r="I62" t="s">
        <v>198</v>
      </c>
      <c r="J62">
        <v>4</v>
      </c>
      <c r="K62">
        <v>1</v>
      </c>
      <c r="L62" t="s">
        <v>224</v>
      </c>
    </row>
    <row r="63" spans="1:12" x14ac:dyDescent="0.35">
      <c r="A63">
        <v>192119</v>
      </c>
      <c r="B63" t="s">
        <v>335</v>
      </c>
      <c r="C63">
        <v>26</v>
      </c>
      <c r="D63" t="s">
        <v>228</v>
      </c>
      <c r="E63">
        <v>89</v>
      </c>
      <c r="F63" t="s">
        <v>250</v>
      </c>
      <c r="G63" t="s">
        <v>337</v>
      </c>
      <c r="H63">
        <v>53.5</v>
      </c>
      <c r="I63" t="s">
        <v>184</v>
      </c>
      <c r="J63">
        <v>2</v>
      </c>
      <c r="K63">
        <v>1</v>
      </c>
      <c r="L63" t="s">
        <v>224</v>
      </c>
    </row>
    <row r="64" spans="1:12" x14ac:dyDescent="0.35">
      <c r="A64">
        <v>189511</v>
      </c>
      <c r="B64" t="s">
        <v>340</v>
      </c>
      <c r="C64">
        <v>29</v>
      </c>
      <c r="D64" t="s">
        <v>217</v>
      </c>
      <c r="E64">
        <v>89</v>
      </c>
      <c r="F64" t="s">
        <v>180</v>
      </c>
      <c r="G64" t="s">
        <v>342</v>
      </c>
      <c r="H64">
        <v>51.5</v>
      </c>
      <c r="I64" t="s">
        <v>198</v>
      </c>
      <c r="J64">
        <v>3</v>
      </c>
      <c r="K64">
        <v>3</v>
      </c>
      <c r="L64" t="s">
        <v>344</v>
      </c>
    </row>
    <row r="65" spans="1:12" x14ac:dyDescent="0.35">
      <c r="A65">
        <v>179813</v>
      </c>
      <c r="B65" t="s">
        <v>346</v>
      </c>
      <c r="C65">
        <v>31</v>
      </c>
      <c r="D65" t="s">
        <v>257</v>
      </c>
      <c r="E65">
        <v>89</v>
      </c>
      <c r="F65" t="s">
        <v>207</v>
      </c>
      <c r="G65" t="s">
        <v>302</v>
      </c>
      <c r="H65">
        <v>60</v>
      </c>
      <c r="I65" t="s">
        <v>198</v>
      </c>
      <c r="J65">
        <v>4</v>
      </c>
      <c r="K65">
        <v>3</v>
      </c>
      <c r="L65" t="s">
        <v>349</v>
      </c>
    </row>
    <row r="66" spans="1:12" x14ac:dyDescent="0.35">
      <c r="A66">
        <v>167495</v>
      </c>
      <c r="B66" t="s">
        <v>351</v>
      </c>
      <c r="C66">
        <v>32</v>
      </c>
      <c r="D66" t="s">
        <v>288</v>
      </c>
      <c r="E66">
        <v>89</v>
      </c>
      <c r="F66" t="s">
        <v>282</v>
      </c>
      <c r="G66" t="s">
        <v>353</v>
      </c>
      <c r="H66">
        <v>38</v>
      </c>
      <c r="I66" t="s">
        <v>198</v>
      </c>
      <c r="J66">
        <v>4</v>
      </c>
      <c r="K66">
        <v>1</v>
      </c>
      <c r="L66" t="s">
        <v>224</v>
      </c>
    </row>
    <row r="67" spans="1:12" x14ac:dyDescent="0.35">
      <c r="A67">
        <v>153079</v>
      </c>
      <c r="B67" t="s">
        <v>355</v>
      </c>
      <c r="C67">
        <v>30</v>
      </c>
      <c r="D67" t="s">
        <v>178</v>
      </c>
      <c r="E67">
        <v>89</v>
      </c>
      <c r="F67" t="s">
        <v>230</v>
      </c>
      <c r="G67" t="s">
        <v>357</v>
      </c>
      <c r="H67">
        <v>64.5</v>
      </c>
      <c r="I67" t="s">
        <v>198</v>
      </c>
      <c r="J67">
        <v>4</v>
      </c>
      <c r="K67">
        <v>4</v>
      </c>
      <c r="L67" t="s">
        <v>201</v>
      </c>
    </row>
    <row r="68" spans="1:12" x14ac:dyDescent="0.35">
      <c r="A68">
        <v>138956</v>
      </c>
      <c r="B68" t="s">
        <v>361</v>
      </c>
      <c r="C68">
        <v>33</v>
      </c>
      <c r="D68" t="s">
        <v>363</v>
      </c>
      <c r="E68">
        <v>89</v>
      </c>
      <c r="F68" t="s">
        <v>194</v>
      </c>
      <c r="G68" t="s">
        <v>365</v>
      </c>
      <c r="H68">
        <v>27</v>
      </c>
      <c r="I68" t="s">
        <v>184</v>
      </c>
      <c r="J68">
        <v>3</v>
      </c>
      <c r="K68">
        <v>2</v>
      </c>
      <c r="L68" t="s">
        <v>367</v>
      </c>
    </row>
    <row r="69" spans="1:12" x14ac:dyDescent="0.35">
      <c r="A69">
        <v>231747</v>
      </c>
      <c r="B69" t="s">
        <v>369</v>
      </c>
      <c r="C69">
        <v>19</v>
      </c>
      <c r="D69" t="s">
        <v>307</v>
      </c>
      <c r="E69">
        <v>88</v>
      </c>
      <c r="F69" t="s">
        <v>207</v>
      </c>
      <c r="G69" t="s">
        <v>371</v>
      </c>
      <c r="H69">
        <v>81</v>
      </c>
      <c r="I69" t="s">
        <v>198</v>
      </c>
      <c r="J69">
        <v>4</v>
      </c>
      <c r="K69">
        <v>5</v>
      </c>
      <c r="L69" t="s">
        <v>373</v>
      </c>
    </row>
    <row r="70" spans="1:12" x14ac:dyDescent="0.35">
      <c r="A70">
        <v>209331</v>
      </c>
      <c r="B70" t="s">
        <v>375</v>
      </c>
      <c r="C70">
        <v>26</v>
      </c>
      <c r="D70" t="s">
        <v>377</v>
      </c>
      <c r="E70">
        <v>88</v>
      </c>
      <c r="F70" t="s">
        <v>379</v>
      </c>
      <c r="G70" t="s">
        <v>381</v>
      </c>
      <c r="H70">
        <v>69.5</v>
      </c>
      <c r="I70" t="s">
        <v>184</v>
      </c>
      <c r="J70">
        <v>3</v>
      </c>
      <c r="K70">
        <v>4</v>
      </c>
      <c r="L70" t="s">
        <v>373</v>
      </c>
    </row>
    <row r="71" spans="1:12" x14ac:dyDescent="0.35">
      <c r="A71">
        <v>200145</v>
      </c>
      <c r="B71" t="s">
        <v>385</v>
      </c>
      <c r="C71">
        <v>26</v>
      </c>
      <c r="D71" t="s">
        <v>205</v>
      </c>
      <c r="E71">
        <v>88</v>
      </c>
      <c r="F71" t="s">
        <v>250</v>
      </c>
      <c r="G71" t="s">
        <v>387</v>
      </c>
      <c r="H71">
        <v>59.5</v>
      </c>
      <c r="I71" t="s">
        <v>198</v>
      </c>
      <c r="J71">
        <v>3</v>
      </c>
      <c r="K71">
        <v>2</v>
      </c>
      <c r="L71" t="s">
        <v>344</v>
      </c>
    </row>
    <row r="72" spans="1:12" x14ac:dyDescent="0.35">
      <c r="A72">
        <v>198710</v>
      </c>
      <c r="B72" t="s">
        <v>389</v>
      </c>
      <c r="C72">
        <v>26</v>
      </c>
      <c r="D72" t="s">
        <v>391</v>
      </c>
      <c r="E72">
        <v>88</v>
      </c>
      <c r="F72" t="s">
        <v>282</v>
      </c>
      <c r="G72" t="s">
        <v>381</v>
      </c>
      <c r="H72">
        <v>69.5</v>
      </c>
      <c r="I72" t="s">
        <v>184</v>
      </c>
      <c r="J72">
        <v>3</v>
      </c>
      <c r="K72">
        <v>4</v>
      </c>
      <c r="L72" t="s">
        <v>393</v>
      </c>
    </row>
    <row r="73" spans="1:12" x14ac:dyDescent="0.35">
      <c r="A73">
        <v>198219</v>
      </c>
      <c r="B73" t="s">
        <v>394</v>
      </c>
      <c r="C73">
        <v>27</v>
      </c>
      <c r="D73" t="s">
        <v>363</v>
      </c>
      <c r="E73">
        <v>88</v>
      </c>
      <c r="F73" t="s">
        <v>396</v>
      </c>
      <c r="G73" t="s">
        <v>398</v>
      </c>
      <c r="H73">
        <v>62</v>
      </c>
      <c r="I73" t="s">
        <v>198</v>
      </c>
      <c r="J73">
        <v>3</v>
      </c>
      <c r="K73">
        <v>4</v>
      </c>
      <c r="L73" t="s">
        <v>213</v>
      </c>
    </row>
    <row r="74" spans="1:12" x14ac:dyDescent="0.35">
      <c r="A74">
        <v>197781</v>
      </c>
      <c r="B74" t="s">
        <v>400</v>
      </c>
      <c r="C74">
        <v>26</v>
      </c>
      <c r="D74" t="s">
        <v>217</v>
      </c>
      <c r="E74">
        <v>88</v>
      </c>
      <c r="F74" t="s">
        <v>250</v>
      </c>
      <c r="G74" t="s">
        <v>402</v>
      </c>
      <c r="H74">
        <v>73.5</v>
      </c>
      <c r="I74" t="s">
        <v>198</v>
      </c>
      <c r="J74">
        <v>3</v>
      </c>
      <c r="K74">
        <v>4</v>
      </c>
      <c r="L74" t="s">
        <v>213</v>
      </c>
    </row>
    <row r="75" spans="1:12" x14ac:dyDescent="0.35">
      <c r="A75">
        <v>190460</v>
      </c>
      <c r="B75" t="s">
        <v>404</v>
      </c>
      <c r="C75">
        <v>26</v>
      </c>
      <c r="D75" t="s">
        <v>406</v>
      </c>
      <c r="E75">
        <v>88</v>
      </c>
      <c r="F75" t="s">
        <v>321</v>
      </c>
      <c r="G75" t="s">
        <v>402</v>
      </c>
      <c r="H75">
        <v>73.5</v>
      </c>
      <c r="I75" t="s">
        <v>198</v>
      </c>
      <c r="J75">
        <v>5</v>
      </c>
      <c r="K75">
        <v>4</v>
      </c>
      <c r="L75" t="s">
        <v>329</v>
      </c>
    </row>
    <row r="76" spans="1:12" x14ac:dyDescent="0.35">
      <c r="A76">
        <v>189242</v>
      </c>
      <c r="B76" t="s">
        <v>409</v>
      </c>
      <c r="C76">
        <v>26</v>
      </c>
      <c r="D76" t="s">
        <v>205</v>
      </c>
      <c r="E76">
        <v>88</v>
      </c>
      <c r="F76" t="s">
        <v>180</v>
      </c>
      <c r="G76" t="s">
        <v>381</v>
      </c>
      <c r="H76">
        <v>69.5</v>
      </c>
      <c r="I76" t="s">
        <v>198</v>
      </c>
      <c r="J76">
        <v>4</v>
      </c>
      <c r="K76">
        <v>5</v>
      </c>
      <c r="L76" t="s">
        <v>213</v>
      </c>
    </row>
    <row r="77" spans="1:12" x14ac:dyDescent="0.35">
      <c r="A77">
        <v>188567</v>
      </c>
      <c r="B77" t="s">
        <v>412</v>
      </c>
      <c r="C77">
        <v>29</v>
      </c>
      <c r="D77" t="s">
        <v>414</v>
      </c>
      <c r="E77">
        <v>88</v>
      </c>
      <c r="F77" t="s">
        <v>416</v>
      </c>
      <c r="G77" t="s">
        <v>418</v>
      </c>
      <c r="H77">
        <v>59</v>
      </c>
      <c r="I77" t="s">
        <v>198</v>
      </c>
      <c r="J77">
        <v>4</v>
      </c>
      <c r="K77">
        <v>4</v>
      </c>
      <c r="L77" t="s">
        <v>421</v>
      </c>
    </row>
    <row r="78" spans="1:12" x14ac:dyDescent="0.35">
      <c r="A78">
        <v>178603</v>
      </c>
      <c r="B78" t="s">
        <v>423</v>
      </c>
      <c r="C78">
        <v>29</v>
      </c>
      <c r="D78" t="s">
        <v>288</v>
      </c>
      <c r="E78">
        <v>88</v>
      </c>
      <c r="F78" t="s">
        <v>282</v>
      </c>
      <c r="G78" t="s">
        <v>425</v>
      </c>
      <c r="H78">
        <v>46</v>
      </c>
      <c r="I78" t="s">
        <v>198</v>
      </c>
      <c r="J78">
        <v>3</v>
      </c>
      <c r="K78">
        <v>3</v>
      </c>
      <c r="L78" t="s">
        <v>367</v>
      </c>
    </row>
    <row r="79" spans="1:12" x14ac:dyDescent="0.35">
      <c r="A79">
        <v>176676</v>
      </c>
      <c r="B79" t="s">
        <v>428</v>
      </c>
      <c r="C79">
        <v>30</v>
      </c>
      <c r="D79" t="s">
        <v>205</v>
      </c>
      <c r="E79">
        <v>88</v>
      </c>
      <c r="F79" t="s">
        <v>250</v>
      </c>
      <c r="G79" t="s">
        <v>430</v>
      </c>
      <c r="H79">
        <v>43</v>
      </c>
      <c r="I79" t="s">
        <v>184</v>
      </c>
      <c r="J79">
        <v>4</v>
      </c>
      <c r="K79">
        <v>5</v>
      </c>
      <c r="L79" t="s">
        <v>431</v>
      </c>
    </row>
    <row r="80" spans="1:12" x14ac:dyDescent="0.35">
      <c r="A80">
        <v>173731</v>
      </c>
      <c r="B80" t="s">
        <v>433</v>
      </c>
      <c r="C80">
        <v>28</v>
      </c>
      <c r="D80" t="s">
        <v>435</v>
      </c>
      <c r="E80">
        <v>88</v>
      </c>
      <c r="F80" t="s">
        <v>250</v>
      </c>
      <c r="G80" t="s">
        <v>302</v>
      </c>
      <c r="H80">
        <v>60</v>
      </c>
      <c r="I80" t="s">
        <v>184</v>
      </c>
      <c r="J80">
        <v>3</v>
      </c>
      <c r="K80">
        <v>4</v>
      </c>
      <c r="L80" t="s">
        <v>201</v>
      </c>
    </row>
    <row r="81" spans="1:12" x14ac:dyDescent="0.35">
      <c r="A81">
        <v>167948</v>
      </c>
      <c r="B81" t="s">
        <v>438</v>
      </c>
      <c r="C81">
        <v>31</v>
      </c>
      <c r="D81" t="s">
        <v>307</v>
      </c>
      <c r="E81">
        <v>88</v>
      </c>
      <c r="F81" t="s">
        <v>321</v>
      </c>
      <c r="G81" t="s">
        <v>440</v>
      </c>
      <c r="H81">
        <v>36</v>
      </c>
      <c r="I81" t="s">
        <v>184</v>
      </c>
      <c r="J81">
        <v>1</v>
      </c>
      <c r="K81">
        <v>1</v>
      </c>
      <c r="L81" t="s">
        <v>224</v>
      </c>
    </row>
    <row r="82" spans="1:12" x14ac:dyDescent="0.35">
      <c r="A82">
        <v>167664</v>
      </c>
      <c r="B82" t="s">
        <v>442</v>
      </c>
      <c r="C82">
        <v>30</v>
      </c>
      <c r="D82" t="s">
        <v>178</v>
      </c>
      <c r="E82">
        <v>88</v>
      </c>
      <c r="F82" t="s">
        <v>444</v>
      </c>
      <c r="G82" t="s">
        <v>446</v>
      </c>
      <c r="H82">
        <v>57</v>
      </c>
      <c r="I82" t="s">
        <v>198</v>
      </c>
      <c r="J82">
        <v>4</v>
      </c>
      <c r="K82">
        <v>3</v>
      </c>
      <c r="L82" t="s">
        <v>349</v>
      </c>
    </row>
    <row r="83" spans="1:12" x14ac:dyDescent="0.35">
      <c r="A83">
        <v>164240</v>
      </c>
      <c r="B83" t="s">
        <v>448</v>
      </c>
      <c r="C83">
        <v>33</v>
      </c>
      <c r="D83" t="s">
        <v>205</v>
      </c>
      <c r="E83">
        <v>88</v>
      </c>
      <c r="F83" t="s">
        <v>207</v>
      </c>
      <c r="G83" t="s">
        <v>450</v>
      </c>
      <c r="H83">
        <v>24</v>
      </c>
      <c r="I83" t="s">
        <v>198</v>
      </c>
      <c r="J83">
        <v>3</v>
      </c>
      <c r="K83">
        <v>2</v>
      </c>
      <c r="L83" t="s">
        <v>267</v>
      </c>
    </row>
    <row r="84" spans="1:12" x14ac:dyDescent="0.35">
      <c r="A84">
        <v>162835</v>
      </c>
      <c r="B84" t="s">
        <v>451</v>
      </c>
      <c r="C84">
        <v>33</v>
      </c>
      <c r="D84" t="s">
        <v>271</v>
      </c>
      <c r="E84">
        <v>88</v>
      </c>
      <c r="F84" t="s">
        <v>453</v>
      </c>
      <c r="G84" t="s">
        <v>455</v>
      </c>
      <c r="H84">
        <v>30</v>
      </c>
      <c r="I84" t="s">
        <v>198</v>
      </c>
      <c r="J84">
        <v>2</v>
      </c>
      <c r="K84">
        <v>1</v>
      </c>
      <c r="L84" t="s">
        <v>224</v>
      </c>
    </row>
    <row r="85" spans="1:12" x14ac:dyDescent="0.35">
      <c r="A85">
        <v>1179</v>
      </c>
      <c r="B85" t="s">
        <v>457</v>
      </c>
      <c r="C85">
        <v>40</v>
      </c>
      <c r="D85" t="s">
        <v>363</v>
      </c>
      <c r="E85">
        <v>88</v>
      </c>
      <c r="F85" t="s">
        <v>207</v>
      </c>
      <c r="G85" t="s">
        <v>459</v>
      </c>
      <c r="H85">
        <v>4</v>
      </c>
      <c r="I85" t="s">
        <v>198</v>
      </c>
      <c r="J85">
        <v>2</v>
      </c>
      <c r="K85">
        <v>1</v>
      </c>
      <c r="L85" t="s">
        <v>224</v>
      </c>
    </row>
    <row r="86" spans="1:12" x14ac:dyDescent="0.35">
      <c r="A86">
        <v>205600</v>
      </c>
      <c r="B86" t="s">
        <v>462</v>
      </c>
      <c r="C86">
        <v>24</v>
      </c>
      <c r="D86" t="s">
        <v>307</v>
      </c>
      <c r="E86">
        <v>87</v>
      </c>
      <c r="F86" t="s">
        <v>180</v>
      </c>
      <c r="G86" t="s">
        <v>446</v>
      </c>
      <c r="H86">
        <v>57</v>
      </c>
      <c r="I86" t="s">
        <v>184</v>
      </c>
      <c r="J86">
        <v>3</v>
      </c>
      <c r="K86">
        <v>2</v>
      </c>
      <c r="L86" t="s">
        <v>298</v>
      </c>
    </row>
    <row r="87" spans="1:12" x14ac:dyDescent="0.35">
      <c r="A87">
        <v>201399</v>
      </c>
      <c r="B87" t="s">
        <v>465</v>
      </c>
      <c r="C87">
        <v>25</v>
      </c>
      <c r="D87" t="s">
        <v>178</v>
      </c>
      <c r="E87">
        <v>87</v>
      </c>
      <c r="F87" t="s">
        <v>453</v>
      </c>
      <c r="G87" t="s">
        <v>357</v>
      </c>
      <c r="H87">
        <v>64.5</v>
      </c>
      <c r="I87" t="s">
        <v>198</v>
      </c>
      <c r="J87">
        <v>4</v>
      </c>
      <c r="K87">
        <v>3</v>
      </c>
      <c r="L87" t="s">
        <v>201</v>
      </c>
    </row>
    <row r="88" spans="1:12" x14ac:dyDescent="0.35">
      <c r="A88">
        <v>201024</v>
      </c>
      <c r="B88" t="s">
        <v>468</v>
      </c>
      <c r="C88">
        <v>27</v>
      </c>
      <c r="D88" t="s">
        <v>470</v>
      </c>
      <c r="E88">
        <v>87</v>
      </c>
      <c r="F88" t="s">
        <v>396</v>
      </c>
      <c r="G88" t="s">
        <v>265</v>
      </c>
      <c r="H88">
        <v>51</v>
      </c>
      <c r="I88" t="s">
        <v>198</v>
      </c>
      <c r="J88">
        <v>3</v>
      </c>
      <c r="K88">
        <v>2</v>
      </c>
      <c r="L88" t="s">
        <v>367</v>
      </c>
    </row>
    <row r="89" spans="1:12" x14ac:dyDescent="0.35">
      <c r="A89">
        <v>195864</v>
      </c>
      <c r="B89" t="s">
        <v>473</v>
      </c>
      <c r="C89">
        <v>25</v>
      </c>
      <c r="D89" t="s">
        <v>307</v>
      </c>
      <c r="E89">
        <v>87</v>
      </c>
      <c r="F89" t="s">
        <v>219</v>
      </c>
      <c r="G89" t="s">
        <v>475</v>
      </c>
      <c r="H89">
        <v>64</v>
      </c>
      <c r="I89" t="s">
        <v>198</v>
      </c>
      <c r="J89">
        <v>4</v>
      </c>
      <c r="K89">
        <v>5</v>
      </c>
      <c r="L89" t="s">
        <v>477</v>
      </c>
    </row>
    <row r="90" spans="1:12" x14ac:dyDescent="0.35">
      <c r="A90">
        <v>193041</v>
      </c>
      <c r="B90" t="s">
        <v>479</v>
      </c>
      <c r="C90">
        <v>31</v>
      </c>
      <c r="D90" t="s">
        <v>481</v>
      </c>
      <c r="E90">
        <v>87</v>
      </c>
      <c r="F90" t="s">
        <v>250</v>
      </c>
      <c r="G90" t="s">
        <v>483</v>
      </c>
      <c r="H90">
        <v>30.5</v>
      </c>
      <c r="I90" t="s">
        <v>198</v>
      </c>
      <c r="J90">
        <v>3</v>
      </c>
      <c r="K90">
        <v>1</v>
      </c>
      <c r="L90" t="s">
        <v>224</v>
      </c>
    </row>
    <row r="91" spans="1:12" x14ac:dyDescent="0.35">
      <c r="A91">
        <v>192505</v>
      </c>
      <c r="B91" t="s">
        <v>486</v>
      </c>
      <c r="C91">
        <v>25</v>
      </c>
      <c r="D91" t="s">
        <v>228</v>
      </c>
      <c r="E91">
        <v>87</v>
      </c>
      <c r="F91" t="s">
        <v>219</v>
      </c>
      <c r="G91" t="s">
        <v>488</v>
      </c>
      <c r="H91">
        <v>62.5</v>
      </c>
      <c r="I91" t="s">
        <v>184</v>
      </c>
      <c r="J91">
        <v>3</v>
      </c>
      <c r="K91">
        <v>3</v>
      </c>
      <c r="L91" t="s">
        <v>201</v>
      </c>
    </row>
    <row r="92" spans="1:12" x14ac:dyDescent="0.35">
      <c r="A92">
        <v>192387</v>
      </c>
      <c r="B92" t="s">
        <v>491</v>
      </c>
      <c r="C92">
        <v>28</v>
      </c>
      <c r="D92" t="s">
        <v>363</v>
      </c>
      <c r="E92">
        <v>87</v>
      </c>
      <c r="F92" t="s">
        <v>493</v>
      </c>
      <c r="G92" t="s">
        <v>495</v>
      </c>
      <c r="H92">
        <v>52</v>
      </c>
      <c r="I92" t="s">
        <v>198</v>
      </c>
      <c r="J92">
        <v>4</v>
      </c>
      <c r="K92">
        <v>3</v>
      </c>
      <c r="L92" t="s">
        <v>201</v>
      </c>
    </row>
    <row r="93" spans="1:12" x14ac:dyDescent="0.35">
      <c r="A93">
        <v>189332</v>
      </c>
      <c r="B93" t="s">
        <v>497</v>
      </c>
      <c r="C93">
        <v>29</v>
      </c>
      <c r="D93" t="s">
        <v>217</v>
      </c>
      <c r="E93">
        <v>87</v>
      </c>
      <c r="F93" t="s">
        <v>180</v>
      </c>
      <c r="G93" t="s">
        <v>353</v>
      </c>
      <c r="H93">
        <v>38</v>
      </c>
      <c r="I93" t="s">
        <v>184</v>
      </c>
      <c r="J93">
        <v>3</v>
      </c>
      <c r="K93">
        <v>3</v>
      </c>
      <c r="L93" t="s">
        <v>431</v>
      </c>
    </row>
    <row r="94" spans="1:12" x14ac:dyDescent="0.35">
      <c r="A94">
        <v>175943</v>
      </c>
      <c r="B94" t="s">
        <v>500</v>
      </c>
      <c r="C94">
        <v>31</v>
      </c>
      <c r="D94" t="s">
        <v>228</v>
      </c>
      <c r="E94">
        <v>87</v>
      </c>
      <c r="F94" t="s">
        <v>396</v>
      </c>
      <c r="G94" t="s">
        <v>502</v>
      </c>
      <c r="H94">
        <v>45</v>
      </c>
      <c r="I94" t="s">
        <v>198</v>
      </c>
      <c r="J94">
        <v>4</v>
      </c>
      <c r="K94">
        <v>4</v>
      </c>
      <c r="L94" t="s">
        <v>188</v>
      </c>
    </row>
    <row r="95" spans="1:12" x14ac:dyDescent="0.35">
      <c r="A95">
        <v>172871</v>
      </c>
      <c r="B95" t="s">
        <v>505</v>
      </c>
      <c r="C95">
        <v>31</v>
      </c>
      <c r="D95" t="s">
        <v>228</v>
      </c>
      <c r="E95">
        <v>87</v>
      </c>
      <c r="F95" t="s">
        <v>321</v>
      </c>
      <c r="G95" t="s">
        <v>507</v>
      </c>
      <c r="H95">
        <v>34</v>
      </c>
      <c r="I95" t="s">
        <v>184</v>
      </c>
      <c r="J95">
        <v>3</v>
      </c>
      <c r="K95">
        <v>3</v>
      </c>
      <c r="L95" t="s">
        <v>367</v>
      </c>
    </row>
    <row r="96" spans="1:12" x14ac:dyDescent="0.35">
      <c r="A96">
        <v>171877</v>
      </c>
      <c r="B96" t="s">
        <v>509</v>
      </c>
      <c r="C96">
        <v>30</v>
      </c>
      <c r="D96" t="s">
        <v>511</v>
      </c>
      <c r="E96">
        <v>87</v>
      </c>
      <c r="F96" t="s">
        <v>396</v>
      </c>
      <c r="G96" t="s">
        <v>513</v>
      </c>
      <c r="H96">
        <v>46.5</v>
      </c>
      <c r="I96" t="s">
        <v>198</v>
      </c>
      <c r="J96">
        <v>5</v>
      </c>
      <c r="K96">
        <v>3</v>
      </c>
      <c r="L96" t="s">
        <v>291</v>
      </c>
    </row>
    <row r="97" spans="1:12" x14ac:dyDescent="0.35">
      <c r="A97">
        <v>168651</v>
      </c>
      <c r="B97" t="s">
        <v>515</v>
      </c>
      <c r="C97">
        <v>30</v>
      </c>
      <c r="D97" t="s">
        <v>248</v>
      </c>
      <c r="E97">
        <v>87</v>
      </c>
      <c r="F97" t="s">
        <v>180</v>
      </c>
      <c r="G97" t="s">
        <v>513</v>
      </c>
      <c r="H97">
        <v>46.5</v>
      </c>
      <c r="I97" t="s">
        <v>198</v>
      </c>
      <c r="J97">
        <v>3</v>
      </c>
      <c r="K97">
        <v>3</v>
      </c>
      <c r="L97" t="s">
        <v>236</v>
      </c>
    </row>
    <row r="98" spans="1:12" x14ac:dyDescent="0.35">
      <c r="A98">
        <v>152729</v>
      </c>
      <c r="B98" t="s">
        <v>517</v>
      </c>
      <c r="C98">
        <v>31</v>
      </c>
      <c r="D98" t="s">
        <v>217</v>
      </c>
      <c r="E98">
        <v>87</v>
      </c>
      <c r="F98" t="s">
        <v>180</v>
      </c>
      <c r="G98" t="s">
        <v>507</v>
      </c>
      <c r="H98">
        <v>34</v>
      </c>
      <c r="I98" t="s">
        <v>198</v>
      </c>
      <c r="J98">
        <v>3</v>
      </c>
      <c r="K98">
        <v>2</v>
      </c>
      <c r="L98" t="s">
        <v>267</v>
      </c>
    </row>
    <row r="99" spans="1:12" x14ac:dyDescent="0.35">
      <c r="A99">
        <v>222492</v>
      </c>
      <c r="B99" t="s">
        <v>520</v>
      </c>
      <c r="C99">
        <v>22</v>
      </c>
      <c r="D99" t="s">
        <v>288</v>
      </c>
      <c r="E99">
        <v>86</v>
      </c>
      <c r="F99" t="s">
        <v>230</v>
      </c>
      <c r="G99" t="s">
        <v>522</v>
      </c>
      <c r="H99">
        <v>61</v>
      </c>
      <c r="I99" t="s">
        <v>184</v>
      </c>
      <c r="J99">
        <v>3</v>
      </c>
      <c r="K99">
        <v>4</v>
      </c>
      <c r="L99" t="s">
        <v>213</v>
      </c>
    </row>
    <row r="100" spans="1:12" x14ac:dyDescent="0.35">
      <c r="A100">
        <v>218667</v>
      </c>
      <c r="B100" t="s">
        <v>524</v>
      </c>
      <c r="C100">
        <v>23</v>
      </c>
      <c r="D100" t="s">
        <v>192</v>
      </c>
      <c r="E100">
        <v>86</v>
      </c>
      <c r="F100" t="s">
        <v>230</v>
      </c>
      <c r="G100" t="s">
        <v>387</v>
      </c>
      <c r="H100">
        <v>59.5</v>
      </c>
      <c r="I100" t="s">
        <v>184</v>
      </c>
      <c r="J100">
        <v>3</v>
      </c>
      <c r="K100">
        <v>4</v>
      </c>
      <c r="L100" t="s">
        <v>527</v>
      </c>
    </row>
    <row r="101" spans="1:12" x14ac:dyDescent="0.35">
      <c r="A101">
        <v>210257</v>
      </c>
      <c r="B101" t="s">
        <v>528</v>
      </c>
      <c r="C101">
        <v>24</v>
      </c>
      <c r="D101" t="s">
        <v>205</v>
      </c>
      <c r="E101">
        <v>86</v>
      </c>
      <c r="F101" t="s">
        <v>230</v>
      </c>
      <c r="G101" t="s">
        <v>530</v>
      </c>
      <c r="H101">
        <v>41.5</v>
      </c>
      <c r="I101" t="s">
        <v>184</v>
      </c>
      <c r="J101">
        <v>3</v>
      </c>
      <c r="K101">
        <v>1</v>
      </c>
      <c r="L101" t="s">
        <v>224</v>
      </c>
    </row>
    <row r="102" spans="1:12" x14ac:dyDescent="0.35">
      <c r="A102">
        <v>208722</v>
      </c>
      <c r="B102" t="s">
        <v>531</v>
      </c>
      <c r="C102">
        <v>26</v>
      </c>
      <c r="D102" t="s">
        <v>470</v>
      </c>
      <c r="E102">
        <v>86</v>
      </c>
      <c r="F102" t="s">
        <v>379</v>
      </c>
      <c r="G102" t="s">
        <v>495</v>
      </c>
      <c r="H102">
        <v>52</v>
      </c>
      <c r="I102" t="s">
        <v>198</v>
      </c>
      <c r="J102">
        <v>4</v>
      </c>
      <c r="K102">
        <v>4</v>
      </c>
      <c r="L102" t="s">
        <v>421</v>
      </c>
    </row>
    <row r="103" spans="1:12" x14ac:dyDescent="0.35">
      <c r="A103">
        <v>203376</v>
      </c>
      <c r="B103" t="s">
        <v>533</v>
      </c>
      <c r="C103">
        <v>26</v>
      </c>
      <c r="D103" t="s">
        <v>535</v>
      </c>
      <c r="E103">
        <v>86</v>
      </c>
      <c r="F103" t="s">
        <v>379</v>
      </c>
      <c r="G103" t="s">
        <v>537</v>
      </c>
      <c r="H103">
        <v>44.5</v>
      </c>
      <c r="I103" t="s">
        <v>198</v>
      </c>
      <c r="J103">
        <v>3</v>
      </c>
      <c r="K103">
        <v>2</v>
      </c>
      <c r="L103" t="s">
        <v>367</v>
      </c>
    </row>
    <row r="104" spans="1:12" x14ac:dyDescent="0.35">
      <c r="A104">
        <v>202652</v>
      </c>
      <c r="B104" t="s">
        <v>539</v>
      </c>
      <c r="C104">
        <v>23</v>
      </c>
      <c r="D104" t="s">
        <v>319</v>
      </c>
      <c r="E104">
        <v>86</v>
      </c>
      <c r="F104" t="s">
        <v>230</v>
      </c>
      <c r="G104" t="s">
        <v>541</v>
      </c>
      <c r="H104">
        <v>56.5</v>
      </c>
      <c r="I104" t="s">
        <v>198</v>
      </c>
      <c r="J104">
        <v>3</v>
      </c>
      <c r="K104">
        <v>4</v>
      </c>
      <c r="L104" t="s">
        <v>527</v>
      </c>
    </row>
    <row r="105" spans="1:12" x14ac:dyDescent="0.35">
      <c r="A105">
        <v>201942</v>
      </c>
      <c r="B105" t="s">
        <v>543</v>
      </c>
      <c r="C105">
        <v>26</v>
      </c>
      <c r="D105" t="s">
        <v>205</v>
      </c>
      <c r="E105">
        <v>86</v>
      </c>
      <c r="F105" t="s">
        <v>379</v>
      </c>
      <c r="G105" t="s">
        <v>545</v>
      </c>
      <c r="H105">
        <v>53</v>
      </c>
      <c r="I105" t="s">
        <v>198</v>
      </c>
      <c r="J105">
        <v>4</v>
      </c>
      <c r="K105">
        <v>4</v>
      </c>
      <c r="L105" t="s">
        <v>329</v>
      </c>
    </row>
    <row r="106" spans="1:12" x14ac:dyDescent="0.35">
      <c r="A106">
        <v>201535</v>
      </c>
      <c r="B106" t="s">
        <v>547</v>
      </c>
      <c r="C106">
        <v>25</v>
      </c>
      <c r="D106" t="s">
        <v>307</v>
      </c>
      <c r="E106">
        <v>86</v>
      </c>
      <c r="F106" t="s">
        <v>250</v>
      </c>
      <c r="G106" t="s">
        <v>549</v>
      </c>
      <c r="H106">
        <v>50</v>
      </c>
      <c r="I106" t="s">
        <v>198</v>
      </c>
      <c r="J106">
        <v>3</v>
      </c>
      <c r="K106">
        <v>2</v>
      </c>
      <c r="L106" t="s">
        <v>267</v>
      </c>
    </row>
    <row r="107" spans="1:12" x14ac:dyDescent="0.35">
      <c r="A107">
        <v>199556</v>
      </c>
      <c r="B107" t="s">
        <v>550</v>
      </c>
      <c r="C107">
        <v>25</v>
      </c>
      <c r="D107" t="s">
        <v>363</v>
      </c>
      <c r="E107">
        <v>86</v>
      </c>
      <c r="F107" t="s">
        <v>207</v>
      </c>
      <c r="G107" t="s">
        <v>552</v>
      </c>
      <c r="H107">
        <v>55</v>
      </c>
      <c r="I107" t="s">
        <v>198</v>
      </c>
      <c r="J107">
        <v>4</v>
      </c>
      <c r="K107">
        <v>4</v>
      </c>
      <c r="L107" t="s">
        <v>291</v>
      </c>
    </row>
    <row r="108" spans="1:12" x14ac:dyDescent="0.35">
      <c r="A108">
        <v>191043</v>
      </c>
      <c r="B108" t="s">
        <v>554</v>
      </c>
      <c r="C108">
        <v>27</v>
      </c>
      <c r="D108" t="s">
        <v>205</v>
      </c>
      <c r="E108">
        <v>86</v>
      </c>
      <c r="F108" t="s">
        <v>194</v>
      </c>
      <c r="G108" t="s">
        <v>556</v>
      </c>
      <c r="H108">
        <v>36.5</v>
      </c>
      <c r="I108" t="s">
        <v>184</v>
      </c>
      <c r="J108">
        <v>3</v>
      </c>
      <c r="K108">
        <v>3</v>
      </c>
      <c r="L108" t="s">
        <v>431</v>
      </c>
    </row>
    <row r="109" spans="1:12" x14ac:dyDescent="0.35">
      <c r="A109">
        <v>190483</v>
      </c>
      <c r="B109" t="s">
        <v>558</v>
      </c>
      <c r="C109">
        <v>27</v>
      </c>
      <c r="D109" t="s">
        <v>205</v>
      </c>
      <c r="E109">
        <v>86</v>
      </c>
      <c r="F109" t="s">
        <v>194</v>
      </c>
      <c r="G109" t="s">
        <v>513</v>
      </c>
      <c r="H109">
        <v>46.5</v>
      </c>
      <c r="I109" t="s">
        <v>184</v>
      </c>
      <c r="J109">
        <v>3</v>
      </c>
      <c r="K109">
        <v>5</v>
      </c>
      <c r="L109" t="s">
        <v>421</v>
      </c>
    </row>
    <row r="110" spans="1:12" x14ac:dyDescent="0.35">
      <c r="A110">
        <v>189596</v>
      </c>
      <c r="B110" t="s">
        <v>561</v>
      </c>
      <c r="C110">
        <v>28</v>
      </c>
      <c r="D110" t="s">
        <v>288</v>
      </c>
      <c r="E110">
        <v>86</v>
      </c>
      <c r="F110" t="s">
        <v>282</v>
      </c>
      <c r="G110" t="s">
        <v>502</v>
      </c>
      <c r="H110">
        <v>45</v>
      </c>
      <c r="I110" t="s">
        <v>198</v>
      </c>
      <c r="J110">
        <v>4</v>
      </c>
      <c r="K110">
        <v>3</v>
      </c>
      <c r="L110" t="s">
        <v>329</v>
      </c>
    </row>
    <row r="111" spans="1:12" x14ac:dyDescent="0.35">
      <c r="A111">
        <v>189509</v>
      </c>
      <c r="B111" t="s">
        <v>564</v>
      </c>
      <c r="C111">
        <v>27</v>
      </c>
      <c r="D111" t="s">
        <v>217</v>
      </c>
      <c r="E111">
        <v>86</v>
      </c>
      <c r="F111" t="s">
        <v>282</v>
      </c>
      <c r="G111" t="s">
        <v>566</v>
      </c>
      <c r="H111">
        <v>45.5</v>
      </c>
      <c r="I111" t="s">
        <v>198</v>
      </c>
      <c r="J111">
        <v>3</v>
      </c>
      <c r="K111">
        <v>5</v>
      </c>
      <c r="L111" t="s">
        <v>567</v>
      </c>
    </row>
    <row r="112" spans="1:12" x14ac:dyDescent="0.35">
      <c r="A112">
        <v>188350</v>
      </c>
      <c r="B112" t="s">
        <v>569</v>
      </c>
      <c r="C112">
        <v>29</v>
      </c>
      <c r="D112" t="s">
        <v>288</v>
      </c>
      <c r="E112">
        <v>86</v>
      </c>
      <c r="F112" t="s">
        <v>571</v>
      </c>
      <c r="G112" t="s">
        <v>573</v>
      </c>
      <c r="H112">
        <v>43.5</v>
      </c>
      <c r="I112" t="s">
        <v>198</v>
      </c>
      <c r="J112">
        <v>4</v>
      </c>
      <c r="K112">
        <v>4</v>
      </c>
      <c r="L112" t="s">
        <v>421</v>
      </c>
    </row>
    <row r="113" spans="1:12" x14ac:dyDescent="0.35">
      <c r="A113">
        <v>184432</v>
      </c>
      <c r="B113" t="s">
        <v>574</v>
      </c>
      <c r="C113">
        <v>28</v>
      </c>
      <c r="D113" t="s">
        <v>217</v>
      </c>
      <c r="E113">
        <v>86</v>
      </c>
      <c r="F113" t="s">
        <v>240</v>
      </c>
      <c r="G113" t="s">
        <v>576</v>
      </c>
      <c r="H113">
        <v>35</v>
      </c>
      <c r="I113" t="s">
        <v>198</v>
      </c>
      <c r="J113">
        <v>3</v>
      </c>
      <c r="K113">
        <v>2</v>
      </c>
      <c r="L113" t="s">
        <v>577</v>
      </c>
    </row>
    <row r="114" spans="1:12" x14ac:dyDescent="0.35">
      <c r="A114">
        <v>184344</v>
      </c>
      <c r="B114" t="s">
        <v>579</v>
      </c>
      <c r="C114">
        <v>31</v>
      </c>
      <c r="D114" t="s">
        <v>363</v>
      </c>
      <c r="E114">
        <v>86</v>
      </c>
      <c r="F114" t="s">
        <v>194</v>
      </c>
      <c r="G114" t="s">
        <v>455</v>
      </c>
      <c r="H114">
        <v>30</v>
      </c>
      <c r="I114" t="s">
        <v>198</v>
      </c>
      <c r="J114">
        <v>3</v>
      </c>
      <c r="K114">
        <v>2</v>
      </c>
      <c r="L114" t="s">
        <v>267</v>
      </c>
    </row>
    <row r="115" spans="1:12" x14ac:dyDescent="0.35">
      <c r="A115">
        <v>184087</v>
      </c>
      <c r="B115" t="s">
        <v>583</v>
      </c>
      <c r="C115">
        <v>29</v>
      </c>
      <c r="D115" t="s">
        <v>228</v>
      </c>
      <c r="E115">
        <v>86</v>
      </c>
      <c r="F115" t="s">
        <v>321</v>
      </c>
      <c r="G115" t="s">
        <v>585</v>
      </c>
      <c r="H115">
        <v>39</v>
      </c>
      <c r="I115" t="s">
        <v>198</v>
      </c>
      <c r="J115">
        <v>3</v>
      </c>
      <c r="K115">
        <v>2</v>
      </c>
      <c r="L115" t="s">
        <v>267</v>
      </c>
    </row>
    <row r="116" spans="1:12" x14ac:dyDescent="0.35">
      <c r="A116">
        <v>180206</v>
      </c>
      <c r="B116" t="s">
        <v>587</v>
      </c>
      <c r="C116">
        <v>28</v>
      </c>
      <c r="D116" t="s">
        <v>589</v>
      </c>
      <c r="E116">
        <v>86</v>
      </c>
      <c r="F116" t="s">
        <v>194</v>
      </c>
      <c r="G116" t="s">
        <v>295</v>
      </c>
      <c r="H116">
        <v>44</v>
      </c>
      <c r="I116" t="s">
        <v>198</v>
      </c>
      <c r="J116">
        <v>4</v>
      </c>
      <c r="K116">
        <v>3</v>
      </c>
      <c r="L116" t="s">
        <v>344</v>
      </c>
    </row>
    <row r="117" spans="1:12" x14ac:dyDescent="0.35">
      <c r="A117">
        <v>177509</v>
      </c>
      <c r="B117" t="s">
        <v>591</v>
      </c>
      <c r="C117">
        <v>31</v>
      </c>
      <c r="D117" t="s">
        <v>593</v>
      </c>
      <c r="E117">
        <v>86</v>
      </c>
      <c r="F117" t="s">
        <v>194</v>
      </c>
      <c r="G117" t="s">
        <v>455</v>
      </c>
      <c r="H117">
        <v>30</v>
      </c>
      <c r="I117" t="s">
        <v>198</v>
      </c>
      <c r="J117">
        <v>3</v>
      </c>
      <c r="K117">
        <v>2</v>
      </c>
      <c r="L117" t="s">
        <v>298</v>
      </c>
    </row>
    <row r="118" spans="1:12" x14ac:dyDescent="0.35">
      <c r="A118">
        <v>176635</v>
      </c>
      <c r="B118" t="s">
        <v>596</v>
      </c>
      <c r="C118">
        <v>29</v>
      </c>
      <c r="D118" t="s">
        <v>288</v>
      </c>
      <c r="E118">
        <v>86</v>
      </c>
      <c r="F118" t="s">
        <v>416</v>
      </c>
      <c r="G118" t="s">
        <v>573</v>
      </c>
      <c r="H118">
        <v>43.5</v>
      </c>
      <c r="I118" t="s">
        <v>184</v>
      </c>
      <c r="J118">
        <v>2</v>
      </c>
      <c r="K118">
        <v>4</v>
      </c>
      <c r="L118" t="s">
        <v>329</v>
      </c>
    </row>
    <row r="119" spans="1:12" x14ac:dyDescent="0.35">
      <c r="A119">
        <v>135507</v>
      </c>
      <c r="B119" t="s">
        <v>599</v>
      </c>
      <c r="C119">
        <v>33</v>
      </c>
      <c r="D119" t="s">
        <v>205</v>
      </c>
      <c r="E119">
        <v>86</v>
      </c>
      <c r="F119" t="s">
        <v>230</v>
      </c>
      <c r="G119" t="s">
        <v>601</v>
      </c>
      <c r="H119">
        <v>18</v>
      </c>
      <c r="I119" t="s">
        <v>198</v>
      </c>
      <c r="J119">
        <v>4</v>
      </c>
      <c r="K119">
        <v>3</v>
      </c>
      <c r="L119" t="s">
        <v>344</v>
      </c>
    </row>
    <row r="120" spans="1:12" x14ac:dyDescent="0.35">
      <c r="A120">
        <v>41</v>
      </c>
      <c r="B120" t="s">
        <v>603</v>
      </c>
      <c r="C120">
        <v>34</v>
      </c>
      <c r="D120" t="s">
        <v>217</v>
      </c>
      <c r="E120">
        <v>86</v>
      </c>
      <c r="F120" t="s">
        <v>605</v>
      </c>
      <c r="G120" t="s">
        <v>607</v>
      </c>
      <c r="H120">
        <v>21.5</v>
      </c>
      <c r="I120" t="s">
        <v>198</v>
      </c>
      <c r="J120">
        <v>4</v>
      </c>
      <c r="K120">
        <v>4</v>
      </c>
      <c r="L120" t="s">
        <v>244</v>
      </c>
    </row>
    <row r="121" spans="1:12" x14ac:dyDescent="0.35">
      <c r="A121">
        <v>232363</v>
      </c>
      <c r="B121" t="s">
        <v>610</v>
      </c>
      <c r="C121">
        <v>23</v>
      </c>
      <c r="D121" t="s">
        <v>511</v>
      </c>
      <c r="E121">
        <v>85</v>
      </c>
      <c r="F121" t="s">
        <v>453</v>
      </c>
      <c r="G121" t="s">
        <v>513</v>
      </c>
      <c r="H121">
        <v>46.5</v>
      </c>
      <c r="I121" t="s">
        <v>198</v>
      </c>
      <c r="J121">
        <v>4</v>
      </c>
      <c r="K121">
        <v>2</v>
      </c>
      <c r="L121" t="s">
        <v>367</v>
      </c>
    </row>
    <row r="122" spans="1:12" x14ac:dyDescent="0.35">
      <c r="A122">
        <v>223848</v>
      </c>
      <c r="B122" t="s">
        <v>615</v>
      </c>
      <c r="C122">
        <v>23</v>
      </c>
      <c r="D122" t="s">
        <v>617</v>
      </c>
      <c r="E122">
        <v>85</v>
      </c>
      <c r="F122" t="s">
        <v>493</v>
      </c>
      <c r="G122" t="s">
        <v>619</v>
      </c>
      <c r="H122">
        <v>50.5</v>
      </c>
      <c r="I122" t="s">
        <v>198</v>
      </c>
      <c r="J122">
        <v>4</v>
      </c>
      <c r="K122">
        <v>4</v>
      </c>
      <c r="L122" t="s">
        <v>567</v>
      </c>
    </row>
    <row r="123" spans="1:12" x14ac:dyDescent="0.35">
      <c r="A123">
        <v>220834</v>
      </c>
      <c r="B123" t="s">
        <v>622</v>
      </c>
      <c r="C123">
        <v>22</v>
      </c>
      <c r="D123" t="s">
        <v>217</v>
      </c>
      <c r="E123">
        <v>85</v>
      </c>
      <c r="F123" t="s">
        <v>250</v>
      </c>
      <c r="G123" t="s">
        <v>624</v>
      </c>
      <c r="H123">
        <v>54</v>
      </c>
      <c r="I123" t="s">
        <v>184</v>
      </c>
      <c r="J123">
        <v>3</v>
      </c>
      <c r="K123">
        <v>4</v>
      </c>
      <c r="L123" t="s">
        <v>527</v>
      </c>
    </row>
    <row r="124" spans="1:12" x14ac:dyDescent="0.35">
      <c r="A124">
        <v>216594</v>
      </c>
      <c r="B124" t="s">
        <v>625</v>
      </c>
      <c r="C124">
        <v>24</v>
      </c>
      <c r="D124" t="s">
        <v>307</v>
      </c>
      <c r="E124">
        <v>85</v>
      </c>
      <c r="F124" t="s">
        <v>627</v>
      </c>
      <c r="G124" t="s">
        <v>549</v>
      </c>
      <c r="H124">
        <v>50</v>
      </c>
      <c r="I124" t="s">
        <v>184</v>
      </c>
      <c r="J124">
        <v>3</v>
      </c>
      <c r="K124">
        <v>4</v>
      </c>
      <c r="L124" t="s">
        <v>329</v>
      </c>
    </row>
    <row r="125" spans="1:12" x14ac:dyDescent="0.35">
      <c r="A125">
        <v>212831</v>
      </c>
      <c r="B125" t="s">
        <v>630</v>
      </c>
      <c r="C125">
        <v>25</v>
      </c>
      <c r="D125" t="s">
        <v>205</v>
      </c>
      <c r="E125">
        <v>85</v>
      </c>
      <c r="F125" t="s">
        <v>379</v>
      </c>
      <c r="G125" t="s">
        <v>556</v>
      </c>
      <c r="H125">
        <v>36.5</v>
      </c>
      <c r="I125" t="s">
        <v>198</v>
      </c>
      <c r="J125">
        <v>3</v>
      </c>
      <c r="K125">
        <v>1</v>
      </c>
      <c r="L125" t="s">
        <v>224</v>
      </c>
    </row>
    <row r="126" spans="1:12" x14ac:dyDescent="0.35">
      <c r="A126">
        <v>212622</v>
      </c>
      <c r="B126" t="s">
        <v>633</v>
      </c>
      <c r="C126">
        <v>23</v>
      </c>
      <c r="D126" t="s">
        <v>288</v>
      </c>
      <c r="E126">
        <v>85</v>
      </c>
      <c r="F126" t="s">
        <v>282</v>
      </c>
      <c r="G126" t="s">
        <v>635</v>
      </c>
      <c r="H126">
        <v>40.5</v>
      </c>
      <c r="I126" t="s">
        <v>198</v>
      </c>
      <c r="J126">
        <v>4</v>
      </c>
      <c r="K126">
        <v>3</v>
      </c>
      <c r="L126" t="s">
        <v>236</v>
      </c>
    </row>
    <row r="127" spans="1:12" x14ac:dyDescent="0.35">
      <c r="A127">
        <v>208421</v>
      </c>
      <c r="B127" t="s">
        <v>636</v>
      </c>
      <c r="C127">
        <v>23</v>
      </c>
      <c r="D127" t="s">
        <v>217</v>
      </c>
      <c r="E127">
        <v>85</v>
      </c>
      <c r="F127" t="s">
        <v>273</v>
      </c>
      <c r="G127" t="s">
        <v>619</v>
      </c>
      <c r="H127">
        <v>50.5</v>
      </c>
      <c r="I127" t="s">
        <v>184</v>
      </c>
      <c r="J127">
        <v>4</v>
      </c>
      <c r="K127">
        <v>3</v>
      </c>
      <c r="L127" t="s">
        <v>236</v>
      </c>
    </row>
    <row r="128" spans="1:12" x14ac:dyDescent="0.35">
      <c r="A128">
        <v>204485</v>
      </c>
      <c r="B128" t="s">
        <v>638</v>
      </c>
      <c r="C128">
        <v>27</v>
      </c>
      <c r="D128" t="s">
        <v>640</v>
      </c>
      <c r="E128">
        <v>85</v>
      </c>
      <c r="F128" t="s">
        <v>230</v>
      </c>
      <c r="G128" t="s">
        <v>635</v>
      </c>
      <c r="H128">
        <v>40.5</v>
      </c>
      <c r="I128" t="s">
        <v>184</v>
      </c>
      <c r="J128">
        <v>4</v>
      </c>
      <c r="K128">
        <v>5</v>
      </c>
      <c r="L128" t="s">
        <v>527</v>
      </c>
    </row>
    <row r="129" spans="1:12" x14ac:dyDescent="0.35">
      <c r="A129">
        <v>197445</v>
      </c>
      <c r="B129" t="s">
        <v>642</v>
      </c>
      <c r="C129">
        <v>26</v>
      </c>
      <c r="D129" t="s">
        <v>644</v>
      </c>
      <c r="E129">
        <v>85</v>
      </c>
      <c r="F129" t="s">
        <v>282</v>
      </c>
      <c r="G129" t="s">
        <v>353</v>
      </c>
      <c r="H129">
        <v>38</v>
      </c>
      <c r="I129" t="s">
        <v>184</v>
      </c>
      <c r="J129">
        <v>4</v>
      </c>
      <c r="K129">
        <v>3</v>
      </c>
      <c r="L129" t="s">
        <v>431</v>
      </c>
    </row>
    <row r="130" spans="1:12" x14ac:dyDescent="0.35">
      <c r="A130">
        <v>193747</v>
      </c>
      <c r="B130" t="s">
        <v>647</v>
      </c>
      <c r="C130">
        <v>26</v>
      </c>
      <c r="D130" t="s">
        <v>217</v>
      </c>
      <c r="E130">
        <v>85</v>
      </c>
      <c r="F130" t="s">
        <v>273</v>
      </c>
      <c r="G130" t="s">
        <v>502</v>
      </c>
      <c r="H130">
        <v>45</v>
      </c>
      <c r="I130" t="s">
        <v>198</v>
      </c>
      <c r="J130">
        <v>4</v>
      </c>
      <c r="K130">
        <v>3</v>
      </c>
      <c r="L130" t="s">
        <v>421</v>
      </c>
    </row>
    <row r="131" spans="1:12" x14ac:dyDescent="0.35">
      <c r="A131">
        <v>193301</v>
      </c>
      <c r="B131" t="s">
        <v>651</v>
      </c>
      <c r="C131">
        <v>27</v>
      </c>
      <c r="D131" t="s">
        <v>307</v>
      </c>
      <c r="E131">
        <v>85</v>
      </c>
      <c r="F131" t="s">
        <v>416</v>
      </c>
      <c r="G131" t="s">
        <v>502</v>
      </c>
      <c r="H131">
        <v>45</v>
      </c>
      <c r="I131" t="s">
        <v>198</v>
      </c>
      <c r="J131">
        <v>4</v>
      </c>
      <c r="K131">
        <v>4</v>
      </c>
      <c r="L131" t="s">
        <v>201</v>
      </c>
    </row>
    <row r="132" spans="1:12" x14ac:dyDescent="0.35">
      <c r="A132">
        <v>192774</v>
      </c>
      <c r="B132" t="s">
        <v>654</v>
      </c>
      <c r="C132">
        <v>27</v>
      </c>
      <c r="D132" t="s">
        <v>656</v>
      </c>
      <c r="E132">
        <v>85</v>
      </c>
      <c r="F132" t="s">
        <v>658</v>
      </c>
      <c r="G132" t="s">
        <v>660</v>
      </c>
      <c r="H132">
        <v>37.5</v>
      </c>
      <c r="I132" t="s">
        <v>198</v>
      </c>
      <c r="J132">
        <v>2</v>
      </c>
      <c r="K132">
        <v>2</v>
      </c>
      <c r="L132" t="s">
        <v>367</v>
      </c>
    </row>
    <row r="133" spans="1:12" x14ac:dyDescent="0.35">
      <c r="A133">
        <v>192366</v>
      </c>
      <c r="B133" t="s">
        <v>662</v>
      </c>
      <c r="C133">
        <v>30</v>
      </c>
      <c r="D133" t="s">
        <v>178</v>
      </c>
      <c r="E133">
        <v>85</v>
      </c>
      <c r="F133" t="s">
        <v>230</v>
      </c>
      <c r="G133" t="s">
        <v>664</v>
      </c>
      <c r="H133">
        <v>28.5</v>
      </c>
      <c r="I133" t="s">
        <v>198</v>
      </c>
      <c r="J133">
        <v>3</v>
      </c>
      <c r="K133">
        <v>2</v>
      </c>
      <c r="L133" t="s">
        <v>298</v>
      </c>
    </row>
    <row r="134" spans="1:12" x14ac:dyDescent="0.35">
      <c r="A134">
        <v>189513</v>
      </c>
      <c r="B134" t="s">
        <v>667</v>
      </c>
      <c r="C134">
        <v>29</v>
      </c>
      <c r="D134" t="s">
        <v>217</v>
      </c>
      <c r="E134">
        <v>85</v>
      </c>
      <c r="F134" t="s">
        <v>669</v>
      </c>
      <c r="G134" t="s">
        <v>671</v>
      </c>
      <c r="H134">
        <v>37</v>
      </c>
      <c r="I134" t="s">
        <v>198</v>
      </c>
      <c r="J134">
        <v>4</v>
      </c>
      <c r="K134">
        <v>3</v>
      </c>
      <c r="L134" t="s">
        <v>236</v>
      </c>
    </row>
    <row r="135" spans="1:12" x14ac:dyDescent="0.35">
      <c r="A135">
        <v>187961</v>
      </c>
      <c r="B135" t="s">
        <v>673</v>
      </c>
      <c r="C135">
        <v>29</v>
      </c>
      <c r="D135" t="s">
        <v>205</v>
      </c>
      <c r="E135">
        <v>85</v>
      </c>
      <c r="F135" t="s">
        <v>675</v>
      </c>
      <c r="G135" t="s">
        <v>671</v>
      </c>
      <c r="H135">
        <v>37</v>
      </c>
      <c r="I135" t="s">
        <v>198</v>
      </c>
      <c r="J135">
        <v>3</v>
      </c>
      <c r="K135">
        <v>3</v>
      </c>
      <c r="L135" t="s">
        <v>311</v>
      </c>
    </row>
    <row r="136" spans="1:12" x14ac:dyDescent="0.35">
      <c r="A136">
        <v>186153</v>
      </c>
      <c r="B136" t="s">
        <v>678</v>
      </c>
      <c r="C136">
        <v>28</v>
      </c>
      <c r="D136" t="s">
        <v>280</v>
      </c>
      <c r="E136">
        <v>85</v>
      </c>
      <c r="F136" t="s">
        <v>194</v>
      </c>
      <c r="G136" t="s">
        <v>680</v>
      </c>
      <c r="H136">
        <v>32</v>
      </c>
      <c r="I136" t="s">
        <v>198</v>
      </c>
      <c r="J136">
        <v>3</v>
      </c>
      <c r="K136">
        <v>1</v>
      </c>
      <c r="L136" t="s">
        <v>224</v>
      </c>
    </row>
    <row r="137" spans="1:12" x14ac:dyDescent="0.35">
      <c r="A137">
        <v>184941</v>
      </c>
      <c r="B137" t="s">
        <v>682</v>
      </c>
      <c r="C137">
        <v>29</v>
      </c>
      <c r="D137" t="s">
        <v>684</v>
      </c>
      <c r="E137">
        <v>85</v>
      </c>
      <c r="F137" t="s">
        <v>219</v>
      </c>
      <c r="G137" t="s">
        <v>660</v>
      </c>
      <c r="H137">
        <v>37.5</v>
      </c>
      <c r="I137" t="s">
        <v>198</v>
      </c>
      <c r="J137">
        <v>3</v>
      </c>
      <c r="K137">
        <v>4</v>
      </c>
      <c r="L137" t="s">
        <v>527</v>
      </c>
    </row>
    <row r="138" spans="1:12" x14ac:dyDescent="0.35">
      <c r="A138">
        <v>184267</v>
      </c>
      <c r="B138" t="s">
        <v>687</v>
      </c>
      <c r="C138">
        <v>28</v>
      </c>
      <c r="D138" t="s">
        <v>640</v>
      </c>
      <c r="E138">
        <v>85</v>
      </c>
      <c r="F138" t="s">
        <v>689</v>
      </c>
      <c r="G138" t="s">
        <v>585</v>
      </c>
      <c r="H138">
        <v>39</v>
      </c>
      <c r="I138" t="s">
        <v>198</v>
      </c>
      <c r="J138">
        <v>3</v>
      </c>
      <c r="K138">
        <v>4</v>
      </c>
      <c r="L138" t="s">
        <v>421</v>
      </c>
    </row>
    <row r="139" spans="1:12" x14ac:dyDescent="0.35">
      <c r="A139">
        <v>183907</v>
      </c>
      <c r="B139" t="s">
        <v>693</v>
      </c>
      <c r="C139">
        <v>29</v>
      </c>
      <c r="D139" t="s">
        <v>288</v>
      </c>
      <c r="E139">
        <v>85</v>
      </c>
      <c r="F139" t="s">
        <v>282</v>
      </c>
      <c r="G139" t="s">
        <v>455</v>
      </c>
      <c r="H139">
        <v>30</v>
      </c>
      <c r="I139" t="s">
        <v>198</v>
      </c>
      <c r="J139">
        <v>4</v>
      </c>
      <c r="K139">
        <v>2</v>
      </c>
      <c r="L139" t="s">
        <v>267</v>
      </c>
    </row>
    <row r="140" spans="1:12" x14ac:dyDescent="0.35">
      <c r="A140">
        <v>181872</v>
      </c>
      <c r="B140" t="s">
        <v>696</v>
      </c>
      <c r="C140">
        <v>31</v>
      </c>
      <c r="D140" t="s">
        <v>684</v>
      </c>
      <c r="E140">
        <v>85</v>
      </c>
      <c r="F140" t="s">
        <v>180</v>
      </c>
      <c r="G140" t="s">
        <v>698</v>
      </c>
      <c r="H140">
        <v>26</v>
      </c>
      <c r="I140" t="s">
        <v>198</v>
      </c>
      <c r="J140">
        <v>4</v>
      </c>
      <c r="K140">
        <v>3</v>
      </c>
      <c r="L140" t="s">
        <v>329</v>
      </c>
    </row>
    <row r="141" spans="1:12" x14ac:dyDescent="0.35">
      <c r="A141">
        <v>181458</v>
      </c>
      <c r="B141" t="s">
        <v>700</v>
      </c>
      <c r="C141">
        <v>29</v>
      </c>
      <c r="D141" t="s">
        <v>248</v>
      </c>
      <c r="E141">
        <v>85</v>
      </c>
      <c r="F141" t="s">
        <v>453</v>
      </c>
      <c r="G141" t="s">
        <v>660</v>
      </c>
      <c r="H141">
        <v>37.5</v>
      </c>
      <c r="I141" t="s">
        <v>198</v>
      </c>
      <c r="J141">
        <v>5</v>
      </c>
      <c r="K141">
        <v>4</v>
      </c>
      <c r="L141" t="s">
        <v>421</v>
      </c>
    </row>
    <row r="142" spans="1:12" x14ac:dyDescent="0.35">
      <c r="A142">
        <v>180930</v>
      </c>
      <c r="B142" t="s">
        <v>703</v>
      </c>
      <c r="C142">
        <v>32</v>
      </c>
      <c r="D142" t="s">
        <v>589</v>
      </c>
      <c r="E142">
        <v>85</v>
      </c>
      <c r="F142" t="s">
        <v>658</v>
      </c>
      <c r="G142" t="s">
        <v>483</v>
      </c>
      <c r="H142">
        <v>30.5</v>
      </c>
      <c r="I142" t="s">
        <v>198</v>
      </c>
      <c r="J142">
        <v>5</v>
      </c>
      <c r="K142">
        <v>2</v>
      </c>
      <c r="L142" t="s">
        <v>201</v>
      </c>
    </row>
    <row r="143" spans="1:12" x14ac:dyDescent="0.35">
      <c r="A143">
        <v>179846</v>
      </c>
      <c r="B143" t="s">
        <v>705</v>
      </c>
      <c r="C143">
        <v>31</v>
      </c>
      <c r="D143" t="s">
        <v>288</v>
      </c>
      <c r="E143">
        <v>85</v>
      </c>
      <c r="F143" t="s">
        <v>194</v>
      </c>
      <c r="G143" t="s">
        <v>707</v>
      </c>
      <c r="H143">
        <v>33</v>
      </c>
      <c r="I143" t="s">
        <v>198</v>
      </c>
      <c r="J143">
        <v>4</v>
      </c>
      <c r="K143">
        <v>2</v>
      </c>
      <c r="L143" t="s">
        <v>236</v>
      </c>
    </row>
    <row r="144" spans="1:12" x14ac:dyDescent="0.35">
      <c r="A144">
        <v>179844</v>
      </c>
      <c r="B144" t="s">
        <v>708</v>
      </c>
      <c r="C144">
        <v>29</v>
      </c>
      <c r="D144" t="s">
        <v>217</v>
      </c>
      <c r="E144">
        <v>85</v>
      </c>
      <c r="F144" t="s">
        <v>273</v>
      </c>
      <c r="G144" t="s">
        <v>710</v>
      </c>
      <c r="H144">
        <v>38.5</v>
      </c>
      <c r="I144" t="s">
        <v>198</v>
      </c>
      <c r="J144">
        <v>4</v>
      </c>
      <c r="K144">
        <v>2</v>
      </c>
      <c r="L144" t="s">
        <v>349</v>
      </c>
    </row>
  </sheetData>
  <dataValidations count="1">
    <dataValidation type="list" allowBlank="1" showInputMessage="1" showErrorMessage="1" sqref="A32" xr:uid="{ED2DEAD1-1F17-4D11-B164-68649DAA9DE0}">
      <formula1>$A$6:$A$10</formula1>
    </dataValidation>
  </dataValidations>
  <pageMargins left="0.7" right="0.7" top="0.75" bottom="0.75" header="0.3" footer="0.3"/>
  <cellWatches>
    <cellWatch r="G9"/>
  </cellWatch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AB932-54F5-44DF-9FCC-53FD3BC937C1}">
  <sheetPr codeName="Sheet15"/>
  <dimension ref="A1:S65"/>
  <sheetViews>
    <sheetView workbookViewId="0">
      <selection activeCell="C53" sqref="C53"/>
    </sheetView>
  </sheetViews>
  <sheetFormatPr defaultRowHeight="14.5" x14ac:dyDescent="0.35"/>
  <cols>
    <col min="1" max="1" width="17.08984375" customWidth="1"/>
    <col min="2" max="2" width="27.7265625" customWidth="1"/>
    <col min="3" max="3" width="15.54296875" bestFit="1" customWidth="1"/>
    <col min="4" max="4" width="30.7265625" customWidth="1"/>
    <col min="5" max="5" width="10.453125" bestFit="1" customWidth="1"/>
    <col min="6" max="6" width="9.453125" bestFit="1" customWidth="1"/>
    <col min="7" max="7" width="17.54296875" customWidth="1"/>
    <col min="8" max="8" width="10.453125" bestFit="1" customWidth="1"/>
    <col min="19" max="19" width="9.453125" bestFit="1" customWidth="1"/>
    <col min="21" max="21" width="9.453125" bestFit="1" customWidth="1"/>
  </cols>
  <sheetData>
    <row r="1" spans="1:8" x14ac:dyDescent="0.35">
      <c r="A1" s="19" t="s">
        <v>1570</v>
      </c>
      <c r="B1" s="19"/>
      <c r="C1" s="19"/>
      <c r="D1" s="19"/>
      <c r="E1" s="19"/>
      <c r="F1" s="19"/>
      <c r="G1" s="19"/>
    </row>
    <row r="2" spans="1:8" x14ac:dyDescent="0.35">
      <c r="A2" s="5" t="s">
        <v>1508</v>
      </c>
      <c r="B2" s="52">
        <v>125</v>
      </c>
      <c r="D2" t="s">
        <v>1503</v>
      </c>
      <c r="E2" s="47">
        <v>43777</v>
      </c>
      <c r="G2" t="s">
        <v>1506</v>
      </c>
      <c r="H2" s="47">
        <v>43770</v>
      </c>
    </row>
    <row r="3" spans="1:8" x14ac:dyDescent="0.35">
      <c r="A3" s="5" t="s">
        <v>1509</v>
      </c>
      <c r="B3" s="53">
        <v>125</v>
      </c>
      <c r="D3" t="s">
        <v>1504</v>
      </c>
      <c r="E3" s="47">
        <v>43798</v>
      </c>
      <c r="G3" t="s">
        <v>1507</v>
      </c>
      <c r="H3" s="47">
        <f>H2-1</f>
        <v>43769</v>
      </c>
    </row>
    <row r="4" spans="1:8" x14ac:dyDescent="0.35">
      <c r="D4" t="s">
        <v>1505</v>
      </c>
      <c r="E4">
        <f>E3-E2</f>
        <v>21</v>
      </c>
    </row>
    <row r="5" spans="1:8" x14ac:dyDescent="0.35">
      <c r="A5" t="s">
        <v>1555</v>
      </c>
      <c r="B5" s="47">
        <v>43758</v>
      </c>
    </row>
    <row r="6" spans="1:8" x14ac:dyDescent="0.35">
      <c r="A6" t="s">
        <v>1556</v>
      </c>
      <c r="B6" s="59">
        <v>0.75</v>
      </c>
    </row>
    <row r="7" spans="1:8" x14ac:dyDescent="0.35">
      <c r="B7" s="59"/>
    </row>
    <row r="8" spans="1:8" x14ac:dyDescent="0.35">
      <c r="A8" s="29" t="s">
        <v>1515</v>
      </c>
      <c r="B8" s="29"/>
      <c r="C8" s="29"/>
      <c r="D8" s="29"/>
      <c r="E8" s="29"/>
    </row>
    <row r="9" spans="1:8" x14ac:dyDescent="0.35">
      <c r="A9" s="5" t="s">
        <v>29</v>
      </c>
      <c r="B9" s="5" t="s">
        <v>1046</v>
      </c>
      <c r="C9" s="5" t="s">
        <v>5</v>
      </c>
      <c r="D9" s="5" t="s">
        <v>21</v>
      </c>
    </row>
    <row r="10" spans="1:8" x14ac:dyDescent="0.35">
      <c r="A10" s="41" t="s">
        <v>1514</v>
      </c>
      <c r="B10" s="34" t="str">
        <f ca="1">_xlfn.FORMULATEXT(C10)</f>
        <v>=DATEVALUE("21-11-2019")</v>
      </c>
      <c r="C10" s="52">
        <f>DATEVALUE("21-11-2019")</f>
        <v>43790</v>
      </c>
      <c r="D10" s="34" t="s">
        <v>1536</v>
      </c>
    </row>
    <row r="11" spans="1:8" x14ac:dyDescent="0.35">
      <c r="A11" s="41" t="s">
        <v>1521</v>
      </c>
      <c r="B11" s="34" t="str">
        <f ca="1">_xlfn.FORMULATEXT(C11)</f>
        <v>=TIMEVALUE("6:50 pm")</v>
      </c>
      <c r="C11" s="53">
        <f>TIMEVALUE("6:50 pm")</f>
        <v>0.78472222222222221</v>
      </c>
      <c r="D11" s="34" t="s">
        <v>1537</v>
      </c>
    </row>
    <row r="12" spans="1:8" ht="29" x14ac:dyDescent="0.35">
      <c r="A12" s="41" t="s">
        <v>1513</v>
      </c>
      <c r="B12" s="34" t="str">
        <f ca="1">_xlfn.FORMULATEXT(C12)</f>
        <v>=DATE(2019,11,21)</v>
      </c>
      <c r="C12" s="52">
        <f>DATE(2019,11,21)</f>
        <v>43790</v>
      </c>
      <c r="D12" s="34" t="s">
        <v>1535</v>
      </c>
    </row>
    <row r="13" spans="1:8" ht="29" x14ac:dyDescent="0.35">
      <c r="A13" s="5" t="s">
        <v>1526</v>
      </c>
      <c r="B13" s="34" t="str">
        <f t="shared" ref="B13:B28" ca="1" si="0">_xlfn.FORMULATEXT(C13)</f>
        <v>=TODAY()</v>
      </c>
      <c r="C13" s="55">
        <f ca="1">TODAY()</f>
        <v>44021</v>
      </c>
      <c r="D13" s="56" t="s">
        <v>1533</v>
      </c>
    </row>
    <row r="14" spans="1:8" ht="29" x14ac:dyDescent="0.35">
      <c r="A14" s="5" t="s">
        <v>1527</v>
      </c>
      <c r="B14" s="34" t="str">
        <f t="shared" ca="1" si="0"/>
        <v>=NOW()</v>
      </c>
      <c r="C14" s="57">
        <f ca="1">NOW()</f>
        <v>44021.845358333332</v>
      </c>
      <c r="D14" s="56" t="s">
        <v>1534</v>
      </c>
    </row>
    <row r="15" spans="1:8" ht="29" x14ac:dyDescent="0.35">
      <c r="A15" s="41" t="s">
        <v>1516</v>
      </c>
      <c r="B15" s="34" t="str">
        <f t="shared" ca="1" si="0"/>
        <v>=DAY(C10)</v>
      </c>
      <c r="C15" s="4">
        <f>DAY(C10)</f>
        <v>21</v>
      </c>
      <c r="D15" s="34" t="s">
        <v>1538</v>
      </c>
    </row>
    <row r="16" spans="1:8" ht="29" x14ac:dyDescent="0.35">
      <c r="A16" s="41" t="s">
        <v>1519</v>
      </c>
      <c r="B16" s="34" t="str">
        <f t="shared" ca="1" si="0"/>
        <v>=MONTH(C10)</v>
      </c>
      <c r="C16" s="4">
        <f>MONTH(C10)</f>
        <v>11</v>
      </c>
      <c r="D16" s="34" t="s">
        <v>1539</v>
      </c>
    </row>
    <row r="17" spans="1:5" x14ac:dyDescent="0.35">
      <c r="A17" s="41" t="s">
        <v>1522</v>
      </c>
      <c r="B17" s="34" t="str">
        <f t="shared" ca="1" si="0"/>
        <v>=YEAR(C10)</v>
      </c>
      <c r="C17" s="4">
        <f>YEAR(C10)</f>
        <v>2019</v>
      </c>
      <c r="D17" s="34" t="s">
        <v>1540</v>
      </c>
    </row>
    <row r="18" spans="1:5" ht="29" x14ac:dyDescent="0.35">
      <c r="A18" s="41" t="s">
        <v>1517</v>
      </c>
      <c r="B18" s="34" t="str">
        <f t="shared" ca="1" si="0"/>
        <v>=HOUR(C11)</v>
      </c>
      <c r="C18" s="4">
        <f>HOUR(C11)</f>
        <v>18</v>
      </c>
      <c r="D18" s="34" t="s">
        <v>1541</v>
      </c>
    </row>
    <row r="19" spans="1:5" x14ac:dyDescent="0.35">
      <c r="A19" s="41" t="s">
        <v>1518</v>
      </c>
      <c r="B19" s="34" t="str">
        <f t="shared" ca="1" si="0"/>
        <v>=MINUTE(C11)</v>
      </c>
      <c r="C19" s="4">
        <f>MINUTE(C11)</f>
        <v>50</v>
      </c>
      <c r="D19" s="34" t="s">
        <v>1542</v>
      </c>
    </row>
    <row r="20" spans="1:5" x14ac:dyDescent="0.35">
      <c r="A20" s="41" t="s">
        <v>1520</v>
      </c>
      <c r="B20" s="34" t="str">
        <f t="shared" ca="1" si="0"/>
        <v>=SECOND(C11)</v>
      </c>
      <c r="C20" s="4">
        <f>SECOND(C11)</f>
        <v>0</v>
      </c>
      <c r="D20" s="34" t="s">
        <v>1543</v>
      </c>
    </row>
    <row r="21" spans="1:5" ht="29" x14ac:dyDescent="0.35">
      <c r="A21" s="41" t="s">
        <v>1532</v>
      </c>
      <c r="B21" s="34" t="str">
        <f t="shared" ca="1" si="0"/>
        <v>=YEARFRAC("1/1/2019", "1/6/2019")</v>
      </c>
      <c r="C21" s="58">
        <f>YEARFRAC("1/1/2019", "1/6/2019")</f>
        <v>0.41666666666666669</v>
      </c>
      <c r="D21" s="34" t="s">
        <v>1545</v>
      </c>
    </row>
    <row r="22" spans="1:5" ht="29" x14ac:dyDescent="0.35">
      <c r="A22" s="41" t="s">
        <v>1523</v>
      </c>
      <c r="B22" s="34" t="str">
        <f t="shared" ca="1" si="0"/>
        <v>=DAYS("1/1/2019", "1/6/2019")</v>
      </c>
      <c r="C22" s="4">
        <f>_xlfn.DAYS("1/1/2019", "1/6/2019")</f>
        <v>-151</v>
      </c>
      <c r="D22" s="34" t="s">
        <v>1546</v>
      </c>
    </row>
    <row r="23" spans="1:5" ht="43.5" x14ac:dyDescent="0.35">
      <c r="A23" s="41" t="s">
        <v>1528</v>
      </c>
      <c r="B23" s="34" t="str">
        <f ca="1">_xlfn.FORMULATEXT(C23)</f>
        <v>=NETWORKDAYS("1/1/2019", "1/6/2019")</v>
      </c>
      <c r="C23" s="4">
        <f>NETWORKDAYS("1/1/2019", "1/6/2019")</f>
        <v>109</v>
      </c>
      <c r="D23" s="34" t="s">
        <v>1549</v>
      </c>
      <c r="E23" t="s">
        <v>1550</v>
      </c>
    </row>
    <row r="24" spans="1:5" ht="43.5" x14ac:dyDescent="0.35">
      <c r="A24" s="41" t="s">
        <v>1531</v>
      </c>
      <c r="B24" s="34" t="str">
        <f ca="1">_xlfn.FORMULATEXT(C24)</f>
        <v>=WORKDAY(C10,5)</v>
      </c>
      <c r="C24" s="52">
        <f>WORKDAY(C10,5)</f>
        <v>43797</v>
      </c>
      <c r="D24" s="34" t="s">
        <v>1553</v>
      </c>
      <c r="E24" t="s">
        <v>1554</v>
      </c>
    </row>
    <row r="25" spans="1:5" ht="29" x14ac:dyDescent="0.35">
      <c r="A25" s="41" t="s">
        <v>1529</v>
      </c>
      <c r="B25" s="34" t="str">
        <f ca="1">_xlfn.FORMULATEXT(C25)</f>
        <v>=WEEKDAY(C10)</v>
      </c>
      <c r="C25" s="4">
        <f>WEEKDAY(C10)</f>
        <v>5</v>
      </c>
      <c r="D25" s="34" t="s">
        <v>1551</v>
      </c>
    </row>
    <row r="26" spans="1:5" ht="29" x14ac:dyDescent="0.35">
      <c r="A26" s="41" t="s">
        <v>1530</v>
      </c>
      <c r="B26" s="34" t="str">
        <f ca="1">_xlfn.FORMULATEXT(C26)</f>
        <v>=WEEKNUM(C10)</v>
      </c>
      <c r="C26" s="4">
        <f>WEEKNUM(C10)</f>
        <v>47</v>
      </c>
      <c r="D26" s="34" t="s">
        <v>1544</v>
      </c>
      <c r="E26" t="s">
        <v>1552</v>
      </c>
    </row>
    <row r="27" spans="1:5" ht="29" x14ac:dyDescent="0.35">
      <c r="A27" s="41" t="s">
        <v>1524</v>
      </c>
      <c r="B27" s="34" t="str">
        <f t="shared" ca="1" si="0"/>
        <v>=EDATE(C10,2)</v>
      </c>
      <c r="C27" s="52">
        <f>EDATE(C10,2)</f>
        <v>43851</v>
      </c>
      <c r="D27" s="34" t="s">
        <v>1547</v>
      </c>
    </row>
    <row r="28" spans="1:5" ht="43.5" x14ac:dyDescent="0.35">
      <c r="A28" s="41" t="s">
        <v>1525</v>
      </c>
      <c r="B28" s="34" t="str">
        <f t="shared" ca="1" si="0"/>
        <v>=EOMONTH(C10,0)</v>
      </c>
      <c r="C28" s="52">
        <f>EOMONTH(C10,0)</f>
        <v>43799</v>
      </c>
      <c r="D28" s="34" t="s">
        <v>1548</v>
      </c>
    </row>
    <row r="30" spans="1:5" x14ac:dyDescent="0.35">
      <c r="A30" s="61" t="s">
        <v>1560</v>
      </c>
      <c r="B30" s="28"/>
      <c r="C30" s="28"/>
      <c r="D30" s="28"/>
    </row>
    <row r="31" spans="1:5" x14ac:dyDescent="0.35">
      <c r="A31" s="60" t="s">
        <v>1557</v>
      </c>
      <c r="B31" s="47">
        <v>43824</v>
      </c>
    </row>
    <row r="32" spans="1:5" x14ac:dyDescent="0.35">
      <c r="A32" s="60" t="s">
        <v>1558</v>
      </c>
      <c r="B32" s="47">
        <f ca="1">TODAY()</f>
        <v>44021</v>
      </c>
    </row>
    <row r="34" spans="1:6" x14ac:dyDescent="0.35">
      <c r="B34" t="s">
        <v>1561</v>
      </c>
      <c r="C34" t="s">
        <v>1562</v>
      </c>
    </row>
    <row r="35" spans="1:6" x14ac:dyDescent="0.35">
      <c r="A35" s="60" t="s">
        <v>1559</v>
      </c>
      <c r="B35">
        <f ca="1">B31-B32</f>
        <v>-197</v>
      </c>
      <c r="C35">
        <f ca="1">_xlfn.DAYS(B31,B32)</f>
        <v>-197</v>
      </c>
    </row>
    <row r="37" spans="1:6" x14ac:dyDescent="0.35">
      <c r="A37" t="s">
        <v>1563</v>
      </c>
      <c r="B37" t="str">
        <f ca="1">"There are "&amp;B35&amp;" days until Christmas :):)"</f>
        <v>There are -197 days until Christmas :):)</v>
      </c>
    </row>
    <row r="38" spans="1:6" x14ac:dyDescent="0.35">
      <c r="A38" t="s">
        <v>1564</v>
      </c>
      <c r="B38" t="str">
        <f ca="1">"There are "&amp;NETWORKDAYS(B32,B31)&amp;" work days until Christmas :):)"</f>
        <v>There are -142 work days until Christmas :):)</v>
      </c>
    </row>
    <row r="40" spans="1:6" x14ac:dyDescent="0.35">
      <c r="A40" s="19" t="s">
        <v>1571</v>
      </c>
      <c r="B40" s="19"/>
      <c r="C40" s="19"/>
    </row>
    <row r="41" spans="1:6" ht="29" x14ac:dyDescent="0.35">
      <c r="A41" s="34" t="s">
        <v>1567</v>
      </c>
      <c r="B41" s="34" t="str">
        <f ca="1">_xlfn.FORMULATEXT(C41)</f>
        <v>=DATE(YEAR(TODAY()),MONTH(TODAY()),1)</v>
      </c>
      <c r="C41" s="52">
        <f ca="1">DATE(YEAR(TODAY()),MONTH(TODAY()),1)</f>
        <v>44013</v>
      </c>
    </row>
    <row r="42" spans="1:6" ht="29" x14ac:dyDescent="0.35">
      <c r="A42" s="34" t="s">
        <v>1568</v>
      </c>
      <c r="B42" s="34" t="str">
        <f t="shared" ref="B42:B45" ca="1" si="1">_xlfn.FORMULATEXT(C42)</f>
        <v>=EOMONTH(TODAY(),-1)</v>
      </c>
      <c r="C42" s="52">
        <f ca="1">EOMONTH(TODAY(),-1)</f>
        <v>44012</v>
      </c>
    </row>
    <row r="43" spans="1:6" ht="29" x14ac:dyDescent="0.35">
      <c r="A43" s="34" t="s">
        <v>1566</v>
      </c>
      <c r="B43" s="34" t="str">
        <f t="shared" ca="1" si="1"/>
        <v>=DAY(EOMONTH(TODAY(),0))</v>
      </c>
      <c r="C43" s="4">
        <f ca="1">DAY(EOMONTH(TODAY(),0))</f>
        <v>31</v>
      </c>
    </row>
    <row r="44" spans="1:6" ht="72.5" x14ac:dyDescent="0.35">
      <c r="A44" s="34" t="s">
        <v>1565</v>
      </c>
      <c r="B44" s="34" t="str">
        <f t="shared" ca="1" si="1"/>
        <v>=WORKDAY("1/11/2019",15)</v>
      </c>
      <c r="C44" s="52">
        <f>WORKDAY("1/11/2019",15)</f>
        <v>43791</v>
      </c>
    </row>
    <row r="45" spans="1:6" ht="29" x14ac:dyDescent="0.35">
      <c r="A45" s="34" t="s">
        <v>1569</v>
      </c>
      <c r="B45" s="34" t="str">
        <f t="shared" ca="1" si="1"/>
        <v>=EDATE(TODAY(),-5)</v>
      </c>
      <c r="C45" s="52">
        <f ca="1">EDATE(TODAY(),-5)</f>
        <v>43870</v>
      </c>
    </row>
    <row r="47" spans="1:6" x14ac:dyDescent="0.35">
      <c r="A47" s="4"/>
      <c r="B47" s="4" t="s">
        <v>144</v>
      </c>
      <c r="C47" s="4" t="s">
        <v>1577</v>
      </c>
      <c r="D47" s="4" t="s">
        <v>1578</v>
      </c>
      <c r="E47" s="4" t="s">
        <v>1579</v>
      </c>
      <c r="F47" s="4" t="s">
        <v>1579</v>
      </c>
    </row>
    <row r="48" spans="1:6" x14ac:dyDescent="0.35">
      <c r="A48" s="62" t="s">
        <v>1573</v>
      </c>
      <c r="B48" s="52">
        <v>43525</v>
      </c>
      <c r="C48" s="103"/>
      <c r="D48" s="103"/>
      <c r="E48" s="103"/>
      <c r="F48" s="103"/>
    </row>
    <row r="50" spans="1:19" x14ac:dyDescent="0.35">
      <c r="A50" s="29" t="s">
        <v>1580</v>
      </c>
      <c r="B50" s="29"/>
      <c r="C50" s="29"/>
      <c r="D50" s="29"/>
    </row>
    <row r="51" spans="1:19" ht="29" x14ac:dyDescent="0.35">
      <c r="B51" s="16" t="s">
        <v>1581</v>
      </c>
      <c r="C51" s="16" t="s">
        <v>2346</v>
      </c>
      <c r="E51" t="s">
        <v>1583</v>
      </c>
    </row>
    <row r="52" spans="1:19" x14ac:dyDescent="0.35">
      <c r="A52" s="47">
        <v>43800</v>
      </c>
      <c r="B52" s="6">
        <f>MONTH(A52)</f>
        <v>12</v>
      </c>
      <c r="C52" s="63">
        <f>A52</f>
        <v>43800</v>
      </c>
      <c r="E52" s="65">
        <v>43770</v>
      </c>
      <c r="F52" s="65">
        <v>43771</v>
      </c>
      <c r="G52" s="65">
        <v>43772</v>
      </c>
      <c r="H52" s="65">
        <v>43773</v>
      </c>
      <c r="I52" s="65">
        <v>43774</v>
      </c>
      <c r="J52" s="65">
        <v>43775</v>
      </c>
      <c r="K52" s="65">
        <v>43776</v>
      </c>
      <c r="L52" s="65">
        <v>43777</v>
      </c>
      <c r="M52" s="65">
        <v>43778</v>
      </c>
      <c r="N52" s="65">
        <v>43779</v>
      </c>
      <c r="O52" s="65">
        <v>43780</v>
      </c>
      <c r="P52" s="65">
        <v>43781</v>
      </c>
      <c r="Q52" s="65">
        <v>43782</v>
      </c>
    </row>
    <row r="53" spans="1:19" x14ac:dyDescent="0.35">
      <c r="B53" s="64">
        <f>TEXT(A52,"mm")+0</f>
        <v>12</v>
      </c>
      <c r="S53" s="42">
        <v>43774</v>
      </c>
    </row>
    <row r="54" spans="1:19" x14ac:dyDescent="0.35">
      <c r="A54" t="s">
        <v>1582</v>
      </c>
      <c r="S54" t="b">
        <f>E53&lt;$S$53</f>
        <v>1</v>
      </c>
    </row>
    <row r="56" spans="1:19" x14ac:dyDescent="0.35">
      <c r="A56" s="27" t="s">
        <v>1572</v>
      </c>
      <c r="B56" s="27"/>
      <c r="C56" s="27"/>
      <c r="D56" s="27"/>
    </row>
    <row r="58" spans="1:19" x14ac:dyDescent="0.35">
      <c r="A58" s="47"/>
      <c r="D58" s="47"/>
    </row>
    <row r="59" spans="1:19" x14ac:dyDescent="0.35">
      <c r="A59" s="47"/>
      <c r="D59" s="47"/>
    </row>
    <row r="60" spans="1:19" x14ac:dyDescent="0.35">
      <c r="A60" s="47"/>
      <c r="D60" s="47"/>
    </row>
    <row r="61" spans="1:19" x14ac:dyDescent="0.35">
      <c r="A61" s="47"/>
      <c r="D61" s="47"/>
    </row>
    <row r="62" spans="1:19" x14ac:dyDescent="0.35">
      <c r="A62" s="47"/>
      <c r="D62" s="47"/>
    </row>
    <row r="63" spans="1:19" x14ac:dyDescent="0.35">
      <c r="A63" s="47"/>
      <c r="D63" s="47"/>
    </row>
    <row r="64" spans="1:19" x14ac:dyDescent="0.35">
      <c r="A64" s="47"/>
      <c r="D64" s="47"/>
    </row>
    <row r="65" spans="1:1" x14ac:dyDescent="0.35">
      <c r="A65" s="47"/>
    </row>
  </sheetData>
  <phoneticPr fontId="7" type="noConversion"/>
  <conditionalFormatting sqref="E53:Q53">
    <cfRule type="expression" dxfId="0" priority="38">
      <formula>E52&lt;$S$53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B816-7426-4978-89D7-9DDD74FB8552}">
  <sheetPr codeName="Sheet16"/>
  <dimension ref="A1:M112"/>
  <sheetViews>
    <sheetView workbookViewId="0">
      <pane ySplit="9" topLeftCell="A10" activePane="bottomLeft" state="frozen"/>
      <selection activeCell="H111" sqref="H111"/>
      <selection pane="bottomLeft" activeCell="B16" sqref="B16"/>
    </sheetView>
  </sheetViews>
  <sheetFormatPr defaultRowHeight="14.5" x14ac:dyDescent="0.35"/>
  <sheetData>
    <row r="1" spans="1:13" x14ac:dyDescent="0.35">
      <c r="A1" t="s">
        <v>1585</v>
      </c>
    </row>
    <row r="3" spans="1:13" x14ac:dyDescent="0.35">
      <c r="A3" t="s">
        <v>1586</v>
      </c>
    </row>
    <row r="4" spans="1:13" x14ac:dyDescent="0.35">
      <c r="A4" t="s">
        <v>1587</v>
      </c>
    </row>
    <row r="5" spans="1:13" x14ac:dyDescent="0.35">
      <c r="A5" t="s">
        <v>1588</v>
      </c>
    </row>
    <row r="7" spans="1:13" x14ac:dyDescent="0.35">
      <c r="A7" t="s">
        <v>1584</v>
      </c>
    </row>
    <row r="9" spans="1:13" x14ac:dyDescent="0.35">
      <c r="A9" s="13"/>
      <c r="B9" s="13" t="s">
        <v>774</v>
      </c>
      <c r="C9" s="13" t="s">
        <v>78</v>
      </c>
      <c r="D9" s="13" t="s">
        <v>79</v>
      </c>
      <c r="E9" s="13" t="s">
        <v>80</v>
      </c>
      <c r="F9" s="13" t="s">
        <v>712</v>
      </c>
      <c r="G9" s="13" t="s">
        <v>714</v>
      </c>
      <c r="H9" s="13" t="s">
        <v>716</v>
      </c>
      <c r="I9" s="13" t="s">
        <v>717</v>
      </c>
      <c r="J9" s="13" t="s">
        <v>719</v>
      </c>
      <c r="K9" s="13" t="s">
        <v>721</v>
      </c>
      <c r="L9" s="13" t="s">
        <v>722</v>
      </c>
      <c r="M9" s="13" t="s">
        <v>726</v>
      </c>
    </row>
    <row r="10" spans="1:13" x14ac:dyDescent="0.35">
      <c r="A10">
        <v>0</v>
      </c>
      <c r="B10">
        <v>158023</v>
      </c>
      <c r="C10" t="s">
        <v>176</v>
      </c>
      <c r="D10">
        <v>31</v>
      </c>
      <c r="E10" t="s">
        <v>178</v>
      </c>
      <c r="F10">
        <v>94</v>
      </c>
      <c r="G10" t="s">
        <v>180</v>
      </c>
      <c r="H10">
        <v>110.5</v>
      </c>
      <c r="I10">
        <v>565</v>
      </c>
      <c r="J10" t="s">
        <v>184</v>
      </c>
      <c r="K10">
        <v>4</v>
      </c>
      <c r="L10">
        <v>4</v>
      </c>
      <c r="M10" t="s">
        <v>188</v>
      </c>
    </row>
    <row r="11" spans="1:13" x14ac:dyDescent="0.35">
      <c r="A11">
        <v>1</v>
      </c>
      <c r="B11">
        <v>20801</v>
      </c>
      <c r="C11" t="s">
        <v>190</v>
      </c>
      <c r="D11">
        <v>33</v>
      </c>
      <c r="E11" t="s">
        <v>192</v>
      </c>
      <c r="F11">
        <v>94</v>
      </c>
      <c r="G11" t="s">
        <v>194</v>
      </c>
      <c r="H11">
        <v>77</v>
      </c>
      <c r="I11">
        <v>405</v>
      </c>
      <c r="J11" t="s">
        <v>198</v>
      </c>
      <c r="K11">
        <v>4</v>
      </c>
      <c r="L11">
        <v>5</v>
      </c>
      <c r="M11" t="s">
        <v>201</v>
      </c>
    </row>
    <row r="12" spans="1:13" x14ac:dyDescent="0.35">
      <c r="A12">
        <v>2</v>
      </c>
      <c r="B12">
        <v>190871</v>
      </c>
      <c r="C12" t="s">
        <v>203</v>
      </c>
      <c r="D12">
        <v>26</v>
      </c>
      <c r="E12" t="s">
        <v>205</v>
      </c>
      <c r="F12">
        <v>92</v>
      </c>
      <c r="G12" t="s">
        <v>207</v>
      </c>
      <c r="H12">
        <v>118.5</v>
      </c>
      <c r="I12">
        <v>290</v>
      </c>
      <c r="J12" t="s">
        <v>198</v>
      </c>
      <c r="K12">
        <v>5</v>
      </c>
      <c r="L12">
        <v>5</v>
      </c>
      <c r="M12" t="s">
        <v>213</v>
      </c>
    </row>
    <row r="13" spans="1:13" x14ac:dyDescent="0.35">
      <c r="A13">
        <v>3</v>
      </c>
      <c r="B13">
        <v>193080</v>
      </c>
      <c r="C13" t="s">
        <v>215</v>
      </c>
      <c r="D13">
        <v>27</v>
      </c>
      <c r="E13" t="s">
        <v>217</v>
      </c>
      <c r="F13">
        <v>91</v>
      </c>
      <c r="G13" t="s">
        <v>219</v>
      </c>
      <c r="H13">
        <v>72</v>
      </c>
      <c r="I13">
        <v>260</v>
      </c>
      <c r="J13" t="s">
        <v>198</v>
      </c>
      <c r="K13">
        <v>3</v>
      </c>
      <c r="L13">
        <v>1</v>
      </c>
      <c r="M13" t="s">
        <v>224</v>
      </c>
    </row>
    <row r="14" spans="1:13" x14ac:dyDescent="0.35">
      <c r="A14">
        <v>4</v>
      </c>
      <c r="B14">
        <v>192985</v>
      </c>
      <c r="C14" t="s">
        <v>226</v>
      </c>
      <c r="D14">
        <v>27</v>
      </c>
      <c r="E14" t="s">
        <v>228</v>
      </c>
      <c r="F14">
        <v>91</v>
      </c>
      <c r="G14" t="s">
        <v>230</v>
      </c>
      <c r="H14">
        <v>102</v>
      </c>
      <c r="I14">
        <v>355</v>
      </c>
      <c r="J14" t="s">
        <v>198</v>
      </c>
      <c r="K14">
        <v>5</v>
      </c>
      <c r="L14">
        <v>4</v>
      </c>
      <c r="M14" t="s">
        <v>236</v>
      </c>
    </row>
    <row r="15" spans="1:13" x14ac:dyDescent="0.35">
      <c r="A15">
        <v>5</v>
      </c>
      <c r="B15">
        <v>183277</v>
      </c>
      <c r="C15" t="s">
        <v>238</v>
      </c>
      <c r="D15">
        <v>27</v>
      </c>
      <c r="E15" t="s">
        <v>228</v>
      </c>
      <c r="F15">
        <v>91</v>
      </c>
      <c r="G15" t="s">
        <v>240</v>
      </c>
      <c r="H15">
        <v>93</v>
      </c>
      <c r="I15">
        <v>340</v>
      </c>
      <c r="J15" t="s">
        <v>198</v>
      </c>
      <c r="K15">
        <v>4</v>
      </c>
      <c r="L15">
        <v>4</v>
      </c>
      <c r="M15" t="s">
        <v>244</v>
      </c>
    </row>
    <row r="16" spans="1:13" x14ac:dyDescent="0.35">
      <c r="A16">
        <v>6</v>
      </c>
      <c r="B16">
        <v>177003</v>
      </c>
      <c r="C16" t="s">
        <v>246</v>
      </c>
      <c r="D16">
        <v>32</v>
      </c>
      <c r="E16" t="s">
        <v>248</v>
      </c>
      <c r="F16">
        <v>91</v>
      </c>
      <c r="G16" t="s">
        <v>250</v>
      </c>
      <c r="H16">
        <v>67</v>
      </c>
      <c r="I16">
        <v>420</v>
      </c>
      <c r="J16" t="s">
        <v>198</v>
      </c>
      <c r="K16">
        <v>4</v>
      </c>
      <c r="L16">
        <v>4</v>
      </c>
      <c r="M16" t="s">
        <v>236</v>
      </c>
    </row>
    <row r="17" spans="1:13" x14ac:dyDescent="0.35">
      <c r="A17">
        <v>7</v>
      </c>
      <c r="B17">
        <v>176580</v>
      </c>
      <c r="C17" t="s">
        <v>255</v>
      </c>
      <c r="D17">
        <v>31</v>
      </c>
      <c r="E17" t="s">
        <v>257</v>
      </c>
      <c r="F17">
        <v>91</v>
      </c>
      <c r="G17" t="s">
        <v>180</v>
      </c>
      <c r="H17">
        <v>80</v>
      </c>
      <c r="I17">
        <v>455</v>
      </c>
      <c r="J17" t="s">
        <v>198</v>
      </c>
      <c r="K17">
        <v>4</v>
      </c>
      <c r="L17">
        <v>3</v>
      </c>
      <c r="M17" t="s">
        <v>261</v>
      </c>
    </row>
    <row r="18" spans="1:13" x14ac:dyDescent="0.35">
      <c r="A18">
        <v>8</v>
      </c>
      <c r="B18">
        <v>155862</v>
      </c>
      <c r="C18" t="s">
        <v>263</v>
      </c>
      <c r="D18">
        <v>32</v>
      </c>
      <c r="E18" t="s">
        <v>217</v>
      </c>
      <c r="F18">
        <v>91</v>
      </c>
      <c r="G18" t="s">
        <v>250</v>
      </c>
      <c r="H18">
        <v>51</v>
      </c>
      <c r="I18">
        <v>380</v>
      </c>
      <c r="J18" t="s">
        <v>198</v>
      </c>
      <c r="K18">
        <v>3</v>
      </c>
      <c r="L18">
        <v>3</v>
      </c>
      <c r="M18" t="s">
        <v>267</v>
      </c>
    </row>
    <row r="19" spans="1:13" x14ac:dyDescent="0.35">
      <c r="A19">
        <v>9</v>
      </c>
      <c r="B19">
        <v>200389</v>
      </c>
      <c r="C19" t="s">
        <v>269</v>
      </c>
      <c r="D19">
        <v>25</v>
      </c>
      <c r="E19" t="s">
        <v>271</v>
      </c>
      <c r="F19">
        <v>90</v>
      </c>
      <c r="G19" t="s">
        <v>273</v>
      </c>
      <c r="H19">
        <v>68</v>
      </c>
      <c r="I19">
        <v>94</v>
      </c>
      <c r="J19" t="s">
        <v>198</v>
      </c>
      <c r="K19">
        <v>3</v>
      </c>
      <c r="L19">
        <v>1</v>
      </c>
      <c r="M19" t="s">
        <v>224</v>
      </c>
    </row>
    <row r="20" spans="1:13" x14ac:dyDescent="0.35">
      <c r="A20">
        <v>10</v>
      </c>
      <c r="B20">
        <v>188545</v>
      </c>
      <c r="C20" t="s">
        <v>278</v>
      </c>
      <c r="D20">
        <v>29</v>
      </c>
      <c r="E20" t="s">
        <v>280</v>
      </c>
      <c r="F20">
        <v>90</v>
      </c>
      <c r="G20" t="s">
        <v>282</v>
      </c>
      <c r="H20">
        <v>77</v>
      </c>
      <c r="I20">
        <v>205</v>
      </c>
      <c r="J20" t="s">
        <v>198</v>
      </c>
      <c r="K20">
        <v>4</v>
      </c>
      <c r="L20">
        <v>4</v>
      </c>
      <c r="M20" t="s">
        <v>201</v>
      </c>
    </row>
    <row r="21" spans="1:13" x14ac:dyDescent="0.35">
      <c r="A21">
        <v>11</v>
      </c>
      <c r="B21">
        <v>182521</v>
      </c>
      <c r="C21" t="s">
        <v>286</v>
      </c>
      <c r="D21">
        <v>28</v>
      </c>
      <c r="E21" t="s">
        <v>288</v>
      </c>
      <c r="F21">
        <v>90</v>
      </c>
      <c r="G21" t="s">
        <v>250</v>
      </c>
      <c r="H21">
        <v>76.5</v>
      </c>
      <c r="I21">
        <v>355</v>
      </c>
      <c r="J21" t="s">
        <v>198</v>
      </c>
      <c r="K21">
        <v>5</v>
      </c>
      <c r="L21">
        <v>3</v>
      </c>
      <c r="M21" t="s">
        <v>291</v>
      </c>
    </row>
    <row r="22" spans="1:13" x14ac:dyDescent="0.35">
      <c r="A22">
        <v>12</v>
      </c>
      <c r="B22">
        <v>182493</v>
      </c>
      <c r="C22" t="s">
        <v>293</v>
      </c>
      <c r="D22">
        <v>32</v>
      </c>
      <c r="E22" t="s">
        <v>257</v>
      </c>
      <c r="F22">
        <v>90</v>
      </c>
      <c r="G22" t="s">
        <v>273</v>
      </c>
      <c r="H22">
        <v>44</v>
      </c>
      <c r="I22">
        <v>125</v>
      </c>
      <c r="J22" t="s">
        <v>198</v>
      </c>
      <c r="K22">
        <v>3</v>
      </c>
      <c r="L22">
        <v>2</v>
      </c>
      <c r="M22" t="s">
        <v>298</v>
      </c>
    </row>
    <row r="23" spans="1:13" x14ac:dyDescent="0.35">
      <c r="A23">
        <v>13</v>
      </c>
      <c r="B23">
        <v>168542</v>
      </c>
      <c r="C23" t="s">
        <v>300</v>
      </c>
      <c r="D23">
        <v>32</v>
      </c>
      <c r="E23" t="s">
        <v>217</v>
      </c>
      <c r="F23">
        <v>90</v>
      </c>
      <c r="G23" t="s">
        <v>230</v>
      </c>
      <c r="H23">
        <v>60</v>
      </c>
      <c r="I23">
        <v>285</v>
      </c>
      <c r="J23" t="s">
        <v>184</v>
      </c>
      <c r="K23">
        <v>2</v>
      </c>
      <c r="L23">
        <v>4</v>
      </c>
      <c r="M23" t="s">
        <v>291</v>
      </c>
    </row>
    <row r="24" spans="1:13" x14ac:dyDescent="0.35">
      <c r="A24">
        <v>14</v>
      </c>
      <c r="B24">
        <v>215914</v>
      </c>
      <c r="C24" t="s">
        <v>305</v>
      </c>
      <c r="D24">
        <v>27</v>
      </c>
      <c r="E24" t="s">
        <v>307</v>
      </c>
      <c r="F24">
        <v>89</v>
      </c>
      <c r="G24" t="s">
        <v>240</v>
      </c>
      <c r="H24">
        <v>63</v>
      </c>
      <c r="I24">
        <v>225</v>
      </c>
      <c r="J24" t="s">
        <v>198</v>
      </c>
      <c r="K24">
        <v>3</v>
      </c>
      <c r="L24">
        <v>2</v>
      </c>
      <c r="M24" t="s">
        <v>311</v>
      </c>
    </row>
    <row r="25" spans="1:13" x14ac:dyDescent="0.35">
      <c r="A25">
        <v>15</v>
      </c>
      <c r="B25">
        <v>211110</v>
      </c>
      <c r="C25" t="s">
        <v>313</v>
      </c>
      <c r="D25">
        <v>24</v>
      </c>
      <c r="E25" t="s">
        <v>178</v>
      </c>
      <c r="F25">
        <v>89</v>
      </c>
      <c r="G25" t="s">
        <v>194</v>
      </c>
      <c r="H25">
        <v>89</v>
      </c>
      <c r="I25">
        <v>205</v>
      </c>
      <c r="J25" t="s">
        <v>184</v>
      </c>
      <c r="K25">
        <v>3</v>
      </c>
      <c r="L25">
        <v>4</v>
      </c>
      <c r="M25" t="s">
        <v>244</v>
      </c>
    </row>
    <row r="26" spans="1:13" x14ac:dyDescent="0.35">
      <c r="A26">
        <v>16</v>
      </c>
      <c r="B26">
        <v>202126</v>
      </c>
      <c r="C26" t="s">
        <v>317</v>
      </c>
      <c r="D26">
        <v>24</v>
      </c>
      <c r="E26" t="s">
        <v>319</v>
      </c>
      <c r="F26">
        <v>89</v>
      </c>
      <c r="G26" t="s">
        <v>321</v>
      </c>
      <c r="H26">
        <v>83.5</v>
      </c>
      <c r="I26">
        <v>205</v>
      </c>
      <c r="J26" t="s">
        <v>198</v>
      </c>
      <c r="K26">
        <v>4</v>
      </c>
      <c r="L26">
        <v>3</v>
      </c>
      <c r="M26" t="s">
        <v>201</v>
      </c>
    </row>
    <row r="27" spans="1:13" x14ac:dyDescent="0.35">
      <c r="A27">
        <v>17</v>
      </c>
      <c r="B27">
        <v>194765</v>
      </c>
      <c r="C27" t="s">
        <v>325</v>
      </c>
      <c r="D27">
        <v>27</v>
      </c>
      <c r="E27" t="s">
        <v>307</v>
      </c>
      <c r="F27">
        <v>89</v>
      </c>
      <c r="G27" t="s">
        <v>273</v>
      </c>
      <c r="H27">
        <v>78</v>
      </c>
      <c r="I27">
        <v>145</v>
      </c>
      <c r="J27" t="s">
        <v>184</v>
      </c>
      <c r="K27">
        <v>3</v>
      </c>
      <c r="L27">
        <v>4</v>
      </c>
      <c r="M27" t="s">
        <v>329</v>
      </c>
    </row>
    <row r="28" spans="1:13" x14ac:dyDescent="0.35">
      <c r="A28">
        <v>18</v>
      </c>
      <c r="B28">
        <v>192448</v>
      </c>
      <c r="C28" t="s">
        <v>331</v>
      </c>
      <c r="D28">
        <v>26</v>
      </c>
      <c r="E28" t="s">
        <v>288</v>
      </c>
      <c r="F28">
        <v>89</v>
      </c>
      <c r="G28" t="s">
        <v>180</v>
      </c>
      <c r="H28">
        <v>58</v>
      </c>
      <c r="I28">
        <v>240</v>
      </c>
      <c r="J28" t="s">
        <v>198</v>
      </c>
      <c r="K28">
        <v>4</v>
      </c>
      <c r="L28">
        <v>1</v>
      </c>
      <c r="M28" t="s">
        <v>224</v>
      </c>
    </row>
    <row r="29" spans="1:13" x14ac:dyDescent="0.35">
      <c r="A29">
        <v>19</v>
      </c>
      <c r="B29">
        <v>192119</v>
      </c>
      <c r="C29" t="s">
        <v>335</v>
      </c>
      <c r="D29">
        <v>26</v>
      </c>
      <c r="E29" t="s">
        <v>228</v>
      </c>
      <c r="F29">
        <v>89</v>
      </c>
      <c r="G29" t="s">
        <v>250</v>
      </c>
      <c r="H29">
        <v>53.5</v>
      </c>
      <c r="I29">
        <v>240</v>
      </c>
      <c r="J29" t="s">
        <v>184</v>
      </c>
      <c r="K29">
        <v>2</v>
      </c>
      <c r="L29">
        <v>1</v>
      </c>
      <c r="M29" t="s">
        <v>224</v>
      </c>
    </row>
    <row r="30" spans="1:13" x14ac:dyDescent="0.35">
      <c r="A30">
        <v>20</v>
      </c>
      <c r="B30">
        <v>189511</v>
      </c>
      <c r="C30" t="s">
        <v>340</v>
      </c>
      <c r="D30">
        <v>29</v>
      </c>
      <c r="E30" t="s">
        <v>217</v>
      </c>
      <c r="F30">
        <v>89</v>
      </c>
      <c r="G30" t="s">
        <v>180</v>
      </c>
      <c r="H30">
        <v>51.5</v>
      </c>
      <c r="I30">
        <v>315</v>
      </c>
      <c r="J30" t="s">
        <v>198</v>
      </c>
      <c r="K30">
        <v>3</v>
      </c>
      <c r="L30">
        <v>3</v>
      </c>
      <c r="M30" t="s">
        <v>344</v>
      </c>
    </row>
    <row r="31" spans="1:13" x14ac:dyDescent="0.35">
      <c r="A31">
        <v>21</v>
      </c>
      <c r="B31">
        <v>179813</v>
      </c>
      <c r="C31" t="s">
        <v>346</v>
      </c>
      <c r="D31">
        <v>31</v>
      </c>
      <c r="E31" t="s">
        <v>257</v>
      </c>
      <c r="F31">
        <v>89</v>
      </c>
      <c r="G31" t="s">
        <v>207</v>
      </c>
      <c r="H31">
        <v>60</v>
      </c>
      <c r="I31">
        <v>200</v>
      </c>
      <c r="J31" t="s">
        <v>198</v>
      </c>
      <c r="K31">
        <v>4</v>
      </c>
      <c r="L31">
        <v>3</v>
      </c>
      <c r="M31" t="s">
        <v>349</v>
      </c>
    </row>
    <row r="32" spans="1:13" x14ac:dyDescent="0.35">
      <c r="A32">
        <v>22</v>
      </c>
      <c r="B32">
        <v>167495</v>
      </c>
      <c r="C32" t="s">
        <v>351</v>
      </c>
      <c r="D32">
        <v>32</v>
      </c>
      <c r="E32" t="s">
        <v>288</v>
      </c>
      <c r="F32">
        <v>89</v>
      </c>
      <c r="G32" t="s">
        <v>282</v>
      </c>
      <c r="H32">
        <v>38</v>
      </c>
      <c r="I32">
        <v>130</v>
      </c>
      <c r="J32" t="s">
        <v>198</v>
      </c>
      <c r="K32">
        <v>4</v>
      </c>
      <c r="L32">
        <v>1</v>
      </c>
      <c r="M32" t="s">
        <v>224</v>
      </c>
    </row>
    <row r="33" spans="1:13" x14ac:dyDescent="0.35">
      <c r="A33">
        <v>23</v>
      </c>
      <c r="B33">
        <v>153079</v>
      </c>
      <c r="C33" t="s">
        <v>355</v>
      </c>
      <c r="D33">
        <v>30</v>
      </c>
      <c r="E33" t="s">
        <v>178</v>
      </c>
      <c r="F33">
        <v>89</v>
      </c>
      <c r="G33" t="s">
        <v>230</v>
      </c>
      <c r="H33">
        <v>64.5</v>
      </c>
      <c r="I33">
        <v>300</v>
      </c>
      <c r="J33" t="s">
        <v>198</v>
      </c>
      <c r="K33">
        <v>4</v>
      </c>
      <c r="L33">
        <v>4</v>
      </c>
      <c r="M33" t="s">
        <v>201</v>
      </c>
    </row>
    <row r="34" spans="1:13" x14ac:dyDescent="0.35">
      <c r="A34">
        <v>24</v>
      </c>
      <c r="B34">
        <v>138956</v>
      </c>
      <c r="C34" t="s">
        <v>361</v>
      </c>
      <c r="D34">
        <v>33</v>
      </c>
      <c r="E34" t="s">
        <v>363</v>
      </c>
      <c r="F34">
        <v>89</v>
      </c>
      <c r="G34" t="s">
        <v>194</v>
      </c>
      <c r="H34">
        <v>27</v>
      </c>
      <c r="I34">
        <v>215</v>
      </c>
      <c r="J34" t="s">
        <v>184</v>
      </c>
      <c r="K34">
        <v>3</v>
      </c>
      <c r="L34">
        <v>2</v>
      </c>
      <c r="M34" t="s">
        <v>367</v>
      </c>
    </row>
    <row r="35" spans="1:13" x14ac:dyDescent="0.35">
      <c r="A35">
        <v>25</v>
      </c>
      <c r="B35">
        <v>231747</v>
      </c>
      <c r="C35" t="s">
        <v>369</v>
      </c>
      <c r="D35">
        <v>19</v>
      </c>
      <c r="E35" t="s">
        <v>307</v>
      </c>
      <c r="F35">
        <v>88</v>
      </c>
      <c r="G35" t="s">
        <v>207</v>
      </c>
      <c r="H35">
        <v>81</v>
      </c>
      <c r="I35">
        <v>100</v>
      </c>
      <c r="J35" t="s">
        <v>198</v>
      </c>
      <c r="K35">
        <v>4</v>
      </c>
      <c r="L35">
        <v>5</v>
      </c>
      <c r="M35" t="s">
        <v>373</v>
      </c>
    </row>
    <row r="36" spans="1:13" x14ac:dyDescent="0.35">
      <c r="A36">
        <v>26</v>
      </c>
      <c r="B36">
        <v>209331</v>
      </c>
      <c r="C36" t="s">
        <v>375</v>
      </c>
      <c r="D36">
        <v>26</v>
      </c>
      <c r="E36" t="s">
        <v>377</v>
      </c>
      <c r="F36">
        <v>88</v>
      </c>
      <c r="G36" t="s">
        <v>379</v>
      </c>
      <c r="H36">
        <v>69.5</v>
      </c>
      <c r="I36">
        <v>255</v>
      </c>
      <c r="J36" t="s">
        <v>184</v>
      </c>
      <c r="K36">
        <v>3</v>
      </c>
      <c r="L36">
        <v>4</v>
      </c>
      <c r="M36" t="s">
        <v>373</v>
      </c>
    </row>
    <row r="37" spans="1:13" x14ac:dyDescent="0.35">
      <c r="A37">
        <v>27</v>
      </c>
      <c r="B37">
        <v>200145</v>
      </c>
      <c r="C37" t="s">
        <v>385</v>
      </c>
      <c r="D37">
        <v>26</v>
      </c>
      <c r="E37" t="s">
        <v>205</v>
      </c>
      <c r="F37">
        <v>88</v>
      </c>
      <c r="G37" t="s">
        <v>250</v>
      </c>
      <c r="H37">
        <v>59.5</v>
      </c>
      <c r="I37">
        <v>285</v>
      </c>
      <c r="J37" t="s">
        <v>198</v>
      </c>
      <c r="K37">
        <v>3</v>
      </c>
      <c r="L37">
        <v>2</v>
      </c>
      <c r="M37" t="s">
        <v>344</v>
      </c>
    </row>
    <row r="38" spans="1:13" x14ac:dyDescent="0.35">
      <c r="A38">
        <v>28</v>
      </c>
      <c r="B38">
        <v>198710</v>
      </c>
      <c r="C38" t="s">
        <v>389</v>
      </c>
      <c r="D38">
        <v>26</v>
      </c>
      <c r="E38" t="s">
        <v>391</v>
      </c>
      <c r="F38">
        <v>88</v>
      </c>
      <c r="G38" t="s">
        <v>282</v>
      </c>
      <c r="H38">
        <v>69.5</v>
      </c>
      <c r="I38">
        <v>315</v>
      </c>
      <c r="J38" t="s">
        <v>184</v>
      </c>
      <c r="K38">
        <v>3</v>
      </c>
      <c r="L38">
        <v>4</v>
      </c>
      <c r="M38" t="s">
        <v>393</v>
      </c>
    </row>
    <row r="39" spans="1:13" x14ac:dyDescent="0.35">
      <c r="A39">
        <v>29</v>
      </c>
      <c r="B39">
        <v>198219</v>
      </c>
      <c r="C39" t="s">
        <v>394</v>
      </c>
      <c r="D39">
        <v>27</v>
      </c>
      <c r="E39" t="s">
        <v>363</v>
      </c>
      <c r="F39">
        <v>88</v>
      </c>
      <c r="G39" t="s">
        <v>396</v>
      </c>
      <c r="H39">
        <v>62</v>
      </c>
      <c r="I39">
        <v>165</v>
      </c>
      <c r="J39" t="s">
        <v>198</v>
      </c>
      <c r="K39">
        <v>3</v>
      </c>
      <c r="L39">
        <v>4</v>
      </c>
      <c r="M39" t="s">
        <v>213</v>
      </c>
    </row>
    <row r="40" spans="1:13" x14ac:dyDescent="0.35">
      <c r="A40">
        <v>30</v>
      </c>
      <c r="B40">
        <v>197781</v>
      </c>
      <c r="C40" t="s">
        <v>400</v>
      </c>
      <c r="D40">
        <v>26</v>
      </c>
      <c r="E40" t="s">
        <v>217</v>
      </c>
      <c r="F40">
        <v>88</v>
      </c>
      <c r="G40" t="s">
        <v>250</v>
      </c>
      <c r="H40">
        <v>73.5</v>
      </c>
      <c r="I40">
        <v>315</v>
      </c>
      <c r="J40" t="s">
        <v>198</v>
      </c>
      <c r="K40">
        <v>3</v>
      </c>
      <c r="L40">
        <v>4</v>
      </c>
      <c r="M40" t="s">
        <v>213</v>
      </c>
    </row>
    <row r="41" spans="1:13" x14ac:dyDescent="0.35">
      <c r="A41">
        <v>31</v>
      </c>
      <c r="B41">
        <v>190460</v>
      </c>
      <c r="C41" t="s">
        <v>404</v>
      </c>
      <c r="D41">
        <v>26</v>
      </c>
      <c r="E41" t="s">
        <v>406</v>
      </c>
      <c r="F41">
        <v>88</v>
      </c>
      <c r="G41" t="s">
        <v>321</v>
      </c>
      <c r="H41">
        <v>73.5</v>
      </c>
      <c r="I41">
        <v>205</v>
      </c>
      <c r="J41" t="s">
        <v>198</v>
      </c>
      <c r="K41">
        <v>5</v>
      </c>
      <c r="L41">
        <v>4</v>
      </c>
      <c r="M41" t="s">
        <v>329</v>
      </c>
    </row>
    <row r="42" spans="1:13" x14ac:dyDescent="0.35">
      <c r="A42">
        <v>32</v>
      </c>
      <c r="B42">
        <v>189242</v>
      </c>
      <c r="C42" t="s">
        <v>409</v>
      </c>
      <c r="D42">
        <v>26</v>
      </c>
      <c r="E42" t="s">
        <v>205</v>
      </c>
      <c r="F42">
        <v>88</v>
      </c>
      <c r="G42" t="s">
        <v>180</v>
      </c>
      <c r="H42">
        <v>69.5</v>
      </c>
      <c r="I42">
        <v>340</v>
      </c>
      <c r="J42" t="s">
        <v>198</v>
      </c>
      <c r="K42">
        <v>4</v>
      </c>
      <c r="L42">
        <v>5</v>
      </c>
      <c r="M42" t="s">
        <v>213</v>
      </c>
    </row>
    <row r="43" spans="1:13" x14ac:dyDescent="0.35">
      <c r="A43">
        <v>33</v>
      </c>
      <c r="B43">
        <v>188567</v>
      </c>
      <c r="C43" t="s">
        <v>412</v>
      </c>
      <c r="D43">
        <v>29</v>
      </c>
      <c r="E43" t="s">
        <v>414</v>
      </c>
      <c r="F43">
        <v>88</v>
      </c>
      <c r="G43" t="s">
        <v>416</v>
      </c>
      <c r="H43">
        <v>59</v>
      </c>
      <c r="I43">
        <v>265</v>
      </c>
      <c r="J43" t="s">
        <v>198</v>
      </c>
      <c r="K43">
        <v>4</v>
      </c>
      <c r="L43">
        <v>4</v>
      </c>
      <c r="M43" t="s">
        <v>421</v>
      </c>
    </row>
    <row r="44" spans="1:13" x14ac:dyDescent="0.35">
      <c r="A44">
        <v>34</v>
      </c>
      <c r="B44">
        <v>178603</v>
      </c>
      <c r="C44" t="s">
        <v>423</v>
      </c>
      <c r="D44">
        <v>29</v>
      </c>
      <c r="E44" t="s">
        <v>288</v>
      </c>
      <c r="F44">
        <v>88</v>
      </c>
      <c r="G44" t="s">
        <v>282</v>
      </c>
      <c r="H44">
        <v>46</v>
      </c>
      <c r="I44">
        <v>160</v>
      </c>
      <c r="J44" t="s">
        <v>198</v>
      </c>
      <c r="K44">
        <v>3</v>
      </c>
      <c r="L44">
        <v>3</v>
      </c>
      <c r="M44" t="s">
        <v>367</v>
      </c>
    </row>
    <row r="45" spans="1:13" x14ac:dyDescent="0.35">
      <c r="A45">
        <v>35</v>
      </c>
      <c r="B45">
        <v>176676</v>
      </c>
      <c r="C45" t="s">
        <v>428</v>
      </c>
      <c r="D45">
        <v>30</v>
      </c>
      <c r="E45" t="s">
        <v>205</v>
      </c>
      <c r="F45">
        <v>88</v>
      </c>
      <c r="G45" t="s">
        <v>250</v>
      </c>
      <c r="H45">
        <v>43</v>
      </c>
      <c r="I45">
        <v>285</v>
      </c>
      <c r="J45" t="s">
        <v>184</v>
      </c>
      <c r="K45">
        <v>4</v>
      </c>
      <c r="L45">
        <v>5</v>
      </c>
      <c r="M45" t="s">
        <v>431</v>
      </c>
    </row>
    <row r="46" spans="1:13" x14ac:dyDescent="0.35">
      <c r="A46">
        <v>36</v>
      </c>
      <c r="B46">
        <v>173731</v>
      </c>
      <c r="C46" t="s">
        <v>433</v>
      </c>
      <c r="D46">
        <v>28</v>
      </c>
      <c r="E46" t="s">
        <v>435</v>
      </c>
      <c r="F46">
        <v>88</v>
      </c>
      <c r="G46" t="s">
        <v>250</v>
      </c>
      <c r="H46">
        <v>60</v>
      </c>
      <c r="I46">
        <v>355</v>
      </c>
      <c r="J46" t="s">
        <v>184</v>
      </c>
      <c r="K46">
        <v>3</v>
      </c>
      <c r="L46">
        <v>4</v>
      </c>
      <c r="M46" t="s">
        <v>201</v>
      </c>
    </row>
    <row r="47" spans="1:13" x14ac:dyDescent="0.35">
      <c r="A47">
        <v>37</v>
      </c>
      <c r="B47">
        <v>167948</v>
      </c>
      <c r="C47" t="s">
        <v>438</v>
      </c>
      <c r="D47">
        <v>31</v>
      </c>
      <c r="E47" t="s">
        <v>307</v>
      </c>
      <c r="F47">
        <v>88</v>
      </c>
      <c r="G47" t="s">
        <v>321</v>
      </c>
      <c r="H47">
        <v>36</v>
      </c>
      <c r="I47">
        <v>150</v>
      </c>
      <c r="J47" t="s">
        <v>184</v>
      </c>
      <c r="K47">
        <v>1</v>
      </c>
      <c r="L47">
        <v>1</v>
      </c>
      <c r="M47" t="s">
        <v>224</v>
      </c>
    </row>
    <row r="48" spans="1:13" x14ac:dyDescent="0.35">
      <c r="A48">
        <v>38</v>
      </c>
      <c r="B48">
        <v>167664</v>
      </c>
      <c r="C48" t="s">
        <v>442</v>
      </c>
      <c r="D48">
        <v>30</v>
      </c>
      <c r="E48" t="s">
        <v>178</v>
      </c>
      <c r="F48">
        <v>88</v>
      </c>
      <c r="G48" t="s">
        <v>444</v>
      </c>
      <c r="H48">
        <v>57</v>
      </c>
      <c r="I48">
        <v>245</v>
      </c>
      <c r="J48" t="s">
        <v>198</v>
      </c>
      <c r="K48">
        <v>4</v>
      </c>
      <c r="L48">
        <v>3</v>
      </c>
      <c r="M48" t="s">
        <v>349</v>
      </c>
    </row>
    <row r="49" spans="1:13" x14ac:dyDescent="0.35">
      <c r="A49">
        <v>39</v>
      </c>
      <c r="B49">
        <v>164240</v>
      </c>
      <c r="C49" t="s">
        <v>448</v>
      </c>
      <c r="D49">
        <v>33</v>
      </c>
      <c r="E49" t="s">
        <v>205</v>
      </c>
      <c r="F49">
        <v>88</v>
      </c>
      <c r="G49" t="s">
        <v>207</v>
      </c>
      <c r="H49">
        <v>24</v>
      </c>
      <c r="I49">
        <v>165</v>
      </c>
      <c r="J49" t="s">
        <v>198</v>
      </c>
      <c r="K49">
        <v>3</v>
      </c>
      <c r="L49">
        <v>2</v>
      </c>
      <c r="M49" t="s">
        <v>267</v>
      </c>
    </row>
    <row r="50" spans="1:13" x14ac:dyDescent="0.35">
      <c r="A50">
        <v>40</v>
      </c>
      <c r="B50">
        <v>162835</v>
      </c>
      <c r="C50" t="s">
        <v>451</v>
      </c>
      <c r="D50">
        <v>33</v>
      </c>
      <c r="E50" t="s">
        <v>271</v>
      </c>
      <c r="F50">
        <v>88</v>
      </c>
      <c r="G50" t="s">
        <v>453</v>
      </c>
      <c r="H50">
        <v>30</v>
      </c>
      <c r="I50">
        <v>110</v>
      </c>
      <c r="J50" t="s">
        <v>198</v>
      </c>
      <c r="K50">
        <v>2</v>
      </c>
      <c r="L50">
        <v>1</v>
      </c>
      <c r="M50" t="s">
        <v>224</v>
      </c>
    </row>
    <row r="51" spans="1:13" x14ac:dyDescent="0.35">
      <c r="A51">
        <v>41</v>
      </c>
      <c r="B51">
        <v>1179</v>
      </c>
      <c r="C51" t="s">
        <v>457</v>
      </c>
      <c r="D51">
        <v>40</v>
      </c>
      <c r="E51" t="s">
        <v>363</v>
      </c>
      <c r="F51">
        <v>88</v>
      </c>
      <c r="G51" t="s">
        <v>207</v>
      </c>
      <c r="H51">
        <v>4</v>
      </c>
      <c r="I51">
        <v>77</v>
      </c>
      <c r="J51" t="s">
        <v>198</v>
      </c>
      <c r="K51">
        <v>2</v>
      </c>
      <c r="L51">
        <v>1</v>
      </c>
      <c r="M51" t="s">
        <v>224</v>
      </c>
    </row>
    <row r="52" spans="1:13" x14ac:dyDescent="0.35">
      <c r="A52">
        <v>42</v>
      </c>
      <c r="B52">
        <v>205600</v>
      </c>
      <c r="C52" t="s">
        <v>462</v>
      </c>
      <c r="D52">
        <v>24</v>
      </c>
      <c r="E52" t="s">
        <v>307</v>
      </c>
      <c r="F52">
        <v>87</v>
      </c>
      <c r="G52" t="s">
        <v>180</v>
      </c>
      <c r="H52">
        <v>57</v>
      </c>
      <c r="I52">
        <v>205</v>
      </c>
      <c r="J52" t="s">
        <v>184</v>
      </c>
      <c r="K52">
        <v>3</v>
      </c>
      <c r="L52">
        <v>2</v>
      </c>
      <c r="M52" t="s">
        <v>298</v>
      </c>
    </row>
    <row r="53" spans="1:13" x14ac:dyDescent="0.35">
      <c r="A53">
        <v>43</v>
      </c>
      <c r="B53">
        <v>201399</v>
      </c>
      <c r="C53" t="s">
        <v>465</v>
      </c>
      <c r="D53">
        <v>25</v>
      </c>
      <c r="E53" t="s">
        <v>178</v>
      </c>
      <c r="F53">
        <v>87</v>
      </c>
      <c r="G53" t="s">
        <v>453</v>
      </c>
      <c r="H53">
        <v>64.5</v>
      </c>
      <c r="I53">
        <v>130</v>
      </c>
      <c r="J53" t="s">
        <v>198</v>
      </c>
      <c r="K53">
        <v>4</v>
      </c>
      <c r="L53">
        <v>3</v>
      </c>
      <c r="M53" t="s">
        <v>201</v>
      </c>
    </row>
    <row r="54" spans="1:13" x14ac:dyDescent="0.35">
      <c r="A54">
        <v>44</v>
      </c>
      <c r="B54">
        <v>201024</v>
      </c>
      <c r="C54" t="s">
        <v>468</v>
      </c>
      <c r="D54">
        <v>27</v>
      </c>
      <c r="E54" t="s">
        <v>470</v>
      </c>
      <c r="F54">
        <v>87</v>
      </c>
      <c r="G54" t="s">
        <v>396</v>
      </c>
      <c r="H54">
        <v>51</v>
      </c>
      <c r="I54">
        <v>115</v>
      </c>
      <c r="J54" t="s">
        <v>198</v>
      </c>
      <c r="K54">
        <v>3</v>
      </c>
      <c r="L54">
        <v>2</v>
      </c>
      <c r="M54" t="s">
        <v>367</v>
      </c>
    </row>
    <row r="55" spans="1:13" x14ac:dyDescent="0.35">
      <c r="A55">
        <v>45</v>
      </c>
      <c r="B55">
        <v>195864</v>
      </c>
      <c r="C55" t="s">
        <v>473</v>
      </c>
      <c r="D55">
        <v>25</v>
      </c>
      <c r="E55" t="s">
        <v>307</v>
      </c>
      <c r="F55">
        <v>87</v>
      </c>
      <c r="G55" t="s">
        <v>219</v>
      </c>
      <c r="H55">
        <v>64</v>
      </c>
      <c r="I55">
        <v>210</v>
      </c>
      <c r="J55" t="s">
        <v>198</v>
      </c>
      <c r="K55">
        <v>4</v>
      </c>
      <c r="L55">
        <v>5</v>
      </c>
      <c r="M55" t="s">
        <v>477</v>
      </c>
    </row>
    <row r="56" spans="1:13" x14ac:dyDescent="0.35">
      <c r="A56">
        <v>46</v>
      </c>
      <c r="B56">
        <v>193041</v>
      </c>
      <c r="C56" t="s">
        <v>479</v>
      </c>
      <c r="D56">
        <v>31</v>
      </c>
      <c r="E56" t="s">
        <v>481</v>
      </c>
      <c r="F56">
        <v>87</v>
      </c>
      <c r="G56" t="s">
        <v>250</v>
      </c>
      <c r="H56">
        <v>30.5</v>
      </c>
      <c r="I56">
        <v>195</v>
      </c>
      <c r="J56" t="s">
        <v>198</v>
      </c>
      <c r="K56">
        <v>3</v>
      </c>
      <c r="L56">
        <v>1</v>
      </c>
      <c r="M56" t="s">
        <v>224</v>
      </c>
    </row>
    <row r="57" spans="1:13" x14ac:dyDescent="0.35">
      <c r="A57">
        <v>47</v>
      </c>
      <c r="B57">
        <v>192505</v>
      </c>
      <c r="C57" t="s">
        <v>486</v>
      </c>
      <c r="D57">
        <v>25</v>
      </c>
      <c r="E57" t="s">
        <v>228</v>
      </c>
      <c r="F57">
        <v>87</v>
      </c>
      <c r="G57" t="s">
        <v>219</v>
      </c>
      <c r="H57">
        <v>62.5</v>
      </c>
      <c r="I57">
        <v>230</v>
      </c>
      <c r="J57" t="s">
        <v>184</v>
      </c>
      <c r="K57">
        <v>3</v>
      </c>
      <c r="L57">
        <v>3</v>
      </c>
      <c r="M57" t="s">
        <v>201</v>
      </c>
    </row>
    <row r="58" spans="1:13" x14ac:dyDescent="0.35">
      <c r="A58">
        <v>48</v>
      </c>
      <c r="B58">
        <v>192387</v>
      </c>
      <c r="C58" t="s">
        <v>491</v>
      </c>
      <c r="D58">
        <v>28</v>
      </c>
      <c r="E58" t="s">
        <v>363</v>
      </c>
      <c r="F58">
        <v>87</v>
      </c>
      <c r="G58" t="s">
        <v>493</v>
      </c>
      <c r="H58">
        <v>52</v>
      </c>
      <c r="I58">
        <v>115</v>
      </c>
      <c r="J58" t="s">
        <v>198</v>
      </c>
      <c r="K58">
        <v>4</v>
      </c>
      <c r="L58">
        <v>3</v>
      </c>
      <c r="M58" t="s">
        <v>201</v>
      </c>
    </row>
    <row r="59" spans="1:13" x14ac:dyDescent="0.35">
      <c r="A59">
        <v>49</v>
      </c>
      <c r="B59">
        <v>189332</v>
      </c>
      <c r="C59" t="s">
        <v>497</v>
      </c>
      <c r="D59">
        <v>29</v>
      </c>
      <c r="E59" t="s">
        <v>217</v>
      </c>
      <c r="F59">
        <v>87</v>
      </c>
      <c r="G59" t="s">
        <v>180</v>
      </c>
      <c r="H59">
        <v>38</v>
      </c>
      <c r="I59">
        <v>250</v>
      </c>
      <c r="J59" t="s">
        <v>184</v>
      </c>
      <c r="K59">
        <v>3</v>
      </c>
      <c r="L59">
        <v>3</v>
      </c>
      <c r="M59" t="s">
        <v>431</v>
      </c>
    </row>
    <row r="60" spans="1:13" x14ac:dyDescent="0.35">
      <c r="A60">
        <v>50</v>
      </c>
      <c r="B60">
        <v>175943</v>
      </c>
      <c r="C60" t="s">
        <v>500</v>
      </c>
      <c r="D60">
        <v>31</v>
      </c>
      <c r="E60" t="s">
        <v>228</v>
      </c>
      <c r="F60">
        <v>87</v>
      </c>
      <c r="G60" t="s">
        <v>396</v>
      </c>
      <c r="H60">
        <v>45</v>
      </c>
      <c r="I60">
        <v>135</v>
      </c>
      <c r="J60" t="s">
        <v>198</v>
      </c>
      <c r="K60">
        <v>4</v>
      </c>
      <c r="L60">
        <v>4</v>
      </c>
      <c r="M60" t="s">
        <v>188</v>
      </c>
    </row>
    <row r="61" spans="1:13" x14ac:dyDescent="0.35">
      <c r="A61">
        <v>51</v>
      </c>
      <c r="B61">
        <v>172871</v>
      </c>
      <c r="C61" t="s">
        <v>505</v>
      </c>
      <c r="D61">
        <v>31</v>
      </c>
      <c r="E61" t="s">
        <v>228</v>
      </c>
      <c r="F61">
        <v>87</v>
      </c>
      <c r="G61" t="s">
        <v>321</v>
      </c>
      <c r="H61">
        <v>34</v>
      </c>
      <c r="I61">
        <v>155</v>
      </c>
      <c r="J61" t="s">
        <v>184</v>
      </c>
      <c r="K61">
        <v>3</v>
      </c>
      <c r="L61">
        <v>3</v>
      </c>
      <c r="M61" t="s">
        <v>367</v>
      </c>
    </row>
    <row r="62" spans="1:13" x14ac:dyDescent="0.35">
      <c r="A62">
        <v>52</v>
      </c>
      <c r="B62">
        <v>171877</v>
      </c>
      <c r="C62" t="s">
        <v>509</v>
      </c>
      <c r="D62">
        <v>30</v>
      </c>
      <c r="E62" t="s">
        <v>511</v>
      </c>
      <c r="F62">
        <v>87</v>
      </c>
      <c r="G62" t="s">
        <v>396</v>
      </c>
      <c r="H62">
        <v>46.5</v>
      </c>
      <c r="I62">
        <v>125</v>
      </c>
      <c r="J62" t="s">
        <v>198</v>
      </c>
      <c r="K62">
        <v>5</v>
      </c>
      <c r="L62">
        <v>3</v>
      </c>
      <c r="M62" t="s">
        <v>291</v>
      </c>
    </row>
    <row r="63" spans="1:13" x14ac:dyDescent="0.35">
      <c r="A63">
        <v>53</v>
      </c>
      <c r="B63">
        <v>168651</v>
      </c>
      <c r="C63" t="s">
        <v>515</v>
      </c>
      <c r="D63">
        <v>30</v>
      </c>
      <c r="E63" t="s">
        <v>248</v>
      </c>
      <c r="F63">
        <v>87</v>
      </c>
      <c r="G63" t="s">
        <v>180</v>
      </c>
      <c r="H63">
        <v>46.5</v>
      </c>
      <c r="I63">
        <v>260</v>
      </c>
      <c r="J63" t="s">
        <v>198</v>
      </c>
      <c r="K63">
        <v>3</v>
      </c>
      <c r="L63">
        <v>3</v>
      </c>
      <c r="M63" t="s">
        <v>236</v>
      </c>
    </row>
    <row r="64" spans="1:13" x14ac:dyDescent="0.35">
      <c r="A64">
        <v>54</v>
      </c>
      <c r="B64">
        <v>152729</v>
      </c>
      <c r="C64" t="s">
        <v>517</v>
      </c>
      <c r="D64">
        <v>31</v>
      </c>
      <c r="E64" t="s">
        <v>217</v>
      </c>
      <c r="F64">
        <v>87</v>
      </c>
      <c r="G64" t="s">
        <v>180</v>
      </c>
      <c r="H64">
        <v>34</v>
      </c>
      <c r="I64">
        <v>240</v>
      </c>
      <c r="J64" t="s">
        <v>198</v>
      </c>
      <c r="K64">
        <v>3</v>
      </c>
      <c r="L64">
        <v>2</v>
      </c>
      <c r="M64" t="s">
        <v>267</v>
      </c>
    </row>
    <row r="65" spans="1:13" x14ac:dyDescent="0.35">
      <c r="A65">
        <v>55</v>
      </c>
      <c r="B65">
        <v>222492</v>
      </c>
      <c r="C65" t="s">
        <v>520</v>
      </c>
      <c r="D65">
        <v>22</v>
      </c>
      <c r="E65" t="s">
        <v>288</v>
      </c>
      <c r="F65">
        <v>86</v>
      </c>
      <c r="G65" t="s">
        <v>230</v>
      </c>
      <c r="H65">
        <v>61</v>
      </c>
      <c r="I65">
        <v>195</v>
      </c>
      <c r="J65" t="s">
        <v>184</v>
      </c>
      <c r="K65">
        <v>3</v>
      </c>
      <c r="L65">
        <v>4</v>
      </c>
      <c r="M65" t="s">
        <v>213</v>
      </c>
    </row>
    <row r="66" spans="1:13" x14ac:dyDescent="0.35">
      <c r="A66">
        <v>56</v>
      </c>
      <c r="B66">
        <v>218667</v>
      </c>
      <c r="C66" t="s">
        <v>524</v>
      </c>
      <c r="D66">
        <v>23</v>
      </c>
      <c r="E66" t="s">
        <v>192</v>
      </c>
      <c r="F66">
        <v>86</v>
      </c>
      <c r="G66" t="s">
        <v>230</v>
      </c>
      <c r="H66">
        <v>59.5</v>
      </c>
      <c r="I66">
        <v>180</v>
      </c>
      <c r="J66" t="s">
        <v>184</v>
      </c>
      <c r="K66">
        <v>3</v>
      </c>
      <c r="L66">
        <v>4</v>
      </c>
      <c r="M66" t="s">
        <v>527</v>
      </c>
    </row>
    <row r="67" spans="1:13" x14ac:dyDescent="0.35">
      <c r="A67">
        <v>57</v>
      </c>
      <c r="B67">
        <v>210257</v>
      </c>
      <c r="C67" t="s">
        <v>528</v>
      </c>
      <c r="D67">
        <v>24</v>
      </c>
      <c r="E67" t="s">
        <v>205</v>
      </c>
      <c r="F67">
        <v>86</v>
      </c>
      <c r="G67" t="s">
        <v>230</v>
      </c>
      <c r="H67">
        <v>41.5</v>
      </c>
      <c r="I67">
        <v>125</v>
      </c>
      <c r="J67" t="s">
        <v>184</v>
      </c>
      <c r="K67">
        <v>3</v>
      </c>
      <c r="L67">
        <v>1</v>
      </c>
      <c r="M67" t="s">
        <v>224</v>
      </c>
    </row>
    <row r="68" spans="1:13" x14ac:dyDescent="0.35">
      <c r="A68">
        <v>58</v>
      </c>
      <c r="B68">
        <v>208722</v>
      </c>
      <c r="C68" t="s">
        <v>531</v>
      </c>
      <c r="D68">
        <v>26</v>
      </c>
      <c r="E68" t="s">
        <v>470</v>
      </c>
      <c r="F68">
        <v>86</v>
      </c>
      <c r="G68" t="s">
        <v>379</v>
      </c>
      <c r="H68">
        <v>52</v>
      </c>
      <c r="I68">
        <v>195</v>
      </c>
      <c r="J68" t="s">
        <v>198</v>
      </c>
      <c r="K68">
        <v>4</v>
      </c>
      <c r="L68">
        <v>4</v>
      </c>
      <c r="M68" t="s">
        <v>421</v>
      </c>
    </row>
    <row r="69" spans="1:13" x14ac:dyDescent="0.35">
      <c r="A69">
        <v>59</v>
      </c>
      <c r="B69">
        <v>203376</v>
      </c>
      <c r="C69" t="s">
        <v>533</v>
      </c>
      <c r="D69">
        <v>26</v>
      </c>
      <c r="E69" t="s">
        <v>535</v>
      </c>
      <c r="F69">
        <v>86</v>
      </c>
      <c r="G69" t="s">
        <v>379</v>
      </c>
      <c r="H69">
        <v>44.5</v>
      </c>
      <c r="I69">
        <v>165</v>
      </c>
      <c r="J69" t="s">
        <v>198</v>
      </c>
      <c r="K69">
        <v>3</v>
      </c>
      <c r="L69">
        <v>2</v>
      </c>
      <c r="M69" t="s">
        <v>367</v>
      </c>
    </row>
    <row r="70" spans="1:13" x14ac:dyDescent="0.35">
      <c r="A70">
        <v>60</v>
      </c>
      <c r="B70">
        <v>202652</v>
      </c>
      <c r="C70" t="s">
        <v>539</v>
      </c>
      <c r="D70">
        <v>23</v>
      </c>
      <c r="E70" t="s">
        <v>319</v>
      </c>
      <c r="F70">
        <v>86</v>
      </c>
      <c r="G70" t="s">
        <v>230</v>
      </c>
      <c r="H70">
        <v>56.5</v>
      </c>
      <c r="I70">
        <v>195</v>
      </c>
      <c r="J70" t="s">
        <v>198</v>
      </c>
      <c r="K70">
        <v>3</v>
      </c>
      <c r="L70">
        <v>4</v>
      </c>
      <c r="M70" t="s">
        <v>527</v>
      </c>
    </row>
    <row r="71" spans="1:13" x14ac:dyDescent="0.35">
      <c r="A71">
        <v>61</v>
      </c>
      <c r="B71">
        <v>201942</v>
      </c>
      <c r="C71" t="s">
        <v>543</v>
      </c>
      <c r="D71">
        <v>26</v>
      </c>
      <c r="E71" t="s">
        <v>205</v>
      </c>
      <c r="F71">
        <v>86</v>
      </c>
      <c r="G71" t="s">
        <v>379</v>
      </c>
      <c r="H71">
        <v>53</v>
      </c>
      <c r="I71">
        <v>195</v>
      </c>
      <c r="J71" t="s">
        <v>198</v>
      </c>
      <c r="K71">
        <v>4</v>
      </c>
      <c r="L71">
        <v>4</v>
      </c>
      <c r="M71" t="s">
        <v>329</v>
      </c>
    </row>
    <row r="72" spans="1:13" x14ac:dyDescent="0.35">
      <c r="A72">
        <v>62</v>
      </c>
      <c r="B72">
        <v>201535</v>
      </c>
      <c r="C72" t="s">
        <v>547</v>
      </c>
      <c r="D72">
        <v>25</v>
      </c>
      <c r="E72" t="s">
        <v>307</v>
      </c>
      <c r="F72">
        <v>86</v>
      </c>
      <c r="G72" t="s">
        <v>250</v>
      </c>
      <c r="H72">
        <v>50</v>
      </c>
      <c r="I72">
        <v>210</v>
      </c>
      <c r="J72" t="s">
        <v>198</v>
      </c>
      <c r="K72">
        <v>3</v>
      </c>
      <c r="L72">
        <v>2</v>
      </c>
      <c r="M72" t="s">
        <v>267</v>
      </c>
    </row>
    <row r="73" spans="1:13" x14ac:dyDescent="0.35">
      <c r="A73">
        <v>63</v>
      </c>
      <c r="B73">
        <v>199556</v>
      </c>
      <c r="C73" t="s">
        <v>550</v>
      </c>
      <c r="D73">
        <v>25</v>
      </c>
      <c r="E73" t="s">
        <v>363</v>
      </c>
      <c r="F73">
        <v>86</v>
      </c>
      <c r="G73" t="s">
        <v>207</v>
      </c>
      <c r="H73">
        <v>55</v>
      </c>
      <c r="I73">
        <v>135</v>
      </c>
      <c r="J73" t="s">
        <v>198</v>
      </c>
      <c r="K73">
        <v>4</v>
      </c>
      <c r="L73">
        <v>4</v>
      </c>
      <c r="M73" t="s">
        <v>291</v>
      </c>
    </row>
    <row r="74" spans="1:13" x14ac:dyDescent="0.35">
      <c r="A74">
        <v>64</v>
      </c>
      <c r="B74">
        <v>191043</v>
      </c>
      <c r="C74" t="s">
        <v>554</v>
      </c>
      <c r="D74">
        <v>27</v>
      </c>
      <c r="E74" t="s">
        <v>205</v>
      </c>
      <c r="F74">
        <v>86</v>
      </c>
      <c r="G74" t="s">
        <v>194</v>
      </c>
      <c r="H74">
        <v>36.5</v>
      </c>
      <c r="I74">
        <v>160</v>
      </c>
      <c r="J74" t="s">
        <v>184</v>
      </c>
      <c r="K74">
        <v>3</v>
      </c>
      <c r="L74">
        <v>3</v>
      </c>
      <c r="M74" t="s">
        <v>431</v>
      </c>
    </row>
    <row r="75" spans="1:13" x14ac:dyDescent="0.35">
      <c r="A75">
        <v>65</v>
      </c>
      <c r="B75">
        <v>190483</v>
      </c>
      <c r="C75" t="s">
        <v>558</v>
      </c>
      <c r="D75">
        <v>27</v>
      </c>
      <c r="E75" t="s">
        <v>205</v>
      </c>
      <c r="F75">
        <v>86</v>
      </c>
      <c r="G75" t="s">
        <v>194</v>
      </c>
      <c r="H75">
        <v>46.5</v>
      </c>
      <c r="I75">
        <v>175</v>
      </c>
      <c r="J75" t="s">
        <v>184</v>
      </c>
      <c r="K75">
        <v>3</v>
      </c>
      <c r="L75">
        <v>5</v>
      </c>
      <c r="M75" t="s">
        <v>421</v>
      </c>
    </row>
    <row r="76" spans="1:13" x14ac:dyDescent="0.35">
      <c r="A76">
        <v>66</v>
      </c>
      <c r="B76">
        <v>189596</v>
      </c>
      <c r="C76" t="s">
        <v>561</v>
      </c>
      <c r="D76">
        <v>28</v>
      </c>
      <c r="E76" t="s">
        <v>288</v>
      </c>
      <c r="F76">
        <v>86</v>
      </c>
      <c r="G76" t="s">
        <v>282</v>
      </c>
      <c r="H76">
        <v>45</v>
      </c>
      <c r="I76">
        <v>135</v>
      </c>
      <c r="J76" t="s">
        <v>198</v>
      </c>
      <c r="K76">
        <v>4</v>
      </c>
      <c r="L76">
        <v>3</v>
      </c>
      <c r="M76" t="s">
        <v>329</v>
      </c>
    </row>
    <row r="77" spans="1:13" x14ac:dyDescent="0.35">
      <c r="A77">
        <v>67</v>
      </c>
      <c r="B77">
        <v>189509</v>
      </c>
      <c r="C77" t="s">
        <v>564</v>
      </c>
      <c r="D77">
        <v>27</v>
      </c>
      <c r="E77" t="s">
        <v>217</v>
      </c>
      <c r="F77">
        <v>86</v>
      </c>
      <c r="G77" t="s">
        <v>282</v>
      </c>
      <c r="H77">
        <v>45.5</v>
      </c>
      <c r="I77">
        <v>130</v>
      </c>
      <c r="J77" t="s">
        <v>198</v>
      </c>
      <c r="K77">
        <v>3</v>
      </c>
      <c r="L77">
        <v>5</v>
      </c>
      <c r="M77" t="s">
        <v>567</v>
      </c>
    </row>
    <row r="78" spans="1:13" x14ac:dyDescent="0.35">
      <c r="A78">
        <v>68</v>
      </c>
      <c r="B78">
        <v>188350</v>
      </c>
      <c r="C78" t="s">
        <v>569</v>
      </c>
      <c r="D78">
        <v>29</v>
      </c>
      <c r="E78" t="s">
        <v>288</v>
      </c>
      <c r="F78">
        <v>86</v>
      </c>
      <c r="G78" t="s">
        <v>571</v>
      </c>
      <c r="H78">
        <v>43.5</v>
      </c>
      <c r="I78">
        <v>100</v>
      </c>
      <c r="J78" t="s">
        <v>198</v>
      </c>
      <c r="K78">
        <v>4</v>
      </c>
      <c r="L78">
        <v>4</v>
      </c>
      <c r="M78" t="s">
        <v>421</v>
      </c>
    </row>
    <row r="79" spans="1:13" x14ac:dyDescent="0.35">
      <c r="A79">
        <v>69</v>
      </c>
      <c r="B79">
        <v>184432</v>
      </c>
      <c r="C79" t="s">
        <v>574</v>
      </c>
      <c r="D79">
        <v>28</v>
      </c>
      <c r="E79" t="s">
        <v>217</v>
      </c>
      <c r="F79">
        <v>86</v>
      </c>
      <c r="G79" t="s">
        <v>240</v>
      </c>
      <c r="H79">
        <v>35</v>
      </c>
      <c r="I79">
        <v>175</v>
      </c>
      <c r="J79" t="s">
        <v>198</v>
      </c>
      <c r="K79">
        <v>3</v>
      </c>
      <c r="L79">
        <v>2</v>
      </c>
      <c r="M79" t="s">
        <v>577</v>
      </c>
    </row>
    <row r="80" spans="1:13" x14ac:dyDescent="0.35">
      <c r="A80">
        <v>70</v>
      </c>
      <c r="B80">
        <v>184344</v>
      </c>
      <c r="C80" t="s">
        <v>579</v>
      </c>
      <c r="D80">
        <v>31</v>
      </c>
      <c r="E80" t="s">
        <v>363</v>
      </c>
      <c r="F80">
        <v>86</v>
      </c>
      <c r="G80" t="s">
        <v>194</v>
      </c>
      <c r="H80">
        <v>30</v>
      </c>
      <c r="I80">
        <v>160</v>
      </c>
      <c r="J80" t="s">
        <v>198</v>
      </c>
      <c r="K80">
        <v>3</v>
      </c>
      <c r="L80">
        <v>2</v>
      </c>
      <c r="M80" t="s">
        <v>267</v>
      </c>
    </row>
    <row r="81" spans="1:13" x14ac:dyDescent="0.35">
      <c r="A81">
        <v>71</v>
      </c>
      <c r="B81">
        <v>184087</v>
      </c>
      <c r="C81" t="s">
        <v>583</v>
      </c>
      <c r="D81">
        <v>29</v>
      </c>
      <c r="E81" t="s">
        <v>228</v>
      </c>
      <c r="F81">
        <v>86</v>
      </c>
      <c r="G81" t="s">
        <v>321</v>
      </c>
      <c r="H81">
        <v>39</v>
      </c>
      <c r="I81">
        <v>150</v>
      </c>
      <c r="J81" t="s">
        <v>198</v>
      </c>
      <c r="K81">
        <v>3</v>
      </c>
      <c r="L81">
        <v>2</v>
      </c>
      <c r="M81" t="s">
        <v>267</v>
      </c>
    </row>
    <row r="82" spans="1:13" x14ac:dyDescent="0.35">
      <c r="A82">
        <v>72</v>
      </c>
      <c r="B82">
        <v>180206</v>
      </c>
      <c r="C82" t="s">
        <v>587</v>
      </c>
      <c r="D82">
        <v>28</v>
      </c>
      <c r="E82" t="s">
        <v>589</v>
      </c>
      <c r="F82">
        <v>86</v>
      </c>
      <c r="G82" t="s">
        <v>194</v>
      </c>
      <c r="H82">
        <v>44</v>
      </c>
      <c r="I82">
        <v>180</v>
      </c>
      <c r="J82" t="s">
        <v>198</v>
      </c>
      <c r="K82">
        <v>4</v>
      </c>
      <c r="L82">
        <v>3</v>
      </c>
      <c r="M82" t="s">
        <v>344</v>
      </c>
    </row>
    <row r="83" spans="1:13" x14ac:dyDescent="0.35">
      <c r="A83">
        <v>73</v>
      </c>
      <c r="B83">
        <v>177509</v>
      </c>
      <c r="C83" t="s">
        <v>591</v>
      </c>
      <c r="D83">
        <v>31</v>
      </c>
      <c r="E83" t="s">
        <v>593</v>
      </c>
      <c r="F83">
        <v>86</v>
      </c>
      <c r="G83" t="s">
        <v>194</v>
      </c>
      <c r="H83">
        <v>30</v>
      </c>
      <c r="I83">
        <v>160</v>
      </c>
      <c r="J83" t="s">
        <v>198</v>
      </c>
      <c r="K83">
        <v>3</v>
      </c>
      <c r="L83">
        <v>2</v>
      </c>
      <c r="M83" t="s">
        <v>298</v>
      </c>
    </row>
    <row r="84" spans="1:13" x14ac:dyDescent="0.35">
      <c r="A84">
        <v>74</v>
      </c>
      <c r="B84">
        <v>176635</v>
      </c>
      <c r="C84" t="s">
        <v>596</v>
      </c>
      <c r="D84">
        <v>29</v>
      </c>
      <c r="E84" t="s">
        <v>288</v>
      </c>
      <c r="F84">
        <v>86</v>
      </c>
      <c r="G84" t="s">
        <v>416</v>
      </c>
      <c r="H84">
        <v>43.5</v>
      </c>
      <c r="I84">
        <v>190</v>
      </c>
      <c r="J84" t="s">
        <v>184</v>
      </c>
      <c r="K84">
        <v>2</v>
      </c>
      <c r="L84">
        <v>4</v>
      </c>
      <c r="M84" t="s">
        <v>329</v>
      </c>
    </row>
    <row r="85" spans="1:13" x14ac:dyDescent="0.35">
      <c r="A85">
        <v>75</v>
      </c>
      <c r="B85">
        <v>135507</v>
      </c>
      <c r="C85" t="s">
        <v>599</v>
      </c>
      <c r="D85">
        <v>33</v>
      </c>
      <c r="E85" t="s">
        <v>205</v>
      </c>
      <c r="F85">
        <v>86</v>
      </c>
      <c r="G85" t="s">
        <v>230</v>
      </c>
      <c r="H85">
        <v>18</v>
      </c>
      <c r="I85">
        <v>185</v>
      </c>
      <c r="J85" t="s">
        <v>198</v>
      </c>
      <c r="K85">
        <v>4</v>
      </c>
      <c r="L85">
        <v>3</v>
      </c>
      <c r="M85" t="s">
        <v>344</v>
      </c>
    </row>
    <row r="86" spans="1:13" x14ac:dyDescent="0.35">
      <c r="A86">
        <v>76</v>
      </c>
      <c r="B86">
        <v>41</v>
      </c>
      <c r="C86" t="s">
        <v>603</v>
      </c>
      <c r="D86">
        <v>34</v>
      </c>
      <c r="E86" t="s">
        <v>217</v>
      </c>
      <c r="F86">
        <v>86</v>
      </c>
      <c r="G86" t="s">
        <v>605</v>
      </c>
      <c r="H86">
        <v>21.5</v>
      </c>
      <c r="I86">
        <v>21</v>
      </c>
      <c r="J86" t="s">
        <v>198</v>
      </c>
      <c r="K86">
        <v>4</v>
      </c>
      <c r="L86">
        <v>4</v>
      </c>
      <c r="M86" t="s">
        <v>244</v>
      </c>
    </row>
    <row r="87" spans="1:13" x14ac:dyDescent="0.35">
      <c r="A87">
        <v>77</v>
      </c>
      <c r="B87">
        <v>232363</v>
      </c>
      <c r="C87" t="s">
        <v>610</v>
      </c>
      <c r="D87">
        <v>23</v>
      </c>
      <c r="E87" t="s">
        <v>511</v>
      </c>
      <c r="F87">
        <v>85</v>
      </c>
      <c r="G87" t="s">
        <v>453</v>
      </c>
      <c r="H87">
        <v>46.5</v>
      </c>
      <c r="I87">
        <v>82</v>
      </c>
      <c r="J87" t="s">
        <v>198</v>
      </c>
      <c r="K87">
        <v>4</v>
      </c>
      <c r="L87">
        <v>2</v>
      </c>
      <c r="M87" t="s">
        <v>367</v>
      </c>
    </row>
    <row r="88" spans="1:13" x14ac:dyDescent="0.35">
      <c r="A88">
        <v>78</v>
      </c>
      <c r="B88">
        <v>223848</v>
      </c>
      <c r="C88" t="s">
        <v>615</v>
      </c>
      <c r="D88">
        <v>23</v>
      </c>
      <c r="E88" t="s">
        <v>617</v>
      </c>
      <c r="F88">
        <v>85</v>
      </c>
      <c r="G88" t="s">
        <v>493</v>
      </c>
      <c r="H88">
        <v>50.5</v>
      </c>
      <c r="I88">
        <v>73</v>
      </c>
      <c r="J88" t="s">
        <v>198</v>
      </c>
      <c r="K88">
        <v>4</v>
      </c>
      <c r="L88">
        <v>4</v>
      </c>
      <c r="M88" t="s">
        <v>567</v>
      </c>
    </row>
    <row r="89" spans="1:13" x14ac:dyDescent="0.35">
      <c r="A89">
        <v>79</v>
      </c>
      <c r="B89">
        <v>220834</v>
      </c>
      <c r="C89" t="s">
        <v>622</v>
      </c>
      <c r="D89">
        <v>22</v>
      </c>
      <c r="E89" t="s">
        <v>217</v>
      </c>
      <c r="F89">
        <v>85</v>
      </c>
      <c r="G89" t="s">
        <v>250</v>
      </c>
      <c r="H89">
        <v>54</v>
      </c>
      <c r="I89">
        <v>215</v>
      </c>
      <c r="J89" t="s">
        <v>184</v>
      </c>
      <c r="K89">
        <v>3</v>
      </c>
      <c r="L89">
        <v>4</v>
      </c>
      <c r="M89" t="s">
        <v>527</v>
      </c>
    </row>
    <row r="90" spans="1:13" x14ac:dyDescent="0.35">
      <c r="A90">
        <v>80</v>
      </c>
      <c r="B90">
        <v>216594</v>
      </c>
      <c r="C90" t="s">
        <v>625</v>
      </c>
      <c r="D90">
        <v>24</v>
      </c>
      <c r="E90" t="s">
        <v>307</v>
      </c>
      <c r="F90">
        <v>85</v>
      </c>
      <c r="G90" t="s">
        <v>627</v>
      </c>
      <c r="H90">
        <v>50</v>
      </c>
      <c r="I90">
        <v>92</v>
      </c>
      <c r="J90" t="s">
        <v>184</v>
      </c>
      <c r="K90">
        <v>3</v>
      </c>
      <c r="L90">
        <v>4</v>
      </c>
      <c r="M90" t="s">
        <v>329</v>
      </c>
    </row>
    <row r="91" spans="1:13" x14ac:dyDescent="0.35">
      <c r="A91">
        <v>81</v>
      </c>
      <c r="B91">
        <v>212831</v>
      </c>
      <c r="C91" t="s">
        <v>630</v>
      </c>
      <c r="D91">
        <v>25</v>
      </c>
      <c r="E91" t="s">
        <v>205</v>
      </c>
      <c r="F91">
        <v>85</v>
      </c>
      <c r="G91" t="s">
        <v>379</v>
      </c>
      <c r="H91">
        <v>36.5</v>
      </c>
      <c r="I91">
        <v>115</v>
      </c>
      <c r="J91" t="s">
        <v>198</v>
      </c>
      <c r="K91">
        <v>3</v>
      </c>
      <c r="L91">
        <v>1</v>
      </c>
      <c r="M91" t="s">
        <v>224</v>
      </c>
    </row>
    <row r="92" spans="1:13" x14ac:dyDescent="0.35">
      <c r="A92">
        <v>82</v>
      </c>
      <c r="B92">
        <v>212622</v>
      </c>
      <c r="C92" t="s">
        <v>633</v>
      </c>
      <c r="D92">
        <v>23</v>
      </c>
      <c r="E92" t="s">
        <v>288</v>
      </c>
      <c r="F92">
        <v>85</v>
      </c>
      <c r="G92" t="s">
        <v>282</v>
      </c>
      <c r="H92">
        <v>40.5</v>
      </c>
      <c r="I92">
        <v>92</v>
      </c>
      <c r="J92" t="s">
        <v>198</v>
      </c>
      <c r="K92">
        <v>4</v>
      </c>
      <c r="L92">
        <v>3</v>
      </c>
      <c r="M92" t="s">
        <v>236</v>
      </c>
    </row>
    <row r="93" spans="1:13" x14ac:dyDescent="0.35">
      <c r="A93">
        <v>83</v>
      </c>
      <c r="B93">
        <v>208421</v>
      </c>
      <c r="C93" t="s">
        <v>636</v>
      </c>
      <c r="D93">
        <v>23</v>
      </c>
      <c r="E93" t="s">
        <v>217</v>
      </c>
      <c r="F93">
        <v>85</v>
      </c>
      <c r="G93" t="s">
        <v>273</v>
      </c>
      <c r="H93">
        <v>50.5</v>
      </c>
      <c r="I93">
        <v>77</v>
      </c>
      <c r="J93" t="s">
        <v>184</v>
      </c>
      <c r="K93">
        <v>4</v>
      </c>
      <c r="L93">
        <v>3</v>
      </c>
      <c r="M93" t="s">
        <v>236</v>
      </c>
    </row>
    <row r="94" spans="1:13" x14ac:dyDescent="0.35">
      <c r="A94">
        <v>84</v>
      </c>
      <c r="B94">
        <v>204485</v>
      </c>
      <c r="C94" t="s">
        <v>638</v>
      </c>
      <c r="D94">
        <v>27</v>
      </c>
      <c r="E94" t="s">
        <v>640</v>
      </c>
      <c r="F94">
        <v>85</v>
      </c>
      <c r="G94" t="s">
        <v>230</v>
      </c>
      <c r="H94">
        <v>40.5</v>
      </c>
      <c r="I94">
        <v>205</v>
      </c>
      <c r="J94" t="s">
        <v>184</v>
      </c>
      <c r="K94">
        <v>4</v>
      </c>
      <c r="L94">
        <v>5</v>
      </c>
      <c r="M94" t="s">
        <v>527</v>
      </c>
    </row>
    <row r="95" spans="1:13" x14ac:dyDescent="0.35">
      <c r="A95">
        <v>85</v>
      </c>
      <c r="B95">
        <v>197445</v>
      </c>
      <c r="C95" t="s">
        <v>642</v>
      </c>
      <c r="D95">
        <v>26</v>
      </c>
      <c r="E95" t="s">
        <v>644</v>
      </c>
      <c r="F95">
        <v>85</v>
      </c>
      <c r="G95" t="s">
        <v>282</v>
      </c>
      <c r="H95">
        <v>38</v>
      </c>
      <c r="I95">
        <v>110</v>
      </c>
      <c r="J95" t="s">
        <v>184</v>
      </c>
      <c r="K95">
        <v>4</v>
      </c>
      <c r="L95">
        <v>3</v>
      </c>
      <c r="M95" t="s">
        <v>431</v>
      </c>
    </row>
    <row r="96" spans="1:13" x14ac:dyDescent="0.35">
      <c r="A96">
        <v>86</v>
      </c>
      <c r="B96">
        <v>193747</v>
      </c>
      <c r="C96" t="s">
        <v>647</v>
      </c>
      <c r="D96">
        <v>26</v>
      </c>
      <c r="E96" t="s">
        <v>217</v>
      </c>
      <c r="F96">
        <v>85</v>
      </c>
      <c r="G96" t="s">
        <v>273</v>
      </c>
      <c r="H96">
        <v>45</v>
      </c>
      <c r="I96">
        <v>88</v>
      </c>
      <c r="J96" t="s">
        <v>198</v>
      </c>
      <c r="K96">
        <v>4</v>
      </c>
      <c r="L96">
        <v>3</v>
      </c>
      <c r="M96" t="s">
        <v>421</v>
      </c>
    </row>
    <row r="97" spans="1:13" x14ac:dyDescent="0.35">
      <c r="A97">
        <v>87</v>
      </c>
      <c r="B97">
        <v>193301</v>
      </c>
      <c r="C97" t="s">
        <v>651</v>
      </c>
      <c r="D97">
        <v>27</v>
      </c>
      <c r="E97" t="s">
        <v>307</v>
      </c>
      <c r="F97">
        <v>85</v>
      </c>
      <c r="G97" t="s">
        <v>416</v>
      </c>
      <c r="H97">
        <v>45</v>
      </c>
      <c r="I97">
        <v>180</v>
      </c>
      <c r="J97" t="s">
        <v>198</v>
      </c>
      <c r="K97">
        <v>4</v>
      </c>
      <c r="L97">
        <v>4</v>
      </c>
      <c r="M97" t="s">
        <v>201</v>
      </c>
    </row>
    <row r="98" spans="1:13" x14ac:dyDescent="0.35">
      <c r="A98">
        <v>88</v>
      </c>
      <c r="B98">
        <v>192774</v>
      </c>
      <c r="C98" t="s">
        <v>654</v>
      </c>
      <c r="D98">
        <v>27</v>
      </c>
      <c r="E98" t="s">
        <v>656</v>
      </c>
      <c r="F98">
        <v>85</v>
      </c>
      <c r="G98" t="s">
        <v>658</v>
      </c>
      <c r="H98">
        <v>37.5</v>
      </c>
      <c r="I98">
        <v>96</v>
      </c>
      <c r="J98" t="s">
        <v>198</v>
      </c>
      <c r="K98">
        <v>2</v>
      </c>
      <c r="L98">
        <v>2</v>
      </c>
      <c r="M98" t="s">
        <v>367</v>
      </c>
    </row>
    <row r="99" spans="1:13" x14ac:dyDescent="0.35">
      <c r="A99">
        <v>89</v>
      </c>
      <c r="B99">
        <v>192366</v>
      </c>
      <c r="C99" t="s">
        <v>662</v>
      </c>
      <c r="D99">
        <v>30</v>
      </c>
      <c r="E99" t="s">
        <v>178</v>
      </c>
      <c r="F99">
        <v>85</v>
      </c>
      <c r="G99" t="s">
        <v>230</v>
      </c>
      <c r="H99">
        <v>28.5</v>
      </c>
      <c r="I99">
        <v>170</v>
      </c>
      <c r="J99" t="s">
        <v>198</v>
      </c>
      <c r="K99">
        <v>3</v>
      </c>
      <c r="L99">
        <v>2</v>
      </c>
      <c r="M99" t="s">
        <v>298</v>
      </c>
    </row>
    <row r="100" spans="1:13" x14ac:dyDescent="0.35">
      <c r="A100">
        <v>90</v>
      </c>
      <c r="B100">
        <v>189513</v>
      </c>
      <c r="C100" t="s">
        <v>667</v>
      </c>
      <c r="D100">
        <v>29</v>
      </c>
      <c r="E100" t="s">
        <v>217</v>
      </c>
      <c r="F100">
        <v>85</v>
      </c>
      <c r="G100" t="s">
        <v>669</v>
      </c>
      <c r="H100">
        <v>37</v>
      </c>
      <c r="I100">
        <v>66</v>
      </c>
      <c r="J100" t="s">
        <v>198</v>
      </c>
      <c r="K100">
        <v>4</v>
      </c>
      <c r="L100">
        <v>3</v>
      </c>
      <c r="M100" t="s">
        <v>236</v>
      </c>
    </row>
    <row r="101" spans="1:13" x14ac:dyDescent="0.35">
      <c r="A101">
        <v>91</v>
      </c>
      <c r="B101">
        <v>187961</v>
      </c>
      <c r="C101" t="s">
        <v>673</v>
      </c>
      <c r="D101">
        <v>29</v>
      </c>
      <c r="E101" t="s">
        <v>205</v>
      </c>
      <c r="F101">
        <v>85</v>
      </c>
      <c r="G101" t="s">
        <v>675</v>
      </c>
      <c r="H101">
        <v>37</v>
      </c>
      <c r="I101">
        <v>235</v>
      </c>
      <c r="J101" t="s">
        <v>198</v>
      </c>
      <c r="K101">
        <v>3</v>
      </c>
      <c r="L101">
        <v>3</v>
      </c>
      <c r="M101" t="s">
        <v>311</v>
      </c>
    </row>
    <row r="102" spans="1:13" x14ac:dyDescent="0.35">
      <c r="A102">
        <v>92</v>
      </c>
      <c r="B102">
        <v>186153</v>
      </c>
      <c r="C102" t="s">
        <v>678</v>
      </c>
      <c r="D102">
        <v>28</v>
      </c>
      <c r="E102" t="s">
        <v>280</v>
      </c>
      <c r="F102">
        <v>85</v>
      </c>
      <c r="G102" t="s">
        <v>194</v>
      </c>
      <c r="H102">
        <v>32</v>
      </c>
      <c r="I102">
        <v>125</v>
      </c>
      <c r="J102" t="s">
        <v>198</v>
      </c>
      <c r="K102">
        <v>3</v>
      </c>
      <c r="L102">
        <v>1</v>
      </c>
      <c r="M102" t="s">
        <v>224</v>
      </c>
    </row>
    <row r="103" spans="1:13" x14ac:dyDescent="0.35">
      <c r="A103">
        <v>93</v>
      </c>
      <c r="B103">
        <v>184941</v>
      </c>
      <c r="C103" t="s">
        <v>682</v>
      </c>
      <c r="D103">
        <v>29</v>
      </c>
      <c r="E103" t="s">
        <v>684</v>
      </c>
      <c r="F103">
        <v>85</v>
      </c>
      <c r="G103" t="s">
        <v>219</v>
      </c>
      <c r="H103">
        <v>37.5</v>
      </c>
      <c r="I103">
        <v>215</v>
      </c>
      <c r="J103" t="s">
        <v>198</v>
      </c>
      <c r="K103">
        <v>3</v>
      </c>
      <c r="L103">
        <v>4</v>
      </c>
      <c r="M103" t="s">
        <v>527</v>
      </c>
    </row>
    <row r="104" spans="1:13" x14ac:dyDescent="0.35">
      <c r="A104">
        <v>94</v>
      </c>
      <c r="B104">
        <v>184267</v>
      </c>
      <c r="C104" t="s">
        <v>687</v>
      </c>
      <c r="D104">
        <v>28</v>
      </c>
      <c r="E104" t="s">
        <v>640</v>
      </c>
      <c r="F104">
        <v>85</v>
      </c>
      <c r="G104" t="s">
        <v>689</v>
      </c>
      <c r="H104">
        <v>39</v>
      </c>
      <c r="I104">
        <v>28</v>
      </c>
      <c r="J104" t="s">
        <v>198</v>
      </c>
      <c r="K104">
        <v>3</v>
      </c>
      <c r="L104">
        <v>4</v>
      </c>
      <c r="M104" t="s">
        <v>421</v>
      </c>
    </row>
    <row r="105" spans="1:13" x14ac:dyDescent="0.35">
      <c r="A105">
        <v>95</v>
      </c>
      <c r="B105">
        <v>183907</v>
      </c>
      <c r="C105" t="s">
        <v>693</v>
      </c>
      <c r="D105">
        <v>29</v>
      </c>
      <c r="E105" t="s">
        <v>288</v>
      </c>
      <c r="F105">
        <v>85</v>
      </c>
      <c r="G105" t="s">
        <v>282</v>
      </c>
      <c r="H105">
        <v>30</v>
      </c>
      <c r="I105">
        <v>115</v>
      </c>
      <c r="J105" t="s">
        <v>198</v>
      </c>
      <c r="K105">
        <v>4</v>
      </c>
      <c r="L105">
        <v>2</v>
      </c>
      <c r="M105" t="s">
        <v>267</v>
      </c>
    </row>
    <row r="106" spans="1:13" x14ac:dyDescent="0.35">
      <c r="A106">
        <v>96</v>
      </c>
      <c r="B106">
        <v>181872</v>
      </c>
      <c r="C106" t="s">
        <v>696</v>
      </c>
      <c r="D106">
        <v>31</v>
      </c>
      <c r="E106" t="s">
        <v>684</v>
      </c>
      <c r="F106">
        <v>85</v>
      </c>
      <c r="G106" t="s">
        <v>180</v>
      </c>
      <c r="H106">
        <v>26</v>
      </c>
      <c r="I106">
        <v>205</v>
      </c>
      <c r="J106" t="s">
        <v>198</v>
      </c>
      <c r="K106">
        <v>4</v>
      </c>
      <c r="L106">
        <v>3</v>
      </c>
      <c r="M106" t="s">
        <v>329</v>
      </c>
    </row>
    <row r="107" spans="1:13" x14ac:dyDescent="0.35">
      <c r="A107">
        <v>97</v>
      </c>
      <c r="B107">
        <v>181458</v>
      </c>
      <c r="C107" t="s">
        <v>700</v>
      </c>
      <c r="D107">
        <v>29</v>
      </c>
      <c r="E107" t="s">
        <v>248</v>
      </c>
      <c r="F107">
        <v>85</v>
      </c>
      <c r="G107" t="s">
        <v>453</v>
      </c>
      <c r="H107">
        <v>37.5</v>
      </c>
      <c r="I107">
        <v>110</v>
      </c>
      <c r="J107" t="s">
        <v>198</v>
      </c>
      <c r="K107">
        <v>5</v>
      </c>
      <c r="L107">
        <v>4</v>
      </c>
      <c r="M107" t="s">
        <v>421</v>
      </c>
    </row>
    <row r="108" spans="1:13" x14ac:dyDescent="0.35">
      <c r="A108">
        <v>98</v>
      </c>
      <c r="B108">
        <v>180930</v>
      </c>
      <c r="C108" t="s">
        <v>703</v>
      </c>
      <c r="D108">
        <v>32</v>
      </c>
      <c r="E108" t="s">
        <v>589</v>
      </c>
      <c r="F108">
        <v>85</v>
      </c>
      <c r="G108" t="s">
        <v>658</v>
      </c>
      <c r="H108">
        <v>30.5</v>
      </c>
      <c r="I108">
        <v>115</v>
      </c>
      <c r="J108" t="s">
        <v>198</v>
      </c>
      <c r="K108">
        <v>5</v>
      </c>
      <c r="L108">
        <v>2</v>
      </c>
      <c r="M108" t="s">
        <v>201</v>
      </c>
    </row>
    <row r="109" spans="1:13" x14ac:dyDescent="0.35">
      <c r="A109">
        <v>99</v>
      </c>
      <c r="B109">
        <v>179846</v>
      </c>
      <c r="C109" t="s">
        <v>705</v>
      </c>
      <c r="D109">
        <v>31</v>
      </c>
      <c r="E109" t="s">
        <v>288</v>
      </c>
      <c r="F109">
        <v>85</v>
      </c>
      <c r="G109" t="s">
        <v>194</v>
      </c>
      <c r="H109">
        <v>33</v>
      </c>
      <c r="I109">
        <v>160</v>
      </c>
      <c r="J109" t="s">
        <v>198</v>
      </c>
      <c r="K109">
        <v>4</v>
      </c>
      <c r="L109">
        <v>2</v>
      </c>
      <c r="M109" t="s">
        <v>236</v>
      </c>
    </row>
    <row r="110" spans="1:13" x14ac:dyDescent="0.35">
      <c r="A110">
        <v>100</v>
      </c>
      <c r="B110">
        <v>179844</v>
      </c>
      <c r="C110" t="s">
        <v>708</v>
      </c>
      <c r="D110">
        <v>29</v>
      </c>
      <c r="E110" t="s">
        <v>217</v>
      </c>
      <c r="F110">
        <v>85</v>
      </c>
      <c r="G110" t="s">
        <v>273</v>
      </c>
      <c r="H110" t="e">
        <f>1/0</f>
        <v>#DIV/0!</v>
      </c>
      <c r="I110">
        <v>100</v>
      </c>
      <c r="J110" t="s">
        <v>198</v>
      </c>
      <c r="K110">
        <v>4</v>
      </c>
      <c r="L110">
        <v>2</v>
      </c>
      <c r="M110" t="s">
        <v>349</v>
      </c>
    </row>
    <row r="111" spans="1:13" ht="15" thickBot="1" x14ac:dyDescent="0.4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</row>
    <row r="112" spans="1:13" ht="15" thickTop="1" x14ac:dyDescent="0.35"/>
  </sheetData>
  <autoFilter ref="A9:M110" xr:uid="{293F9E61-0A91-427A-BC94-C9651140B2F2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1230E-F82C-4F6A-9A97-0DEF73045E07}">
  <sheetPr codeName="Sheet17"/>
  <dimension ref="A1:K37"/>
  <sheetViews>
    <sheetView topLeftCell="A26" workbookViewId="0">
      <selection activeCell="B37" sqref="B37"/>
    </sheetView>
  </sheetViews>
  <sheetFormatPr defaultRowHeight="14.5" x14ac:dyDescent="0.35"/>
  <cols>
    <col min="1" max="1" width="12.36328125" customWidth="1"/>
    <col min="2" max="2" width="12.453125" customWidth="1"/>
    <col min="4" max="4" width="10.6328125" customWidth="1"/>
  </cols>
  <sheetData>
    <row r="1" spans="1:11" x14ac:dyDescent="0.35">
      <c r="A1" t="s">
        <v>1589</v>
      </c>
    </row>
    <row r="2" spans="1:11" x14ac:dyDescent="0.35">
      <c r="A2" t="s">
        <v>1599</v>
      </c>
    </row>
    <row r="4" spans="1:11" x14ac:dyDescent="0.35">
      <c r="B4" t="s">
        <v>1590</v>
      </c>
      <c r="C4" t="s">
        <v>1591</v>
      </c>
    </row>
    <row r="5" spans="1:11" x14ac:dyDescent="0.35">
      <c r="A5" s="12">
        <f ca="1">RANDBETWEEN(1,7)</f>
        <v>7</v>
      </c>
      <c r="B5" s="6"/>
      <c r="C5" s="6"/>
      <c r="E5" t="s">
        <v>1592</v>
      </c>
      <c r="F5" t="s">
        <v>1593</v>
      </c>
      <c r="G5" t="s">
        <v>1594</v>
      </c>
      <c r="H5" t="s">
        <v>1595</v>
      </c>
      <c r="I5" t="s">
        <v>1596</v>
      </c>
      <c r="J5" t="s">
        <v>1597</v>
      </c>
      <c r="K5" t="s">
        <v>1598</v>
      </c>
    </row>
    <row r="7" spans="1:11" x14ac:dyDescent="0.35">
      <c r="A7" s="28" t="s">
        <v>1601</v>
      </c>
      <c r="B7" s="28"/>
      <c r="C7" s="28"/>
      <c r="D7" s="28"/>
    </row>
    <row r="9" spans="1:11" x14ac:dyDescent="0.35">
      <c r="A9" s="5" t="s">
        <v>144</v>
      </c>
      <c r="B9" s="5" t="s">
        <v>1600</v>
      </c>
    </row>
    <row r="10" spans="1:11" x14ac:dyDescent="0.35">
      <c r="A10" s="52">
        <v>43586</v>
      </c>
      <c r="B10" s="6"/>
    </row>
    <row r="11" spans="1:11" x14ac:dyDescent="0.35">
      <c r="A11" s="52">
        <v>43548</v>
      </c>
      <c r="B11" s="6"/>
    </row>
    <row r="12" spans="1:11" x14ac:dyDescent="0.35">
      <c r="A12" s="52">
        <v>43633</v>
      </c>
      <c r="B12" s="6"/>
    </row>
    <row r="13" spans="1:11" x14ac:dyDescent="0.35">
      <c r="A13" s="52">
        <v>43475</v>
      </c>
      <c r="B13" s="6"/>
    </row>
    <row r="14" spans="1:11" x14ac:dyDescent="0.35">
      <c r="A14" s="52">
        <v>43827</v>
      </c>
      <c r="B14" s="6"/>
    </row>
    <row r="15" spans="1:11" x14ac:dyDescent="0.35">
      <c r="A15" s="52">
        <v>43560</v>
      </c>
      <c r="B15" s="6"/>
    </row>
    <row r="16" spans="1:11" x14ac:dyDescent="0.35">
      <c r="A16" s="52">
        <v>43646</v>
      </c>
      <c r="B16" s="6"/>
    </row>
    <row r="18" spans="1:8" x14ac:dyDescent="0.35">
      <c r="A18" s="29" t="s">
        <v>1603</v>
      </c>
      <c r="B18" s="29"/>
      <c r="C18" s="29"/>
      <c r="D18" s="29"/>
    </row>
    <row r="20" spans="1:8" x14ac:dyDescent="0.35">
      <c r="A20" t="s">
        <v>1317</v>
      </c>
      <c r="B20" t="s">
        <v>1318</v>
      </c>
      <c r="C20" t="s">
        <v>1319</v>
      </c>
    </row>
    <row r="21" spans="1:8" x14ac:dyDescent="0.35">
      <c r="A21" s="45">
        <v>125000</v>
      </c>
      <c r="B21" s="67">
        <f>CHOOSE((A21&gt;0)+(A21&gt;50000)+(A21&gt;100000)+(A21&gt;150000)+(A21&gt;250000),0%,1%,2%,3%,4%)</f>
        <v>0.02</v>
      </c>
      <c r="C21" s="45">
        <f>A21*B21</f>
        <v>2500</v>
      </c>
    </row>
    <row r="24" spans="1:8" x14ac:dyDescent="0.35">
      <c r="A24" s="19" t="s">
        <v>2347</v>
      </c>
      <c r="B24" s="19"/>
      <c r="C24" s="19"/>
      <c r="D24" s="19"/>
    </row>
    <row r="26" spans="1:8" x14ac:dyDescent="0.35">
      <c r="A26">
        <v>1</v>
      </c>
      <c r="D26">
        <v>2</v>
      </c>
      <c r="G26">
        <v>3</v>
      </c>
    </row>
    <row r="27" spans="1:8" x14ac:dyDescent="0.35">
      <c r="A27" s="4" t="s">
        <v>1604</v>
      </c>
      <c r="B27" s="68">
        <v>4.4999999999999998E-2</v>
      </c>
      <c r="D27" s="4" t="s">
        <v>1604</v>
      </c>
      <c r="E27" s="68">
        <v>5.5E-2</v>
      </c>
      <c r="G27" s="4" t="s">
        <v>1604</v>
      </c>
      <c r="H27" s="68">
        <v>6.5000000000000002E-2</v>
      </c>
    </row>
    <row r="28" spans="1:8" x14ac:dyDescent="0.35">
      <c r="A28" s="4" t="s">
        <v>1605</v>
      </c>
      <c r="B28" s="68">
        <v>4.8000000000000001E-2</v>
      </c>
      <c r="D28" s="4" t="s">
        <v>1605</v>
      </c>
      <c r="E28" s="68">
        <v>5.8000000000000003E-2</v>
      </c>
      <c r="G28" s="4" t="s">
        <v>1605</v>
      </c>
      <c r="H28" s="68">
        <v>6.8000000000000005E-2</v>
      </c>
    </row>
    <row r="29" spans="1:8" x14ac:dyDescent="0.35">
      <c r="A29" s="4" t="s">
        <v>1606</v>
      </c>
      <c r="B29" s="68">
        <v>5.0999999999999997E-2</v>
      </c>
      <c r="D29" s="4" t="s">
        <v>1606</v>
      </c>
      <c r="E29" s="68">
        <v>6.0999999999999999E-2</v>
      </c>
      <c r="G29" s="4" t="s">
        <v>1606</v>
      </c>
      <c r="H29" s="68">
        <v>7.0999999999999994E-2</v>
      </c>
    </row>
    <row r="31" spans="1:8" x14ac:dyDescent="0.35">
      <c r="A31" s="16" t="s">
        <v>1607</v>
      </c>
      <c r="B31" s="12">
        <v>1</v>
      </c>
    </row>
    <row r="32" spans="1:8" x14ac:dyDescent="0.35">
      <c r="A32" t="s">
        <v>1605</v>
      </c>
      <c r="B32" s="104"/>
    </row>
    <row r="34" spans="1:4" x14ac:dyDescent="0.35">
      <c r="A34" s="27" t="s">
        <v>1609</v>
      </c>
      <c r="B34" s="27"/>
      <c r="C34" s="27"/>
      <c r="D34" s="27"/>
    </row>
    <row r="36" spans="1:4" x14ac:dyDescent="0.35">
      <c r="A36" s="13" t="s">
        <v>1285</v>
      </c>
      <c r="B36" s="13" t="s">
        <v>1284</v>
      </c>
    </row>
    <row r="37" spans="1:4" x14ac:dyDescent="0.35">
      <c r="A37" s="4" t="s">
        <v>1294</v>
      </c>
      <c r="B37" s="6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4188-9395-4895-A20D-59F540C37088}">
  <sheetPr codeName="Sheet18"/>
  <dimension ref="A1:G66"/>
  <sheetViews>
    <sheetView zoomScaleNormal="100" workbookViewId="0">
      <selection activeCell="H16" sqref="H16"/>
    </sheetView>
  </sheetViews>
  <sheetFormatPr defaultRowHeight="14.5" x14ac:dyDescent="0.35"/>
  <cols>
    <col min="1" max="1" width="15.7265625" customWidth="1"/>
    <col min="5" max="5" width="12.36328125" bestFit="1" customWidth="1"/>
    <col min="7" max="7" width="11.36328125" bestFit="1" customWidth="1"/>
  </cols>
  <sheetData>
    <row r="1" spans="1:7" x14ac:dyDescent="0.35">
      <c r="A1" t="s">
        <v>1612</v>
      </c>
    </row>
    <row r="2" spans="1:7" x14ac:dyDescent="0.35">
      <c r="A2" t="s">
        <v>1613</v>
      </c>
    </row>
    <row r="4" spans="1:7" ht="29" x14ac:dyDescent="0.35">
      <c r="A4" s="5" t="s">
        <v>78</v>
      </c>
      <c r="B4" s="5" t="s">
        <v>717</v>
      </c>
      <c r="C4" s="13"/>
      <c r="D4" s="13"/>
      <c r="E4" s="30" t="s">
        <v>2337</v>
      </c>
      <c r="F4" s="13" t="s">
        <v>1614</v>
      </c>
      <c r="G4" s="13" t="s">
        <v>1615</v>
      </c>
    </row>
    <row r="5" spans="1:7" x14ac:dyDescent="0.35">
      <c r="A5" s="4" t="s">
        <v>176</v>
      </c>
      <c r="B5" s="4" t="s">
        <v>183</v>
      </c>
      <c r="C5">
        <f t="shared" ref="C5:C24" si="0">MID(B5,2,LEN(B5)-2)+0</f>
        <v>565</v>
      </c>
      <c r="E5">
        <v>0</v>
      </c>
      <c r="G5" s="10"/>
    </row>
    <row r="6" spans="1:7" x14ac:dyDescent="0.35">
      <c r="A6" s="4" t="s">
        <v>190</v>
      </c>
      <c r="B6" s="4" t="s">
        <v>197</v>
      </c>
      <c r="C6">
        <f t="shared" si="0"/>
        <v>405</v>
      </c>
      <c r="E6">
        <v>50</v>
      </c>
      <c r="G6" s="10"/>
    </row>
    <row r="7" spans="1:7" x14ac:dyDescent="0.35">
      <c r="A7" s="4" t="s">
        <v>203</v>
      </c>
      <c r="B7" s="4" t="s">
        <v>210</v>
      </c>
      <c r="C7">
        <f t="shared" si="0"/>
        <v>290</v>
      </c>
      <c r="E7">
        <v>100</v>
      </c>
      <c r="G7" s="10"/>
    </row>
    <row r="8" spans="1:7" x14ac:dyDescent="0.35">
      <c r="A8" s="4" t="s">
        <v>215</v>
      </c>
      <c r="B8" s="4" t="s">
        <v>222</v>
      </c>
      <c r="C8">
        <f t="shared" si="0"/>
        <v>260</v>
      </c>
      <c r="E8">
        <v>150</v>
      </c>
      <c r="G8" s="10"/>
    </row>
    <row r="9" spans="1:7" x14ac:dyDescent="0.35">
      <c r="A9" s="4" t="s">
        <v>226</v>
      </c>
      <c r="B9" s="4" t="s">
        <v>233</v>
      </c>
      <c r="C9">
        <f t="shared" si="0"/>
        <v>355</v>
      </c>
      <c r="E9">
        <v>200</v>
      </c>
      <c r="G9" s="10"/>
    </row>
    <row r="10" spans="1:7" x14ac:dyDescent="0.35">
      <c r="A10" s="4" t="s">
        <v>238</v>
      </c>
      <c r="B10" s="4" t="s">
        <v>243</v>
      </c>
      <c r="C10">
        <f t="shared" si="0"/>
        <v>340</v>
      </c>
      <c r="E10">
        <v>250</v>
      </c>
      <c r="G10" s="10"/>
    </row>
    <row r="11" spans="1:7" x14ac:dyDescent="0.35">
      <c r="A11" s="4" t="s">
        <v>246</v>
      </c>
      <c r="B11" s="4" t="s">
        <v>253</v>
      </c>
      <c r="C11">
        <f t="shared" si="0"/>
        <v>420</v>
      </c>
      <c r="E11">
        <v>300</v>
      </c>
      <c r="G11" s="10"/>
    </row>
    <row r="12" spans="1:7" x14ac:dyDescent="0.35">
      <c r="A12" s="4" t="s">
        <v>255</v>
      </c>
      <c r="B12" s="4" t="s">
        <v>260</v>
      </c>
      <c r="C12">
        <f t="shared" si="0"/>
        <v>455</v>
      </c>
      <c r="E12">
        <v>350</v>
      </c>
      <c r="G12" s="10"/>
    </row>
    <row r="13" spans="1:7" x14ac:dyDescent="0.35">
      <c r="A13" s="4" t="s">
        <v>263</v>
      </c>
      <c r="B13" s="4" t="s">
        <v>266</v>
      </c>
      <c r="C13">
        <f t="shared" si="0"/>
        <v>380</v>
      </c>
      <c r="E13">
        <v>400</v>
      </c>
      <c r="G13" s="10"/>
    </row>
    <row r="14" spans="1:7" x14ac:dyDescent="0.35">
      <c r="A14" s="4" t="s">
        <v>269</v>
      </c>
      <c r="B14" s="4" t="s">
        <v>276</v>
      </c>
      <c r="C14">
        <f t="shared" si="0"/>
        <v>94</v>
      </c>
      <c r="G14" s="10"/>
    </row>
    <row r="15" spans="1:7" x14ac:dyDescent="0.35">
      <c r="A15" s="4" t="s">
        <v>278</v>
      </c>
      <c r="B15" s="4" t="s">
        <v>284</v>
      </c>
      <c r="C15">
        <f t="shared" si="0"/>
        <v>205</v>
      </c>
    </row>
    <row r="16" spans="1:7" x14ac:dyDescent="0.35">
      <c r="A16" s="4" t="s">
        <v>286</v>
      </c>
      <c r="B16" s="4" t="s">
        <v>233</v>
      </c>
      <c r="C16">
        <f t="shared" si="0"/>
        <v>355</v>
      </c>
    </row>
    <row r="17" spans="1:7" x14ac:dyDescent="0.35">
      <c r="A17" s="4" t="s">
        <v>293</v>
      </c>
      <c r="B17" s="4" t="s">
        <v>296</v>
      </c>
      <c r="C17">
        <f t="shared" si="0"/>
        <v>125</v>
      </c>
    </row>
    <row r="18" spans="1:7" x14ac:dyDescent="0.35">
      <c r="A18" s="4" t="s">
        <v>300</v>
      </c>
      <c r="B18" s="4" t="s">
        <v>303</v>
      </c>
      <c r="C18">
        <f t="shared" si="0"/>
        <v>285</v>
      </c>
    </row>
    <row r="19" spans="1:7" x14ac:dyDescent="0.35">
      <c r="A19" s="4" t="s">
        <v>305</v>
      </c>
      <c r="B19" s="4" t="s">
        <v>310</v>
      </c>
      <c r="C19">
        <f t="shared" si="0"/>
        <v>225</v>
      </c>
    </row>
    <row r="20" spans="1:7" x14ac:dyDescent="0.35">
      <c r="A20" s="4" t="s">
        <v>313</v>
      </c>
      <c r="B20" s="4" t="s">
        <v>284</v>
      </c>
      <c r="C20">
        <f t="shared" si="0"/>
        <v>205</v>
      </c>
    </row>
    <row r="21" spans="1:7" x14ac:dyDescent="0.35">
      <c r="A21" s="4" t="s">
        <v>317</v>
      </c>
      <c r="B21" s="4" t="s">
        <v>284</v>
      </c>
      <c r="C21">
        <f t="shared" si="0"/>
        <v>205</v>
      </c>
    </row>
    <row r="22" spans="1:7" x14ac:dyDescent="0.35">
      <c r="A22" s="4" t="s">
        <v>325</v>
      </c>
      <c r="B22" s="4" t="s">
        <v>328</v>
      </c>
      <c r="C22">
        <f t="shared" si="0"/>
        <v>145</v>
      </c>
    </row>
    <row r="23" spans="1:7" x14ac:dyDescent="0.35">
      <c r="A23" s="4" t="s">
        <v>331</v>
      </c>
      <c r="B23" s="4" t="s">
        <v>334</v>
      </c>
      <c r="C23">
        <f t="shared" si="0"/>
        <v>240</v>
      </c>
    </row>
    <row r="24" spans="1:7" x14ac:dyDescent="0.35">
      <c r="A24" s="4" t="s">
        <v>335</v>
      </c>
      <c r="B24" s="4" t="s">
        <v>334</v>
      </c>
      <c r="C24">
        <f t="shared" si="0"/>
        <v>240</v>
      </c>
    </row>
    <row r="27" spans="1:7" x14ac:dyDescent="0.35">
      <c r="A27" s="13" t="s">
        <v>1616</v>
      </c>
      <c r="B27" s="13"/>
      <c r="C27" s="13"/>
      <c r="D27" s="13"/>
      <c r="E27" s="13" t="s">
        <v>1614</v>
      </c>
      <c r="G27" t="s">
        <v>1619</v>
      </c>
    </row>
    <row r="28" spans="1:7" x14ac:dyDescent="0.35">
      <c r="A28">
        <v>173</v>
      </c>
    </row>
    <row r="29" spans="1:7" x14ac:dyDescent="0.35">
      <c r="A29">
        <v>166</v>
      </c>
    </row>
    <row r="30" spans="1:7" x14ac:dyDescent="0.35">
      <c r="A30">
        <v>174</v>
      </c>
    </row>
    <row r="31" spans="1:7" x14ac:dyDescent="0.35">
      <c r="A31">
        <v>167</v>
      </c>
    </row>
    <row r="32" spans="1:7" x14ac:dyDescent="0.35">
      <c r="A32">
        <v>172</v>
      </c>
    </row>
    <row r="33" spans="1:5" x14ac:dyDescent="0.35">
      <c r="A33">
        <v>166</v>
      </c>
    </row>
    <row r="34" spans="1:5" x14ac:dyDescent="0.35">
      <c r="A34">
        <v>177</v>
      </c>
    </row>
    <row r="35" spans="1:5" x14ac:dyDescent="0.35">
      <c r="A35">
        <v>166</v>
      </c>
    </row>
    <row r="36" spans="1:5" x14ac:dyDescent="0.35">
      <c r="A36">
        <v>170</v>
      </c>
    </row>
    <row r="37" spans="1:5" x14ac:dyDescent="0.35">
      <c r="A37">
        <v>171</v>
      </c>
    </row>
    <row r="38" spans="1:5" x14ac:dyDescent="0.35">
      <c r="A38">
        <v>170</v>
      </c>
    </row>
    <row r="39" spans="1:5" x14ac:dyDescent="0.35">
      <c r="A39">
        <v>168</v>
      </c>
    </row>
    <row r="40" spans="1:5" x14ac:dyDescent="0.35">
      <c r="A40">
        <v>169</v>
      </c>
    </row>
    <row r="41" spans="1:5" x14ac:dyDescent="0.35">
      <c r="A41">
        <v>178</v>
      </c>
    </row>
    <row r="42" spans="1:5" x14ac:dyDescent="0.35">
      <c r="A42">
        <v>176</v>
      </c>
    </row>
    <row r="43" spans="1:5" x14ac:dyDescent="0.35">
      <c r="A43">
        <v>176</v>
      </c>
    </row>
    <row r="45" spans="1:5" x14ac:dyDescent="0.35">
      <c r="A45" s="13" t="s">
        <v>1617</v>
      </c>
    </row>
    <row r="46" spans="1:5" x14ac:dyDescent="0.35">
      <c r="A46" s="13" t="s">
        <v>1618</v>
      </c>
    </row>
    <row r="47" spans="1:5" x14ac:dyDescent="0.35">
      <c r="A47" s="69">
        <v>0.67572506135703203</v>
      </c>
      <c r="E47" s="69"/>
    </row>
    <row r="48" spans="1:5" x14ac:dyDescent="0.35">
      <c r="A48" s="69">
        <v>0.5463558410974011</v>
      </c>
      <c r="E48" s="69"/>
    </row>
    <row r="49" spans="1:5" x14ac:dyDescent="0.35">
      <c r="A49" s="69">
        <v>0.69098408281431845</v>
      </c>
      <c r="E49" s="69"/>
    </row>
    <row r="50" spans="1:5" x14ac:dyDescent="0.35">
      <c r="A50" s="69">
        <v>0.85054300812774686</v>
      </c>
      <c r="E50" s="69"/>
    </row>
    <row r="51" spans="1:5" x14ac:dyDescent="0.35">
      <c r="A51" s="69">
        <v>0.59287046421427747</v>
      </c>
      <c r="E51" s="69"/>
    </row>
    <row r="52" spans="1:5" x14ac:dyDescent="0.35">
      <c r="A52" s="69">
        <v>0.86880026862285498</v>
      </c>
      <c r="E52" s="69"/>
    </row>
    <row r="53" spans="1:5" x14ac:dyDescent="0.35">
      <c r="A53" s="69">
        <v>0.61928168015149954</v>
      </c>
      <c r="E53" s="69"/>
    </row>
    <row r="54" spans="1:5" x14ac:dyDescent="0.35">
      <c r="A54" s="69">
        <v>0.89217744631497753</v>
      </c>
      <c r="E54" s="69"/>
    </row>
    <row r="55" spans="1:5" x14ac:dyDescent="0.35">
      <c r="A55" s="69">
        <v>0.33317467801771417</v>
      </c>
      <c r="E55" s="69"/>
    </row>
    <row r="56" spans="1:5" x14ac:dyDescent="0.35">
      <c r="A56" s="69">
        <v>0.94269546049713604</v>
      </c>
      <c r="E56" s="69"/>
    </row>
    <row r="57" spans="1:5" x14ac:dyDescent="0.35">
      <c r="A57" s="69">
        <v>0.84568060743067475</v>
      </c>
      <c r="E57" s="69"/>
    </row>
    <row r="58" spans="1:5" x14ac:dyDescent="0.35">
      <c r="A58" s="69">
        <v>0.843670134807054</v>
      </c>
      <c r="E58" s="69"/>
    </row>
    <row r="59" spans="1:5" x14ac:dyDescent="0.35">
      <c r="A59" s="69">
        <v>0.33920425037778923</v>
      </c>
      <c r="E59" s="69"/>
    </row>
    <row r="60" spans="1:5" x14ac:dyDescent="0.35">
      <c r="A60" s="69">
        <v>0.90099471957197286</v>
      </c>
      <c r="E60" s="69"/>
    </row>
    <row r="61" spans="1:5" x14ac:dyDescent="0.35">
      <c r="A61" s="69">
        <v>0.46686266077665028</v>
      </c>
      <c r="E61" s="69"/>
    </row>
    <row r="62" spans="1:5" x14ac:dyDescent="0.35">
      <c r="A62" s="69">
        <v>0.91293793479284324</v>
      </c>
      <c r="E62" s="69"/>
    </row>
    <row r="63" spans="1:5" x14ac:dyDescent="0.35">
      <c r="A63" s="69">
        <v>8.111544846836638E-2</v>
      </c>
      <c r="E63" s="69"/>
    </row>
    <row r="64" spans="1:5" x14ac:dyDescent="0.35">
      <c r="A64" s="69">
        <v>0.28731986435651202</v>
      </c>
      <c r="E64" s="69"/>
    </row>
    <row r="65" spans="1:5" x14ac:dyDescent="0.35">
      <c r="A65" s="69">
        <v>0.81225929047264123</v>
      </c>
      <c r="E65" s="69"/>
    </row>
    <row r="66" spans="1:5" x14ac:dyDescent="0.35">
      <c r="A66" s="69">
        <v>9.4376355017883329E-3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60C1-30DA-4139-960E-C952CD69F736}">
  <sheetPr codeName="Sheet19"/>
  <dimension ref="A1:AA56"/>
  <sheetViews>
    <sheetView zoomScaleNormal="100" workbookViewId="0">
      <selection activeCell="G6" sqref="G6"/>
    </sheetView>
  </sheetViews>
  <sheetFormatPr defaultRowHeight="14.5" x14ac:dyDescent="0.35"/>
  <cols>
    <col min="1" max="2" width="12" customWidth="1"/>
    <col min="3" max="3" width="9.08984375" customWidth="1"/>
    <col min="4" max="5" width="11.7265625" customWidth="1"/>
    <col min="6" max="6" width="10.7265625" customWidth="1"/>
    <col min="7" max="7" width="13.7265625" bestFit="1" customWidth="1"/>
    <col min="8" max="8" width="12.08984375" bestFit="1" customWidth="1"/>
    <col min="11" max="11" width="13.6328125" customWidth="1"/>
    <col min="12" max="12" width="13.08984375" bestFit="1" customWidth="1"/>
    <col min="13" max="13" width="13.90625" bestFit="1" customWidth="1"/>
    <col min="14" max="14" width="18" bestFit="1" customWidth="1"/>
    <col min="16" max="16" width="47" customWidth="1"/>
    <col min="17" max="17" width="17.1796875" bestFit="1" customWidth="1"/>
    <col min="19" max="19" width="25.26953125" customWidth="1"/>
    <col min="20" max="20" width="12.08984375" bestFit="1" customWidth="1"/>
    <col min="21" max="21" width="2.26953125" customWidth="1"/>
    <col min="23" max="25" width="18.7265625" customWidth="1"/>
    <col min="26" max="26" width="19.81640625" bestFit="1" customWidth="1"/>
    <col min="27" max="27" width="87" customWidth="1"/>
  </cols>
  <sheetData>
    <row r="1" spans="1:27" s="13" customFormat="1" ht="29" x14ac:dyDescent="0.35">
      <c r="A1" s="91" t="s">
        <v>2332</v>
      </c>
      <c r="B1" s="91"/>
      <c r="D1" s="92" t="s">
        <v>2333</v>
      </c>
      <c r="E1" s="72"/>
      <c r="G1" s="84"/>
      <c r="H1" s="84"/>
      <c r="I1" s="84"/>
      <c r="J1" s="84" t="s">
        <v>2316</v>
      </c>
      <c r="K1" s="84"/>
      <c r="L1" s="84"/>
      <c r="M1" s="84"/>
      <c r="N1" s="84"/>
      <c r="P1" s="93" t="s">
        <v>2315</v>
      </c>
      <c r="Q1" s="93"/>
      <c r="S1" s="72" t="s">
        <v>2328</v>
      </c>
      <c r="T1" s="72"/>
      <c r="U1" s="72"/>
      <c r="V1" s="72"/>
      <c r="W1" s="72"/>
      <c r="X1" s="72"/>
      <c r="Z1" s="94" t="s">
        <v>29</v>
      </c>
      <c r="AA1" s="94" t="s">
        <v>21</v>
      </c>
    </row>
    <row r="2" spans="1:27" ht="29" x14ac:dyDescent="0.35">
      <c r="A2" s="13" t="s">
        <v>1084</v>
      </c>
      <c r="B2" s="90">
        <v>100000</v>
      </c>
      <c r="D2" s="16" t="s">
        <v>2303</v>
      </c>
      <c r="E2" s="82">
        <v>0.05</v>
      </c>
      <c r="G2" t="s">
        <v>2292</v>
      </c>
      <c r="H2" s="78">
        <v>500000</v>
      </c>
      <c r="J2" s="13" t="s">
        <v>2298</v>
      </c>
      <c r="K2" s="13" t="s">
        <v>2302</v>
      </c>
      <c r="L2" s="13" t="s">
        <v>2301</v>
      </c>
      <c r="M2" s="13" t="s">
        <v>2299</v>
      </c>
      <c r="N2" s="13" t="s">
        <v>2300</v>
      </c>
      <c r="P2" t="s">
        <v>2306</v>
      </c>
      <c r="Q2" s="78">
        <v>100000</v>
      </c>
      <c r="S2" t="s">
        <v>2306</v>
      </c>
      <c r="T2" s="14">
        <v>-100000</v>
      </c>
      <c r="V2" s="83"/>
      <c r="Z2" s="4" t="s">
        <v>1877</v>
      </c>
      <c r="AA2" s="34" t="s">
        <v>1878</v>
      </c>
    </row>
    <row r="3" spans="1:27" x14ac:dyDescent="0.35">
      <c r="A3" s="13" t="s">
        <v>2329</v>
      </c>
      <c r="B3" s="90">
        <v>5000</v>
      </c>
      <c r="D3" t="s">
        <v>2304</v>
      </c>
      <c r="E3" s="12">
        <v>4</v>
      </c>
      <c r="G3" t="s">
        <v>2293</v>
      </c>
      <c r="H3" s="78">
        <v>50000</v>
      </c>
      <c r="K3" s="75"/>
      <c r="L3" s="77"/>
      <c r="M3" s="81"/>
      <c r="N3" s="77"/>
      <c r="P3" t="s">
        <v>2307</v>
      </c>
      <c r="Q3" s="85">
        <v>0.08</v>
      </c>
      <c r="S3" t="s">
        <v>2317</v>
      </c>
      <c r="T3" s="14">
        <v>20000</v>
      </c>
      <c r="Z3" s="4" t="s">
        <v>1879</v>
      </c>
      <c r="AA3" s="34" t="s">
        <v>1880</v>
      </c>
    </row>
    <row r="4" spans="1:27" x14ac:dyDescent="0.35">
      <c r="A4" s="13" t="s">
        <v>2330</v>
      </c>
      <c r="B4" s="12">
        <v>5</v>
      </c>
      <c r="D4" t="s">
        <v>2305</v>
      </c>
      <c r="E4" s="83">
        <f>EFFECT(E2,E3)</f>
        <v>5.0945336914062445E-2</v>
      </c>
      <c r="G4" t="s">
        <v>2294</v>
      </c>
      <c r="H4" s="78">
        <f>H2-H3</f>
        <v>450000</v>
      </c>
      <c r="K4" s="75"/>
      <c r="L4" s="77"/>
      <c r="M4" s="81"/>
      <c r="N4" s="77"/>
      <c r="P4" t="s">
        <v>2309</v>
      </c>
      <c r="Q4" s="80">
        <v>25</v>
      </c>
      <c r="S4" t="s">
        <v>2318</v>
      </c>
      <c r="T4" s="14">
        <v>40000</v>
      </c>
      <c r="V4" t="s">
        <v>2326</v>
      </c>
      <c r="Z4" s="4" t="s">
        <v>1881</v>
      </c>
      <c r="AA4" s="34" t="s">
        <v>1882</v>
      </c>
    </row>
    <row r="5" spans="1:27" ht="29.5" thickBot="1" x14ac:dyDescent="0.4">
      <c r="E5" s="110">
        <v>0.05</v>
      </c>
      <c r="G5" s="16" t="s">
        <v>2295</v>
      </c>
      <c r="H5" s="79">
        <v>0.05</v>
      </c>
      <c r="K5" s="75"/>
      <c r="L5" s="77"/>
      <c r="M5" s="81"/>
      <c r="N5" s="77"/>
      <c r="P5" s="16" t="s">
        <v>2311</v>
      </c>
      <c r="Q5" s="86">
        <f>Q2*(1+Q3)^25</f>
        <v>684847.51962193253</v>
      </c>
      <c r="S5" t="s">
        <v>2319</v>
      </c>
      <c r="T5" s="14">
        <v>60000</v>
      </c>
      <c r="U5" s="75"/>
      <c r="V5" t="s">
        <v>2327</v>
      </c>
      <c r="Z5" s="4" t="s">
        <v>1883</v>
      </c>
      <c r="AA5" s="34" t="s">
        <v>1884</v>
      </c>
    </row>
    <row r="6" spans="1:27" ht="15" thickTop="1" x14ac:dyDescent="0.35">
      <c r="A6" s="13" t="s">
        <v>2296</v>
      </c>
      <c r="B6" s="13" t="s">
        <v>2331</v>
      </c>
      <c r="G6" t="s">
        <v>2297</v>
      </c>
      <c r="H6" s="80">
        <v>20</v>
      </c>
      <c r="K6" s="75"/>
      <c r="L6" s="77"/>
      <c r="M6" s="81"/>
      <c r="N6" s="77"/>
      <c r="T6" s="14"/>
      <c r="Z6" s="4" t="s">
        <v>1885</v>
      </c>
      <c r="AA6" s="34" t="s">
        <v>1886</v>
      </c>
    </row>
    <row r="7" spans="1:27" x14ac:dyDescent="0.35">
      <c r="A7">
        <v>1</v>
      </c>
      <c r="B7" s="88"/>
      <c r="K7" s="75"/>
      <c r="L7" s="77"/>
      <c r="M7" s="81"/>
      <c r="N7" s="77"/>
      <c r="P7" s="16" t="s">
        <v>2310</v>
      </c>
      <c r="Q7" s="80">
        <v>4</v>
      </c>
      <c r="S7" t="s">
        <v>2323</v>
      </c>
      <c r="T7" s="76">
        <v>0.03</v>
      </c>
      <c r="Z7" s="4" t="s">
        <v>1887</v>
      </c>
      <c r="AA7" s="34" t="s">
        <v>1888</v>
      </c>
    </row>
    <row r="8" spans="1:27" x14ac:dyDescent="0.35">
      <c r="A8">
        <v>2</v>
      </c>
      <c r="B8" s="88"/>
      <c r="G8" t="s">
        <v>2290</v>
      </c>
      <c r="H8" s="80"/>
      <c r="K8" s="75"/>
      <c r="L8" s="77"/>
      <c r="M8" s="81"/>
      <c r="N8" s="77"/>
      <c r="P8" s="16" t="s">
        <v>2313</v>
      </c>
      <c r="Q8" s="78">
        <v>1000</v>
      </c>
      <c r="T8" s="14"/>
      <c r="Z8" s="4" t="s">
        <v>1889</v>
      </c>
      <c r="AA8" s="34" t="s">
        <v>1890</v>
      </c>
    </row>
    <row r="9" spans="1:27" x14ac:dyDescent="0.35">
      <c r="A9">
        <v>3</v>
      </c>
      <c r="B9" s="88"/>
      <c r="G9" s="77" t="s">
        <v>2291</v>
      </c>
      <c r="H9" s="105"/>
      <c r="K9" s="75"/>
      <c r="L9" s="77"/>
      <c r="M9" s="81"/>
      <c r="N9" s="77"/>
      <c r="P9" s="16" t="s">
        <v>2308</v>
      </c>
      <c r="Q9" s="80">
        <f>Q7*Q4</f>
        <v>100</v>
      </c>
      <c r="S9" t="s">
        <v>2320</v>
      </c>
      <c r="T9" s="49"/>
      <c r="Z9" s="4" t="s">
        <v>1891</v>
      </c>
      <c r="AA9" s="34" t="s">
        <v>1892</v>
      </c>
    </row>
    <row r="10" spans="1:27" x14ac:dyDescent="0.35">
      <c r="A10">
        <v>4</v>
      </c>
      <c r="B10" s="88"/>
      <c r="H10" s="77"/>
      <c r="K10" s="75"/>
      <c r="L10" s="77"/>
      <c r="M10" s="81"/>
      <c r="N10" s="77"/>
      <c r="P10" s="16" t="s">
        <v>2312</v>
      </c>
      <c r="Q10" s="85">
        <f>Q3*1/Q7</f>
        <v>0.02</v>
      </c>
      <c r="T10" s="14"/>
      <c r="Z10" s="4" t="s">
        <v>1893</v>
      </c>
      <c r="AA10" s="34" t="s">
        <v>1894</v>
      </c>
    </row>
    <row r="11" spans="1:27" ht="15" thickBot="1" x14ac:dyDescent="0.4">
      <c r="A11">
        <v>5</v>
      </c>
      <c r="B11" s="88"/>
      <c r="H11" s="77"/>
      <c r="K11" s="75"/>
      <c r="L11" s="77"/>
      <c r="M11" s="81"/>
      <c r="N11" s="77"/>
      <c r="P11" s="16" t="s">
        <v>2314</v>
      </c>
      <c r="Q11" s="87"/>
      <c r="S11" t="s">
        <v>2325</v>
      </c>
      <c r="Z11" s="4" t="s">
        <v>1895</v>
      </c>
      <c r="AA11" s="34" t="s">
        <v>1896</v>
      </c>
    </row>
    <row r="12" spans="1:27" ht="15" thickTop="1" x14ac:dyDescent="0.35">
      <c r="B12" s="89"/>
      <c r="H12" s="77"/>
      <c r="I12" s="44"/>
      <c r="K12" s="75"/>
      <c r="L12" s="77"/>
      <c r="M12" s="81"/>
      <c r="N12" s="77"/>
      <c r="S12" t="s">
        <v>2321</v>
      </c>
      <c r="Z12" s="4" t="s">
        <v>1897</v>
      </c>
      <c r="AA12" s="34" t="s">
        <v>1898</v>
      </c>
    </row>
    <row r="13" spans="1:27" ht="15" thickBot="1" x14ac:dyDescent="0.4">
      <c r="K13" s="75"/>
      <c r="L13" s="77"/>
      <c r="M13" s="81"/>
      <c r="N13" s="77"/>
      <c r="P13" s="16" t="s">
        <v>1062</v>
      </c>
      <c r="Q13" s="87"/>
      <c r="S13" t="s">
        <v>2322</v>
      </c>
      <c r="Z13" s="4" t="s">
        <v>1899</v>
      </c>
      <c r="AA13" s="34" t="s">
        <v>1900</v>
      </c>
    </row>
    <row r="14" spans="1:27" ht="29.5" thickTop="1" x14ac:dyDescent="0.35">
      <c r="K14" s="75"/>
      <c r="L14" s="77"/>
      <c r="M14" s="81"/>
      <c r="N14" s="77"/>
      <c r="Z14" s="39" t="s">
        <v>1901</v>
      </c>
      <c r="AA14" s="71" t="s">
        <v>1902</v>
      </c>
    </row>
    <row r="15" spans="1:27" ht="29" x14ac:dyDescent="0.35">
      <c r="K15" s="75"/>
      <c r="L15" s="77"/>
      <c r="M15" s="81"/>
      <c r="N15" s="77"/>
      <c r="S15" t="s">
        <v>2324</v>
      </c>
      <c r="Z15" s="4" t="s">
        <v>1903</v>
      </c>
      <c r="AA15" s="34" t="s">
        <v>1904</v>
      </c>
    </row>
    <row r="16" spans="1:27" x14ac:dyDescent="0.35">
      <c r="K16" s="75"/>
      <c r="L16" s="77"/>
      <c r="M16" s="81"/>
      <c r="N16" s="77"/>
      <c r="Z16" s="4" t="s">
        <v>1905</v>
      </c>
      <c r="AA16" s="34" t="s">
        <v>1906</v>
      </c>
    </row>
    <row r="17" spans="11:27" x14ac:dyDescent="0.35">
      <c r="K17" s="75"/>
      <c r="L17" s="77"/>
      <c r="M17" s="81"/>
      <c r="N17" s="77"/>
      <c r="Z17" s="4" t="s">
        <v>1907</v>
      </c>
      <c r="AA17" s="34" t="s">
        <v>1908</v>
      </c>
    </row>
    <row r="18" spans="11:27" x14ac:dyDescent="0.35">
      <c r="K18" s="75"/>
      <c r="L18" s="77"/>
      <c r="M18" s="81"/>
      <c r="N18" s="77"/>
      <c r="Z18" s="4" t="s">
        <v>1909</v>
      </c>
      <c r="AA18" s="34" t="s">
        <v>1910</v>
      </c>
    </row>
    <row r="19" spans="11:27" x14ac:dyDescent="0.35">
      <c r="K19" s="75"/>
      <c r="L19" s="77"/>
      <c r="M19" s="81"/>
      <c r="N19" s="77"/>
      <c r="Z19" s="4" t="s">
        <v>1911</v>
      </c>
      <c r="AA19" s="34" t="s">
        <v>1912</v>
      </c>
    </row>
    <row r="20" spans="11:27" x14ac:dyDescent="0.35">
      <c r="K20" s="75"/>
      <c r="L20" s="77"/>
      <c r="M20" s="81"/>
      <c r="N20" s="77"/>
      <c r="Z20" s="39" t="s">
        <v>1913</v>
      </c>
      <c r="AA20" s="71" t="s">
        <v>1914</v>
      </c>
    </row>
    <row r="21" spans="11:27" x14ac:dyDescent="0.35">
      <c r="K21" s="75"/>
      <c r="L21" s="77"/>
      <c r="M21" s="81"/>
      <c r="N21" s="77"/>
      <c r="Z21" s="39" t="s">
        <v>1915</v>
      </c>
      <c r="AA21" s="71" t="s">
        <v>1916</v>
      </c>
    </row>
    <row r="22" spans="11:27" x14ac:dyDescent="0.35">
      <c r="K22" s="75"/>
      <c r="L22" s="77"/>
      <c r="M22" s="81"/>
      <c r="N22" s="77"/>
      <c r="Z22" s="4" t="s">
        <v>1917</v>
      </c>
      <c r="AA22" s="34" t="s">
        <v>1918</v>
      </c>
    </row>
    <row r="23" spans="11:27" x14ac:dyDescent="0.35">
      <c r="K23" s="75"/>
      <c r="L23" s="77"/>
      <c r="M23" s="81"/>
      <c r="N23" s="77"/>
      <c r="Z23" s="4" t="s">
        <v>1919</v>
      </c>
      <c r="AA23" s="34" t="s">
        <v>1920</v>
      </c>
    </row>
    <row r="24" spans="11:27" x14ac:dyDescent="0.35">
      <c r="K24" s="74"/>
      <c r="M24" s="81"/>
      <c r="N24" s="77"/>
      <c r="Z24" s="4" t="s">
        <v>1921</v>
      </c>
      <c r="AA24" s="34" t="s">
        <v>1922</v>
      </c>
    </row>
    <row r="25" spans="11:27" x14ac:dyDescent="0.35">
      <c r="K25" s="74"/>
      <c r="M25" s="81"/>
      <c r="N25" s="77"/>
      <c r="Z25" s="39" t="s">
        <v>1923</v>
      </c>
      <c r="AA25" s="71" t="s">
        <v>1924</v>
      </c>
    </row>
    <row r="26" spans="11:27" x14ac:dyDescent="0.35">
      <c r="K26" s="74"/>
      <c r="M26" s="81"/>
      <c r="N26" s="77"/>
      <c r="Z26" s="4" t="s">
        <v>1925</v>
      </c>
      <c r="AA26" s="34" t="s">
        <v>1926</v>
      </c>
    </row>
    <row r="27" spans="11:27" x14ac:dyDescent="0.35">
      <c r="Z27" s="4" t="s">
        <v>1927</v>
      </c>
      <c r="AA27" s="34" t="s">
        <v>1928</v>
      </c>
    </row>
    <row r="28" spans="11:27" ht="29" x14ac:dyDescent="0.35">
      <c r="Z28" s="4" t="s">
        <v>1929</v>
      </c>
      <c r="AA28" s="34" t="s">
        <v>1930</v>
      </c>
    </row>
    <row r="29" spans="11:27" x14ac:dyDescent="0.35">
      <c r="Z29" s="39" t="s">
        <v>1931</v>
      </c>
      <c r="AA29" s="71" t="s">
        <v>1932</v>
      </c>
    </row>
    <row r="30" spans="11:27" x14ac:dyDescent="0.35">
      <c r="Z30" s="39" t="s">
        <v>1933</v>
      </c>
      <c r="AA30" s="71" t="s">
        <v>1934</v>
      </c>
    </row>
    <row r="31" spans="11:27" ht="29" x14ac:dyDescent="0.35">
      <c r="Z31" s="39" t="s">
        <v>1935</v>
      </c>
      <c r="AA31" s="71" t="s">
        <v>1936</v>
      </c>
    </row>
    <row r="32" spans="11:27" x14ac:dyDescent="0.35">
      <c r="Z32" s="4" t="s">
        <v>1937</v>
      </c>
      <c r="AA32" s="34" t="s">
        <v>1938</v>
      </c>
    </row>
    <row r="33" spans="26:27" x14ac:dyDescent="0.35">
      <c r="Z33" s="4" t="s">
        <v>1939</v>
      </c>
      <c r="AA33" s="34" t="s">
        <v>1940</v>
      </c>
    </row>
    <row r="34" spans="26:27" x14ac:dyDescent="0.35">
      <c r="Z34" s="4" t="s">
        <v>1941</v>
      </c>
      <c r="AA34" s="34" t="s">
        <v>1942</v>
      </c>
    </row>
    <row r="35" spans="26:27" x14ac:dyDescent="0.35">
      <c r="Z35" s="4" t="s">
        <v>1943</v>
      </c>
      <c r="AA35" s="34" t="s">
        <v>1944</v>
      </c>
    </row>
    <row r="36" spans="26:27" x14ac:dyDescent="0.35">
      <c r="Z36" s="4" t="s">
        <v>1945</v>
      </c>
      <c r="AA36" s="34" t="s">
        <v>1946</v>
      </c>
    </row>
    <row r="37" spans="26:27" x14ac:dyDescent="0.35">
      <c r="Z37" s="39" t="s">
        <v>1947</v>
      </c>
      <c r="AA37" s="71" t="s">
        <v>1948</v>
      </c>
    </row>
    <row r="38" spans="26:27" x14ac:dyDescent="0.35">
      <c r="Z38" s="4" t="s">
        <v>1949</v>
      </c>
      <c r="AA38" s="34" t="s">
        <v>1950</v>
      </c>
    </row>
    <row r="39" spans="26:27" x14ac:dyDescent="0.35">
      <c r="Z39" s="4" t="s">
        <v>1951</v>
      </c>
      <c r="AA39" s="34" t="s">
        <v>1952</v>
      </c>
    </row>
    <row r="40" spans="26:27" x14ac:dyDescent="0.35">
      <c r="Z40" s="4" t="s">
        <v>1953</v>
      </c>
      <c r="AA40" s="34" t="s">
        <v>1954</v>
      </c>
    </row>
    <row r="41" spans="26:27" x14ac:dyDescent="0.35">
      <c r="Z41" s="4" t="s">
        <v>1955</v>
      </c>
      <c r="AA41" s="34" t="s">
        <v>1956</v>
      </c>
    </row>
    <row r="42" spans="26:27" x14ac:dyDescent="0.35">
      <c r="Z42" s="39" t="s">
        <v>1957</v>
      </c>
      <c r="AA42" s="71" t="s">
        <v>1958</v>
      </c>
    </row>
    <row r="43" spans="26:27" x14ac:dyDescent="0.35">
      <c r="Z43" s="39" t="s">
        <v>1959</v>
      </c>
      <c r="AA43" s="71" t="s">
        <v>1960</v>
      </c>
    </row>
    <row r="44" spans="26:27" x14ac:dyDescent="0.35">
      <c r="Z44" s="4" t="s">
        <v>1961</v>
      </c>
      <c r="AA44" s="34" t="s">
        <v>1962</v>
      </c>
    </row>
    <row r="45" spans="26:27" x14ac:dyDescent="0.35">
      <c r="Z45" s="4" t="s">
        <v>1963</v>
      </c>
      <c r="AA45" s="34" t="s">
        <v>1964</v>
      </c>
    </row>
    <row r="46" spans="26:27" x14ac:dyDescent="0.35">
      <c r="Z46" s="4" t="s">
        <v>1965</v>
      </c>
      <c r="AA46" s="34" t="s">
        <v>1966</v>
      </c>
    </row>
    <row r="47" spans="26:27" x14ac:dyDescent="0.35">
      <c r="Z47" s="4" t="s">
        <v>1967</v>
      </c>
      <c r="AA47" s="34" t="s">
        <v>1968</v>
      </c>
    </row>
    <row r="48" spans="26:27" x14ac:dyDescent="0.35">
      <c r="Z48" s="4" t="s">
        <v>1969</v>
      </c>
      <c r="AA48" s="34" t="s">
        <v>1970</v>
      </c>
    </row>
    <row r="49" spans="26:27" x14ac:dyDescent="0.35">
      <c r="Z49" s="4" t="s">
        <v>1971</v>
      </c>
      <c r="AA49" s="34" t="s">
        <v>1972</v>
      </c>
    </row>
    <row r="50" spans="26:27" x14ac:dyDescent="0.35">
      <c r="Z50" s="4" t="s">
        <v>1973</v>
      </c>
      <c r="AA50" s="34" t="s">
        <v>1974</v>
      </c>
    </row>
    <row r="51" spans="26:27" ht="29" x14ac:dyDescent="0.35">
      <c r="Z51" s="4" t="s">
        <v>1975</v>
      </c>
      <c r="AA51" s="34" t="s">
        <v>1976</v>
      </c>
    </row>
    <row r="52" spans="26:27" x14ac:dyDescent="0.35">
      <c r="Z52" s="4" t="s">
        <v>1977</v>
      </c>
      <c r="AA52" s="34" t="s">
        <v>1978</v>
      </c>
    </row>
    <row r="53" spans="26:27" x14ac:dyDescent="0.35">
      <c r="Z53" s="4" t="s">
        <v>1979</v>
      </c>
      <c r="AA53" s="34" t="s">
        <v>1980</v>
      </c>
    </row>
    <row r="54" spans="26:27" x14ac:dyDescent="0.35">
      <c r="Z54" s="4" t="s">
        <v>1981</v>
      </c>
      <c r="AA54" s="34" t="s">
        <v>1982</v>
      </c>
    </row>
    <row r="55" spans="26:27" x14ac:dyDescent="0.35">
      <c r="Z55" s="4" t="s">
        <v>1983</v>
      </c>
      <c r="AA55" s="34" t="s">
        <v>1984</v>
      </c>
    </row>
    <row r="56" spans="26:27" x14ac:dyDescent="0.35">
      <c r="Z56" s="4" t="s">
        <v>1985</v>
      </c>
      <c r="AA56" s="34" t="s">
        <v>1986</v>
      </c>
    </row>
  </sheetData>
  <phoneticPr fontId="7" type="noConversion"/>
  <pageMargins left="0.7" right="0.7" top="0.75" bottom="0.75" header="0.3" footer="0.3"/>
  <cellWatches>
    <cellWatch r="B2"/>
  </cellWatch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F290F-256A-40BB-8343-5655C52D0F69}">
  <sheetPr codeName="Sheet20"/>
  <dimension ref="A1:O31"/>
  <sheetViews>
    <sheetView workbookViewId="0">
      <selection activeCell="B9" sqref="B9"/>
    </sheetView>
  </sheetViews>
  <sheetFormatPr defaultRowHeight="14.5" x14ac:dyDescent="0.35"/>
  <cols>
    <col min="1" max="1" width="25.7265625" bestFit="1" customWidth="1"/>
    <col min="2" max="2" width="50.453125" customWidth="1"/>
    <col min="7" max="7" width="8.7265625" customWidth="1"/>
  </cols>
  <sheetData>
    <row r="1" spans="1:15" x14ac:dyDescent="0.35">
      <c r="A1" s="70" t="s">
        <v>29</v>
      </c>
      <c r="B1" s="70" t="s">
        <v>21</v>
      </c>
    </row>
    <row r="2" spans="1:15" x14ac:dyDescent="0.35">
      <c r="A2" s="73" t="s">
        <v>2008</v>
      </c>
      <c r="B2" s="73"/>
      <c r="D2" t="s">
        <v>2161</v>
      </c>
    </row>
    <row r="3" spans="1:15" x14ac:dyDescent="0.35">
      <c r="A3" s="39" t="s">
        <v>2009</v>
      </c>
      <c r="B3" s="71" t="s">
        <v>2010</v>
      </c>
      <c r="D3" s="48" t="str">
        <f>ADDRESS(1,1)</f>
        <v>$A$1</v>
      </c>
    </row>
    <row r="4" spans="1:15" x14ac:dyDescent="0.35">
      <c r="A4" s="4" t="s">
        <v>2011</v>
      </c>
      <c r="B4" s="34" t="s">
        <v>2012</v>
      </c>
    </row>
    <row r="5" spans="1:15" x14ac:dyDescent="0.35">
      <c r="A5" s="4" t="s">
        <v>2013</v>
      </c>
      <c r="B5" s="34" t="s">
        <v>2014</v>
      </c>
      <c r="E5" t="s">
        <v>2162</v>
      </c>
    </row>
    <row r="6" spans="1:15" x14ac:dyDescent="0.35">
      <c r="A6" s="39" t="s">
        <v>2015</v>
      </c>
      <c r="B6" s="71" t="s">
        <v>2016</v>
      </c>
    </row>
    <row r="7" spans="1:15" x14ac:dyDescent="0.35">
      <c r="A7" s="39" t="s">
        <v>2017</v>
      </c>
      <c r="B7" s="71" t="s">
        <v>2018</v>
      </c>
    </row>
    <row r="8" spans="1:15" x14ac:dyDescent="0.35">
      <c r="A8" s="4" t="s">
        <v>2019</v>
      </c>
      <c r="B8" s="34" t="s">
        <v>2020</v>
      </c>
      <c r="D8" s="13" t="s">
        <v>774</v>
      </c>
      <c r="E8" s="13" t="s">
        <v>78</v>
      </c>
      <c r="F8" s="13" t="s">
        <v>79</v>
      </c>
      <c r="G8" s="13" t="s">
        <v>80</v>
      </c>
      <c r="H8" s="13" t="s">
        <v>712</v>
      </c>
      <c r="I8" s="13" t="s">
        <v>714</v>
      </c>
      <c r="J8" s="13" t="s">
        <v>716</v>
      </c>
      <c r="K8" s="13" t="s">
        <v>717</v>
      </c>
      <c r="L8" s="13" t="s">
        <v>719</v>
      </c>
      <c r="M8" s="13" t="s">
        <v>721</v>
      </c>
      <c r="N8" s="13" t="s">
        <v>722</v>
      </c>
      <c r="O8" s="13" t="s">
        <v>726</v>
      </c>
    </row>
    <row r="9" spans="1:15" x14ac:dyDescent="0.35">
      <c r="A9" s="39" t="s">
        <v>2021</v>
      </c>
      <c r="B9" s="71" t="s">
        <v>2022</v>
      </c>
      <c r="D9">
        <v>177003</v>
      </c>
      <c r="E9" s="6" t="str">
        <f>VLOOKUP($D9,'Sum.Count.Avg IF'!$B$2:$M$103,COLUMNS($K:K)+1,0)</f>
        <v>L. Modrić</v>
      </c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35">
      <c r="A10" s="4" t="s">
        <v>2023</v>
      </c>
      <c r="B10" s="34" t="s">
        <v>2024</v>
      </c>
    </row>
    <row r="11" spans="1:15" ht="29" x14ac:dyDescent="0.35">
      <c r="A11" s="39" t="s">
        <v>2025</v>
      </c>
      <c r="B11" s="71" t="s">
        <v>2026</v>
      </c>
    </row>
    <row r="12" spans="1:15" x14ac:dyDescent="0.35">
      <c r="A12" s="39" t="s">
        <v>2027</v>
      </c>
      <c r="B12" s="71" t="s">
        <v>2028</v>
      </c>
    </row>
    <row r="13" spans="1:15" x14ac:dyDescent="0.35">
      <c r="A13" s="39" t="s">
        <v>2029</v>
      </c>
      <c r="B13" s="71" t="s">
        <v>2030</v>
      </c>
    </row>
    <row r="14" spans="1:15" ht="29" x14ac:dyDescent="0.35">
      <c r="A14" s="4" t="s">
        <v>2031</v>
      </c>
      <c r="B14" s="34" t="s">
        <v>2032</v>
      </c>
    </row>
    <row r="15" spans="1:15" x14ac:dyDescent="0.35">
      <c r="A15" s="4" t="s">
        <v>2033</v>
      </c>
      <c r="B15" s="34" t="s">
        <v>2034</v>
      </c>
    </row>
    <row r="16" spans="1:15" ht="29" x14ac:dyDescent="0.35">
      <c r="A16" s="4" t="s">
        <v>2035</v>
      </c>
      <c r="B16" s="34" t="s">
        <v>2036</v>
      </c>
    </row>
    <row r="17" spans="1:6" x14ac:dyDescent="0.35">
      <c r="A17" s="39" t="s">
        <v>2037</v>
      </c>
      <c r="B17" s="71" t="s">
        <v>2038</v>
      </c>
      <c r="F17" s="13"/>
    </row>
    <row r="18" spans="1:6" x14ac:dyDescent="0.35">
      <c r="A18" s="4" t="s">
        <v>2039</v>
      </c>
      <c r="B18" s="34" t="s">
        <v>2040</v>
      </c>
      <c r="F18" s="13"/>
    </row>
    <row r="19" spans="1:6" ht="58" x14ac:dyDescent="0.35">
      <c r="A19" s="4" t="s">
        <v>2041</v>
      </c>
      <c r="B19" s="34" t="s">
        <v>2042</v>
      </c>
      <c r="F19" s="13"/>
    </row>
    <row r="20" spans="1:6" ht="29" x14ac:dyDescent="0.35">
      <c r="A20" s="4" t="s">
        <v>2043</v>
      </c>
      <c r="B20" s="34" t="s">
        <v>2044</v>
      </c>
      <c r="F20" s="13"/>
    </row>
    <row r="21" spans="1:6" x14ac:dyDescent="0.35">
      <c r="A21" s="73" t="s">
        <v>1987</v>
      </c>
      <c r="B21" s="73"/>
      <c r="F21" s="13"/>
    </row>
    <row r="22" spans="1:6" ht="43.5" x14ac:dyDescent="0.35">
      <c r="A22" s="4" t="s">
        <v>1988</v>
      </c>
      <c r="B22" s="34" t="s">
        <v>1989</v>
      </c>
      <c r="F22" s="13"/>
    </row>
    <row r="23" spans="1:6" ht="29" x14ac:dyDescent="0.35">
      <c r="A23" s="4" t="s">
        <v>1990</v>
      </c>
      <c r="B23" s="34" t="s">
        <v>1991</v>
      </c>
      <c r="F23" s="13"/>
    </row>
    <row r="24" spans="1:6" ht="43.5" x14ac:dyDescent="0.35">
      <c r="A24" s="4" t="s">
        <v>1992</v>
      </c>
      <c r="B24" s="34" t="s">
        <v>1993</v>
      </c>
    </row>
    <row r="25" spans="1:6" x14ac:dyDescent="0.35">
      <c r="A25" s="4" t="s">
        <v>1994</v>
      </c>
      <c r="B25" s="34" t="s">
        <v>1995</v>
      </c>
    </row>
    <row r="26" spans="1:6" x14ac:dyDescent="0.35">
      <c r="A26" s="4" t="s">
        <v>1996</v>
      </c>
      <c r="B26" s="34" t="s">
        <v>1997</v>
      </c>
    </row>
    <row r="27" spans="1:6" ht="29" x14ac:dyDescent="0.35">
      <c r="A27" s="4" t="s">
        <v>1998</v>
      </c>
      <c r="B27" s="34" t="s">
        <v>1999</v>
      </c>
    </row>
    <row r="28" spans="1:6" x14ac:dyDescent="0.35">
      <c r="A28" s="4" t="s">
        <v>2000</v>
      </c>
      <c r="B28" s="34" t="s">
        <v>2001</v>
      </c>
    </row>
    <row r="29" spans="1:6" ht="72.5" x14ac:dyDescent="0.35">
      <c r="A29" s="4" t="s">
        <v>2002</v>
      </c>
      <c r="B29" s="34" t="s">
        <v>2003</v>
      </c>
    </row>
    <row r="30" spans="1:6" ht="29" x14ac:dyDescent="0.35">
      <c r="A30" s="4" t="s">
        <v>2004</v>
      </c>
      <c r="B30" s="34" t="s">
        <v>2005</v>
      </c>
    </row>
    <row r="31" spans="1:6" ht="29" x14ac:dyDescent="0.35">
      <c r="A31" s="4" t="s">
        <v>2006</v>
      </c>
      <c r="B31" s="34" t="s">
        <v>2007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1A0BB-AEF1-44EB-9FBB-0B9A783AF8F6}">
  <sheetPr codeName="Sheet2"/>
  <dimension ref="B1:K76"/>
  <sheetViews>
    <sheetView topLeftCell="A59" workbookViewId="0">
      <selection activeCell="C61" sqref="C61"/>
    </sheetView>
  </sheetViews>
  <sheetFormatPr defaultRowHeight="14.5" x14ac:dyDescent="0.35"/>
  <cols>
    <col min="2" max="2" width="16.54296875" customWidth="1"/>
    <col min="3" max="3" width="12.08984375" bestFit="1" customWidth="1"/>
    <col min="4" max="4" width="11.81640625" customWidth="1"/>
    <col min="5" max="5" width="34.08984375" customWidth="1"/>
    <col min="6" max="7" width="12.08984375" bestFit="1" customWidth="1"/>
    <col min="8" max="8" width="11.08984375" bestFit="1" customWidth="1"/>
    <col min="10" max="10" width="2.90625" customWidth="1"/>
  </cols>
  <sheetData>
    <row r="1" spans="2:9" x14ac:dyDescent="0.35">
      <c r="B1" s="13" t="s">
        <v>49</v>
      </c>
    </row>
    <row r="2" spans="2:9" ht="14" customHeight="1" x14ac:dyDescent="0.35">
      <c r="B2">
        <v>3</v>
      </c>
      <c r="C2">
        <v>6</v>
      </c>
      <c r="D2" s="3" t="s">
        <v>22</v>
      </c>
      <c r="E2" s="6" t="b">
        <f>C2&gt;B2</f>
        <v>1</v>
      </c>
    </row>
    <row r="3" spans="2:9" ht="14" customHeight="1" x14ac:dyDescent="0.35">
      <c r="B3">
        <v>9</v>
      </c>
      <c r="C3">
        <v>4</v>
      </c>
      <c r="D3" s="3" t="s">
        <v>23</v>
      </c>
      <c r="E3" s="6" t="b">
        <f>C3&gt;B3</f>
        <v>0</v>
      </c>
    </row>
    <row r="4" spans="2:9" ht="14" customHeight="1" x14ac:dyDescent="0.35">
      <c r="D4" s="3"/>
    </row>
    <row r="5" spans="2:9" ht="14" customHeight="1" x14ac:dyDescent="0.35">
      <c r="B5" s="19" t="s">
        <v>31</v>
      </c>
      <c r="C5" s="19"/>
      <c r="D5" s="3"/>
    </row>
    <row r="6" spans="2:9" ht="14" customHeight="1" x14ac:dyDescent="0.35">
      <c r="B6" s="5" t="s">
        <v>29</v>
      </c>
      <c r="C6" s="5" t="s">
        <v>5</v>
      </c>
      <c r="D6" s="3"/>
    </row>
    <row r="7" spans="2:9" ht="14" customHeight="1" x14ac:dyDescent="0.35">
      <c r="B7" s="4" t="s">
        <v>28</v>
      </c>
      <c r="C7" s="4" t="b">
        <f>TRUE()</f>
        <v>1</v>
      </c>
      <c r="D7" s="3"/>
    </row>
    <row r="8" spans="2:9" ht="14" customHeight="1" x14ac:dyDescent="0.35">
      <c r="B8" s="4" t="s">
        <v>30</v>
      </c>
      <c r="C8" s="4" t="b">
        <f>FALSE()</f>
        <v>0</v>
      </c>
      <c r="D8" s="3"/>
    </row>
    <row r="9" spans="2:9" ht="14" customHeight="1" x14ac:dyDescent="0.35">
      <c r="D9" s="3"/>
    </row>
    <row r="10" spans="2:9" ht="14" customHeight="1" x14ac:dyDescent="0.35">
      <c r="B10" s="19" t="s">
        <v>34</v>
      </c>
      <c r="C10" s="19"/>
      <c r="D10" s="3"/>
    </row>
    <row r="11" spans="2:9" ht="14" customHeight="1" x14ac:dyDescent="0.35">
      <c r="B11" s="7" t="s">
        <v>32</v>
      </c>
      <c r="C11" s="4" t="b">
        <f>NOT(TRUE)</f>
        <v>0</v>
      </c>
      <c r="D11" s="3"/>
    </row>
    <row r="12" spans="2:9" ht="14" customHeight="1" x14ac:dyDescent="0.35">
      <c r="B12" s="7" t="s">
        <v>33</v>
      </c>
      <c r="C12" s="4" t="b">
        <f>NOT(FALSE)</f>
        <v>1</v>
      </c>
      <c r="D12" s="3"/>
    </row>
    <row r="13" spans="2:9" ht="14" customHeight="1" x14ac:dyDescent="0.35">
      <c r="D13" s="3"/>
    </row>
    <row r="14" spans="2:9" ht="14" customHeight="1" x14ac:dyDescent="0.35">
      <c r="B14" s="19" t="s">
        <v>87</v>
      </c>
      <c r="D14" s="3"/>
      <c r="I14" t="s">
        <v>35</v>
      </c>
    </row>
    <row r="15" spans="2:9" x14ac:dyDescent="0.35">
      <c r="C15" s="4" t="s">
        <v>24</v>
      </c>
      <c r="D15" s="4" t="s">
        <v>25</v>
      </c>
      <c r="E15" s="5" t="s">
        <v>26</v>
      </c>
      <c r="F15" s="5" t="s">
        <v>27</v>
      </c>
      <c r="G15" s="5" t="s">
        <v>37</v>
      </c>
      <c r="I15" t="s">
        <v>26</v>
      </c>
    </row>
    <row r="16" spans="2:9" x14ac:dyDescent="0.35">
      <c r="C16" s="4" t="b">
        <v>1</v>
      </c>
      <c r="D16" s="4" t="b">
        <v>1</v>
      </c>
      <c r="E16" s="6" t="b">
        <f>AND(C16:D16)</f>
        <v>1</v>
      </c>
      <c r="F16" s="6" t="b">
        <f>OR(C16:D16)</f>
        <v>1</v>
      </c>
      <c r="G16" s="8" t="b">
        <f>_xlfn.XOR(C16:D16)</f>
        <v>0</v>
      </c>
      <c r="I16" s="6" t="b">
        <f>AND(1,1,1,1,1,1,1,1)</f>
        <v>1</v>
      </c>
    </row>
    <row r="17" spans="2:7" x14ac:dyDescent="0.35">
      <c r="C17" s="4" t="b">
        <v>1</v>
      </c>
      <c r="D17" s="4" t="b">
        <v>0</v>
      </c>
      <c r="E17" s="6" t="b">
        <f t="shared" ref="E17:E19" si="0">AND(C17:D17)</f>
        <v>0</v>
      </c>
      <c r="F17" s="6" t="b">
        <f t="shared" ref="F17:F19" si="1">OR(C17:D17)</f>
        <v>1</v>
      </c>
      <c r="G17" s="8" t="b">
        <f t="shared" ref="G17:G19" si="2">_xlfn.XOR(C17:D17)</f>
        <v>1</v>
      </c>
    </row>
    <row r="18" spans="2:7" x14ac:dyDescent="0.35">
      <c r="C18" s="4" t="b">
        <v>0</v>
      </c>
      <c r="D18" s="4" t="b">
        <v>1</v>
      </c>
      <c r="E18" s="6" t="b">
        <f t="shared" si="0"/>
        <v>0</v>
      </c>
      <c r="F18" s="6" t="b">
        <f t="shared" si="1"/>
        <v>1</v>
      </c>
      <c r="G18" s="8" t="b">
        <f t="shared" si="2"/>
        <v>1</v>
      </c>
    </row>
    <row r="19" spans="2:7" x14ac:dyDescent="0.35">
      <c r="C19" s="4" t="b">
        <v>0</v>
      </c>
      <c r="D19" s="4" t="b">
        <v>0</v>
      </c>
      <c r="E19" s="6" t="b">
        <f t="shared" si="0"/>
        <v>0</v>
      </c>
      <c r="F19" s="6" t="b">
        <f t="shared" si="1"/>
        <v>0</v>
      </c>
      <c r="G19" s="8" t="b">
        <f t="shared" si="2"/>
        <v>0</v>
      </c>
    </row>
    <row r="21" spans="2:7" x14ac:dyDescent="0.35">
      <c r="B21" s="20" t="s">
        <v>36</v>
      </c>
    </row>
    <row r="22" spans="2:7" x14ac:dyDescent="0.35">
      <c r="E22" t="s">
        <v>76</v>
      </c>
      <c r="F22" t="s">
        <v>77</v>
      </c>
    </row>
    <row r="23" spans="2:7" x14ac:dyDescent="0.35">
      <c r="B23" t="s">
        <v>75</v>
      </c>
      <c r="C23" s="17">
        <v>0.67</v>
      </c>
      <c r="E23" s="6"/>
      <c r="F23" s="6"/>
    </row>
    <row r="24" spans="2:7" x14ac:dyDescent="0.35">
      <c r="B24" t="s">
        <v>74</v>
      </c>
      <c r="C24" s="17">
        <v>0.5</v>
      </c>
    </row>
    <row r="26" spans="2:7" x14ac:dyDescent="0.35">
      <c r="E26" s="17">
        <v>0.05</v>
      </c>
    </row>
    <row r="27" spans="2:7" x14ac:dyDescent="0.35">
      <c r="B27" s="5" t="s">
        <v>45</v>
      </c>
      <c r="C27" s="5" t="s">
        <v>46</v>
      </c>
      <c r="D27" s="5" t="s">
        <v>47</v>
      </c>
      <c r="E27" s="5" t="s">
        <v>48</v>
      </c>
    </row>
    <row r="28" spans="2:7" x14ac:dyDescent="0.35">
      <c r="B28" s="18">
        <v>117860</v>
      </c>
      <c r="C28" s="15">
        <v>150000</v>
      </c>
      <c r="D28" s="4"/>
      <c r="E28" s="4"/>
    </row>
    <row r="29" spans="2:7" x14ac:dyDescent="0.35">
      <c r="B29" s="18">
        <v>157383</v>
      </c>
      <c r="C29" s="15">
        <v>150000</v>
      </c>
      <c r="D29" s="4"/>
      <c r="E29" s="4"/>
    </row>
    <row r="30" spans="2:7" x14ac:dyDescent="0.35">
      <c r="B30" s="18">
        <v>135314</v>
      </c>
      <c r="C30" s="15">
        <v>150000</v>
      </c>
      <c r="D30" s="4"/>
      <c r="E30" s="4"/>
    </row>
    <row r="31" spans="2:7" x14ac:dyDescent="0.35">
      <c r="B31" s="18">
        <v>172458</v>
      </c>
      <c r="C31" s="15">
        <v>150000</v>
      </c>
      <c r="D31" s="4"/>
      <c r="E31" s="4"/>
    </row>
    <row r="33" spans="2:11" x14ac:dyDescent="0.35">
      <c r="B33" t="s">
        <v>73</v>
      </c>
    </row>
    <row r="35" spans="2:11" x14ac:dyDescent="0.35">
      <c r="B35" s="13" t="s">
        <v>94</v>
      </c>
      <c r="K35" s="13" t="s">
        <v>72</v>
      </c>
    </row>
    <row r="36" spans="2:11" x14ac:dyDescent="0.35">
      <c r="B36" t="s">
        <v>43</v>
      </c>
      <c r="E36" s="12">
        <v>37</v>
      </c>
      <c r="K36" t="s">
        <v>69</v>
      </c>
    </row>
    <row r="37" spans="2:11" x14ac:dyDescent="0.35">
      <c r="B37" t="str">
        <f>IF(E36&gt;37,"Lower!",IF(E36&lt;37,"Higher!",IF(E36=37,"Correct","Enter valid input")))</f>
        <v>Correct</v>
      </c>
      <c r="K37" t="s">
        <v>68</v>
      </c>
    </row>
    <row r="39" spans="2:11" x14ac:dyDescent="0.35">
      <c r="B39" s="13" t="s">
        <v>61</v>
      </c>
      <c r="C39" s="13" t="s">
        <v>62</v>
      </c>
      <c r="D39" s="13" t="s">
        <v>63</v>
      </c>
      <c r="E39" s="13"/>
      <c r="F39" s="13" t="s">
        <v>64</v>
      </c>
      <c r="G39" s="13" t="s">
        <v>65</v>
      </c>
      <c r="H39" s="13" t="s">
        <v>66</v>
      </c>
      <c r="K39" s="13" t="s">
        <v>67</v>
      </c>
    </row>
    <row r="40" spans="2:11" x14ac:dyDescent="0.35">
      <c r="B40" s="14">
        <v>147000</v>
      </c>
      <c r="C40" s="14">
        <v>147000</v>
      </c>
      <c r="F40" s="14">
        <v>200000</v>
      </c>
      <c r="G40" s="14">
        <v>150000</v>
      </c>
      <c r="H40" s="14">
        <v>50000</v>
      </c>
      <c r="K40" t="s">
        <v>70</v>
      </c>
    </row>
    <row r="41" spans="2:11" x14ac:dyDescent="0.35">
      <c r="K41" t="s">
        <v>71</v>
      </c>
    </row>
    <row r="43" spans="2:11" x14ac:dyDescent="0.35">
      <c r="B43" s="13" t="s">
        <v>83</v>
      </c>
    </row>
    <row r="44" spans="2:11" x14ac:dyDescent="0.35">
      <c r="B44" t="s">
        <v>78</v>
      </c>
      <c r="C44" s="12" t="s">
        <v>82</v>
      </c>
    </row>
    <row r="45" spans="2:11" x14ac:dyDescent="0.35">
      <c r="B45" t="s">
        <v>79</v>
      </c>
      <c r="C45" s="12">
        <v>28</v>
      </c>
    </row>
    <row r="46" spans="2:11" x14ac:dyDescent="0.35">
      <c r="B46" t="s">
        <v>80</v>
      </c>
      <c r="C46" s="12" t="s">
        <v>85</v>
      </c>
    </row>
    <row r="47" spans="2:11" x14ac:dyDescent="0.35">
      <c r="B47" t="s">
        <v>81</v>
      </c>
      <c r="C47" s="12" t="s">
        <v>2354</v>
      </c>
    </row>
    <row r="49" spans="2:9" x14ac:dyDescent="0.35">
      <c r="B49" t="s">
        <v>84</v>
      </c>
    </row>
    <row r="50" spans="2:9" x14ac:dyDescent="0.35">
      <c r="B50" t="s">
        <v>63</v>
      </c>
      <c r="C50" s="6"/>
      <c r="D50" t="s">
        <v>93</v>
      </c>
    </row>
    <row r="53" spans="2:9" x14ac:dyDescent="0.35">
      <c r="B53" s="13" t="s">
        <v>44</v>
      </c>
      <c r="F53" t="s">
        <v>95</v>
      </c>
      <c r="G53" s="14">
        <v>50000</v>
      </c>
      <c r="I53" t="s">
        <v>97</v>
      </c>
    </row>
    <row r="54" spans="2:9" x14ac:dyDescent="0.35">
      <c r="F54" t="s">
        <v>96</v>
      </c>
      <c r="G54" s="14">
        <v>55000</v>
      </c>
    </row>
    <row r="55" spans="2:9" x14ac:dyDescent="0.35">
      <c r="B55" s="19" t="s">
        <v>86</v>
      </c>
    </row>
    <row r="57" spans="2:9" x14ac:dyDescent="0.35">
      <c r="B57" s="13" t="s">
        <v>42</v>
      </c>
    </row>
    <row r="58" spans="2:9" x14ac:dyDescent="0.35">
      <c r="B58" t="s">
        <v>38</v>
      </c>
      <c r="C58" s="9">
        <v>100000</v>
      </c>
    </row>
    <row r="59" spans="2:9" x14ac:dyDescent="0.35">
      <c r="B59" t="s">
        <v>39</v>
      </c>
      <c r="C59">
        <v>25</v>
      </c>
    </row>
    <row r="60" spans="2:9" x14ac:dyDescent="0.35">
      <c r="B60" t="s">
        <v>40</v>
      </c>
      <c r="C60" s="10">
        <v>0.08</v>
      </c>
    </row>
    <row r="62" spans="2:9" ht="29" x14ac:dyDescent="0.35">
      <c r="B62" s="16" t="s">
        <v>41</v>
      </c>
      <c r="C62" s="11">
        <f>IFERROR(C58*(1+C60)^C59,"")</f>
        <v>684847.51962193253</v>
      </c>
    </row>
    <row r="64" spans="2:9" x14ac:dyDescent="0.35">
      <c r="B64" s="19" t="s">
        <v>88</v>
      </c>
      <c r="C64" s="19"/>
    </row>
    <row r="65" spans="2:6" ht="43.5" x14ac:dyDescent="0.35">
      <c r="B65" s="22" t="s">
        <v>29</v>
      </c>
      <c r="C65" s="23" t="s">
        <v>91</v>
      </c>
      <c r="D65" s="22" t="s">
        <v>5</v>
      </c>
      <c r="F65" s="16"/>
    </row>
    <row r="66" spans="2:6" x14ac:dyDescent="0.35">
      <c r="B66" s="4" t="s">
        <v>50</v>
      </c>
      <c r="C66" s="4">
        <v>5</v>
      </c>
      <c r="D66" s="4" t="b">
        <f>ISNUMBER(C66)</f>
        <v>1</v>
      </c>
    </row>
    <row r="67" spans="2:6" x14ac:dyDescent="0.35">
      <c r="B67" s="4" t="s">
        <v>53</v>
      </c>
      <c r="C67" s="4">
        <v>4</v>
      </c>
      <c r="D67" s="4" t="b">
        <f>ISEVEN(C67)</f>
        <v>1</v>
      </c>
    </row>
    <row r="68" spans="2:6" x14ac:dyDescent="0.35">
      <c r="B68" s="4" t="s">
        <v>54</v>
      </c>
      <c r="C68" s="4">
        <v>3</v>
      </c>
      <c r="D68" s="4" t="b">
        <f>ISODD(C68)</f>
        <v>1</v>
      </c>
    </row>
    <row r="69" spans="2:6" x14ac:dyDescent="0.35">
      <c r="B69" s="4" t="s">
        <v>51</v>
      </c>
      <c r="C69" s="4" t="e">
        <f>NA()</f>
        <v>#N/A</v>
      </c>
      <c r="D69" s="4" t="b">
        <f>ISERROR(C69)</f>
        <v>1</v>
      </c>
    </row>
    <row r="70" spans="2:6" x14ac:dyDescent="0.35">
      <c r="B70" s="4" t="s">
        <v>52</v>
      </c>
      <c r="C70" s="4"/>
      <c r="D70" s="4" t="b">
        <f>ISBLANK(C70)</f>
        <v>1</v>
      </c>
    </row>
    <row r="71" spans="2:6" x14ac:dyDescent="0.35">
      <c r="B71" s="4" t="s">
        <v>55</v>
      </c>
      <c r="C71" s="4">
        <f>SUM(B2:C2)</f>
        <v>9</v>
      </c>
      <c r="D71" s="4" t="b">
        <f>_xlfn.ISFORMULA(C71)</f>
        <v>1</v>
      </c>
    </row>
    <row r="72" spans="2:6" x14ac:dyDescent="0.35">
      <c r="B72" s="4" t="s">
        <v>56</v>
      </c>
      <c r="C72" s="4" t="b">
        <v>1</v>
      </c>
      <c r="D72" s="4" t="b">
        <f>ISLOGICAL(C72)</f>
        <v>1</v>
      </c>
    </row>
    <row r="73" spans="2:6" x14ac:dyDescent="0.35">
      <c r="B73" s="4" t="s">
        <v>57</v>
      </c>
      <c r="C73" s="4" t="e">
        <f>NA()</f>
        <v>#N/A</v>
      </c>
      <c r="D73" s="4" t="b">
        <f>ISNA(C73)</f>
        <v>1</v>
      </c>
    </row>
    <row r="74" spans="2:6" x14ac:dyDescent="0.35">
      <c r="B74" s="4" t="s">
        <v>58</v>
      </c>
      <c r="C74" s="4">
        <v>50</v>
      </c>
      <c r="D74" s="4" t="b">
        <f>ISNONTEXT(C74)</f>
        <v>1</v>
      </c>
    </row>
    <row r="75" spans="2:6" x14ac:dyDescent="0.35">
      <c r="B75" s="4" t="s">
        <v>59</v>
      </c>
      <c r="C75" s="4" t="str">
        <f>D65</f>
        <v>Result</v>
      </c>
      <c r="D75" s="4" t="b">
        <f>ISREF(C75)</f>
        <v>1</v>
      </c>
    </row>
    <row r="76" spans="2:6" x14ac:dyDescent="0.35">
      <c r="B76" s="4" t="s">
        <v>60</v>
      </c>
      <c r="C76" s="4" t="s">
        <v>90</v>
      </c>
      <c r="D76" s="4" t="b">
        <f>ISTEXT(C76)</f>
        <v>1</v>
      </c>
    </row>
  </sheetData>
  <conditionalFormatting sqref="G56">
    <cfRule type="expression" dxfId="12" priority="1">
      <formula>$G$54&gt;$G$53</formula>
    </cfRule>
  </conditionalFormatting>
  <dataValidations count="2">
    <dataValidation type="list" allowBlank="1" showInputMessage="1" showErrorMessage="1" sqref="C46" xr:uid="{2650B70F-42B2-47A7-8941-CAB0B396791F}">
      <formula1>"United States, Spain, Italy, England, Ireland, Scotland, New Zealand, Argentina, Chile, Australia"</formula1>
    </dataValidation>
    <dataValidation type="list" allowBlank="1" showInputMessage="1" showErrorMessage="1" sqref="C47" xr:uid="{29D57CBA-527B-4B6A-94BA-7089B5FA75A5}">
      <formula1>"High School, Diploma, Bachelors, Masters, Doctors"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63628-8D69-4DFA-A9C2-8A44658950BC}">
  <sheetPr codeName="Sheet21"/>
  <dimension ref="A1:B13"/>
  <sheetViews>
    <sheetView topLeftCell="A4" workbookViewId="0">
      <selection activeCell="A10" sqref="A10"/>
    </sheetView>
  </sheetViews>
  <sheetFormatPr defaultRowHeight="14.5" x14ac:dyDescent="0.35"/>
  <cols>
    <col min="1" max="1" width="29.26953125" bestFit="1" customWidth="1"/>
    <col min="2" max="2" width="63" customWidth="1"/>
  </cols>
  <sheetData>
    <row r="1" spans="1:2" x14ac:dyDescent="0.35">
      <c r="A1" s="70" t="s">
        <v>29</v>
      </c>
      <c r="B1" s="70" t="s">
        <v>21</v>
      </c>
    </row>
    <row r="2" spans="1:2" ht="29" x14ac:dyDescent="0.35">
      <c r="A2" s="4" t="s">
        <v>2163</v>
      </c>
      <c r="B2" s="34" t="s">
        <v>2176</v>
      </c>
    </row>
    <row r="3" spans="1:2" ht="29" x14ac:dyDescent="0.35">
      <c r="A3" s="4" t="s">
        <v>2164</v>
      </c>
      <c r="B3" s="34" t="s">
        <v>2165</v>
      </c>
    </row>
    <row r="4" spans="1:2" ht="43.5" x14ac:dyDescent="0.35">
      <c r="A4" s="4" t="s">
        <v>2166</v>
      </c>
      <c r="B4" s="34" t="s">
        <v>2167</v>
      </c>
    </row>
    <row r="5" spans="1:2" ht="29" x14ac:dyDescent="0.35">
      <c r="A5" s="4" t="s">
        <v>2168</v>
      </c>
      <c r="B5" s="34" t="s">
        <v>2169</v>
      </c>
    </row>
    <row r="6" spans="1:2" ht="43.5" x14ac:dyDescent="0.35">
      <c r="A6" s="4" t="s">
        <v>2170</v>
      </c>
      <c r="B6" s="34" t="s">
        <v>2171</v>
      </c>
    </row>
    <row r="7" spans="1:2" x14ac:dyDescent="0.35">
      <c r="A7" s="4" t="s">
        <v>2172</v>
      </c>
      <c r="B7" s="34" t="s">
        <v>2173</v>
      </c>
    </row>
    <row r="8" spans="1:2" x14ac:dyDescent="0.35">
      <c r="A8" s="4" t="s">
        <v>2174</v>
      </c>
      <c r="B8" s="34" t="s">
        <v>2175</v>
      </c>
    </row>
    <row r="10" spans="1:2" x14ac:dyDescent="0.35">
      <c r="A10" t="s">
        <v>2334</v>
      </c>
    </row>
    <row r="11" spans="1:2" x14ac:dyDescent="0.35">
      <c r="A11" t="s">
        <v>2336</v>
      </c>
    </row>
    <row r="13" spans="1:2" x14ac:dyDescent="0.35">
      <c r="A13" t="s">
        <v>2335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C0CA-47F1-405B-A53E-5844FF435B6A}">
  <sheetPr codeName="Sheet22"/>
  <dimension ref="A1:E21"/>
  <sheetViews>
    <sheetView workbookViewId="0">
      <selection activeCell="D19" sqref="D19"/>
    </sheetView>
  </sheetViews>
  <sheetFormatPr defaultRowHeight="14.5" x14ac:dyDescent="0.35"/>
  <cols>
    <col min="1" max="1" width="18.54296875" bestFit="1" customWidth="1"/>
    <col min="2" max="2" width="36.54296875" customWidth="1"/>
  </cols>
  <sheetData>
    <row r="1" spans="1:5" x14ac:dyDescent="0.35">
      <c r="A1" s="70" t="s">
        <v>29</v>
      </c>
      <c r="B1" s="70" t="s">
        <v>21</v>
      </c>
    </row>
    <row r="2" spans="1:5" ht="29" x14ac:dyDescent="0.35">
      <c r="A2" s="39" t="s">
        <v>1836</v>
      </c>
      <c r="B2" s="71" t="s">
        <v>1874</v>
      </c>
      <c r="E2" t="s">
        <v>1876</v>
      </c>
    </row>
    <row r="3" spans="1:5" ht="29" x14ac:dyDescent="0.35">
      <c r="A3" s="39" t="s">
        <v>1837</v>
      </c>
      <c r="B3" s="71" t="s">
        <v>1838</v>
      </c>
      <c r="E3" t="str">
        <f ca="1">CELL("address")</f>
        <v>'[5. Arrays BEFORE.xlsx]Overview'!$D$10</v>
      </c>
    </row>
    <row r="4" spans="1:5" ht="29" x14ac:dyDescent="0.35">
      <c r="A4" s="4" t="s">
        <v>1839</v>
      </c>
      <c r="B4" s="34" t="s">
        <v>1875</v>
      </c>
    </row>
    <row r="5" spans="1:5" x14ac:dyDescent="0.35">
      <c r="A5" s="4" t="s">
        <v>1840</v>
      </c>
      <c r="B5" s="34" t="s">
        <v>1841</v>
      </c>
    </row>
    <row r="6" spans="1:5" ht="29" x14ac:dyDescent="0.35">
      <c r="A6" s="4" t="s">
        <v>1842</v>
      </c>
      <c r="B6" s="34" t="s">
        <v>1843</v>
      </c>
    </row>
    <row r="7" spans="1:5" ht="29" x14ac:dyDescent="0.35">
      <c r="A7" s="4" t="s">
        <v>1844</v>
      </c>
      <c r="B7" s="34" t="s">
        <v>1845</v>
      </c>
    </row>
    <row r="8" spans="1:5" x14ac:dyDescent="0.35">
      <c r="A8" s="4" t="s">
        <v>1846</v>
      </c>
      <c r="B8" s="34" t="s">
        <v>1847</v>
      </c>
    </row>
    <row r="9" spans="1:5" ht="29" x14ac:dyDescent="0.35">
      <c r="A9" s="4" t="s">
        <v>1848</v>
      </c>
      <c r="B9" s="34" t="s">
        <v>1849</v>
      </c>
    </row>
    <row r="10" spans="1:5" x14ac:dyDescent="0.35">
      <c r="A10" s="4" t="s">
        <v>1850</v>
      </c>
      <c r="B10" s="34" t="s">
        <v>1851</v>
      </c>
    </row>
    <row r="11" spans="1:5" ht="29" x14ac:dyDescent="0.35">
      <c r="A11" s="4" t="s">
        <v>1852</v>
      </c>
      <c r="B11" s="34" t="s">
        <v>1853</v>
      </c>
    </row>
    <row r="12" spans="1:5" x14ac:dyDescent="0.35">
      <c r="A12" s="4" t="s">
        <v>1854</v>
      </c>
      <c r="B12" s="34" t="s">
        <v>1855</v>
      </c>
    </row>
    <row r="13" spans="1:5" x14ac:dyDescent="0.35">
      <c r="A13" s="4" t="s">
        <v>1856</v>
      </c>
      <c r="B13" s="34" t="s">
        <v>1857</v>
      </c>
    </row>
    <row r="14" spans="1:5" x14ac:dyDescent="0.35">
      <c r="A14" s="4" t="s">
        <v>1858</v>
      </c>
      <c r="B14" s="34" t="s">
        <v>1859</v>
      </c>
    </row>
    <row r="15" spans="1:5" x14ac:dyDescent="0.35">
      <c r="A15" s="4" t="s">
        <v>1860</v>
      </c>
      <c r="B15" s="34" t="s">
        <v>1861</v>
      </c>
    </row>
    <row r="16" spans="1:5" x14ac:dyDescent="0.35">
      <c r="A16" s="4" t="s">
        <v>1862</v>
      </c>
      <c r="B16" s="34" t="s">
        <v>1863</v>
      </c>
    </row>
    <row r="17" spans="1:3" x14ac:dyDescent="0.35">
      <c r="A17" s="4" t="s">
        <v>1864</v>
      </c>
      <c r="B17" s="34" t="s">
        <v>1865</v>
      </c>
    </row>
    <row r="18" spans="1:3" x14ac:dyDescent="0.35">
      <c r="A18" s="4" t="s">
        <v>1866</v>
      </c>
      <c r="B18" s="34" t="s">
        <v>1867</v>
      </c>
    </row>
    <row r="19" spans="1:3" ht="29" x14ac:dyDescent="0.35">
      <c r="A19" s="39" t="s">
        <v>1868</v>
      </c>
      <c r="B19" s="71" t="s">
        <v>1869</v>
      </c>
      <c r="C19">
        <f ca="1">_xlfn.SHEET()</f>
        <v>21</v>
      </c>
    </row>
    <row r="20" spans="1:3" ht="29" x14ac:dyDescent="0.35">
      <c r="A20" s="39" t="s">
        <v>1870</v>
      </c>
      <c r="B20" s="71" t="s">
        <v>1871</v>
      </c>
    </row>
    <row r="21" spans="1:3" ht="29" x14ac:dyDescent="0.35">
      <c r="A21" s="4" t="s">
        <v>1872</v>
      </c>
      <c r="B21" s="34" t="s">
        <v>1873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4C85-0DA5-4BA0-A29D-0BB129DA458C}">
  <sheetPr codeName="Sheet23"/>
  <dimension ref="A1:B171"/>
  <sheetViews>
    <sheetView workbookViewId="0">
      <selection activeCell="B177" sqref="B177"/>
    </sheetView>
  </sheetViews>
  <sheetFormatPr defaultRowHeight="14.5" x14ac:dyDescent="0.35"/>
  <cols>
    <col min="1" max="1" width="32.36328125" bestFit="1" customWidth="1"/>
    <col min="2" max="2" width="80.7265625" bestFit="1" customWidth="1"/>
  </cols>
  <sheetData>
    <row r="1" spans="1:2" x14ac:dyDescent="0.35">
      <c r="A1" s="70" t="s">
        <v>29</v>
      </c>
      <c r="B1" s="70" t="s">
        <v>21</v>
      </c>
    </row>
    <row r="2" spans="1:2" x14ac:dyDescent="0.35">
      <c r="A2" s="72" t="s">
        <v>2045</v>
      </c>
      <c r="B2" s="72"/>
    </row>
    <row r="3" spans="1:2" x14ac:dyDescent="0.35">
      <c r="A3" s="4" t="s">
        <v>1620</v>
      </c>
      <c r="B3" s="34" t="s">
        <v>1621</v>
      </c>
    </row>
    <row r="4" spans="1:2" x14ac:dyDescent="0.35">
      <c r="A4" s="4" t="s">
        <v>1622</v>
      </c>
      <c r="B4" s="34" t="s">
        <v>1623</v>
      </c>
    </row>
    <row r="5" spans="1:2" x14ac:dyDescent="0.35">
      <c r="A5" s="4" t="s">
        <v>1624</v>
      </c>
      <c r="B5" s="34" t="s">
        <v>1625</v>
      </c>
    </row>
    <row r="6" spans="1:2" x14ac:dyDescent="0.35">
      <c r="A6" s="4" t="s">
        <v>1626</v>
      </c>
      <c r="B6" s="34" t="s">
        <v>1627</v>
      </c>
    </row>
    <row r="7" spans="1:2" x14ac:dyDescent="0.35">
      <c r="A7" s="4" t="s">
        <v>1628</v>
      </c>
      <c r="B7" s="34" t="s">
        <v>1629</v>
      </c>
    </row>
    <row r="8" spans="1:2" x14ac:dyDescent="0.35">
      <c r="A8" s="4" t="s">
        <v>1630</v>
      </c>
      <c r="B8" s="34" t="s">
        <v>1631</v>
      </c>
    </row>
    <row r="9" spans="1:2" x14ac:dyDescent="0.35">
      <c r="A9" s="4" t="s">
        <v>1632</v>
      </c>
      <c r="B9" s="34" t="s">
        <v>1633</v>
      </c>
    </row>
    <row r="10" spans="1:2" x14ac:dyDescent="0.35">
      <c r="A10" s="4" t="s">
        <v>1634</v>
      </c>
      <c r="B10" s="34" t="s">
        <v>1635</v>
      </c>
    </row>
    <row r="11" spans="1:2" x14ac:dyDescent="0.35">
      <c r="A11" s="4" t="s">
        <v>1636</v>
      </c>
      <c r="B11" s="34" t="s">
        <v>1637</v>
      </c>
    </row>
    <row r="12" spans="1:2" ht="29" x14ac:dyDescent="0.35">
      <c r="A12" s="4" t="s">
        <v>1638</v>
      </c>
      <c r="B12" s="34" t="s">
        <v>1639</v>
      </c>
    </row>
    <row r="13" spans="1:2" x14ac:dyDescent="0.35">
      <c r="A13" s="4" t="s">
        <v>1640</v>
      </c>
      <c r="B13" s="34" t="s">
        <v>1641</v>
      </c>
    </row>
    <row r="14" spans="1:2" x14ac:dyDescent="0.35">
      <c r="A14" s="4" t="s">
        <v>1642</v>
      </c>
      <c r="B14" s="34" t="s">
        <v>1643</v>
      </c>
    </row>
    <row r="15" spans="1:2" x14ac:dyDescent="0.35">
      <c r="A15" s="4" t="s">
        <v>1644</v>
      </c>
      <c r="B15" s="34" t="s">
        <v>1641</v>
      </c>
    </row>
    <row r="16" spans="1:2" x14ac:dyDescent="0.35">
      <c r="A16" s="4" t="s">
        <v>1645</v>
      </c>
      <c r="B16" s="34" t="s">
        <v>1646</v>
      </c>
    </row>
    <row r="17" spans="1:2" x14ac:dyDescent="0.35">
      <c r="A17" s="4" t="s">
        <v>1647</v>
      </c>
      <c r="B17" s="34" t="s">
        <v>1648</v>
      </c>
    </row>
    <row r="18" spans="1:2" x14ac:dyDescent="0.35">
      <c r="A18" s="4" t="s">
        <v>1649</v>
      </c>
      <c r="B18" s="34" t="s">
        <v>1650</v>
      </c>
    </row>
    <row r="19" spans="1:2" x14ac:dyDescent="0.35">
      <c r="A19" s="4" t="s">
        <v>1651</v>
      </c>
      <c r="B19" s="34" t="s">
        <v>1652</v>
      </c>
    </row>
    <row r="20" spans="1:2" x14ac:dyDescent="0.35">
      <c r="A20" s="4" t="s">
        <v>1653</v>
      </c>
      <c r="B20" s="34" t="s">
        <v>1654</v>
      </c>
    </row>
    <row r="21" spans="1:2" x14ac:dyDescent="0.35">
      <c r="A21" s="4" t="s">
        <v>1655</v>
      </c>
      <c r="B21" s="34" t="s">
        <v>1656</v>
      </c>
    </row>
    <row r="22" spans="1:2" x14ac:dyDescent="0.35">
      <c r="A22" s="4" t="s">
        <v>1657</v>
      </c>
      <c r="B22" s="34" t="s">
        <v>1658</v>
      </c>
    </row>
    <row r="23" spans="1:2" x14ac:dyDescent="0.35">
      <c r="A23" s="4" t="s">
        <v>1659</v>
      </c>
      <c r="B23" s="34" t="s">
        <v>1660</v>
      </c>
    </row>
    <row r="24" spans="1:2" x14ac:dyDescent="0.35">
      <c r="A24" s="4" t="s">
        <v>1661</v>
      </c>
      <c r="B24" s="34" t="s">
        <v>1662</v>
      </c>
    </row>
    <row r="25" spans="1:2" x14ac:dyDescent="0.35">
      <c r="A25" s="4" t="s">
        <v>1663</v>
      </c>
      <c r="B25" s="34" t="s">
        <v>1664</v>
      </c>
    </row>
    <row r="26" spans="1:2" x14ac:dyDescent="0.35">
      <c r="A26" s="4" t="s">
        <v>1665</v>
      </c>
      <c r="B26" s="34" t="s">
        <v>1666</v>
      </c>
    </row>
    <row r="27" spans="1:2" ht="29" x14ac:dyDescent="0.35">
      <c r="A27" s="4" t="s">
        <v>1667</v>
      </c>
      <c r="B27" s="34" t="s">
        <v>1668</v>
      </c>
    </row>
    <row r="28" spans="1:2" x14ac:dyDescent="0.35">
      <c r="A28" s="4" t="s">
        <v>1669</v>
      </c>
      <c r="B28" s="34" t="s">
        <v>1670</v>
      </c>
    </row>
    <row r="29" spans="1:2" x14ac:dyDescent="0.35">
      <c r="A29" s="4" t="s">
        <v>1671</v>
      </c>
      <c r="B29" s="34" t="s">
        <v>1672</v>
      </c>
    </row>
    <row r="30" spans="1:2" x14ac:dyDescent="0.35">
      <c r="A30" s="4" t="s">
        <v>1673</v>
      </c>
      <c r="B30" s="34" t="s">
        <v>1674</v>
      </c>
    </row>
    <row r="31" spans="1:2" x14ac:dyDescent="0.35">
      <c r="A31" s="4" t="s">
        <v>1675</v>
      </c>
      <c r="B31" s="34" t="s">
        <v>1674</v>
      </c>
    </row>
    <row r="32" spans="1:2" x14ac:dyDescent="0.35">
      <c r="A32" s="4" t="s">
        <v>1676</v>
      </c>
      <c r="B32" s="34" t="s">
        <v>1677</v>
      </c>
    </row>
    <row r="33" spans="1:2" x14ac:dyDescent="0.35">
      <c r="A33" s="4" t="s">
        <v>1678</v>
      </c>
      <c r="B33" s="34" t="s">
        <v>1677</v>
      </c>
    </row>
    <row r="34" spans="1:2" x14ac:dyDescent="0.35">
      <c r="A34" s="4" t="s">
        <v>1679</v>
      </c>
      <c r="B34" s="34" t="s">
        <v>1680</v>
      </c>
    </row>
    <row r="35" spans="1:2" x14ac:dyDescent="0.35">
      <c r="A35" s="4" t="s">
        <v>1681</v>
      </c>
      <c r="B35" s="34" t="s">
        <v>1682</v>
      </c>
    </row>
    <row r="36" spans="1:2" x14ac:dyDescent="0.35">
      <c r="A36" s="4" t="s">
        <v>1683</v>
      </c>
      <c r="B36" s="34" t="s">
        <v>1684</v>
      </c>
    </row>
    <row r="37" spans="1:2" ht="43.5" x14ac:dyDescent="0.35">
      <c r="A37" s="4" t="s">
        <v>1685</v>
      </c>
      <c r="B37" s="34" t="s">
        <v>1686</v>
      </c>
    </row>
    <row r="38" spans="1:2" ht="29" x14ac:dyDescent="0.35">
      <c r="A38" s="4" t="s">
        <v>1687</v>
      </c>
      <c r="B38" s="34" t="s">
        <v>1688</v>
      </c>
    </row>
    <row r="39" spans="1:2" x14ac:dyDescent="0.35">
      <c r="A39" s="4" t="s">
        <v>1689</v>
      </c>
      <c r="B39" s="34" t="s">
        <v>1690</v>
      </c>
    </row>
    <row r="40" spans="1:2" x14ac:dyDescent="0.35">
      <c r="A40" s="4" t="s">
        <v>1691</v>
      </c>
      <c r="B40" s="34" t="s">
        <v>1692</v>
      </c>
    </row>
    <row r="41" spans="1:2" x14ac:dyDescent="0.35">
      <c r="A41" s="4" t="s">
        <v>1693</v>
      </c>
      <c r="B41" s="34" t="s">
        <v>1694</v>
      </c>
    </row>
    <row r="42" spans="1:2" x14ac:dyDescent="0.35">
      <c r="A42" s="4" t="s">
        <v>1695</v>
      </c>
      <c r="B42" s="34" t="s">
        <v>1696</v>
      </c>
    </row>
    <row r="43" spans="1:2" x14ac:dyDescent="0.35">
      <c r="A43" s="4" t="s">
        <v>1697</v>
      </c>
      <c r="B43" s="34" t="s">
        <v>1698</v>
      </c>
    </row>
    <row r="44" spans="1:2" x14ac:dyDescent="0.35">
      <c r="A44" s="4" t="s">
        <v>1699</v>
      </c>
      <c r="B44" s="34" t="s">
        <v>1700</v>
      </c>
    </row>
    <row r="45" spans="1:2" x14ac:dyDescent="0.35">
      <c r="A45" s="4" t="s">
        <v>1701</v>
      </c>
      <c r="B45" s="34" t="s">
        <v>1702</v>
      </c>
    </row>
    <row r="46" spans="1:2" x14ac:dyDescent="0.35">
      <c r="A46" s="4" t="s">
        <v>1703</v>
      </c>
      <c r="B46" s="34" t="s">
        <v>1704</v>
      </c>
    </row>
    <row r="47" spans="1:2" x14ac:dyDescent="0.35">
      <c r="A47" s="4" t="s">
        <v>1705</v>
      </c>
      <c r="B47" s="34" t="s">
        <v>1706</v>
      </c>
    </row>
    <row r="48" spans="1:2" x14ac:dyDescent="0.35">
      <c r="A48" s="4" t="s">
        <v>1707</v>
      </c>
      <c r="B48" s="34" t="s">
        <v>1706</v>
      </c>
    </row>
    <row r="49" spans="1:2" x14ac:dyDescent="0.35">
      <c r="A49" s="4" t="s">
        <v>1708</v>
      </c>
      <c r="B49" s="34" t="s">
        <v>1709</v>
      </c>
    </row>
    <row r="50" spans="1:2" x14ac:dyDescent="0.35">
      <c r="A50" s="4" t="s">
        <v>1710</v>
      </c>
      <c r="B50" s="34" t="s">
        <v>1711</v>
      </c>
    </row>
    <row r="51" spans="1:2" x14ac:dyDescent="0.35">
      <c r="A51" s="4" t="s">
        <v>1712</v>
      </c>
      <c r="B51" s="34" t="s">
        <v>1713</v>
      </c>
    </row>
    <row r="52" spans="1:2" x14ac:dyDescent="0.35">
      <c r="A52" s="4" t="s">
        <v>1714</v>
      </c>
      <c r="B52" s="34" t="s">
        <v>1715</v>
      </c>
    </row>
    <row r="53" spans="1:2" x14ac:dyDescent="0.35">
      <c r="A53" s="4" t="s">
        <v>1716</v>
      </c>
      <c r="B53" s="34" t="s">
        <v>1717</v>
      </c>
    </row>
    <row r="54" spans="1:2" x14ac:dyDescent="0.35">
      <c r="A54" s="4" t="s">
        <v>1718</v>
      </c>
      <c r="B54" s="34" t="s">
        <v>1719</v>
      </c>
    </row>
    <row r="55" spans="1:2" x14ac:dyDescent="0.35">
      <c r="A55" s="4" t="s">
        <v>1720</v>
      </c>
      <c r="B55" s="34" t="s">
        <v>1721</v>
      </c>
    </row>
    <row r="56" spans="1:2" x14ac:dyDescent="0.35">
      <c r="A56" s="4" t="s">
        <v>1722</v>
      </c>
      <c r="B56" s="34" t="s">
        <v>1723</v>
      </c>
    </row>
    <row r="57" spans="1:2" x14ac:dyDescent="0.35">
      <c r="A57" s="4" t="s">
        <v>1724</v>
      </c>
      <c r="B57" s="34" t="s">
        <v>1725</v>
      </c>
    </row>
    <row r="58" spans="1:2" x14ac:dyDescent="0.35">
      <c r="A58" s="4" t="s">
        <v>1726</v>
      </c>
      <c r="B58" s="34" t="s">
        <v>1727</v>
      </c>
    </row>
    <row r="59" spans="1:2" x14ac:dyDescent="0.35">
      <c r="A59" s="4" t="s">
        <v>1728</v>
      </c>
      <c r="B59" s="34" t="s">
        <v>1729</v>
      </c>
    </row>
    <row r="60" spans="1:2" x14ac:dyDescent="0.35">
      <c r="A60" s="4" t="s">
        <v>1730</v>
      </c>
      <c r="B60" s="34" t="s">
        <v>1731</v>
      </c>
    </row>
    <row r="61" spans="1:2" x14ac:dyDescent="0.35">
      <c r="A61" s="4" t="s">
        <v>1732</v>
      </c>
      <c r="B61" s="34" t="s">
        <v>1733</v>
      </c>
    </row>
    <row r="62" spans="1:2" x14ac:dyDescent="0.35">
      <c r="A62" s="4" t="s">
        <v>1734</v>
      </c>
      <c r="B62" s="34" t="s">
        <v>1735</v>
      </c>
    </row>
    <row r="63" spans="1:2" x14ac:dyDescent="0.35">
      <c r="A63" s="4" t="s">
        <v>1736</v>
      </c>
      <c r="B63" s="34" t="s">
        <v>1737</v>
      </c>
    </row>
    <row r="64" spans="1:2" x14ac:dyDescent="0.35">
      <c r="A64" s="4" t="s">
        <v>1738</v>
      </c>
      <c r="B64" s="34" t="s">
        <v>1739</v>
      </c>
    </row>
    <row r="65" spans="1:2" x14ac:dyDescent="0.35">
      <c r="A65" s="4" t="s">
        <v>1740</v>
      </c>
      <c r="B65" s="34" t="s">
        <v>1741</v>
      </c>
    </row>
    <row r="66" spans="1:2" x14ac:dyDescent="0.35">
      <c r="A66" s="4" t="s">
        <v>1742</v>
      </c>
      <c r="B66" s="34" t="s">
        <v>1743</v>
      </c>
    </row>
    <row r="67" spans="1:2" x14ac:dyDescent="0.35">
      <c r="A67" s="4" t="s">
        <v>1744</v>
      </c>
      <c r="B67" s="34" t="s">
        <v>1745</v>
      </c>
    </row>
    <row r="68" spans="1:2" ht="29" x14ac:dyDescent="0.35">
      <c r="A68" s="4" t="s">
        <v>1746</v>
      </c>
      <c r="B68" s="34" t="s">
        <v>1747</v>
      </c>
    </row>
    <row r="69" spans="1:2" x14ac:dyDescent="0.35">
      <c r="A69" s="4" t="s">
        <v>1748</v>
      </c>
      <c r="B69" s="34" t="s">
        <v>1749</v>
      </c>
    </row>
    <row r="70" spans="1:2" x14ac:dyDescent="0.35">
      <c r="A70" s="4" t="s">
        <v>1750</v>
      </c>
      <c r="B70" s="34" t="s">
        <v>1751</v>
      </c>
    </row>
    <row r="71" spans="1:2" x14ac:dyDescent="0.35">
      <c r="A71" s="4" t="s">
        <v>1752</v>
      </c>
      <c r="B71" s="34" t="s">
        <v>1753</v>
      </c>
    </row>
    <row r="72" spans="1:2" x14ac:dyDescent="0.35">
      <c r="A72" s="4" t="s">
        <v>1754</v>
      </c>
      <c r="B72" s="34" t="s">
        <v>1755</v>
      </c>
    </row>
    <row r="73" spans="1:2" x14ac:dyDescent="0.35">
      <c r="A73" s="4" t="s">
        <v>1756</v>
      </c>
      <c r="B73" s="34" t="s">
        <v>1757</v>
      </c>
    </row>
    <row r="74" spans="1:2" x14ac:dyDescent="0.35">
      <c r="A74" s="4" t="s">
        <v>1758</v>
      </c>
      <c r="B74" s="34" t="s">
        <v>1759</v>
      </c>
    </row>
    <row r="75" spans="1:2" x14ac:dyDescent="0.35">
      <c r="A75" s="4" t="s">
        <v>1760</v>
      </c>
      <c r="B75" s="34" t="s">
        <v>1761</v>
      </c>
    </row>
    <row r="76" spans="1:2" x14ac:dyDescent="0.35">
      <c r="A76" s="4" t="s">
        <v>1762</v>
      </c>
      <c r="B76" s="34" t="s">
        <v>1763</v>
      </c>
    </row>
    <row r="77" spans="1:2" x14ac:dyDescent="0.35">
      <c r="A77" s="4" t="s">
        <v>1764</v>
      </c>
      <c r="B77" s="34" t="s">
        <v>1765</v>
      </c>
    </row>
    <row r="78" spans="1:2" x14ac:dyDescent="0.35">
      <c r="A78" s="4" t="s">
        <v>1766</v>
      </c>
      <c r="B78" s="34" t="s">
        <v>1767</v>
      </c>
    </row>
    <row r="79" spans="1:2" x14ac:dyDescent="0.35">
      <c r="A79" s="4" t="s">
        <v>1768</v>
      </c>
      <c r="B79" s="34" t="s">
        <v>1769</v>
      </c>
    </row>
    <row r="80" spans="1:2" x14ac:dyDescent="0.35">
      <c r="A80" s="4" t="s">
        <v>1770</v>
      </c>
      <c r="B80" s="34" t="s">
        <v>1771</v>
      </c>
    </row>
    <row r="81" spans="1:2" ht="29" x14ac:dyDescent="0.35">
      <c r="A81" s="4" t="s">
        <v>1772</v>
      </c>
      <c r="B81" s="34" t="s">
        <v>1773</v>
      </c>
    </row>
    <row r="82" spans="1:2" x14ac:dyDescent="0.35">
      <c r="A82" s="4" t="s">
        <v>1774</v>
      </c>
      <c r="B82" s="34" t="s">
        <v>1775</v>
      </c>
    </row>
    <row r="83" spans="1:2" x14ac:dyDescent="0.35">
      <c r="A83" s="4" t="s">
        <v>1776</v>
      </c>
      <c r="B83" s="34" t="s">
        <v>1777</v>
      </c>
    </row>
    <row r="84" spans="1:2" x14ac:dyDescent="0.35">
      <c r="A84" s="4" t="s">
        <v>1778</v>
      </c>
      <c r="B84" s="34" t="s">
        <v>1779</v>
      </c>
    </row>
    <row r="85" spans="1:2" x14ac:dyDescent="0.35">
      <c r="A85" s="4" t="s">
        <v>1780</v>
      </c>
      <c r="B85" s="34" t="s">
        <v>1781</v>
      </c>
    </row>
    <row r="86" spans="1:2" x14ac:dyDescent="0.35">
      <c r="A86" s="4" t="s">
        <v>1782</v>
      </c>
      <c r="B86" s="34" t="s">
        <v>1783</v>
      </c>
    </row>
    <row r="87" spans="1:2" x14ac:dyDescent="0.35">
      <c r="A87" s="4" t="s">
        <v>1784</v>
      </c>
      <c r="B87" s="34" t="s">
        <v>1785</v>
      </c>
    </row>
    <row r="88" spans="1:2" x14ac:dyDescent="0.35">
      <c r="A88" s="4" t="s">
        <v>1786</v>
      </c>
      <c r="B88" s="34" t="s">
        <v>1785</v>
      </c>
    </row>
    <row r="89" spans="1:2" x14ac:dyDescent="0.35">
      <c r="A89" s="4" t="s">
        <v>1787</v>
      </c>
      <c r="B89" s="34" t="s">
        <v>1788</v>
      </c>
    </row>
    <row r="90" spans="1:2" x14ac:dyDescent="0.35">
      <c r="A90" s="4" t="s">
        <v>1789</v>
      </c>
      <c r="B90" s="34" t="s">
        <v>1790</v>
      </c>
    </row>
    <row r="91" spans="1:2" ht="29" x14ac:dyDescent="0.35">
      <c r="A91" s="4" t="s">
        <v>1791</v>
      </c>
      <c r="B91" s="34" t="s">
        <v>1792</v>
      </c>
    </row>
    <row r="92" spans="1:2" x14ac:dyDescent="0.35">
      <c r="A92" s="4" t="s">
        <v>1793</v>
      </c>
      <c r="B92" s="34" t="s">
        <v>1794</v>
      </c>
    </row>
    <row r="93" spans="1:2" x14ac:dyDescent="0.35">
      <c r="A93" s="4" t="s">
        <v>1795</v>
      </c>
      <c r="B93" s="34" t="s">
        <v>1796</v>
      </c>
    </row>
    <row r="94" spans="1:2" x14ac:dyDescent="0.35">
      <c r="A94" s="4" t="s">
        <v>1797</v>
      </c>
      <c r="B94" s="34" t="s">
        <v>1798</v>
      </c>
    </row>
    <row r="95" spans="1:2" x14ac:dyDescent="0.35">
      <c r="A95" s="4" t="s">
        <v>1799</v>
      </c>
      <c r="B95" s="34" t="s">
        <v>1800</v>
      </c>
    </row>
    <row r="96" spans="1:2" x14ac:dyDescent="0.35">
      <c r="A96" s="4" t="s">
        <v>1801</v>
      </c>
      <c r="B96" s="34" t="s">
        <v>1802</v>
      </c>
    </row>
    <row r="97" spans="1:2" x14ac:dyDescent="0.35">
      <c r="A97" s="4" t="s">
        <v>1803</v>
      </c>
      <c r="B97" s="34" t="s">
        <v>1804</v>
      </c>
    </row>
    <row r="98" spans="1:2" ht="29" x14ac:dyDescent="0.35">
      <c r="A98" s="4" t="s">
        <v>1805</v>
      </c>
      <c r="B98" s="34" t="s">
        <v>1806</v>
      </c>
    </row>
    <row r="99" spans="1:2" x14ac:dyDescent="0.35">
      <c r="A99" s="4" t="s">
        <v>1807</v>
      </c>
      <c r="B99" s="34" t="s">
        <v>1808</v>
      </c>
    </row>
    <row r="100" spans="1:2" x14ac:dyDescent="0.35">
      <c r="A100" s="4" t="s">
        <v>1809</v>
      </c>
      <c r="B100" s="34" t="s">
        <v>1810</v>
      </c>
    </row>
    <row r="101" spans="1:2" x14ac:dyDescent="0.35">
      <c r="A101" s="4" t="s">
        <v>1811</v>
      </c>
      <c r="B101" s="34" t="s">
        <v>1810</v>
      </c>
    </row>
    <row r="102" spans="1:2" x14ac:dyDescent="0.35">
      <c r="A102" s="4" t="s">
        <v>1812</v>
      </c>
      <c r="B102" s="34" t="s">
        <v>1813</v>
      </c>
    </row>
    <row r="103" spans="1:2" ht="29" x14ac:dyDescent="0.35">
      <c r="A103" s="4" t="s">
        <v>1814</v>
      </c>
      <c r="B103" s="34" t="s">
        <v>1815</v>
      </c>
    </row>
    <row r="104" spans="1:2" x14ac:dyDescent="0.35">
      <c r="A104" s="4" t="s">
        <v>1816</v>
      </c>
      <c r="B104" s="34" t="s">
        <v>1817</v>
      </c>
    </row>
    <row r="105" spans="1:2" x14ac:dyDescent="0.35">
      <c r="A105" s="4" t="s">
        <v>1818</v>
      </c>
      <c r="B105" s="34" t="s">
        <v>1819</v>
      </c>
    </row>
    <row r="106" spans="1:2" x14ac:dyDescent="0.35">
      <c r="A106" s="4" t="s">
        <v>1820</v>
      </c>
      <c r="B106" s="34" t="s">
        <v>1821</v>
      </c>
    </row>
    <row r="107" spans="1:2" x14ac:dyDescent="0.35">
      <c r="A107" s="4" t="s">
        <v>1822</v>
      </c>
      <c r="B107" s="34" t="s">
        <v>1823</v>
      </c>
    </row>
    <row r="108" spans="1:2" x14ac:dyDescent="0.35">
      <c r="A108" s="4" t="s">
        <v>1824</v>
      </c>
      <c r="B108" s="34" t="s">
        <v>1825</v>
      </c>
    </row>
    <row r="109" spans="1:2" x14ac:dyDescent="0.35">
      <c r="A109" s="4" t="s">
        <v>1826</v>
      </c>
      <c r="B109" s="34" t="s">
        <v>1827</v>
      </c>
    </row>
    <row r="110" spans="1:2" x14ac:dyDescent="0.35">
      <c r="A110" s="4" t="s">
        <v>1828</v>
      </c>
      <c r="B110" s="34" t="s">
        <v>1829</v>
      </c>
    </row>
    <row r="111" spans="1:2" x14ac:dyDescent="0.35">
      <c r="A111" s="4" t="s">
        <v>1830</v>
      </c>
      <c r="B111" s="34" t="s">
        <v>1831</v>
      </c>
    </row>
    <row r="112" spans="1:2" x14ac:dyDescent="0.35">
      <c r="A112" s="4" t="s">
        <v>1832</v>
      </c>
      <c r="B112" s="34" t="s">
        <v>1833</v>
      </c>
    </row>
    <row r="113" spans="1:2" x14ac:dyDescent="0.35">
      <c r="A113" s="4" t="s">
        <v>1834</v>
      </c>
      <c r="B113" s="34" t="s">
        <v>1835</v>
      </c>
    </row>
    <row r="114" spans="1:2" x14ac:dyDescent="0.35">
      <c r="A114" s="73" t="s">
        <v>2046</v>
      </c>
      <c r="B114" s="73"/>
    </row>
    <row r="115" spans="1:2" x14ac:dyDescent="0.35">
      <c r="A115" s="4" t="s">
        <v>2047</v>
      </c>
      <c r="B115" s="4" t="s">
        <v>2048</v>
      </c>
    </row>
    <row r="116" spans="1:2" x14ac:dyDescent="0.35">
      <c r="A116" s="4" t="s">
        <v>2049</v>
      </c>
      <c r="B116" s="4" t="s">
        <v>2050</v>
      </c>
    </row>
    <row r="117" spans="1:2" x14ac:dyDescent="0.35">
      <c r="A117" s="4" t="s">
        <v>2051</v>
      </c>
      <c r="B117" s="4" t="s">
        <v>2052</v>
      </c>
    </row>
    <row r="118" spans="1:2" x14ac:dyDescent="0.35">
      <c r="A118" s="4" t="s">
        <v>2053</v>
      </c>
      <c r="B118" s="4" t="s">
        <v>2054</v>
      </c>
    </row>
    <row r="119" spans="1:2" x14ac:dyDescent="0.35">
      <c r="A119" s="4" t="s">
        <v>2055</v>
      </c>
      <c r="B119" s="4" t="s">
        <v>2056</v>
      </c>
    </row>
    <row r="120" spans="1:2" x14ac:dyDescent="0.35">
      <c r="A120" s="4" t="s">
        <v>2057</v>
      </c>
      <c r="B120" s="4" t="s">
        <v>2058</v>
      </c>
    </row>
    <row r="121" spans="1:2" x14ac:dyDescent="0.35">
      <c r="A121" s="4" t="s">
        <v>2059</v>
      </c>
      <c r="B121" s="4" t="s">
        <v>2060</v>
      </c>
    </row>
    <row r="122" spans="1:2" x14ac:dyDescent="0.35">
      <c r="A122" s="4" t="s">
        <v>2061</v>
      </c>
      <c r="B122" s="4" t="s">
        <v>2062</v>
      </c>
    </row>
    <row r="123" spans="1:2" x14ac:dyDescent="0.35">
      <c r="A123" s="4" t="s">
        <v>2063</v>
      </c>
      <c r="B123" s="4" t="s">
        <v>2064</v>
      </c>
    </row>
    <row r="124" spans="1:2" x14ac:dyDescent="0.35">
      <c r="A124" s="4" t="s">
        <v>2065</v>
      </c>
      <c r="B124" s="4" t="s">
        <v>2066</v>
      </c>
    </row>
    <row r="125" spans="1:2" x14ac:dyDescent="0.35">
      <c r="A125" s="4" t="s">
        <v>2067</v>
      </c>
      <c r="B125" s="4" t="s">
        <v>2068</v>
      </c>
    </row>
    <row r="126" spans="1:2" x14ac:dyDescent="0.35">
      <c r="A126" s="4" t="s">
        <v>2069</v>
      </c>
      <c r="B126" s="4" t="s">
        <v>2070</v>
      </c>
    </row>
    <row r="127" spans="1:2" x14ac:dyDescent="0.35">
      <c r="A127" s="4" t="s">
        <v>2071</v>
      </c>
      <c r="B127" s="4" t="s">
        <v>2072</v>
      </c>
    </row>
    <row r="128" spans="1:2" x14ac:dyDescent="0.35">
      <c r="A128" s="4" t="s">
        <v>2073</v>
      </c>
      <c r="B128" s="4" t="s">
        <v>2074</v>
      </c>
    </row>
    <row r="129" spans="1:2" x14ac:dyDescent="0.35">
      <c r="A129" s="4" t="s">
        <v>2075</v>
      </c>
      <c r="B129" s="4" t="s">
        <v>2076</v>
      </c>
    </row>
    <row r="130" spans="1:2" x14ac:dyDescent="0.35">
      <c r="A130" s="4" t="s">
        <v>2077</v>
      </c>
      <c r="B130" s="4" t="s">
        <v>2078</v>
      </c>
    </row>
    <row r="131" spans="1:2" x14ac:dyDescent="0.35">
      <c r="A131" s="4" t="s">
        <v>2079</v>
      </c>
      <c r="B131" s="4" t="s">
        <v>2080</v>
      </c>
    </row>
    <row r="132" spans="1:2" x14ac:dyDescent="0.35">
      <c r="A132" s="4" t="s">
        <v>2081</v>
      </c>
      <c r="B132" s="4" t="s">
        <v>2082</v>
      </c>
    </row>
    <row r="133" spans="1:2" x14ac:dyDescent="0.35">
      <c r="A133" s="4" t="s">
        <v>2083</v>
      </c>
      <c r="B133" s="4" t="s">
        <v>2084</v>
      </c>
    </row>
    <row r="134" spans="1:2" x14ac:dyDescent="0.35">
      <c r="A134" s="4" t="s">
        <v>2085</v>
      </c>
      <c r="B134" s="4" t="s">
        <v>2086</v>
      </c>
    </row>
    <row r="135" spans="1:2" x14ac:dyDescent="0.35">
      <c r="A135" s="4" t="s">
        <v>2087</v>
      </c>
      <c r="B135" s="4" t="s">
        <v>2088</v>
      </c>
    </row>
    <row r="136" spans="1:2" x14ac:dyDescent="0.35">
      <c r="A136" s="4" t="s">
        <v>2089</v>
      </c>
      <c r="B136" s="4" t="s">
        <v>2160</v>
      </c>
    </row>
    <row r="137" spans="1:2" x14ac:dyDescent="0.35">
      <c r="A137" s="4" t="s">
        <v>2090</v>
      </c>
      <c r="B137" s="4" t="s">
        <v>2091</v>
      </c>
    </row>
    <row r="138" spans="1:2" x14ac:dyDescent="0.35">
      <c r="A138" s="4" t="s">
        <v>2092</v>
      </c>
      <c r="B138" s="4" t="s">
        <v>2093</v>
      </c>
    </row>
    <row r="139" spans="1:2" x14ac:dyDescent="0.35">
      <c r="A139" s="4" t="s">
        <v>2094</v>
      </c>
      <c r="B139" s="4" t="s">
        <v>2095</v>
      </c>
    </row>
    <row r="140" spans="1:2" x14ac:dyDescent="0.35">
      <c r="A140" s="4" t="s">
        <v>2096</v>
      </c>
      <c r="B140" s="4" t="s">
        <v>2097</v>
      </c>
    </row>
    <row r="141" spans="1:2" x14ac:dyDescent="0.35">
      <c r="A141" s="4" t="s">
        <v>2098</v>
      </c>
      <c r="B141" s="4" t="s">
        <v>2099</v>
      </c>
    </row>
    <row r="142" spans="1:2" x14ac:dyDescent="0.35">
      <c r="A142" s="4" t="s">
        <v>2100</v>
      </c>
      <c r="B142" s="4" t="s">
        <v>2101</v>
      </c>
    </row>
    <row r="143" spans="1:2" x14ac:dyDescent="0.35">
      <c r="A143" s="4" t="s">
        <v>2102</v>
      </c>
      <c r="B143" s="4" t="s">
        <v>2103</v>
      </c>
    </row>
    <row r="144" spans="1:2" x14ac:dyDescent="0.35">
      <c r="A144" s="4" t="s">
        <v>2104</v>
      </c>
      <c r="B144" s="4" t="s">
        <v>2105</v>
      </c>
    </row>
    <row r="145" spans="1:2" x14ac:dyDescent="0.35">
      <c r="A145" s="4" t="s">
        <v>2106</v>
      </c>
      <c r="B145" s="4" t="s">
        <v>2107</v>
      </c>
    </row>
    <row r="146" spans="1:2" x14ac:dyDescent="0.35">
      <c r="A146" s="4" t="s">
        <v>2108</v>
      </c>
      <c r="B146" s="4" t="s">
        <v>2109</v>
      </c>
    </row>
    <row r="147" spans="1:2" x14ac:dyDescent="0.35">
      <c r="A147" s="4" t="s">
        <v>2110</v>
      </c>
      <c r="B147" s="4" t="s">
        <v>2111</v>
      </c>
    </row>
    <row r="148" spans="1:2" x14ac:dyDescent="0.35">
      <c r="A148" s="4" t="s">
        <v>2112</v>
      </c>
      <c r="B148" s="4" t="s">
        <v>2113</v>
      </c>
    </row>
    <row r="149" spans="1:2" x14ac:dyDescent="0.35">
      <c r="A149" s="4" t="s">
        <v>2114</v>
      </c>
      <c r="B149" s="4" t="s">
        <v>2115</v>
      </c>
    </row>
    <row r="150" spans="1:2" x14ac:dyDescent="0.35">
      <c r="A150" s="4" t="s">
        <v>2116</v>
      </c>
      <c r="B150" s="4" t="s">
        <v>2117</v>
      </c>
    </row>
    <row r="151" spans="1:2" x14ac:dyDescent="0.35">
      <c r="A151" s="4" t="s">
        <v>2118</v>
      </c>
      <c r="B151" s="4" t="s">
        <v>2119</v>
      </c>
    </row>
    <row r="152" spans="1:2" x14ac:dyDescent="0.35">
      <c r="A152" s="4" t="s">
        <v>2120</v>
      </c>
      <c r="B152" s="4" t="s">
        <v>2121</v>
      </c>
    </row>
    <row r="153" spans="1:2" x14ac:dyDescent="0.35">
      <c r="A153" s="4" t="s">
        <v>2122</v>
      </c>
      <c r="B153" s="4" t="s">
        <v>2123</v>
      </c>
    </row>
    <row r="154" spans="1:2" x14ac:dyDescent="0.35">
      <c r="A154" s="4" t="s">
        <v>2124</v>
      </c>
      <c r="B154" s="4" t="s">
        <v>2125</v>
      </c>
    </row>
    <row r="155" spans="1:2" x14ac:dyDescent="0.35">
      <c r="A155" s="4" t="s">
        <v>2126</v>
      </c>
      <c r="B155" s="4" t="s">
        <v>2127</v>
      </c>
    </row>
    <row r="156" spans="1:2" x14ac:dyDescent="0.35">
      <c r="A156" s="4" t="s">
        <v>2128</v>
      </c>
      <c r="B156" s="4" t="s">
        <v>2129</v>
      </c>
    </row>
    <row r="157" spans="1:2" x14ac:dyDescent="0.35">
      <c r="A157" s="4" t="s">
        <v>2130</v>
      </c>
      <c r="B157" s="4" t="s">
        <v>2131</v>
      </c>
    </row>
    <row r="158" spans="1:2" x14ac:dyDescent="0.35">
      <c r="A158" s="4" t="s">
        <v>2132</v>
      </c>
      <c r="B158" s="4" t="s">
        <v>2133</v>
      </c>
    </row>
    <row r="159" spans="1:2" x14ac:dyDescent="0.35">
      <c r="A159" s="4" t="s">
        <v>2134</v>
      </c>
      <c r="B159" s="4" t="s">
        <v>2135</v>
      </c>
    </row>
    <row r="160" spans="1:2" x14ac:dyDescent="0.35">
      <c r="A160" s="4" t="s">
        <v>2136</v>
      </c>
      <c r="B160" s="4" t="s">
        <v>2137</v>
      </c>
    </row>
    <row r="161" spans="1:2" x14ac:dyDescent="0.35">
      <c r="A161" s="4" t="s">
        <v>2138</v>
      </c>
      <c r="B161" s="4" t="s">
        <v>2139</v>
      </c>
    </row>
    <row r="162" spans="1:2" x14ac:dyDescent="0.35">
      <c r="A162" s="4" t="s">
        <v>2140</v>
      </c>
      <c r="B162" s="4" t="s">
        <v>2141</v>
      </c>
    </row>
    <row r="163" spans="1:2" x14ac:dyDescent="0.35">
      <c r="A163" s="4" t="s">
        <v>2142</v>
      </c>
      <c r="B163" s="4" t="s">
        <v>2143</v>
      </c>
    </row>
    <row r="164" spans="1:2" x14ac:dyDescent="0.35">
      <c r="A164" s="4" t="s">
        <v>2144</v>
      </c>
      <c r="B164" s="4" t="s">
        <v>2145</v>
      </c>
    </row>
    <row r="165" spans="1:2" x14ac:dyDescent="0.35">
      <c r="A165" s="4" t="s">
        <v>2146</v>
      </c>
      <c r="B165" s="4" t="s">
        <v>2147</v>
      </c>
    </row>
    <row r="166" spans="1:2" x14ac:dyDescent="0.35">
      <c r="A166" s="4" t="s">
        <v>2148</v>
      </c>
      <c r="B166" s="4" t="s">
        <v>2149</v>
      </c>
    </row>
    <row r="167" spans="1:2" x14ac:dyDescent="0.35">
      <c r="A167" s="4" t="s">
        <v>2150</v>
      </c>
      <c r="B167" s="4" t="s">
        <v>2151</v>
      </c>
    </row>
    <row r="168" spans="1:2" x14ac:dyDescent="0.35">
      <c r="A168" s="4" t="s">
        <v>2152</v>
      </c>
      <c r="B168" s="4" t="s">
        <v>2153</v>
      </c>
    </row>
    <row r="169" spans="1:2" x14ac:dyDescent="0.35">
      <c r="A169" s="4" t="s">
        <v>2154</v>
      </c>
      <c r="B169" s="4" t="s">
        <v>2155</v>
      </c>
    </row>
    <row r="170" spans="1:2" x14ac:dyDescent="0.35">
      <c r="A170" s="4" t="s">
        <v>2156</v>
      </c>
      <c r="B170" s="4" t="s">
        <v>2157</v>
      </c>
    </row>
    <row r="171" spans="1:2" x14ac:dyDescent="0.35">
      <c r="A171" s="4" t="s">
        <v>2158</v>
      </c>
      <c r="B171" s="4" t="s">
        <v>2159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EDB43-0165-46EB-B00F-41BDEB21D86C}">
  <sheetPr codeName="Sheet24"/>
  <dimension ref="A1:B55"/>
  <sheetViews>
    <sheetView workbookViewId="0">
      <selection activeCell="B6" sqref="B6"/>
    </sheetView>
  </sheetViews>
  <sheetFormatPr defaultRowHeight="14.5" x14ac:dyDescent="0.35"/>
  <cols>
    <col min="1" max="1" width="20.7265625" bestFit="1" customWidth="1"/>
    <col min="2" max="2" width="44.36328125" customWidth="1"/>
  </cols>
  <sheetData>
    <row r="1" spans="1:2" x14ac:dyDescent="0.35">
      <c r="A1" s="70" t="s">
        <v>29</v>
      </c>
      <c r="B1" s="70" t="s">
        <v>21</v>
      </c>
    </row>
    <row r="2" spans="1:2" x14ac:dyDescent="0.35">
      <c r="A2" s="4" t="s">
        <v>2183</v>
      </c>
      <c r="B2" s="34" t="s">
        <v>2184</v>
      </c>
    </row>
    <row r="3" spans="1:2" x14ac:dyDescent="0.35">
      <c r="A3" s="4" t="s">
        <v>2185</v>
      </c>
      <c r="B3" s="34" t="s">
        <v>2186</v>
      </c>
    </row>
    <row r="4" spans="1:2" x14ac:dyDescent="0.35">
      <c r="A4" s="4" t="s">
        <v>2187</v>
      </c>
      <c r="B4" s="34" t="s">
        <v>2188</v>
      </c>
    </row>
    <row r="5" spans="1:2" x14ac:dyDescent="0.35">
      <c r="A5" s="4" t="s">
        <v>2189</v>
      </c>
      <c r="B5" s="34" t="s">
        <v>2190</v>
      </c>
    </row>
    <row r="6" spans="1:2" x14ac:dyDescent="0.35">
      <c r="A6" s="4" t="s">
        <v>2191</v>
      </c>
      <c r="B6" s="34" t="s">
        <v>2192</v>
      </c>
    </row>
    <row r="7" spans="1:2" x14ac:dyDescent="0.35">
      <c r="A7" s="4" t="s">
        <v>2193</v>
      </c>
      <c r="B7" s="34" t="s">
        <v>2194</v>
      </c>
    </row>
    <row r="8" spans="1:2" x14ac:dyDescent="0.35">
      <c r="A8" s="4" t="s">
        <v>2195</v>
      </c>
      <c r="B8" s="34" t="s">
        <v>2196</v>
      </c>
    </row>
    <row r="9" spans="1:2" x14ac:dyDescent="0.35">
      <c r="A9" s="4" t="s">
        <v>2197</v>
      </c>
      <c r="B9" s="34" t="s">
        <v>2198</v>
      </c>
    </row>
    <row r="10" spans="1:2" x14ac:dyDescent="0.35">
      <c r="A10" s="4" t="s">
        <v>2199</v>
      </c>
      <c r="B10" s="34" t="s">
        <v>2200</v>
      </c>
    </row>
    <row r="11" spans="1:2" x14ac:dyDescent="0.35">
      <c r="A11" s="4" t="s">
        <v>2201</v>
      </c>
      <c r="B11" s="34" t="s">
        <v>2202</v>
      </c>
    </row>
    <row r="12" spans="1:2" ht="29" x14ac:dyDescent="0.35">
      <c r="A12" s="4" t="s">
        <v>2203</v>
      </c>
      <c r="B12" s="34" t="s">
        <v>2204</v>
      </c>
    </row>
    <row r="13" spans="1:2" x14ac:dyDescent="0.35">
      <c r="A13" s="4" t="s">
        <v>2205</v>
      </c>
      <c r="B13" s="34" t="s">
        <v>2206</v>
      </c>
    </row>
    <row r="14" spans="1:2" ht="29" x14ac:dyDescent="0.35">
      <c r="A14" s="4" t="s">
        <v>2207</v>
      </c>
      <c r="B14" s="34" t="s">
        <v>2208</v>
      </c>
    </row>
    <row r="15" spans="1:2" ht="29" x14ac:dyDescent="0.35">
      <c r="A15" s="4" t="s">
        <v>2209</v>
      </c>
      <c r="B15" s="34" t="s">
        <v>2210</v>
      </c>
    </row>
    <row r="16" spans="1:2" x14ac:dyDescent="0.35">
      <c r="A16" s="4" t="s">
        <v>2211</v>
      </c>
      <c r="B16" s="34" t="s">
        <v>2212</v>
      </c>
    </row>
    <row r="17" spans="1:2" x14ac:dyDescent="0.35">
      <c r="A17" s="4" t="s">
        <v>2213</v>
      </c>
      <c r="B17" s="34" t="s">
        <v>2214</v>
      </c>
    </row>
    <row r="18" spans="1:2" x14ac:dyDescent="0.35">
      <c r="A18" s="4" t="s">
        <v>2215</v>
      </c>
      <c r="B18" s="34" t="s">
        <v>2216</v>
      </c>
    </row>
    <row r="19" spans="1:2" x14ac:dyDescent="0.35">
      <c r="A19" s="4" t="s">
        <v>2217</v>
      </c>
      <c r="B19" s="34" t="s">
        <v>2218</v>
      </c>
    </row>
    <row r="20" spans="1:2" x14ac:dyDescent="0.35">
      <c r="A20" s="4" t="s">
        <v>2219</v>
      </c>
      <c r="B20" s="34" t="s">
        <v>2220</v>
      </c>
    </row>
    <row r="21" spans="1:2" x14ac:dyDescent="0.35">
      <c r="A21" s="4" t="s">
        <v>2221</v>
      </c>
      <c r="B21" s="34" t="s">
        <v>2220</v>
      </c>
    </row>
    <row r="22" spans="1:2" x14ac:dyDescent="0.35">
      <c r="A22" s="4" t="s">
        <v>2222</v>
      </c>
      <c r="B22" s="34" t="s">
        <v>2223</v>
      </c>
    </row>
    <row r="23" spans="1:2" ht="29" x14ac:dyDescent="0.35">
      <c r="A23" s="4" t="s">
        <v>2224</v>
      </c>
      <c r="B23" s="34" t="s">
        <v>2225</v>
      </c>
    </row>
    <row r="24" spans="1:2" ht="29" x14ac:dyDescent="0.35">
      <c r="A24" s="4" t="s">
        <v>2226</v>
      </c>
      <c r="B24" s="34" t="s">
        <v>2227</v>
      </c>
    </row>
    <row r="25" spans="1:2" x14ac:dyDescent="0.35">
      <c r="A25" s="4" t="s">
        <v>2228</v>
      </c>
      <c r="B25" s="34" t="s">
        <v>2229</v>
      </c>
    </row>
    <row r="26" spans="1:2" x14ac:dyDescent="0.35">
      <c r="A26" s="4" t="s">
        <v>2230</v>
      </c>
      <c r="B26" s="34" t="s">
        <v>2231</v>
      </c>
    </row>
    <row r="27" spans="1:2" x14ac:dyDescent="0.35">
      <c r="A27" s="4" t="s">
        <v>2232</v>
      </c>
      <c r="B27" s="34" t="s">
        <v>2233</v>
      </c>
    </row>
    <row r="28" spans="1:2" ht="29" x14ac:dyDescent="0.35">
      <c r="A28" s="4" t="s">
        <v>2234</v>
      </c>
      <c r="B28" s="34" t="s">
        <v>2235</v>
      </c>
    </row>
    <row r="29" spans="1:2" ht="29" x14ac:dyDescent="0.35">
      <c r="A29" s="4" t="s">
        <v>2236</v>
      </c>
      <c r="B29" s="34" t="s">
        <v>2237</v>
      </c>
    </row>
    <row r="30" spans="1:2" ht="29" x14ac:dyDescent="0.35">
      <c r="A30" s="4" t="s">
        <v>2238</v>
      </c>
      <c r="B30" s="34" t="s">
        <v>2239</v>
      </c>
    </row>
    <row r="31" spans="1:2" ht="29" x14ac:dyDescent="0.35">
      <c r="A31" s="4" t="s">
        <v>2240</v>
      </c>
      <c r="B31" s="34" t="s">
        <v>2241</v>
      </c>
    </row>
    <row r="32" spans="1:2" x14ac:dyDescent="0.35">
      <c r="A32" s="4" t="s">
        <v>2242</v>
      </c>
      <c r="B32" s="34" t="s">
        <v>2243</v>
      </c>
    </row>
    <row r="33" spans="1:2" x14ac:dyDescent="0.35">
      <c r="A33" s="4" t="s">
        <v>2244</v>
      </c>
      <c r="B33" s="34" t="s">
        <v>2245</v>
      </c>
    </row>
    <row r="34" spans="1:2" x14ac:dyDescent="0.35">
      <c r="A34" s="4" t="s">
        <v>2246</v>
      </c>
      <c r="B34" s="34" t="s">
        <v>2247</v>
      </c>
    </row>
    <row r="35" spans="1:2" x14ac:dyDescent="0.35">
      <c r="A35" s="4" t="s">
        <v>2248</v>
      </c>
      <c r="B35" s="34" t="s">
        <v>2249</v>
      </c>
    </row>
    <row r="36" spans="1:2" ht="29" x14ac:dyDescent="0.35">
      <c r="A36" s="4" t="s">
        <v>2250</v>
      </c>
      <c r="B36" s="34" t="s">
        <v>2251</v>
      </c>
    </row>
    <row r="37" spans="1:2" x14ac:dyDescent="0.35">
      <c r="A37" s="4" t="s">
        <v>2252</v>
      </c>
      <c r="B37" s="34" t="s">
        <v>2253</v>
      </c>
    </row>
    <row r="38" spans="1:2" x14ac:dyDescent="0.35">
      <c r="A38" s="4" t="s">
        <v>2254</v>
      </c>
      <c r="B38" s="34" t="s">
        <v>2255</v>
      </c>
    </row>
    <row r="39" spans="1:2" x14ac:dyDescent="0.35">
      <c r="A39" s="4" t="s">
        <v>2256</v>
      </c>
      <c r="B39" s="34" t="s">
        <v>2257</v>
      </c>
    </row>
    <row r="40" spans="1:2" ht="29" x14ac:dyDescent="0.35">
      <c r="A40" s="4" t="s">
        <v>2258</v>
      </c>
      <c r="B40" s="34" t="s">
        <v>2259</v>
      </c>
    </row>
    <row r="41" spans="1:2" x14ac:dyDescent="0.35">
      <c r="A41" s="4" t="s">
        <v>2260</v>
      </c>
      <c r="B41" s="34" t="s">
        <v>2261</v>
      </c>
    </row>
    <row r="42" spans="1:2" ht="29" x14ac:dyDescent="0.35">
      <c r="A42" s="4" t="s">
        <v>2262</v>
      </c>
      <c r="B42" s="34" t="s">
        <v>2263</v>
      </c>
    </row>
    <row r="43" spans="1:2" ht="29" x14ac:dyDescent="0.35">
      <c r="A43" s="4" t="s">
        <v>2264</v>
      </c>
      <c r="B43" s="34" t="s">
        <v>2265</v>
      </c>
    </row>
    <row r="44" spans="1:2" x14ac:dyDescent="0.35">
      <c r="A44" s="4" t="s">
        <v>2266</v>
      </c>
      <c r="B44" s="34" t="s">
        <v>2267</v>
      </c>
    </row>
    <row r="45" spans="1:2" x14ac:dyDescent="0.35">
      <c r="A45" s="4" t="s">
        <v>2268</v>
      </c>
      <c r="B45" s="34" t="s">
        <v>2269</v>
      </c>
    </row>
    <row r="46" spans="1:2" x14ac:dyDescent="0.35">
      <c r="A46" s="4" t="s">
        <v>2270</v>
      </c>
      <c r="B46" s="34" t="s">
        <v>2271</v>
      </c>
    </row>
    <row r="47" spans="1:2" x14ac:dyDescent="0.35">
      <c r="A47" s="4" t="s">
        <v>2272</v>
      </c>
      <c r="B47" s="34" t="s">
        <v>2273</v>
      </c>
    </row>
    <row r="48" spans="1:2" x14ac:dyDescent="0.35">
      <c r="A48" s="4" t="s">
        <v>2274</v>
      </c>
      <c r="B48" s="34" t="s">
        <v>2275</v>
      </c>
    </row>
    <row r="49" spans="1:2" x14ac:dyDescent="0.35">
      <c r="A49" s="4" t="s">
        <v>2276</v>
      </c>
      <c r="B49" s="34" t="s">
        <v>2277</v>
      </c>
    </row>
    <row r="50" spans="1:2" ht="29" x14ac:dyDescent="0.35">
      <c r="A50" s="4" t="s">
        <v>2278</v>
      </c>
      <c r="B50" s="34" t="s">
        <v>2279</v>
      </c>
    </row>
    <row r="51" spans="1:2" x14ac:dyDescent="0.35">
      <c r="A51" s="4" t="s">
        <v>2280</v>
      </c>
      <c r="B51" s="34" t="s">
        <v>2281</v>
      </c>
    </row>
    <row r="52" spans="1:2" x14ac:dyDescent="0.35">
      <c r="A52" s="4" t="s">
        <v>2282</v>
      </c>
      <c r="B52" s="34" t="s">
        <v>2283</v>
      </c>
    </row>
    <row r="53" spans="1:2" x14ac:dyDescent="0.35">
      <c r="A53" s="4" t="s">
        <v>2284</v>
      </c>
      <c r="B53" s="34" t="s">
        <v>2285</v>
      </c>
    </row>
    <row r="54" spans="1:2" x14ac:dyDescent="0.35">
      <c r="A54" s="4" t="s">
        <v>2286</v>
      </c>
      <c r="B54" s="34" t="s">
        <v>2287</v>
      </c>
    </row>
    <row r="55" spans="1:2" x14ac:dyDescent="0.35">
      <c r="A55" s="4" t="s">
        <v>2288</v>
      </c>
      <c r="B55" s="34" t="s">
        <v>2289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0951-5FBD-46C0-85AA-F2AD52618F6D}">
  <sheetPr codeName="Sheet25"/>
  <dimension ref="A1:B4"/>
  <sheetViews>
    <sheetView workbookViewId="0">
      <selection activeCell="B4" sqref="B4"/>
    </sheetView>
  </sheetViews>
  <sheetFormatPr defaultRowHeight="14.5" x14ac:dyDescent="0.35"/>
  <cols>
    <col min="1" max="1" width="11.453125" bestFit="1" customWidth="1"/>
    <col min="2" max="2" width="40.08984375" customWidth="1"/>
  </cols>
  <sheetData>
    <row r="1" spans="1:2" x14ac:dyDescent="0.35">
      <c r="A1" s="70" t="s">
        <v>29</v>
      </c>
      <c r="B1" s="70" t="s">
        <v>21</v>
      </c>
    </row>
    <row r="2" spans="1:2" x14ac:dyDescent="0.35">
      <c r="A2" s="4" t="s">
        <v>2177</v>
      </c>
      <c r="B2" s="34" t="s">
        <v>2180</v>
      </c>
    </row>
    <row r="3" spans="1:2" ht="29" x14ac:dyDescent="0.35">
      <c r="A3" s="4" t="s">
        <v>2178</v>
      </c>
      <c r="B3" s="34" t="s">
        <v>2181</v>
      </c>
    </row>
    <row r="4" spans="1:2" x14ac:dyDescent="0.35">
      <c r="A4" s="4" t="s">
        <v>2179</v>
      </c>
      <c r="B4" s="34" t="s">
        <v>2182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B07D4-10BA-4FC6-ADF6-8FE485AD7BDB}">
  <sheetPr codeName="Sheet3"/>
  <dimension ref="A1:B12"/>
  <sheetViews>
    <sheetView zoomScaleNormal="100" workbookViewId="0">
      <selection activeCell="A4" sqref="A4"/>
    </sheetView>
  </sheetViews>
  <sheetFormatPr defaultRowHeight="14.5" x14ac:dyDescent="0.35"/>
  <cols>
    <col min="1" max="1" width="9.7265625" customWidth="1"/>
    <col min="2" max="2" width="37.6328125" bestFit="1" customWidth="1"/>
  </cols>
  <sheetData>
    <row r="1" spans="1:2" x14ac:dyDescent="0.35">
      <c r="A1" s="21" t="s">
        <v>89</v>
      </c>
      <c r="B1" s="21"/>
    </row>
    <row r="2" spans="1:2" x14ac:dyDescent="0.35">
      <c r="A2" t="s">
        <v>92</v>
      </c>
    </row>
    <row r="4" spans="1:2" x14ac:dyDescent="0.35">
      <c r="A4" t="s">
        <v>98</v>
      </c>
      <c r="B4" t="s">
        <v>21</v>
      </c>
    </row>
    <row r="5" spans="1:2" x14ac:dyDescent="0.35">
      <c r="A5" t="s">
        <v>102</v>
      </c>
      <c r="B5" t="s">
        <v>99</v>
      </c>
    </row>
    <row r="6" spans="1:2" x14ac:dyDescent="0.35">
      <c r="A6" t="e">
        <f>1/0</f>
        <v>#DIV/0!</v>
      </c>
      <c r="B6" t="s">
        <v>100</v>
      </c>
    </row>
    <row r="7" spans="1:2" x14ac:dyDescent="0.35">
      <c r="A7" t="e">
        <f ca="1">su(#REF!)</f>
        <v>#NAME?</v>
      </c>
      <c r="B7" t="s">
        <v>101</v>
      </c>
    </row>
    <row r="8" spans="1:2" x14ac:dyDescent="0.35">
      <c r="A8" t="e">
        <f>B7+B6</f>
        <v>#VALUE!</v>
      </c>
      <c r="B8" t="s">
        <v>103</v>
      </c>
    </row>
    <row r="9" spans="1:2" x14ac:dyDescent="0.35">
      <c r="A9" t="e">
        <f>VLOOKUP(B8,D3:E5,1,0)</f>
        <v>#N/A</v>
      </c>
      <c r="B9" t="s">
        <v>105</v>
      </c>
    </row>
    <row r="10" spans="1:2" x14ac:dyDescent="0.35">
      <c r="A10" t="e">
        <f>SUM(#REF!)</f>
        <v>#REF!</v>
      </c>
      <c r="B10" t="s">
        <v>104</v>
      </c>
    </row>
    <row r="11" spans="1:2" x14ac:dyDescent="0.35">
      <c r="A11" t="e">
        <f>9999^9999</f>
        <v>#NUM!</v>
      </c>
      <c r="B11" t="s">
        <v>107</v>
      </c>
    </row>
    <row r="12" spans="1:2" x14ac:dyDescent="0.35">
      <c r="A12" t="e">
        <f>D3:F3 D2:F2</f>
        <v>#NULL!</v>
      </c>
      <c r="B12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2C09-4BFA-4602-80AD-E40D0D42BA1C}">
  <sheetPr codeName="Sheet5"/>
  <dimension ref="A1:I42"/>
  <sheetViews>
    <sheetView topLeftCell="A3" workbookViewId="0">
      <selection activeCell="F15" sqref="F15"/>
    </sheetView>
  </sheetViews>
  <sheetFormatPr defaultRowHeight="14.5" x14ac:dyDescent="0.35"/>
  <cols>
    <col min="1" max="1" width="17.1796875" customWidth="1"/>
    <col min="2" max="4" width="10.08984375" bestFit="1" customWidth="1"/>
    <col min="5" max="5" width="3.26953125" customWidth="1"/>
    <col min="6" max="6" width="10.6328125" bestFit="1" customWidth="1"/>
  </cols>
  <sheetData>
    <row r="1" spans="1:9" x14ac:dyDescent="0.35">
      <c r="A1" t="s">
        <v>110</v>
      </c>
    </row>
    <row r="3" spans="1:9" x14ac:dyDescent="0.35">
      <c r="A3" s="12" t="s">
        <v>2355</v>
      </c>
      <c r="C3" s="6"/>
      <c r="D3" s="6"/>
    </row>
    <row r="5" spans="1:9" x14ac:dyDescent="0.35">
      <c r="A5" t="s">
        <v>109</v>
      </c>
    </row>
    <row r="7" spans="1:9" x14ac:dyDescent="0.35">
      <c r="A7" s="5" t="s">
        <v>144</v>
      </c>
      <c r="B7" s="5" t="s">
        <v>115</v>
      </c>
      <c r="C7" s="5" t="s">
        <v>95</v>
      </c>
      <c r="D7" s="5" t="s">
        <v>2339</v>
      </c>
      <c r="F7" t="s">
        <v>116</v>
      </c>
      <c r="G7" t="str">
        <f>_xlfn.CONCAT("Var to ",F8)</f>
        <v xml:space="preserve">Var to </v>
      </c>
    </row>
    <row r="8" spans="1:9" x14ac:dyDescent="0.35">
      <c r="A8" s="4" t="s">
        <v>111</v>
      </c>
      <c r="B8" s="15">
        <v>1388</v>
      </c>
      <c r="C8" s="15">
        <v>3301</v>
      </c>
      <c r="D8" s="15">
        <v>5671</v>
      </c>
      <c r="F8" s="12"/>
      <c r="G8" s="95"/>
    </row>
    <row r="9" spans="1:9" x14ac:dyDescent="0.35">
      <c r="A9" s="4" t="s">
        <v>112</v>
      </c>
      <c r="B9" s="15">
        <v>5018</v>
      </c>
      <c r="C9" s="15">
        <v>4763</v>
      </c>
      <c r="D9" s="15">
        <v>6892</v>
      </c>
      <c r="G9" s="95"/>
    </row>
    <row r="10" spans="1:9" x14ac:dyDescent="0.35">
      <c r="A10" s="4" t="s">
        <v>113</v>
      </c>
      <c r="B10" s="15">
        <v>3199</v>
      </c>
      <c r="C10" s="15">
        <v>6266</v>
      </c>
      <c r="D10" s="15">
        <v>6283</v>
      </c>
      <c r="G10" s="95"/>
    </row>
    <row r="11" spans="1:9" x14ac:dyDescent="0.35">
      <c r="A11" s="4" t="s">
        <v>114</v>
      </c>
      <c r="B11" s="15">
        <v>2806</v>
      </c>
      <c r="C11" s="15">
        <v>2819</v>
      </c>
      <c r="D11" s="15">
        <v>8960</v>
      </c>
      <c r="G11" s="95"/>
    </row>
    <row r="13" spans="1:9" x14ac:dyDescent="0.35">
      <c r="A13" t="s">
        <v>108</v>
      </c>
    </row>
    <row r="15" spans="1:9" x14ac:dyDescent="0.35">
      <c r="A15" s="5" t="s">
        <v>78</v>
      </c>
      <c r="B15" s="5" t="s">
        <v>137</v>
      </c>
      <c r="C15" s="5" t="s">
        <v>138</v>
      </c>
      <c r="D15" s="5" t="s">
        <v>139</v>
      </c>
      <c r="F15" s="12"/>
      <c r="H15" t="s">
        <v>140</v>
      </c>
      <c r="I15" s="6"/>
    </row>
    <row r="16" spans="1:9" x14ac:dyDescent="0.35">
      <c r="A16" s="4" t="s">
        <v>132</v>
      </c>
      <c r="B16" s="4">
        <v>40</v>
      </c>
      <c r="C16" s="4">
        <v>17</v>
      </c>
      <c r="D16" s="4">
        <v>25</v>
      </c>
      <c r="H16" t="s">
        <v>141</v>
      </c>
      <c r="I16" s="6"/>
    </row>
    <row r="17" spans="1:9" x14ac:dyDescent="0.35">
      <c r="A17" s="4" t="s">
        <v>133</v>
      </c>
      <c r="B17" s="4">
        <v>50</v>
      </c>
      <c r="C17" s="4">
        <v>13</v>
      </c>
      <c r="D17" s="4">
        <v>17</v>
      </c>
      <c r="H17" t="s">
        <v>142</v>
      </c>
      <c r="I17" s="6"/>
    </row>
    <row r="18" spans="1:9" x14ac:dyDescent="0.35">
      <c r="A18" s="4" t="s">
        <v>134</v>
      </c>
      <c r="B18" s="4">
        <v>50</v>
      </c>
      <c r="C18" s="4">
        <v>20</v>
      </c>
      <c r="D18" s="4">
        <v>39</v>
      </c>
      <c r="H18" t="s">
        <v>143</v>
      </c>
      <c r="I18" s="6"/>
    </row>
    <row r="19" spans="1:9" x14ac:dyDescent="0.35">
      <c r="A19" s="4" t="s">
        <v>135</v>
      </c>
      <c r="B19" s="4">
        <v>46</v>
      </c>
      <c r="C19" s="4">
        <v>40</v>
      </c>
      <c r="D19" s="4">
        <v>24</v>
      </c>
    </row>
    <row r="20" spans="1:9" x14ac:dyDescent="0.35">
      <c r="A20" s="4" t="s">
        <v>136</v>
      </c>
      <c r="B20" s="4">
        <v>43</v>
      </c>
      <c r="C20" s="4">
        <v>13</v>
      </c>
      <c r="D20" s="4">
        <v>13</v>
      </c>
    </row>
    <row r="22" spans="1:9" x14ac:dyDescent="0.35">
      <c r="A22" s="19" t="s">
        <v>117</v>
      </c>
      <c r="B22" s="19"/>
      <c r="C22" s="19"/>
      <c r="D22" s="19"/>
      <c r="E22" s="19"/>
      <c r="F22" s="19"/>
    </row>
    <row r="25" spans="1:9" x14ac:dyDescent="0.35">
      <c r="A25" t="s">
        <v>90</v>
      </c>
    </row>
    <row r="27" spans="1:9" ht="29.5" thickBot="1" x14ac:dyDescent="0.4">
      <c r="A27" s="24" t="s">
        <v>118</v>
      </c>
      <c r="B27" s="25" t="s">
        <v>119</v>
      </c>
    </row>
    <row r="28" spans="1:9" x14ac:dyDescent="0.35">
      <c r="A28" t="str">
        <f>A25</f>
        <v>Hola!</v>
      </c>
      <c r="B28" t="str">
        <f ca="1">INDIRECT("A25")</f>
        <v>Hola!</v>
      </c>
    </row>
    <row r="30" spans="1:9" x14ac:dyDescent="0.35">
      <c r="A30" s="19" t="s">
        <v>120</v>
      </c>
      <c r="B30" s="19"/>
      <c r="C30" s="19"/>
      <c r="D30" s="19"/>
      <c r="E30" s="19"/>
      <c r="F30" s="19"/>
    </row>
    <row r="32" spans="1:9" x14ac:dyDescent="0.35">
      <c r="A32" t="s">
        <v>126</v>
      </c>
      <c r="C32" s="3" t="s">
        <v>128</v>
      </c>
    </row>
    <row r="33" spans="1:3" x14ac:dyDescent="0.35">
      <c r="A33" t="s">
        <v>127</v>
      </c>
      <c r="C33" s="3" t="s">
        <v>129</v>
      </c>
    </row>
    <row r="36" spans="1:3" x14ac:dyDescent="0.35">
      <c r="A36" t="s">
        <v>121</v>
      </c>
      <c r="B36" s="12" t="s">
        <v>124</v>
      </c>
    </row>
    <row r="37" spans="1:3" x14ac:dyDescent="0.35">
      <c r="A37" t="s">
        <v>122</v>
      </c>
      <c r="B37" s="12" t="s">
        <v>125</v>
      </c>
    </row>
    <row r="38" spans="1:3" x14ac:dyDescent="0.35">
      <c r="A38" t="s">
        <v>123</v>
      </c>
      <c r="B38" s="12" t="s">
        <v>2356</v>
      </c>
    </row>
    <row r="40" spans="1:3" x14ac:dyDescent="0.35">
      <c r="A40" t="s">
        <v>131</v>
      </c>
      <c r="B40" s="6"/>
    </row>
    <row r="41" spans="1:3" x14ac:dyDescent="0.35">
      <c r="A41" t="s">
        <v>130</v>
      </c>
      <c r="B41" s="6"/>
    </row>
    <row r="42" spans="1:3" x14ac:dyDescent="0.35">
      <c r="B42" t="s">
        <v>2353</v>
      </c>
    </row>
  </sheetData>
  <phoneticPr fontId="7" type="noConversion"/>
  <dataValidations count="2">
    <dataValidation type="list" allowBlank="1" showInputMessage="1" showErrorMessage="1" sqref="F8" xr:uid="{F8CC14AF-2A86-4C44-AA55-011263601CC8}">
      <formula1>$C$7:$D$7</formula1>
    </dataValidation>
    <dataValidation type="list" allowBlank="1" showInputMessage="1" showErrorMessage="1" sqref="F15" xr:uid="{9F22EC08-FFC8-44C6-978B-880B743E8006}">
      <formula1>$B$15:$D$15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14EF-E8BF-4C29-A318-0582EF2676BD}">
  <sheetPr codeName="Sheet6"/>
  <dimension ref="B1:M18"/>
  <sheetViews>
    <sheetView workbookViewId="0">
      <selection activeCell="M6" sqref="M6:M10"/>
    </sheetView>
  </sheetViews>
  <sheetFormatPr defaultRowHeight="14.5" x14ac:dyDescent="0.35"/>
  <cols>
    <col min="1" max="1" width="4.08984375" customWidth="1"/>
    <col min="2" max="6" width="7.6328125" customWidth="1"/>
    <col min="7" max="7" width="1.81640625" customWidth="1"/>
    <col min="8" max="8" width="22.1796875" customWidth="1"/>
    <col min="9" max="9" width="22.453125" bestFit="1" customWidth="1"/>
    <col min="10" max="10" width="40.08984375" customWidth="1"/>
  </cols>
  <sheetData>
    <row r="1" spans="2:13" x14ac:dyDescent="0.35">
      <c r="B1" s="111" t="s">
        <v>6</v>
      </c>
      <c r="C1" s="111"/>
      <c r="D1" s="111"/>
      <c r="E1" s="111"/>
      <c r="F1" s="111"/>
      <c r="G1" s="111"/>
      <c r="H1" s="111"/>
      <c r="I1" s="111"/>
    </row>
    <row r="2" spans="2:13" x14ac:dyDescent="0.35">
      <c r="H2" t="s">
        <v>5</v>
      </c>
      <c r="I2" t="s">
        <v>4</v>
      </c>
      <c r="J2" t="s">
        <v>21</v>
      </c>
      <c r="L2" t="s">
        <v>1004</v>
      </c>
    </row>
    <row r="3" spans="2:13" x14ac:dyDescent="0.35">
      <c r="B3">
        <v>18</v>
      </c>
      <c r="C3">
        <v>6</v>
      </c>
      <c r="D3">
        <v>10</v>
      </c>
      <c r="E3">
        <v>18</v>
      </c>
      <c r="F3">
        <v>7</v>
      </c>
      <c r="H3">
        <f>SUM(B3:F3)</f>
        <v>59</v>
      </c>
      <c r="I3" s="3" t="str">
        <f ca="1">_xlfn.FORMULATEXT(H3)</f>
        <v>=SUM(B3:F3)</v>
      </c>
      <c r="J3" t="s">
        <v>1088</v>
      </c>
    </row>
    <row r="4" spans="2:13" x14ac:dyDescent="0.35">
      <c r="B4">
        <v>18</v>
      </c>
      <c r="C4">
        <v>6</v>
      </c>
      <c r="D4">
        <v>10</v>
      </c>
      <c r="E4">
        <v>18</v>
      </c>
      <c r="F4">
        <v>7</v>
      </c>
      <c r="H4">
        <f>PRODUCT(B4:F4)</f>
        <v>136080</v>
      </c>
      <c r="I4" s="3" t="str">
        <f ca="1">_xlfn.FORMULATEXT(H4)</f>
        <v>=PRODUCT(B4:F4)</v>
      </c>
      <c r="J4" t="s">
        <v>1087</v>
      </c>
      <c r="L4" t="s">
        <v>1574</v>
      </c>
    </row>
    <row r="5" spans="2:13" ht="29" x14ac:dyDescent="0.35">
      <c r="B5">
        <v>18</v>
      </c>
      <c r="C5">
        <v>6</v>
      </c>
      <c r="D5">
        <v>10</v>
      </c>
      <c r="E5">
        <v>18</v>
      </c>
      <c r="F5">
        <v>7</v>
      </c>
      <c r="H5">
        <f>AVERAGE(B5:F5)</f>
        <v>11.8</v>
      </c>
      <c r="I5" s="3" t="str">
        <f t="shared" ref="I5:I13" ca="1" si="0">_xlfn.FORMULATEXT(H5)</f>
        <v>=AVERAGE(B5:F5)</v>
      </c>
      <c r="J5" t="s">
        <v>1003</v>
      </c>
      <c r="L5" s="4" t="s">
        <v>1575</v>
      </c>
      <c r="M5" s="34" t="s">
        <v>1576</v>
      </c>
    </row>
    <row r="6" spans="2:13" x14ac:dyDescent="0.35">
      <c r="B6">
        <v>18</v>
      </c>
      <c r="C6">
        <v>6</v>
      </c>
      <c r="D6">
        <v>10</v>
      </c>
      <c r="E6">
        <v>18</v>
      </c>
      <c r="F6">
        <v>7</v>
      </c>
      <c r="H6">
        <f>MAX(B6:F6)</f>
        <v>18</v>
      </c>
      <c r="I6" s="3" t="str">
        <f t="shared" ca="1" si="0"/>
        <v>=MAX(B6:F6)</v>
      </c>
      <c r="J6" t="s">
        <v>1001</v>
      </c>
      <c r="L6" s="4">
        <v>1</v>
      </c>
      <c r="M6" s="6"/>
    </row>
    <row r="7" spans="2:13" x14ac:dyDescent="0.35">
      <c r="B7">
        <v>18</v>
      </c>
      <c r="C7">
        <v>6</v>
      </c>
      <c r="D7">
        <v>10</v>
      </c>
      <c r="E7">
        <v>18</v>
      </c>
      <c r="F7">
        <v>7</v>
      </c>
      <c r="H7">
        <f>MIN(B7:F7)</f>
        <v>6</v>
      </c>
      <c r="I7" s="3" t="str">
        <f t="shared" ca="1" si="0"/>
        <v>=MIN(B7:F7)</v>
      </c>
      <c r="J7" t="s">
        <v>1002</v>
      </c>
      <c r="L7" s="4">
        <v>2</v>
      </c>
      <c r="M7" s="6"/>
    </row>
    <row r="8" spans="2:13" x14ac:dyDescent="0.35">
      <c r="B8">
        <v>18</v>
      </c>
      <c r="C8">
        <v>6</v>
      </c>
      <c r="D8">
        <v>10</v>
      </c>
      <c r="E8">
        <v>18</v>
      </c>
      <c r="F8">
        <v>7</v>
      </c>
      <c r="H8">
        <f>LARGE(B8:F8,3)</f>
        <v>10</v>
      </c>
      <c r="I8" s="3" t="str">
        <f t="shared" ca="1" si="0"/>
        <v>=LARGE(B8:F8,3)</v>
      </c>
      <c r="J8" t="s">
        <v>16</v>
      </c>
      <c r="L8" s="4">
        <v>7</v>
      </c>
      <c r="M8" s="6"/>
    </row>
    <row r="9" spans="2:13" x14ac:dyDescent="0.35">
      <c r="B9">
        <v>18</v>
      </c>
      <c r="C9">
        <v>6</v>
      </c>
      <c r="D9">
        <v>10</v>
      </c>
      <c r="E9">
        <v>18</v>
      </c>
      <c r="F9">
        <v>7</v>
      </c>
      <c r="H9">
        <f>SMALL(B9:F9,2)</f>
        <v>7</v>
      </c>
      <c r="I9" s="3" t="str">
        <f t="shared" ca="1" si="0"/>
        <v>=SMALL(B9:F9,2)</v>
      </c>
      <c r="J9" t="s">
        <v>17</v>
      </c>
      <c r="L9" s="4">
        <v>2</v>
      </c>
      <c r="M9" s="6"/>
    </row>
    <row r="10" spans="2:13" x14ac:dyDescent="0.35">
      <c r="B10">
        <v>18</v>
      </c>
      <c r="C10">
        <v>6</v>
      </c>
      <c r="D10">
        <v>10</v>
      </c>
      <c r="E10">
        <v>18</v>
      </c>
      <c r="F10">
        <v>7</v>
      </c>
      <c r="H10">
        <f>COUNT(B10:F10)</f>
        <v>5</v>
      </c>
      <c r="I10" s="3" t="str">
        <f t="shared" ca="1" si="0"/>
        <v>=COUNT(B10:F10)</v>
      </c>
      <c r="J10" t="s">
        <v>13</v>
      </c>
      <c r="L10" s="4">
        <v>4</v>
      </c>
      <c r="M10" s="6"/>
    </row>
    <row r="11" spans="2:13" x14ac:dyDescent="0.35">
      <c r="B11">
        <v>18</v>
      </c>
      <c r="C11">
        <v>6</v>
      </c>
      <c r="D11">
        <v>10</v>
      </c>
      <c r="E11">
        <v>18</v>
      </c>
      <c r="F11">
        <v>7</v>
      </c>
      <c r="H11">
        <f>_xlfn.RANK.EQ(B11,B11:F11)</f>
        <v>1</v>
      </c>
      <c r="I11" s="3" t="str">
        <f t="shared" ca="1" si="0"/>
        <v>=RANK.EQ(B11,B11:F11)</v>
      </c>
      <c r="J11" t="s">
        <v>18</v>
      </c>
    </row>
    <row r="12" spans="2:13" x14ac:dyDescent="0.35">
      <c r="B12">
        <v>18</v>
      </c>
      <c r="C12">
        <v>6</v>
      </c>
      <c r="D12">
        <v>10</v>
      </c>
      <c r="E12">
        <v>18</v>
      </c>
      <c r="F12">
        <v>7</v>
      </c>
      <c r="H12">
        <f>MEDIAN(B12:F12)</f>
        <v>10</v>
      </c>
      <c r="I12" s="3" t="str">
        <f t="shared" ca="1" si="0"/>
        <v>=MEDIAN(B12:F12)</v>
      </c>
      <c r="J12" t="s">
        <v>1048</v>
      </c>
    </row>
    <row r="13" spans="2:13" x14ac:dyDescent="0.35">
      <c r="B13">
        <v>18</v>
      </c>
      <c r="C13">
        <v>6</v>
      </c>
      <c r="D13">
        <v>10</v>
      </c>
      <c r="E13">
        <v>18</v>
      </c>
      <c r="F13">
        <v>7</v>
      </c>
      <c r="H13">
        <f>_xlfn.QUARTILE.INC(B13:F13,1)</f>
        <v>7</v>
      </c>
      <c r="I13" s="3" t="str">
        <f t="shared" ca="1" si="0"/>
        <v>=QUARTILE.INC(B13:F13,1)</v>
      </c>
      <c r="J13" t="s">
        <v>1049</v>
      </c>
    </row>
    <row r="14" spans="2:13" x14ac:dyDescent="0.35">
      <c r="I14" s="3"/>
    </row>
    <row r="15" spans="2:13" x14ac:dyDescent="0.35">
      <c r="B15" s="112" t="s">
        <v>7</v>
      </c>
      <c r="C15" s="112"/>
      <c r="D15" s="112"/>
      <c r="E15" s="112"/>
      <c r="F15" s="112"/>
      <c r="G15" s="112"/>
      <c r="H15" s="112"/>
      <c r="I15" s="112"/>
    </row>
    <row r="16" spans="2:13" x14ac:dyDescent="0.35">
      <c r="H16" t="s">
        <v>5</v>
      </c>
      <c r="I16" t="s">
        <v>4</v>
      </c>
      <c r="J16" t="s">
        <v>21</v>
      </c>
    </row>
    <row r="17" spans="2:10" x14ac:dyDescent="0.35">
      <c r="B17" t="s">
        <v>8</v>
      </c>
      <c r="C17" t="s">
        <v>9</v>
      </c>
      <c r="D17" t="s">
        <v>10</v>
      </c>
      <c r="E17" t="s">
        <v>12</v>
      </c>
      <c r="F17" t="s">
        <v>11</v>
      </c>
      <c r="H17">
        <f>COUNTA(B17:F17)</f>
        <v>5</v>
      </c>
      <c r="I17" s="3" t="str">
        <f t="shared" ref="I17:I18" ca="1" si="1">_xlfn.FORMULATEXT(H17)</f>
        <v>=COUNTA(B17:F17)</v>
      </c>
      <c r="J17" t="s">
        <v>14</v>
      </c>
    </row>
    <row r="18" spans="2:10" x14ac:dyDescent="0.35">
      <c r="B18" t="s">
        <v>8</v>
      </c>
      <c r="C18" t="s">
        <v>9</v>
      </c>
      <c r="D18" t="s">
        <v>10</v>
      </c>
      <c r="E18" t="s">
        <v>12</v>
      </c>
      <c r="F18" t="s">
        <v>11</v>
      </c>
      <c r="H18" t="str">
        <f>_xlfn.CONCAT(B18:F18)</f>
        <v>DogJumpedOvertheFence</v>
      </c>
      <c r="I18" s="3" t="str">
        <f t="shared" ca="1" si="1"/>
        <v>=CONCAT(B18:F18)</v>
      </c>
      <c r="J18" t="s">
        <v>15</v>
      </c>
    </row>
  </sheetData>
  <mergeCells count="2">
    <mergeCell ref="B1:I1"/>
    <mergeCell ref="B15:I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E87B-8472-42B4-9670-DCE2E229E240}">
  <sheetPr codeName="Sheet7"/>
  <dimension ref="A1:CK154"/>
  <sheetViews>
    <sheetView topLeftCell="A46" zoomScale="104" workbookViewId="0">
      <selection activeCell="C49" sqref="C49"/>
    </sheetView>
  </sheetViews>
  <sheetFormatPr defaultRowHeight="14.5" x14ac:dyDescent="0.35"/>
  <cols>
    <col min="1" max="1" width="12.7265625" customWidth="1"/>
    <col min="2" max="2" width="10" customWidth="1"/>
    <col min="3" max="3" width="13.1796875" customWidth="1"/>
    <col min="4" max="4" width="22.26953125" customWidth="1"/>
    <col min="5" max="16" width="12.08984375" bestFit="1" customWidth="1"/>
  </cols>
  <sheetData>
    <row r="1" spans="1:5" x14ac:dyDescent="0.35">
      <c r="A1" t="s">
        <v>145</v>
      </c>
    </row>
    <row r="3" spans="1:5" x14ac:dyDescent="0.35">
      <c r="A3" s="26" t="s">
        <v>153</v>
      </c>
      <c r="B3" s="26"/>
      <c r="C3" s="26"/>
      <c r="D3" s="26"/>
    </row>
    <row r="4" spans="1:5" x14ac:dyDescent="0.35">
      <c r="B4" t="s">
        <v>146</v>
      </c>
      <c r="D4" t="s">
        <v>156</v>
      </c>
      <c r="E4" s="6"/>
    </row>
    <row r="5" spans="1:5" x14ac:dyDescent="0.35">
      <c r="B5" t="s">
        <v>147</v>
      </c>
      <c r="D5" t="s">
        <v>157</v>
      </c>
      <c r="E5" s="6"/>
    </row>
    <row r="6" spans="1:5" x14ac:dyDescent="0.35">
      <c r="B6" t="s">
        <v>148</v>
      </c>
    </row>
    <row r="7" spans="1:5" x14ac:dyDescent="0.35">
      <c r="B7" t="s">
        <v>149</v>
      </c>
    </row>
    <row r="8" spans="1:5" x14ac:dyDescent="0.35">
      <c r="B8" t="s">
        <v>150</v>
      </c>
      <c r="E8" s="6"/>
    </row>
    <row r="9" spans="1:5" x14ac:dyDescent="0.35">
      <c r="B9" t="s">
        <v>151</v>
      </c>
    </row>
    <row r="12" spans="1:5" x14ac:dyDescent="0.35">
      <c r="A12" s="19" t="s">
        <v>154</v>
      </c>
      <c r="B12" s="19"/>
      <c r="C12" s="19"/>
      <c r="D12" s="19"/>
    </row>
    <row r="13" spans="1:5" ht="29" x14ac:dyDescent="0.35">
      <c r="B13">
        <v>2</v>
      </c>
      <c r="D13" s="16" t="s">
        <v>155</v>
      </c>
      <c r="E13" s="6"/>
    </row>
    <row r="14" spans="1:5" x14ac:dyDescent="0.35">
      <c r="B14">
        <v>5</v>
      </c>
    </row>
    <row r="15" spans="1:5" x14ac:dyDescent="0.35">
      <c r="B15">
        <v>3</v>
      </c>
    </row>
    <row r="16" spans="1:5" x14ac:dyDescent="0.35">
      <c r="B16">
        <v>7</v>
      </c>
    </row>
    <row r="17" spans="1:5" x14ac:dyDescent="0.35">
      <c r="B17">
        <v>5</v>
      </c>
    </row>
    <row r="18" spans="1:5" x14ac:dyDescent="0.35">
      <c r="B18">
        <v>6</v>
      </c>
    </row>
    <row r="19" spans="1:5" x14ac:dyDescent="0.35">
      <c r="B19">
        <v>7</v>
      </c>
    </row>
    <row r="20" spans="1:5" x14ac:dyDescent="0.35">
      <c r="B20">
        <v>8</v>
      </c>
    </row>
    <row r="21" spans="1:5" x14ac:dyDescent="0.35">
      <c r="B21">
        <v>10</v>
      </c>
    </row>
    <row r="22" spans="1:5" x14ac:dyDescent="0.35">
      <c r="B22">
        <v>3</v>
      </c>
    </row>
    <row r="25" spans="1:5" x14ac:dyDescent="0.35">
      <c r="A25" s="28" t="s">
        <v>174</v>
      </c>
      <c r="B25" s="28"/>
      <c r="C25" s="28"/>
      <c r="D25" s="28"/>
    </row>
    <row r="26" spans="1:5" ht="29" x14ac:dyDescent="0.35">
      <c r="A26" t="s">
        <v>144</v>
      </c>
      <c r="B26" t="s">
        <v>45</v>
      </c>
      <c r="D26" s="16" t="s">
        <v>173</v>
      </c>
      <c r="E26" s="16" t="s">
        <v>175</v>
      </c>
    </row>
    <row r="27" spans="1:5" x14ac:dyDescent="0.35">
      <c r="A27" t="s">
        <v>111</v>
      </c>
      <c r="B27">
        <v>1288</v>
      </c>
      <c r="D27" s="6"/>
      <c r="E27" s="6"/>
    </row>
    <row r="28" spans="1:5" x14ac:dyDescent="0.35">
      <c r="A28" t="s">
        <v>112</v>
      </c>
      <c r="B28">
        <v>1026</v>
      </c>
    </row>
    <row r="29" spans="1:5" x14ac:dyDescent="0.35">
      <c r="A29" t="s">
        <v>113</v>
      </c>
      <c r="B29">
        <v>1794</v>
      </c>
    </row>
    <row r="30" spans="1:5" x14ac:dyDescent="0.35">
      <c r="A30" t="s">
        <v>114</v>
      </c>
      <c r="B30">
        <v>1121</v>
      </c>
    </row>
    <row r="31" spans="1:5" x14ac:dyDescent="0.35">
      <c r="A31" t="s">
        <v>160</v>
      </c>
      <c r="B31">
        <v>1599</v>
      </c>
    </row>
    <row r="32" spans="1:5" x14ac:dyDescent="0.35">
      <c r="A32" t="s">
        <v>161</v>
      </c>
      <c r="B32">
        <v>1039</v>
      </c>
    </row>
    <row r="33" spans="1:16" x14ac:dyDescent="0.35">
      <c r="A33" t="s">
        <v>162</v>
      </c>
      <c r="B33">
        <v>1000</v>
      </c>
    </row>
    <row r="34" spans="1:16" x14ac:dyDescent="0.35">
      <c r="A34" t="s">
        <v>163</v>
      </c>
      <c r="B34">
        <v>5009</v>
      </c>
    </row>
    <row r="35" spans="1:16" x14ac:dyDescent="0.35">
      <c r="A35" t="s">
        <v>164</v>
      </c>
      <c r="B35">
        <v>6412</v>
      </c>
    </row>
    <row r="38" spans="1:16" x14ac:dyDescent="0.35">
      <c r="A38" s="27" t="s">
        <v>158</v>
      </c>
      <c r="B38" s="27"/>
      <c r="C38" s="27"/>
      <c r="D38" s="27"/>
    </row>
    <row r="40" spans="1:16" ht="29" x14ac:dyDescent="0.35">
      <c r="A40" s="16" t="s">
        <v>159</v>
      </c>
      <c r="B40" s="12"/>
      <c r="D40" s="4" t="s">
        <v>170</v>
      </c>
      <c r="E40" s="4" t="s">
        <v>111</v>
      </c>
      <c r="F40" s="4" t="s">
        <v>112</v>
      </c>
      <c r="G40" s="4" t="s">
        <v>113</v>
      </c>
      <c r="H40" s="4" t="s">
        <v>114</v>
      </c>
      <c r="I40" s="4" t="s">
        <v>160</v>
      </c>
      <c r="J40" s="4" t="s">
        <v>161</v>
      </c>
      <c r="K40" s="4" t="s">
        <v>162</v>
      </c>
      <c r="L40" s="4" t="s">
        <v>163</v>
      </c>
      <c r="M40" s="4" t="s">
        <v>164</v>
      </c>
      <c r="N40" s="4" t="s">
        <v>165</v>
      </c>
      <c r="O40" s="4" t="s">
        <v>166</v>
      </c>
      <c r="P40" s="4" t="s">
        <v>167</v>
      </c>
    </row>
    <row r="41" spans="1:16" x14ac:dyDescent="0.35">
      <c r="D41" s="4" t="s">
        <v>148</v>
      </c>
      <c r="E41" s="15">
        <v>720417</v>
      </c>
      <c r="F41" s="15">
        <v>782098</v>
      </c>
      <c r="G41" s="15">
        <v>741277</v>
      </c>
      <c r="H41" s="15">
        <v>715389</v>
      </c>
      <c r="I41" s="15">
        <v>701939</v>
      </c>
      <c r="J41" s="15">
        <v>748239</v>
      </c>
      <c r="K41" s="15">
        <v>758034</v>
      </c>
      <c r="L41" s="15">
        <v>792585</v>
      </c>
      <c r="M41" s="15">
        <v>713400</v>
      </c>
      <c r="N41" s="15">
        <v>735190</v>
      </c>
      <c r="O41" s="15">
        <v>707903</v>
      </c>
      <c r="P41" s="15">
        <v>769307</v>
      </c>
    </row>
    <row r="42" spans="1:16" x14ac:dyDescent="0.35">
      <c r="A42" t="s">
        <v>171</v>
      </c>
      <c r="B42" t="s">
        <v>172</v>
      </c>
      <c r="D42" s="4" t="s">
        <v>147</v>
      </c>
      <c r="E42" s="15">
        <v>445214</v>
      </c>
      <c r="F42" s="15">
        <v>460766</v>
      </c>
      <c r="G42" s="15">
        <v>456764</v>
      </c>
      <c r="H42" s="15">
        <v>446163</v>
      </c>
      <c r="I42" s="15">
        <v>422097</v>
      </c>
      <c r="J42" s="15">
        <v>412212</v>
      </c>
      <c r="K42" s="15">
        <v>492320</v>
      </c>
      <c r="L42" s="15">
        <v>423295</v>
      </c>
      <c r="M42" s="15">
        <v>404074</v>
      </c>
      <c r="N42" s="15">
        <v>403366</v>
      </c>
      <c r="O42" s="15">
        <v>493871</v>
      </c>
      <c r="P42" s="15">
        <v>449228</v>
      </c>
    </row>
    <row r="43" spans="1:16" x14ac:dyDescent="0.35">
      <c r="A43" s="6"/>
      <c r="B43" s="6"/>
      <c r="D43" s="4" t="s">
        <v>169</v>
      </c>
      <c r="E43" s="15">
        <v>596984</v>
      </c>
      <c r="F43" s="15">
        <v>504157</v>
      </c>
      <c r="G43" s="15">
        <v>591563</v>
      </c>
      <c r="H43" s="15">
        <v>575375</v>
      </c>
      <c r="I43" s="15">
        <v>584823</v>
      </c>
      <c r="J43" s="15">
        <v>580551</v>
      </c>
      <c r="K43" s="15">
        <v>588616</v>
      </c>
      <c r="L43" s="15">
        <v>504474</v>
      </c>
      <c r="M43" s="15">
        <v>506696</v>
      </c>
      <c r="N43" s="15">
        <v>537492</v>
      </c>
      <c r="O43" s="15">
        <v>528741</v>
      </c>
      <c r="P43" s="15">
        <v>508610</v>
      </c>
    </row>
    <row r="45" spans="1:16" x14ac:dyDescent="0.35">
      <c r="A45" s="29" t="s">
        <v>772</v>
      </c>
      <c r="B45" s="29"/>
      <c r="C45" s="29"/>
      <c r="D45" s="29"/>
    </row>
    <row r="47" spans="1:16" ht="29" x14ac:dyDescent="0.35">
      <c r="B47" s="16" t="s">
        <v>2350</v>
      </c>
      <c r="C47" s="16" t="s">
        <v>1000</v>
      </c>
      <c r="D47" s="16" t="s">
        <v>1510</v>
      </c>
    </row>
    <row r="48" spans="1:16" x14ac:dyDescent="0.35">
      <c r="A48" t="s">
        <v>773</v>
      </c>
      <c r="B48" s="6" t="e">
        <f>C54:C154</f>
        <v>#VALUE!</v>
      </c>
      <c r="C48" s="6" t="e">
        <f ca="1">OFFSET(C54,0,0,COUNTA(C54:C167))</f>
        <v>#VALUE!</v>
      </c>
      <c r="D48" s="6"/>
    </row>
    <row r="49" spans="1:89" x14ac:dyDescent="0.35">
      <c r="A49" t="s">
        <v>712</v>
      </c>
      <c r="B49" s="6" t="e">
        <f>H54:H154</f>
        <v>#VALUE!</v>
      </c>
      <c r="C49" s="6"/>
      <c r="D49" s="6"/>
    </row>
    <row r="50" spans="1:89" x14ac:dyDescent="0.35">
      <c r="A50" t="s">
        <v>717</v>
      </c>
      <c r="B50" s="6" t="e">
        <f>M54:M154</f>
        <v>#VALUE!</v>
      </c>
      <c r="C50" s="6"/>
      <c r="D50" s="6"/>
    </row>
    <row r="51" spans="1:89" x14ac:dyDescent="0.35">
      <c r="A51" t="s">
        <v>748</v>
      </c>
      <c r="B51" s="6" t="e">
        <f>BN54:BN154</f>
        <v>#VALUE!</v>
      </c>
      <c r="C51" s="6"/>
      <c r="D51" s="6"/>
    </row>
    <row r="53" spans="1:89" s="13" customFormat="1" x14ac:dyDescent="0.35">
      <c r="B53" s="13" t="s">
        <v>774</v>
      </c>
      <c r="C53" s="13" t="s">
        <v>78</v>
      </c>
      <c r="D53" s="13" t="s">
        <v>79</v>
      </c>
      <c r="E53" s="13" t="s">
        <v>775</v>
      </c>
      <c r="F53" s="13" t="s">
        <v>80</v>
      </c>
      <c r="G53" s="13" t="s">
        <v>711</v>
      </c>
      <c r="H53" s="13" t="s">
        <v>712</v>
      </c>
      <c r="I53" s="13" t="s">
        <v>713</v>
      </c>
      <c r="J53" s="13" t="s">
        <v>714</v>
      </c>
      <c r="K53" s="13" t="s">
        <v>715</v>
      </c>
      <c r="L53" s="13" t="s">
        <v>716</v>
      </c>
      <c r="M53" s="13" t="s">
        <v>717</v>
      </c>
      <c r="N53" s="13" t="s">
        <v>718</v>
      </c>
      <c r="O53" s="13" t="s">
        <v>719</v>
      </c>
      <c r="P53" s="13" t="s">
        <v>720</v>
      </c>
      <c r="Q53" s="13" t="s">
        <v>721</v>
      </c>
      <c r="R53" s="13" t="s">
        <v>722</v>
      </c>
      <c r="S53" s="13" t="s">
        <v>723</v>
      </c>
      <c r="T53" s="13" t="s">
        <v>724</v>
      </c>
      <c r="U53" s="13" t="s">
        <v>725</v>
      </c>
      <c r="V53" s="13" t="s">
        <v>726</v>
      </c>
      <c r="W53" s="13" t="s">
        <v>727</v>
      </c>
      <c r="X53" s="13" t="s">
        <v>728</v>
      </c>
      <c r="Y53" s="13" t="s">
        <v>729</v>
      </c>
      <c r="Z53" s="13" t="s">
        <v>730</v>
      </c>
      <c r="AA53" s="13" t="s">
        <v>731</v>
      </c>
      <c r="AB53" s="13" t="s">
        <v>732</v>
      </c>
      <c r="AC53" s="13" t="s">
        <v>349</v>
      </c>
      <c r="AD53" s="13" t="s">
        <v>201</v>
      </c>
      <c r="AE53" s="13" t="s">
        <v>261</v>
      </c>
      <c r="AF53" s="13" t="s">
        <v>213</v>
      </c>
      <c r="AG53" s="13" t="s">
        <v>244</v>
      </c>
      <c r="AH53" s="13" t="s">
        <v>733</v>
      </c>
      <c r="AI53" s="13" t="s">
        <v>188</v>
      </c>
      <c r="AJ53" s="13" t="s">
        <v>527</v>
      </c>
      <c r="AK53" s="13" t="s">
        <v>393</v>
      </c>
      <c r="AL53" s="13" t="s">
        <v>329</v>
      </c>
      <c r="AM53" s="13" t="s">
        <v>734</v>
      </c>
      <c r="AN53" s="13" t="s">
        <v>421</v>
      </c>
      <c r="AO53" s="13" t="s">
        <v>291</v>
      </c>
      <c r="AP53" s="13" t="s">
        <v>567</v>
      </c>
      <c r="AQ53" s="13" t="s">
        <v>236</v>
      </c>
      <c r="AR53" s="13" t="s">
        <v>373</v>
      </c>
      <c r="AS53" s="13" t="s">
        <v>735</v>
      </c>
      <c r="AT53" s="13" t="s">
        <v>311</v>
      </c>
      <c r="AU53" s="13" t="s">
        <v>344</v>
      </c>
      <c r="AV53" s="13" t="s">
        <v>477</v>
      </c>
      <c r="AW53" s="13" t="s">
        <v>736</v>
      </c>
      <c r="AX53" s="13" t="s">
        <v>431</v>
      </c>
      <c r="AY53" s="13" t="s">
        <v>367</v>
      </c>
      <c r="AZ53" s="13" t="s">
        <v>298</v>
      </c>
      <c r="BA53" s="13" t="s">
        <v>267</v>
      </c>
      <c r="BB53" s="13" t="s">
        <v>577</v>
      </c>
      <c r="BC53" s="13" t="s">
        <v>737</v>
      </c>
      <c r="BD53" s="13" t="s">
        <v>738</v>
      </c>
      <c r="BE53" s="13" t="s">
        <v>739</v>
      </c>
      <c r="BF53" s="13" t="s">
        <v>740</v>
      </c>
      <c r="BG53" s="13" t="s">
        <v>741</v>
      </c>
      <c r="BH53" s="13" t="s">
        <v>742</v>
      </c>
      <c r="BI53" s="13" t="s">
        <v>743</v>
      </c>
      <c r="BJ53" s="13" t="s">
        <v>744</v>
      </c>
      <c r="BK53" s="13" t="s">
        <v>745</v>
      </c>
      <c r="BL53" s="13" t="s">
        <v>746</v>
      </c>
      <c r="BM53" s="13" t="s">
        <v>747</v>
      </c>
      <c r="BN53" s="13" t="s">
        <v>748</v>
      </c>
      <c r="BO53" s="13" t="s">
        <v>749</v>
      </c>
      <c r="BP53" s="13" t="s">
        <v>750</v>
      </c>
      <c r="BQ53" s="13" t="s">
        <v>751</v>
      </c>
      <c r="BR53" s="13" t="s">
        <v>752</v>
      </c>
      <c r="BS53" s="13" t="s">
        <v>753</v>
      </c>
      <c r="BT53" s="13" t="s">
        <v>754</v>
      </c>
      <c r="BU53" s="13" t="s">
        <v>755</v>
      </c>
      <c r="BV53" s="13" t="s">
        <v>756</v>
      </c>
      <c r="BW53" s="13" t="s">
        <v>757</v>
      </c>
      <c r="BX53" s="13" t="s">
        <v>758</v>
      </c>
      <c r="BY53" s="13" t="s">
        <v>759</v>
      </c>
      <c r="BZ53" s="13" t="s">
        <v>760</v>
      </c>
      <c r="CA53" s="13" t="s">
        <v>761</v>
      </c>
      <c r="CB53" s="13" t="s">
        <v>762</v>
      </c>
      <c r="CC53" s="13" t="s">
        <v>763</v>
      </c>
      <c r="CD53" s="13" t="s">
        <v>764</v>
      </c>
      <c r="CE53" s="13" t="s">
        <v>765</v>
      </c>
      <c r="CF53" s="13" t="s">
        <v>766</v>
      </c>
      <c r="CG53" s="13" t="s">
        <v>767</v>
      </c>
      <c r="CH53" s="13" t="s">
        <v>768</v>
      </c>
      <c r="CI53" s="13" t="s">
        <v>769</v>
      </c>
      <c r="CJ53" s="13" t="s">
        <v>770</v>
      </c>
      <c r="CK53" s="13" t="s">
        <v>771</v>
      </c>
    </row>
    <row r="54" spans="1:89" x14ac:dyDescent="0.35">
      <c r="A54">
        <v>0</v>
      </c>
      <c r="B54">
        <v>158023</v>
      </c>
      <c r="C54" t="s">
        <v>176</v>
      </c>
      <c r="D54">
        <v>31</v>
      </c>
      <c r="E54" t="s">
        <v>177</v>
      </c>
      <c r="F54" t="s">
        <v>178</v>
      </c>
      <c r="G54" t="s">
        <v>179</v>
      </c>
      <c r="H54">
        <v>94</v>
      </c>
      <c r="I54">
        <v>94</v>
      </c>
      <c r="J54" t="s">
        <v>180</v>
      </c>
      <c r="K54" t="s">
        <v>181</v>
      </c>
      <c r="L54" t="s">
        <v>182</v>
      </c>
      <c r="M54" t="s">
        <v>183</v>
      </c>
      <c r="N54">
        <v>2202</v>
      </c>
      <c r="O54" t="s">
        <v>184</v>
      </c>
      <c r="P54">
        <v>5</v>
      </c>
      <c r="Q54">
        <v>4</v>
      </c>
      <c r="R54">
        <v>4</v>
      </c>
      <c r="S54" t="s">
        <v>185</v>
      </c>
      <c r="T54" t="s">
        <v>186</v>
      </c>
      <c r="U54" t="s">
        <v>187</v>
      </c>
      <c r="V54" t="s">
        <v>188</v>
      </c>
      <c r="W54">
        <v>10</v>
      </c>
      <c r="X54" t="s">
        <v>189</v>
      </c>
      <c r="Z54">
        <v>2021</v>
      </c>
      <c r="AA54" t="s">
        <v>776</v>
      </c>
      <c r="AB54" t="s">
        <v>777</v>
      </c>
      <c r="AC54" t="s">
        <v>778</v>
      </c>
      <c r="AD54" t="s">
        <v>778</v>
      </c>
      <c r="AE54" t="s">
        <v>778</v>
      </c>
      <c r="AF54" t="s">
        <v>779</v>
      </c>
      <c r="AG54" t="s">
        <v>780</v>
      </c>
      <c r="AH54" t="s">
        <v>780</v>
      </c>
      <c r="AI54" t="s">
        <v>780</v>
      </c>
      <c r="AJ54" t="s">
        <v>779</v>
      </c>
      <c r="AK54" t="s">
        <v>780</v>
      </c>
      <c r="AL54" t="s">
        <v>780</v>
      </c>
      <c r="AM54" t="s">
        <v>780</v>
      </c>
      <c r="AN54" t="s">
        <v>781</v>
      </c>
      <c r="AO54" t="s">
        <v>782</v>
      </c>
      <c r="AP54" t="s">
        <v>782</v>
      </c>
      <c r="AQ54" t="s">
        <v>782</v>
      </c>
      <c r="AR54" t="s">
        <v>781</v>
      </c>
      <c r="AS54" t="s">
        <v>783</v>
      </c>
      <c r="AT54" t="s">
        <v>784</v>
      </c>
      <c r="AU54" t="s">
        <v>784</v>
      </c>
      <c r="AV54" t="s">
        <v>784</v>
      </c>
      <c r="AW54" t="s">
        <v>783</v>
      </c>
      <c r="AX54" t="s">
        <v>785</v>
      </c>
      <c r="AY54" t="s">
        <v>786</v>
      </c>
      <c r="AZ54" t="s">
        <v>786</v>
      </c>
      <c r="BA54" t="s">
        <v>786</v>
      </c>
      <c r="BB54" t="s">
        <v>785</v>
      </c>
      <c r="BC54">
        <v>84</v>
      </c>
      <c r="BD54">
        <v>95</v>
      </c>
      <c r="BE54">
        <v>70</v>
      </c>
      <c r="BF54">
        <v>90</v>
      </c>
      <c r="BG54">
        <v>86</v>
      </c>
      <c r="BH54">
        <v>97</v>
      </c>
      <c r="BI54">
        <v>93</v>
      </c>
      <c r="BJ54">
        <v>94</v>
      </c>
      <c r="BK54">
        <v>87</v>
      </c>
      <c r="BL54">
        <v>96</v>
      </c>
      <c r="BM54">
        <v>91</v>
      </c>
      <c r="BN54">
        <v>86</v>
      </c>
      <c r="BO54">
        <v>91</v>
      </c>
      <c r="BP54">
        <v>95</v>
      </c>
      <c r="BQ54">
        <v>95</v>
      </c>
      <c r="BR54">
        <v>85</v>
      </c>
      <c r="BS54">
        <v>68</v>
      </c>
      <c r="BT54">
        <v>72</v>
      </c>
      <c r="BU54">
        <v>59</v>
      </c>
      <c r="BV54">
        <v>94</v>
      </c>
      <c r="BW54">
        <v>48</v>
      </c>
      <c r="BX54">
        <v>22</v>
      </c>
      <c r="BY54">
        <v>94</v>
      </c>
      <c r="BZ54">
        <v>94</v>
      </c>
      <c r="CA54">
        <v>75</v>
      </c>
      <c r="CB54">
        <v>96</v>
      </c>
      <c r="CC54">
        <v>33</v>
      </c>
      <c r="CD54">
        <v>28</v>
      </c>
      <c r="CE54">
        <v>26</v>
      </c>
      <c r="CF54">
        <v>6</v>
      </c>
      <c r="CG54">
        <v>11</v>
      </c>
      <c r="CH54">
        <v>15</v>
      </c>
      <c r="CI54">
        <v>14</v>
      </c>
      <c r="CJ54">
        <v>8</v>
      </c>
      <c r="CK54" t="s">
        <v>787</v>
      </c>
    </row>
    <row r="55" spans="1:89" x14ac:dyDescent="0.35">
      <c r="A55">
        <v>1</v>
      </c>
      <c r="B55">
        <v>20801</v>
      </c>
      <c r="C55" t="s">
        <v>190</v>
      </c>
      <c r="D55">
        <v>33</v>
      </c>
      <c r="E55" t="s">
        <v>191</v>
      </c>
      <c r="F55" t="s">
        <v>192</v>
      </c>
      <c r="G55" t="s">
        <v>193</v>
      </c>
      <c r="H55">
        <v>94</v>
      </c>
      <c r="I55">
        <v>94</v>
      </c>
      <c r="J55" t="s">
        <v>194</v>
      </c>
      <c r="K55" t="s">
        <v>195</v>
      </c>
      <c r="L55" t="s">
        <v>196</v>
      </c>
      <c r="M55" t="s">
        <v>197</v>
      </c>
      <c r="N55">
        <v>2228</v>
      </c>
      <c r="O55" t="s">
        <v>198</v>
      </c>
      <c r="P55">
        <v>5</v>
      </c>
      <c r="Q55">
        <v>4</v>
      </c>
      <c r="R55">
        <v>5</v>
      </c>
      <c r="S55" t="s">
        <v>199</v>
      </c>
      <c r="T55" t="s">
        <v>200</v>
      </c>
      <c r="U55" t="s">
        <v>187</v>
      </c>
      <c r="V55" t="s">
        <v>201</v>
      </c>
      <c r="W55">
        <v>7</v>
      </c>
      <c r="X55" t="s">
        <v>202</v>
      </c>
      <c r="Z55">
        <v>2022</v>
      </c>
      <c r="AA55" t="s">
        <v>788</v>
      </c>
      <c r="AB55" t="s">
        <v>789</v>
      </c>
      <c r="AC55" t="s">
        <v>790</v>
      </c>
      <c r="AD55" t="s">
        <v>790</v>
      </c>
      <c r="AE55" t="s">
        <v>790</v>
      </c>
      <c r="AF55" t="s">
        <v>791</v>
      </c>
      <c r="AG55" t="s">
        <v>792</v>
      </c>
      <c r="AH55" t="s">
        <v>792</v>
      </c>
      <c r="AI55" t="s">
        <v>792</v>
      </c>
      <c r="AJ55" t="s">
        <v>791</v>
      </c>
      <c r="AK55" t="s">
        <v>793</v>
      </c>
      <c r="AL55" t="s">
        <v>793</v>
      </c>
      <c r="AM55" t="s">
        <v>793</v>
      </c>
      <c r="AN55" t="s">
        <v>793</v>
      </c>
      <c r="AO55" t="s">
        <v>794</v>
      </c>
      <c r="AP55" t="s">
        <v>794</v>
      </c>
      <c r="AQ55" t="s">
        <v>794</v>
      </c>
      <c r="AR55" t="s">
        <v>793</v>
      </c>
      <c r="AS55" t="s">
        <v>795</v>
      </c>
      <c r="AT55" t="s">
        <v>796</v>
      </c>
      <c r="AU55" t="s">
        <v>796</v>
      </c>
      <c r="AV55" t="s">
        <v>796</v>
      </c>
      <c r="AW55" t="s">
        <v>795</v>
      </c>
      <c r="AX55" t="s">
        <v>796</v>
      </c>
      <c r="AY55" t="s">
        <v>797</v>
      </c>
      <c r="AZ55" t="s">
        <v>797</v>
      </c>
      <c r="BA55" t="s">
        <v>797</v>
      </c>
      <c r="BB55" t="s">
        <v>796</v>
      </c>
      <c r="BC55">
        <v>84</v>
      </c>
      <c r="BD55">
        <v>94</v>
      </c>
      <c r="BE55">
        <v>89</v>
      </c>
      <c r="BF55">
        <v>81</v>
      </c>
      <c r="BG55">
        <v>87</v>
      </c>
      <c r="BH55">
        <v>88</v>
      </c>
      <c r="BI55">
        <v>81</v>
      </c>
      <c r="BJ55">
        <v>76</v>
      </c>
      <c r="BK55">
        <v>77</v>
      </c>
      <c r="BL55">
        <v>94</v>
      </c>
      <c r="BM55">
        <v>89</v>
      </c>
      <c r="BN55">
        <v>91</v>
      </c>
      <c r="BO55">
        <v>87</v>
      </c>
      <c r="BP55">
        <v>96</v>
      </c>
      <c r="BQ55">
        <v>70</v>
      </c>
      <c r="BR55">
        <v>95</v>
      </c>
      <c r="BS55">
        <v>95</v>
      </c>
      <c r="BT55">
        <v>88</v>
      </c>
      <c r="BU55">
        <v>79</v>
      </c>
      <c r="BV55">
        <v>93</v>
      </c>
      <c r="BW55">
        <v>63</v>
      </c>
      <c r="BX55">
        <v>29</v>
      </c>
      <c r="BY55">
        <v>95</v>
      </c>
      <c r="BZ55">
        <v>82</v>
      </c>
      <c r="CA55">
        <v>85</v>
      </c>
      <c r="CB55">
        <v>95</v>
      </c>
      <c r="CC55">
        <v>28</v>
      </c>
      <c r="CD55">
        <v>31</v>
      </c>
      <c r="CE55">
        <v>23</v>
      </c>
      <c r="CF55">
        <v>7</v>
      </c>
      <c r="CG55">
        <v>11</v>
      </c>
      <c r="CH55">
        <v>15</v>
      </c>
      <c r="CI55">
        <v>14</v>
      </c>
      <c r="CJ55">
        <v>11</v>
      </c>
      <c r="CK55" t="s">
        <v>798</v>
      </c>
    </row>
    <row r="56" spans="1:89" x14ac:dyDescent="0.35">
      <c r="A56">
        <v>2</v>
      </c>
      <c r="B56">
        <v>190871</v>
      </c>
      <c r="C56" t="s">
        <v>203</v>
      </c>
      <c r="D56">
        <v>26</v>
      </c>
      <c r="E56" t="s">
        <v>204</v>
      </c>
      <c r="F56" t="s">
        <v>205</v>
      </c>
      <c r="G56" t="s">
        <v>206</v>
      </c>
      <c r="H56">
        <v>92</v>
      </c>
      <c r="I56">
        <v>93</v>
      </c>
      <c r="J56" t="s">
        <v>207</v>
      </c>
      <c r="K56" t="s">
        <v>208</v>
      </c>
      <c r="L56" t="s">
        <v>209</v>
      </c>
      <c r="M56" t="s">
        <v>210</v>
      </c>
      <c r="N56">
        <v>2143</v>
      </c>
      <c r="O56" t="s">
        <v>198</v>
      </c>
      <c r="P56">
        <v>5</v>
      </c>
      <c r="Q56">
        <v>5</v>
      </c>
      <c r="R56">
        <v>5</v>
      </c>
      <c r="S56" t="s">
        <v>211</v>
      </c>
      <c r="T56" t="s">
        <v>212</v>
      </c>
      <c r="U56" t="s">
        <v>187</v>
      </c>
      <c r="V56" t="s">
        <v>213</v>
      </c>
      <c r="W56">
        <v>10</v>
      </c>
      <c r="X56" t="s">
        <v>214</v>
      </c>
      <c r="Z56">
        <v>2022</v>
      </c>
      <c r="AA56" t="s">
        <v>799</v>
      </c>
      <c r="AB56" t="s">
        <v>800</v>
      </c>
      <c r="AC56" t="s">
        <v>801</v>
      </c>
      <c r="AD56" t="s">
        <v>801</v>
      </c>
      <c r="AE56" t="s">
        <v>801</v>
      </c>
      <c r="AF56" t="s">
        <v>791</v>
      </c>
      <c r="AG56" t="s">
        <v>791</v>
      </c>
      <c r="AH56" t="s">
        <v>791</v>
      </c>
      <c r="AI56" t="s">
        <v>791</v>
      </c>
      <c r="AJ56" t="s">
        <v>791</v>
      </c>
      <c r="AK56" t="s">
        <v>791</v>
      </c>
      <c r="AL56" t="s">
        <v>791</v>
      </c>
      <c r="AM56" t="s">
        <v>791</v>
      </c>
      <c r="AN56" t="s">
        <v>793</v>
      </c>
      <c r="AO56" t="s">
        <v>794</v>
      </c>
      <c r="AP56" t="s">
        <v>794</v>
      </c>
      <c r="AQ56" t="s">
        <v>794</v>
      </c>
      <c r="AR56" t="s">
        <v>793</v>
      </c>
      <c r="AS56" t="s">
        <v>795</v>
      </c>
      <c r="AT56" t="s">
        <v>802</v>
      </c>
      <c r="AU56" t="s">
        <v>802</v>
      </c>
      <c r="AV56" t="s">
        <v>802</v>
      </c>
      <c r="AW56" t="s">
        <v>795</v>
      </c>
      <c r="AX56" t="s">
        <v>802</v>
      </c>
      <c r="AY56" t="s">
        <v>803</v>
      </c>
      <c r="AZ56" t="s">
        <v>803</v>
      </c>
      <c r="BA56" t="s">
        <v>803</v>
      </c>
      <c r="BB56" t="s">
        <v>802</v>
      </c>
      <c r="BC56">
        <v>79</v>
      </c>
      <c r="BD56">
        <v>87</v>
      </c>
      <c r="BE56">
        <v>62</v>
      </c>
      <c r="BF56">
        <v>84</v>
      </c>
      <c r="BG56">
        <v>84</v>
      </c>
      <c r="BH56">
        <v>96</v>
      </c>
      <c r="BI56">
        <v>88</v>
      </c>
      <c r="BJ56">
        <v>87</v>
      </c>
      <c r="BK56">
        <v>78</v>
      </c>
      <c r="BL56">
        <v>95</v>
      </c>
      <c r="BM56">
        <v>94</v>
      </c>
      <c r="BN56">
        <v>90</v>
      </c>
      <c r="BO56">
        <v>96</v>
      </c>
      <c r="BP56">
        <v>94</v>
      </c>
      <c r="BQ56">
        <v>84</v>
      </c>
      <c r="BR56">
        <v>80</v>
      </c>
      <c r="BS56">
        <v>61</v>
      </c>
      <c r="BT56">
        <v>81</v>
      </c>
      <c r="BU56">
        <v>49</v>
      </c>
      <c r="BV56">
        <v>82</v>
      </c>
      <c r="BW56">
        <v>56</v>
      </c>
      <c r="BX56">
        <v>36</v>
      </c>
      <c r="BY56">
        <v>89</v>
      </c>
      <c r="BZ56">
        <v>87</v>
      </c>
      <c r="CA56">
        <v>81</v>
      </c>
      <c r="CB56">
        <v>94</v>
      </c>
      <c r="CC56">
        <v>27</v>
      </c>
      <c r="CD56">
        <v>24</v>
      </c>
      <c r="CE56">
        <v>33</v>
      </c>
      <c r="CF56">
        <v>9</v>
      </c>
      <c r="CG56">
        <v>9</v>
      </c>
      <c r="CH56">
        <v>15</v>
      </c>
      <c r="CI56">
        <v>15</v>
      </c>
      <c r="CJ56">
        <v>11</v>
      </c>
      <c r="CK56" t="s">
        <v>804</v>
      </c>
    </row>
    <row r="57" spans="1:89" x14ac:dyDescent="0.35">
      <c r="A57">
        <v>3</v>
      </c>
      <c r="B57">
        <v>193080</v>
      </c>
      <c r="C57" t="s">
        <v>215</v>
      </c>
      <c r="D57">
        <v>27</v>
      </c>
      <c r="E57" t="s">
        <v>216</v>
      </c>
      <c r="F57" t="s">
        <v>217</v>
      </c>
      <c r="G57" t="s">
        <v>218</v>
      </c>
      <c r="H57">
        <v>91</v>
      </c>
      <c r="I57">
        <v>93</v>
      </c>
      <c r="J57" t="s">
        <v>219</v>
      </c>
      <c r="K57" t="s">
        <v>220</v>
      </c>
      <c r="L57" t="s">
        <v>221</v>
      </c>
      <c r="M57" t="s">
        <v>222</v>
      </c>
      <c r="N57">
        <v>1471</v>
      </c>
      <c r="O57" t="s">
        <v>198</v>
      </c>
      <c r="P57">
        <v>4</v>
      </c>
      <c r="Q57">
        <v>3</v>
      </c>
      <c r="R57">
        <v>1</v>
      </c>
      <c r="S57" t="s">
        <v>185</v>
      </c>
      <c r="T57" t="s">
        <v>223</v>
      </c>
      <c r="U57" t="s">
        <v>187</v>
      </c>
      <c r="V57" t="s">
        <v>224</v>
      </c>
      <c r="W57">
        <v>1</v>
      </c>
      <c r="X57" t="s">
        <v>225</v>
      </c>
      <c r="Z57">
        <v>2020</v>
      </c>
      <c r="AA57" t="s">
        <v>805</v>
      </c>
      <c r="AB57" t="s">
        <v>806</v>
      </c>
      <c r="BC57">
        <v>17</v>
      </c>
      <c r="BD57">
        <v>13</v>
      </c>
      <c r="BE57">
        <v>21</v>
      </c>
      <c r="BF57">
        <v>50</v>
      </c>
      <c r="BG57">
        <v>13</v>
      </c>
      <c r="BH57">
        <v>18</v>
      </c>
      <c r="BI57">
        <v>21</v>
      </c>
      <c r="BJ57">
        <v>19</v>
      </c>
      <c r="BK57">
        <v>51</v>
      </c>
      <c r="BL57">
        <v>42</v>
      </c>
      <c r="BM57">
        <v>57</v>
      </c>
      <c r="BN57">
        <v>58</v>
      </c>
      <c r="BO57">
        <v>60</v>
      </c>
      <c r="BP57">
        <v>90</v>
      </c>
      <c r="BQ57">
        <v>43</v>
      </c>
      <c r="BR57">
        <v>31</v>
      </c>
      <c r="BS57">
        <v>67</v>
      </c>
      <c r="BT57">
        <v>43</v>
      </c>
      <c r="BU57">
        <v>64</v>
      </c>
      <c r="BV57">
        <v>12</v>
      </c>
      <c r="BW57">
        <v>38</v>
      </c>
      <c r="BX57">
        <v>30</v>
      </c>
      <c r="BY57">
        <v>12</v>
      </c>
      <c r="BZ57">
        <v>68</v>
      </c>
      <c r="CA57">
        <v>40</v>
      </c>
      <c r="CB57">
        <v>68</v>
      </c>
      <c r="CC57">
        <v>15</v>
      </c>
      <c r="CD57">
        <v>21</v>
      </c>
      <c r="CE57">
        <v>13</v>
      </c>
      <c r="CF57">
        <v>90</v>
      </c>
      <c r="CG57">
        <v>85</v>
      </c>
      <c r="CH57">
        <v>87</v>
      </c>
      <c r="CI57">
        <v>88</v>
      </c>
      <c r="CJ57">
        <v>94</v>
      </c>
      <c r="CK57" t="s">
        <v>807</v>
      </c>
    </row>
    <row r="58" spans="1:89" x14ac:dyDescent="0.35">
      <c r="A58">
        <v>4</v>
      </c>
      <c r="B58">
        <v>192985</v>
      </c>
      <c r="C58" t="s">
        <v>226</v>
      </c>
      <c r="D58">
        <v>27</v>
      </c>
      <c r="E58" t="s">
        <v>227</v>
      </c>
      <c r="F58" t="s">
        <v>228</v>
      </c>
      <c r="G58" t="s">
        <v>229</v>
      </c>
      <c r="H58">
        <v>91</v>
      </c>
      <c r="I58">
        <v>92</v>
      </c>
      <c r="J58" t="s">
        <v>230</v>
      </c>
      <c r="K58" t="s">
        <v>231</v>
      </c>
      <c r="L58" t="s">
        <v>232</v>
      </c>
      <c r="M58" t="s">
        <v>233</v>
      </c>
      <c r="N58">
        <v>2281</v>
      </c>
      <c r="O58" t="s">
        <v>198</v>
      </c>
      <c r="P58">
        <v>4</v>
      </c>
      <c r="Q58">
        <v>5</v>
      </c>
      <c r="R58">
        <v>4</v>
      </c>
      <c r="S58" t="s">
        <v>234</v>
      </c>
      <c r="T58" t="s">
        <v>235</v>
      </c>
      <c r="U58" t="s">
        <v>187</v>
      </c>
      <c r="V58" t="s">
        <v>236</v>
      </c>
      <c r="W58">
        <v>7</v>
      </c>
      <c r="X58" t="s">
        <v>237</v>
      </c>
      <c r="Z58">
        <v>2023</v>
      </c>
      <c r="AA58" t="s">
        <v>808</v>
      </c>
      <c r="AB58" t="s">
        <v>809</v>
      </c>
      <c r="AC58" t="s">
        <v>810</v>
      </c>
      <c r="AD58" t="s">
        <v>810</v>
      </c>
      <c r="AE58" t="s">
        <v>810</v>
      </c>
      <c r="AF58" t="s">
        <v>811</v>
      </c>
      <c r="AG58" t="s">
        <v>811</v>
      </c>
      <c r="AH58" t="s">
        <v>811</v>
      </c>
      <c r="AI58" t="s">
        <v>811</v>
      </c>
      <c r="AJ58" t="s">
        <v>811</v>
      </c>
      <c r="AK58" t="s">
        <v>793</v>
      </c>
      <c r="AL58" t="s">
        <v>793</v>
      </c>
      <c r="AM58" t="s">
        <v>793</v>
      </c>
      <c r="AN58" t="s">
        <v>793</v>
      </c>
      <c r="AO58" t="s">
        <v>811</v>
      </c>
      <c r="AP58" t="s">
        <v>811</v>
      </c>
      <c r="AQ58" t="s">
        <v>811</v>
      </c>
      <c r="AR58" t="s">
        <v>793</v>
      </c>
      <c r="AS58" t="s">
        <v>812</v>
      </c>
      <c r="AT58" t="s">
        <v>812</v>
      </c>
      <c r="AU58" t="s">
        <v>812</v>
      </c>
      <c r="AV58" t="s">
        <v>812</v>
      </c>
      <c r="AW58" t="s">
        <v>812</v>
      </c>
      <c r="AX58" t="s">
        <v>813</v>
      </c>
      <c r="AY58" t="s">
        <v>814</v>
      </c>
      <c r="AZ58" t="s">
        <v>814</v>
      </c>
      <c r="BA58" t="s">
        <v>814</v>
      </c>
      <c r="BB58" t="s">
        <v>813</v>
      </c>
      <c r="BC58">
        <v>93</v>
      </c>
      <c r="BD58">
        <v>82</v>
      </c>
      <c r="BE58">
        <v>55</v>
      </c>
      <c r="BF58">
        <v>92</v>
      </c>
      <c r="BG58">
        <v>82</v>
      </c>
      <c r="BH58">
        <v>86</v>
      </c>
      <c r="BI58">
        <v>85</v>
      </c>
      <c r="BJ58">
        <v>83</v>
      </c>
      <c r="BK58">
        <v>91</v>
      </c>
      <c r="BL58">
        <v>91</v>
      </c>
      <c r="BM58">
        <v>78</v>
      </c>
      <c r="BN58">
        <v>76</v>
      </c>
      <c r="BO58">
        <v>79</v>
      </c>
      <c r="BP58">
        <v>91</v>
      </c>
      <c r="BQ58">
        <v>77</v>
      </c>
      <c r="BR58">
        <v>91</v>
      </c>
      <c r="BS58">
        <v>63</v>
      </c>
      <c r="BT58">
        <v>90</v>
      </c>
      <c r="BU58">
        <v>75</v>
      </c>
      <c r="BV58">
        <v>91</v>
      </c>
      <c r="BW58">
        <v>76</v>
      </c>
      <c r="BX58">
        <v>61</v>
      </c>
      <c r="BY58">
        <v>87</v>
      </c>
      <c r="BZ58">
        <v>94</v>
      </c>
      <c r="CA58">
        <v>79</v>
      </c>
      <c r="CB58">
        <v>88</v>
      </c>
      <c r="CC58">
        <v>68</v>
      </c>
      <c r="CD58">
        <v>58</v>
      </c>
      <c r="CE58">
        <v>51</v>
      </c>
      <c r="CF58">
        <v>15</v>
      </c>
      <c r="CG58">
        <v>13</v>
      </c>
      <c r="CH58">
        <v>5</v>
      </c>
      <c r="CI58">
        <v>10</v>
      </c>
      <c r="CJ58">
        <v>13</v>
      </c>
      <c r="CK58" t="s">
        <v>815</v>
      </c>
    </row>
    <row r="59" spans="1:89" x14ac:dyDescent="0.35">
      <c r="A59">
        <v>5</v>
      </c>
      <c r="B59">
        <v>183277</v>
      </c>
      <c r="C59" t="s">
        <v>238</v>
      </c>
      <c r="D59">
        <v>27</v>
      </c>
      <c r="E59" t="s">
        <v>239</v>
      </c>
      <c r="F59" t="s">
        <v>228</v>
      </c>
      <c r="G59" t="s">
        <v>229</v>
      </c>
      <c r="H59">
        <v>91</v>
      </c>
      <c r="I59">
        <v>91</v>
      </c>
      <c r="J59" t="s">
        <v>240</v>
      </c>
      <c r="K59" t="s">
        <v>241</v>
      </c>
      <c r="L59" t="s">
        <v>242</v>
      </c>
      <c r="M59" t="s">
        <v>243</v>
      </c>
      <c r="N59">
        <v>2142</v>
      </c>
      <c r="O59" t="s">
        <v>198</v>
      </c>
      <c r="P59">
        <v>4</v>
      </c>
      <c r="Q59">
        <v>4</v>
      </c>
      <c r="R59">
        <v>4</v>
      </c>
      <c r="S59" t="s">
        <v>211</v>
      </c>
      <c r="T59" t="s">
        <v>235</v>
      </c>
      <c r="U59" t="s">
        <v>187</v>
      </c>
      <c r="V59" t="s">
        <v>244</v>
      </c>
      <c r="W59">
        <v>10</v>
      </c>
      <c r="X59" t="s">
        <v>245</v>
      </c>
      <c r="Z59">
        <v>2020</v>
      </c>
      <c r="AA59" t="s">
        <v>816</v>
      </c>
      <c r="AB59" t="s">
        <v>817</v>
      </c>
      <c r="AC59" t="s">
        <v>818</v>
      </c>
      <c r="AD59" t="s">
        <v>818</v>
      </c>
      <c r="AE59" t="s">
        <v>818</v>
      </c>
      <c r="AF59" t="s">
        <v>791</v>
      </c>
      <c r="AG59" t="s">
        <v>793</v>
      </c>
      <c r="AH59" t="s">
        <v>793</v>
      </c>
      <c r="AI59" t="s">
        <v>793</v>
      </c>
      <c r="AJ59" t="s">
        <v>791</v>
      </c>
      <c r="AK59" t="s">
        <v>791</v>
      </c>
      <c r="AL59" t="s">
        <v>791</v>
      </c>
      <c r="AM59" t="s">
        <v>791</v>
      </c>
      <c r="AN59" t="s">
        <v>791</v>
      </c>
      <c r="AO59" t="s">
        <v>810</v>
      </c>
      <c r="AP59" t="s">
        <v>810</v>
      </c>
      <c r="AQ59" t="s">
        <v>810</v>
      </c>
      <c r="AR59" t="s">
        <v>791</v>
      </c>
      <c r="AS59" t="s">
        <v>814</v>
      </c>
      <c r="AT59" t="s">
        <v>819</v>
      </c>
      <c r="AU59" t="s">
        <v>819</v>
      </c>
      <c r="AV59" t="s">
        <v>819</v>
      </c>
      <c r="AW59" t="s">
        <v>814</v>
      </c>
      <c r="AX59" t="s">
        <v>802</v>
      </c>
      <c r="AY59" t="s">
        <v>820</v>
      </c>
      <c r="AZ59" t="s">
        <v>820</v>
      </c>
      <c r="BA59" t="s">
        <v>820</v>
      </c>
      <c r="BB59" t="s">
        <v>802</v>
      </c>
      <c r="BC59">
        <v>81</v>
      </c>
      <c r="BD59">
        <v>84</v>
      </c>
      <c r="BE59">
        <v>61</v>
      </c>
      <c r="BF59">
        <v>89</v>
      </c>
      <c r="BG59">
        <v>80</v>
      </c>
      <c r="BH59">
        <v>95</v>
      </c>
      <c r="BI59">
        <v>83</v>
      </c>
      <c r="BJ59">
        <v>79</v>
      </c>
      <c r="BK59">
        <v>83</v>
      </c>
      <c r="BL59">
        <v>94</v>
      </c>
      <c r="BM59">
        <v>94</v>
      </c>
      <c r="BN59">
        <v>88</v>
      </c>
      <c r="BO59">
        <v>95</v>
      </c>
      <c r="BP59">
        <v>90</v>
      </c>
      <c r="BQ59">
        <v>94</v>
      </c>
      <c r="BR59">
        <v>82</v>
      </c>
      <c r="BS59">
        <v>56</v>
      </c>
      <c r="BT59">
        <v>83</v>
      </c>
      <c r="BU59">
        <v>66</v>
      </c>
      <c r="BV59">
        <v>80</v>
      </c>
      <c r="BW59">
        <v>54</v>
      </c>
      <c r="BX59">
        <v>41</v>
      </c>
      <c r="BY59">
        <v>87</v>
      </c>
      <c r="BZ59">
        <v>89</v>
      </c>
      <c r="CA59">
        <v>86</v>
      </c>
      <c r="CB59">
        <v>91</v>
      </c>
      <c r="CC59">
        <v>34</v>
      </c>
      <c r="CD59">
        <v>27</v>
      </c>
      <c r="CE59">
        <v>22</v>
      </c>
      <c r="CF59">
        <v>11</v>
      </c>
      <c r="CG59">
        <v>12</v>
      </c>
      <c r="CH59">
        <v>6</v>
      </c>
      <c r="CI59">
        <v>8</v>
      </c>
      <c r="CJ59">
        <v>8</v>
      </c>
      <c r="CK59" t="s">
        <v>821</v>
      </c>
    </row>
    <row r="60" spans="1:89" x14ac:dyDescent="0.35">
      <c r="A60">
        <v>6</v>
      </c>
      <c r="B60">
        <v>177003</v>
      </c>
      <c r="C60" t="s">
        <v>246</v>
      </c>
      <c r="D60">
        <v>32</v>
      </c>
      <c r="E60" t="s">
        <v>247</v>
      </c>
      <c r="F60" t="s">
        <v>248</v>
      </c>
      <c r="G60" t="s">
        <v>249</v>
      </c>
      <c r="H60">
        <v>91</v>
      </c>
      <c r="I60">
        <v>91</v>
      </c>
      <c r="J60" t="s">
        <v>250</v>
      </c>
      <c r="K60" t="s">
        <v>251</v>
      </c>
      <c r="L60" t="s">
        <v>252</v>
      </c>
      <c r="M60" t="s">
        <v>253</v>
      </c>
      <c r="N60">
        <v>2280</v>
      </c>
      <c r="O60" t="s">
        <v>198</v>
      </c>
      <c r="P60">
        <v>4</v>
      </c>
      <c r="Q60">
        <v>4</v>
      </c>
      <c r="R60">
        <v>4</v>
      </c>
      <c r="S60" t="s">
        <v>234</v>
      </c>
      <c r="T60" t="s">
        <v>223</v>
      </c>
      <c r="U60" t="s">
        <v>187</v>
      </c>
      <c r="V60" t="s">
        <v>236</v>
      </c>
      <c r="W60">
        <v>10</v>
      </c>
      <c r="X60" t="s">
        <v>254</v>
      </c>
      <c r="Z60">
        <v>2020</v>
      </c>
      <c r="AA60" t="s">
        <v>816</v>
      </c>
      <c r="AB60" t="s">
        <v>822</v>
      </c>
      <c r="AC60" t="s">
        <v>812</v>
      </c>
      <c r="AD60" t="s">
        <v>812</v>
      </c>
      <c r="AE60" t="s">
        <v>812</v>
      </c>
      <c r="AF60" t="s">
        <v>823</v>
      </c>
      <c r="AG60" t="s">
        <v>801</v>
      </c>
      <c r="AH60" t="s">
        <v>801</v>
      </c>
      <c r="AI60" t="s">
        <v>801</v>
      </c>
      <c r="AJ60" t="s">
        <v>823</v>
      </c>
      <c r="AK60" t="s">
        <v>811</v>
      </c>
      <c r="AL60" t="s">
        <v>811</v>
      </c>
      <c r="AM60" t="s">
        <v>811</v>
      </c>
      <c r="AN60" t="s">
        <v>824</v>
      </c>
      <c r="AO60" t="s">
        <v>793</v>
      </c>
      <c r="AP60" t="s">
        <v>793</v>
      </c>
      <c r="AQ60" t="s">
        <v>793</v>
      </c>
      <c r="AR60" t="s">
        <v>824</v>
      </c>
      <c r="AS60" t="s">
        <v>810</v>
      </c>
      <c r="AT60" t="s">
        <v>794</v>
      </c>
      <c r="AU60" t="s">
        <v>794</v>
      </c>
      <c r="AV60" t="s">
        <v>794</v>
      </c>
      <c r="AW60" t="s">
        <v>810</v>
      </c>
      <c r="AX60" t="s">
        <v>825</v>
      </c>
      <c r="AY60" t="s">
        <v>826</v>
      </c>
      <c r="AZ60" t="s">
        <v>826</v>
      </c>
      <c r="BA60" t="s">
        <v>826</v>
      </c>
      <c r="BB60" t="s">
        <v>825</v>
      </c>
      <c r="BC60">
        <v>86</v>
      </c>
      <c r="BD60">
        <v>72</v>
      </c>
      <c r="BE60">
        <v>55</v>
      </c>
      <c r="BF60">
        <v>93</v>
      </c>
      <c r="BG60">
        <v>76</v>
      </c>
      <c r="BH60">
        <v>90</v>
      </c>
      <c r="BI60">
        <v>85</v>
      </c>
      <c r="BJ60">
        <v>78</v>
      </c>
      <c r="BK60">
        <v>88</v>
      </c>
      <c r="BL60">
        <v>93</v>
      </c>
      <c r="BM60">
        <v>80</v>
      </c>
      <c r="BN60">
        <v>72</v>
      </c>
      <c r="BO60">
        <v>93</v>
      </c>
      <c r="BP60">
        <v>90</v>
      </c>
      <c r="BQ60">
        <v>94</v>
      </c>
      <c r="BR60">
        <v>79</v>
      </c>
      <c r="BS60">
        <v>68</v>
      </c>
      <c r="BT60">
        <v>89</v>
      </c>
      <c r="BU60">
        <v>58</v>
      </c>
      <c r="BV60">
        <v>82</v>
      </c>
      <c r="BW60">
        <v>62</v>
      </c>
      <c r="BX60">
        <v>83</v>
      </c>
      <c r="BY60">
        <v>79</v>
      </c>
      <c r="BZ60">
        <v>92</v>
      </c>
      <c r="CA60">
        <v>82</v>
      </c>
      <c r="CB60">
        <v>84</v>
      </c>
      <c r="CC60">
        <v>60</v>
      </c>
      <c r="CD60">
        <v>76</v>
      </c>
      <c r="CE60">
        <v>73</v>
      </c>
      <c r="CF60">
        <v>13</v>
      </c>
      <c r="CG60">
        <v>9</v>
      </c>
      <c r="CH60">
        <v>7</v>
      </c>
      <c r="CI60">
        <v>14</v>
      </c>
      <c r="CJ60">
        <v>9</v>
      </c>
      <c r="CK60" t="s">
        <v>827</v>
      </c>
    </row>
    <row r="61" spans="1:89" x14ac:dyDescent="0.35">
      <c r="A61">
        <v>7</v>
      </c>
      <c r="B61">
        <v>176580</v>
      </c>
      <c r="C61" t="s">
        <v>255</v>
      </c>
      <c r="D61">
        <v>31</v>
      </c>
      <c r="E61" t="s">
        <v>256</v>
      </c>
      <c r="F61" t="s">
        <v>257</v>
      </c>
      <c r="G61" t="s">
        <v>258</v>
      </c>
      <c r="H61">
        <v>91</v>
      </c>
      <c r="I61">
        <v>91</v>
      </c>
      <c r="J61" t="s">
        <v>180</v>
      </c>
      <c r="K61" t="s">
        <v>181</v>
      </c>
      <c r="L61" t="s">
        <v>259</v>
      </c>
      <c r="M61" t="s">
        <v>260</v>
      </c>
      <c r="N61">
        <v>2346</v>
      </c>
      <c r="O61" t="s">
        <v>198</v>
      </c>
      <c r="P61">
        <v>5</v>
      </c>
      <c r="Q61">
        <v>4</v>
      </c>
      <c r="R61">
        <v>3</v>
      </c>
      <c r="S61" t="s">
        <v>211</v>
      </c>
      <c r="T61" t="s">
        <v>235</v>
      </c>
      <c r="U61" t="s">
        <v>187</v>
      </c>
      <c r="V61" t="s">
        <v>261</v>
      </c>
      <c r="W61">
        <v>9</v>
      </c>
      <c r="X61" t="s">
        <v>262</v>
      </c>
      <c r="Z61">
        <v>2021</v>
      </c>
      <c r="AA61" t="s">
        <v>828</v>
      </c>
      <c r="AB61" t="s">
        <v>829</v>
      </c>
      <c r="AC61" t="s">
        <v>830</v>
      </c>
      <c r="AD61" t="s">
        <v>830</v>
      </c>
      <c r="AE61" t="s">
        <v>830</v>
      </c>
      <c r="AF61" t="s">
        <v>831</v>
      </c>
      <c r="AG61" t="s">
        <v>830</v>
      </c>
      <c r="AH61" t="s">
        <v>830</v>
      </c>
      <c r="AI61" t="s">
        <v>830</v>
      </c>
      <c r="AJ61" t="s">
        <v>831</v>
      </c>
      <c r="AK61" t="s">
        <v>832</v>
      </c>
      <c r="AL61" t="s">
        <v>832</v>
      </c>
      <c r="AM61" t="s">
        <v>832</v>
      </c>
      <c r="AN61" t="s">
        <v>833</v>
      </c>
      <c r="AO61" t="s">
        <v>834</v>
      </c>
      <c r="AP61" t="s">
        <v>834</v>
      </c>
      <c r="AQ61" t="s">
        <v>834</v>
      </c>
      <c r="AR61" t="s">
        <v>833</v>
      </c>
      <c r="AS61" t="s">
        <v>835</v>
      </c>
      <c r="AT61" t="s">
        <v>836</v>
      </c>
      <c r="AU61" t="s">
        <v>836</v>
      </c>
      <c r="AV61" t="s">
        <v>836</v>
      </c>
      <c r="AW61" t="s">
        <v>835</v>
      </c>
      <c r="AX61" t="s">
        <v>837</v>
      </c>
      <c r="AY61" t="s">
        <v>838</v>
      </c>
      <c r="AZ61" t="s">
        <v>838</v>
      </c>
      <c r="BA61" t="s">
        <v>838</v>
      </c>
      <c r="BB61" t="s">
        <v>837</v>
      </c>
      <c r="BC61">
        <v>77</v>
      </c>
      <c r="BD61">
        <v>93</v>
      </c>
      <c r="BE61">
        <v>77</v>
      </c>
      <c r="BF61">
        <v>82</v>
      </c>
      <c r="BG61">
        <v>88</v>
      </c>
      <c r="BH61">
        <v>87</v>
      </c>
      <c r="BI61">
        <v>86</v>
      </c>
      <c r="BJ61">
        <v>84</v>
      </c>
      <c r="BK61">
        <v>64</v>
      </c>
      <c r="BL61">
        <v>90</v>
      </c>
      <c r="BM61">
        <v>86</v>
      </c>
      <c r="BN61">
        <v>75</v>
      </c>
      <c r="BO61">
        <v>82</v>
      </c>
      <c r="BP61">
        <v>92</v>
      </c>
      <c r="BQ61">
        <v>83</v>
      </c>
      <c r="BR61">
        <v>86</v>
      </c>
      <c r="BS61">
        <v>69</v>
      </c>
      <c r="BT61">
        <v>90</v>
      </c>
      <c r="BU61">
        <v>83</v>
      </c>
      <c r="BV61">
        <v>85</v>
      </c>
      <c r="BW61">
        <v>87</v>
      </c>
      <c r="BX61">
        <v>41</v>
      </c>
      <c r="BY61">
        <v>92</v>
      </c>
      <c r="BZ61">
        <v>84</v>
      </c>
      <c r="CA61">
        <v>85</v>
      </c>
      <c r="CB61">
        <v>85</v>
      </c>
      <c r="CC61">
        <v>62</v>
      </c>
      <c r="CD61">
        <v>45</v>
      </c>
      <c r="CE61">
        <v>38</v>
      </c>
      <c r="CF61">
        <v>27</v>
      </c>
      <c r="CG61">
        <v>25</v>
      </c>
      <c r="CH61">
        <v>31</v>
      </c>
      <c r="CI61">
        <v>33</v>
      </c>
      <c r="CJ61">
        <v>37</v>
      </c>
      <c r="CK61" t="s">
        <v>839</v>
      </c>
    </row>
    <row r="62" spans="1:89" x14ac:dyDescent="0.35">
      <c r="A62">
        <v>8</v>
      </c>
      <c r="B62">
        <v>155862</v>
      </c>
      <c r="C62" t="s">
        <v>263</v>
      </c>
      <c r="D62">
        <v>32</v>
      </c>
      <c r="E62" t="s">
        <v>264</v>
      </c>
      <c r="F62" t="s">
        <v>217</v>
      </c>
      <c r="G62" t="s">
        <v>218</v>
      </c>
      <c r="H62">
        <v>91</v>
      </c>
      <c r="I62">
        <v>91</v>
      </c>
      <c r="J62" t="s">
        <v>250</v>
      </c>
      <c r="K62" t="s">
        <v>251</v>
      </c>
      <c r="L62" t="s">
        <v>265</v>
      </c>
      <c r="M62" t="s">
        <v>266</v>
      </c>
      <c r="N62">
        <v>2201</v>
      </c>
      <c r="O62" t="s">
        <v>198</v>
      </c>
      <c r="P62">
        <v>4</v>
      </c>
      <c r="Q62">
        <v>3</v>
      </c>
      <c r="R62">
        <v>3</v>
      </c>
      <c r="S62" t="s">
        <v>211</v>
      </c>
      <c r="T62" t="s">
        <v>235</v>
      </c>
      <c r="U62" t="s">
        <v>187</v>
      </c>
      <c r="V62" t="s">
        <v>267</v>
      </c>
      <c r="W62">
        <v>15</v>
      </c>
      <c r="X62" t="s">
        <v>268</v>
      </c>
      <c r="Z62">
        <v>2020</v>
      </c>
      <c r="AA62" t="s">
        <v>828</v>
      </c>
      <c r="AB62" t="s">
        <v>840</v>
      </c>
      <c r="AC62" t="s">
        <v>813</v>
      </c>
      <c r="AD62" t="s">
        <v>813</v>
      </c>
      <c r="AE62" t="s">
        <v>813</v>
      </c>
      <c r="AF62" t="s">
        <v>841</v>
      </c>
      <c r="AG62" t="s">
        <v>826</v>
      </c>
      <c r="AH62" t="s">
        <v>826</v>
      </c>
      <c r="AI62" t="s">
        <v>826</v>
      </c>
      <c r="AJ62" t="s">
        <v>841</v>
      </c>
      <c r="AK62" t="s">
        <v>826</v>
      </c>
      <c r="AL62" t="s">
        <v>826</v>
      </c>
      <c r="AM62" t="s">
        <v>826</v>
      </c>
      <c r="AN62" t="s">
        <v>842</v>
      </c>
      <c r="AO62" t="s">
        <v>843</v>
      </c>
      <c r="AP62" t="s">
        <v>843</v>
      </c>
      <c r="AQ62" t="s">
        <v>843</v>
      </c>
      <c r="AR62" t="s">
        <v>842</v>
      </c>
      <c r="AS62" t="s">
        <v>794</v>
      </c>
      <c r="AT62" t="s">
        <v>801</v>
      </c>
      <c r="AU62" t="s">
        <v>801</v>
      </c>
      <c r="AV62" t="s">
        <v>801</v>
      </c>
      <c r="AW62" t="s">
        <v>794</v>
      </c>
      <c r="AX62" t="s">
        <v>801</v>
      </c>
      <c r="AY62" t="s">
        <v>811</v>
      </c>
      <c r="AZ62" t="s">
        <v>811</v>
      </c>
      <c r="BA62" t="s">
        <v>811</v>
      </c>
      <c r="BB62" t="s">
        <v>801</v>
      </c>
      <c r="BC62">
        <v>66</v>
      </c>
      <c r="BD62">
        <v>60</v>
      </c>
      <c r="BE62">
        <v>91</v>
      </c>
      <c r="BF62">
        <v>78</v>
      </c>
      <c r="BG62">
        <v>66</v>
      </c>
      <c r="BH62">
        <v>63</v>
      </c>
      <c r="BI62">
        <v>74</v>
      </c>
      <c r="BJ62">
        <v>72</v>
      </c>
      <c r="BK62">
        <v>77</v>
      </c>
      <c r="BL62">
        <v>84</v>
      </c>
      <c r="BM62">
        <v>76</v>
      </c>
      <c r="BN62">
        <v>75</v>
      </c>
      <c r="BO62">
        <v>78</v>
      </c>
      <c r="BP62">
        <v>85</v>
      </c>
      <c r="BQ62">
        <v>66</v>
      </c>
      <c r="BR62">
        <v>79</v>
      </c>
      <c r="BS62">
        <v>93</v>
      </c>
      <c r="BT62">
        <v>84</v>
      </c>
      <c r="BU62">
        <v>83</v>
      </c>
      <c r="BV62">
        <v>59</v>
      </c>
      <c r="BW62">
        <v>88</v>
      </c>
      <c r="BX62">
        <v>90</v>
      </c>
      <c r="BY62">
        <v>60</v>
      </c>
      <c r="BZ62">
        <v>63</v>
      </c>
      <c r="CA62">
        <v>75</v>
      </c>
      <c r="CB62">
        <v>82</v>
      </c>
      <c r="CC62">
        <v>87</v>
      </c>
      <c r="CD62">
        <v>92</v>
      </c>
      <c r="CE62">
        <v>91</v>
      </c>
      <c r="CF62">
        <v>11</v>
      </c>
      <c r="CG62">
        <v>8</v>
      </c>
      <c r="CH62">
        <v>9</v>
      </c>
      <c r="CI62">
        <v>7</v>
      </c>
      <c r="CJ62">
        <v>11</v>
      </c>
      <c r="CK62" t="s">
        <v>844</v>
      </c>
    </row>
    <row r="63" spans="1:89" x14ac:dyDescent="0.35">
      <c r="A63">
        <v>9</v>
      </c>
      <c r="B63">
        <v>200389</v>
      </c>
      <c r="C63" t="s">
        <v>269</v>
      </c>
      <c r="D63">
        <v>25</v>
      </c>
      <c r="E63" t="s">
        <v>270</v>
      </c>
      <c r="F63" t="s">
        <v>271</v>
      </c>
      <c r="G63" t="s">
        <v>272</v>
      </c>
      <c r="H63">
        <v>90</v>
      </c>
      <c r="I63">
        <v>93</v>
      </c>
      <c r="J63" t="s">
        <v>273</v>
      </c>
      <c r="K63" t="s">
        <v>274</v>
      </c>
      <c r="L63" t="s">
        <v>275</v>
      </c>
      <c r="M63" t="s">
        <v>276</v>
      </c>
      <c r="N63">
        <v>1331</v>
      </c>
      <c r="O63" t="s">
        <v>198</v>
      </c>
      <c r="P63">
        <v>3</v>
      </c>
      <c r="Q63">
        <v>3</v>
      </c>
      <c r="R63">
        <v>1</v>
      </c>
      <c r="S63" t="s">
        <v>185</v>
      </c>
      <c r="T63" t="s">
        <v>235</v>
      </c>
      <c r="U63" t="s">
        <v>187</v>
      </c>
      <c r="V63" t="s">
        <v>224</v>
      </c>
      <c r="W63">
        <v>1</v>
      </c>
      <c r="X63" t="s">
        <v>277</v>
      </c>
      <c r="Z63">
        <v>2021</v>
      </c>
      <c r="AA63" t="s">
        <v>788</v>
      </c>
      <c r="AB63" t="s">
        <v>845</v>
      </c>
      <c r="BC63">
        <v>13</v>
      </c>
      <c r="BD63">
        <v>11</v>
      </c>
      <c r="BE63">
        <v>15</v>
      </c>
      <c r="BF63">
        <v>29</v>
      </c>
      <c r="BG63">
        <v>13</v>
      </c>
      <c r="BH63">
        <v>12</v>
      </c>
      <c r="BI63">
        <v>13</v>
      </c>
      <c r="BJ63">
        <v>14</v>
      </c>
      <c r="BK63">
        <v>26</v>
      </c>
      <c r="BL63">
        <v>16</v>
      </c>
      <c r="BM63">
        <v>43</v>
      </c>
      <c r="BN63">
        <v>60</v>
      </c>
      <c r="BO63">
        <v>67</v>
      </c>
      <c r="BP63">
        <v>86</v>
      </c>
      <c r="BQ63">
        <v>49</v>
      </c>
      <c r="BR63">
        <v>22</v>
      </c>
      <c r="BS63">
        <v>76</v>
      </c>
      <c r="BT63">
        <v>41</v>
      </c>
      <c r="BU63">
        <v>78</v>
      </c>
      <c r="BV63">
        <v>12</v>
      </c>
      <c r="BW63">
        <v>34</v>
      </c>
      <c r="BX63">
        <v>19</v>
      </c>
      <c r="BY63">
        <v>11</v>
      </c>
      <c r="BZ63">
        <v>70</v>
      </c>
      <c r="CA63">
        <v>11</v>
      </c>
      <c r="CB63">
        <v>70</v>
      </c>
      <c r="CC63">
        <v>27</v>
      </c>
      <c r="CD63">
        <v>12</v>
      </c>
      <c r="CE63">
        <v>18</v>
      </c>
      <c r="CF63">
        <v>86</v>
      </c>
      <c r="CG63">
        <v>92</v>
      </c>
      <c r="CH63">
        <v>78</v>
      </c>
      <c r="CI63">
        <v>88</v>
      </c>
      <c r="CJ63">
        <v>89</v>
      </c>
      <c r="CK63" t="s">
        <v>846</v>
      </c>
    </row>
    <row r="64" spans="1:89" x14ac:dyDescent="0.35">
      <c r="A64">
        <v>10</v>
      </c>
      <c r="B64">
        <v>188545</v>
      </c>
      <c r="C64" t="s">
        <v>278</v>
      </c>
      <c r="D64">
        <v>29</v>
      </c>
      <c r="E64" t="s">
        <v>279</v>
      </c>
      <c r="F64" t="s">
        <v>280</v>
      </c>
      <c r="G64" t="s">
        <v>281</v>
      </c>
      <c r="H64">
        <v>90</v>
      </c>
      <c r="I64">
        <v>90</v>
      </c>
      <c r="J64" t="s">
        <v>282</v>
      </c>
      <c r="K64" t="s">
        <v>283</v>
      </c>
      <c r="L64" t="s">
        <v>196</v>
      </c>
      <c r="M64" t="s">
        <v>284</v>
      </c>
      <c r="N64">
        <v>2152</v>
      </c>
      <c r="O64" t="s">
        <v>198</v>
      </c>
      <c r="P64">
        <v>4</v>
      </c>
      <c r="Q64">
        <v>4</v>
      </c>
      <c r="R64">
        <v>4</v>
      </c>
      <c r="S64" t="s">
        <v>211</v>
      </c>
      <c r="T64" t="s">
        <v>235</v>
      </c>
      <c r="U64" t="s">
        <v>187</v>
      </c>
      <c r="V64" t="s">
        <v>201</v>
      </c>
      <c r="W64">
        <v>9</v>
      </c>
      <c r="X64" t="s">
        <v>285</v>
      </c>
      <c r="Z64">
        <v>2021</v>
      </c>
      <c r="AA64" t="s">
        <v>828</v>
      </c>
      <c r="AB64" t="s">
        <v>847</v>
      </c>
      <c r="AC64" t="s">
        <v>811</v>
      </c>
      <c r="AD64" t="s">
        <v>811</v>
      </c>
      <c r="AE64" t="s">
        <v>811</v>
      </c>
      <c r="AF64" t="s">
        <v>818</v>
      </c>
      <c r="AG64" t="s">
        <v>824</v>
      </c>
      <c r="AH64" t="s">
        <v>824</v>
      </c>
      <c r="AI64" t="s">
        <v>824</v>
      </c>
      <c r="AJ64" t="s">
        <v>818</v>
      </c>
      <c r="AK64" t="s">
        <v>818</v>
      </c>
      <c r="AL64" t="s">
        <v>818</v>
      </c>
      <c r="AM64" t="s">
        <v>818</v>
      </c>
      <c r="AN64" t="s">
        <v>794</v>
      </c>
      <c r="AO64" t="s">
        <v>812</v>
      </c>
      <c r="AP64" t="s">
        <v>812</v>
      </c>
      <c r="AQ64" t="s">
        <v>812</v>
      </c>
      <c r="AR64" t="s">
        <v>794</v>
      </c>
      <c r="AS64" t="s">
        <v>796</v>
      </c>
      <c r="AT64" t="s">
        <v>848</v>
      </c>
      <c r="AU64" t="s">
        <v>848</v>
      </c>
      <c r="AV64" t="s">
        <v>848</v>
      </c>
      <c r="AW64" t="s">
        <v>796</v>
      </c>
      <c r="AX64" t="s">
        <v>849</v>
      </c>
      <c r="AY64" t="s">
        <v>850</v>
      </c>
      <c r="AZ64" t="s">
        <v>850</v>
      </c>
      <c r="BA64" t="s">
        <v>850</v>
      </c>
      <c r="BB64" t="s">
        <v>849</v>
      </c>
      <c r="BC64">
        <v>62</v>
      </c>
      <c r="BD64">
        <v>91</v>
      </c>
      <c r="BE64">
        <v>85</v>
      </c>
      <c r="BF64">
        <v>83</v>
      </c>
      <c r="BG64">
        <v>89</v>
      </c>
      <c r="BH64">
        <v>85</v>
      </c>
      <c r="BI64">
        <v>77</v>
      </c>
      <c r="BJ64">
        <v>86</v>
      </c>
      <c r="BK64">
        <v>65</v>
      </c>
      <c r="BL64">
        <v>89</v>
      </c>
      <c r="BM64">
        <v>77</v>
      </c>
      <c r="BN64">
        <v>78</v>
      </c>
      <c r="BO64">
        <v>78</v>
      </c>
      <c r="BP64">
        <v>90</v>
      </c>
      <c r="BQ64">
        <v>78</v>
      </c>
      <c r="BR64">
        <v>88</v>
      </c>
      <c r="BS64">
        <v>84</v>
      </c>
      <c r="BT64">
        <v>78</v>
      </c>
      <c r="BU64">
        <v>84</v>
      </c>
      <c r="BV64">
        <v>84</v>
      </c>
      <c r="BW64">
        <v>80</v>
      </c>
      <c r="BX64">
        <v>39</v>
      </c>
      <c r="BY64">
        <v>91</v>
      </c>
      <c r="BZ64">
        <v>77</v>
      </c>
      <c r="CA64">
        <v>88</v>
      </c>
      <c r="CB64">
        <v>86</v>
      </c>
      <c r="CC64">
        <v>34</v>
      </c>
      <c r="CD64">
        <v>42</v>
      </c>
      <c r="CE64">
        <v>19</v>
      </c>
      <c r="CF64">
        <v>15</v>
      </c>
      <c r="CG64">
        <v>6</v>
      </c>
      <c r="CH64">
        <v>12</v>
      </c>
      <c r="CI64">
        <v>8</v>
      </c>
      <c r="CJ64">
        <v>10</v>
      </c>
      <c r="CK64" t="s">
        <v>798</v>
      </c>
    </row>
    <row r="65" spans="1:89" x14ac:dyDescent="0.35">
      <c r="A65">
        <v>11</v>
      </c>
      <c r="B65">
        <v>182521</v>
      </c>
      <c r="C65" t="s">
        <v>286</v>
      </c>
      <c r="D65">
        <v>28</v>
      </c>
      <c r="E65" t="s">
        <v>287</v>
      </c>
      <c r="F65" t="s">
        <v>288</v>
      </c>
      <c r="G65" t="s">
        <v>289</v>
      </c>
      <c r="H65">
        <v>90</v>
      </c>
      <c r="I65">
        <v>90</v>
      </c>
      <c r="J65" t="s">
        <v>250</v>
      </c>
      <c r="K65" t="s">
        <v>251</v>
      </c>
      <c r="L65" t="s">
        <v>290</v>
      </c>
      <c r="M65" t="s">
        <v>233</v>
      </c>
      <c r="N65">
        <v>2190</v>
      </c>
      <c r="O65" t="s">
        <v>198</v>
      </c>
      <c r="P65">
        <v>4</v>
      </c>
      <c r="Q65">
        <v>5</v>
      </c>
      <c r="R65">
        <v>3</v>
      </c>
      <c r="S65" t="s">
        <v>185</v>
      </c>
      <c r="T65" t="s">
        <v>235</v>
      </c>
      <c r="U65" t="s">
        <v>187</v>
      </c>
      <c r="V65" t="s">
        <v>291</v>
      </c>
      <c r="W65">
        <v>8</v>
      </c>
      <c r="X65" t="s">
        <v>292</v>
      </c>
      <c r="Z65">
        <v>2022</v>
      </c>
      <c r="AA65" t="s">
        <v>828</v>
      </c>
      <c r="AB65" t="s">
        <v>806</v>
      </c>
      <c r="AC65" t="s">
        <v>851</v>
      </c>
      <c r="AD65" t="s">
        <v>851</v>
      </c>
      <c r="AE65" t="s">
        <v>851</v>
      </c>
      <c r="AF65" t="s">
        <v>794</v>
      </c>
      <c r="AG65" t="s">
        <v>810</v>
      </c>
      <c r="AH65" t="s">
        <v>810</v>
      </c>
      <c r="AI65" t="s">
        <v>810</v>
      </c>
      <c r="AJ65" t="s">
        <v>794</v>
      </c>
      <c r="AK65" t="s">
        <v>801</v>
      </c>
      <c r="AL65" t="s">
        <v>801</v>
      </c>
      <c r="AM65" t="s">
        <v>801</v>
      </c>
      <c r="AN65" t="s">
        <v>810</v>
      </c>
      <c r="AO65" t="s">
        <v>824</v>
      </c>
      <c r="AP65" t="s">
        <v>824</v>
      </c>
      <c r="AQ65" t="s">
        <v>824</v>
      </c>
      <c r="AR65" t="s">
        <v>810</v>
      </c>
      <c r="AS65" t="s">
        <v>825</v>
      </c>
      <c r="AT65" t="s">
        <v>810</v>
      </c>
      <c r="AU65" t="s">
        <v>810</v>
      </c>
      <c r="AV65" t="s">
        <v>810</v>
      </c>
      <c r="AW65" t="s">
        <v>825</v>
      </c>
      <c r="AX65" t="s">
        <v>812</v>
      </c>
      <c r="AY65" t="s">
        <v>842</v>
      </c>
      <c r="AZ65" t="s">
        <v>842</v>
      </c>
      <c r="BA65" t="s">
        <v>842</v>
      </c>
      <c r="BB65" t="s">
        <v>812</v>
      </c>
      <c r="BC65">
        <v>88</v>
      </c>
      <c r="BD65">
        <v>76</v>
      </c>
      <c r="BE65">
        <v>54</v>
      </c>
      <c r="BF65">
        <v>92</v>
      </c>
      <c r="BG65">
        <v>82</v>
      </c>
      <c r="BH65">
        <v>81</v>
      </c>
      <c r="BI65">
        <v>86</v>
      </c>
      <c r="BJ65">
        <v>84</v>
      </c>
      <c r="BK65">
        <v>93</v>
      </c>
      <c r="BL65">
        <v>90</v>
      </c>
      <c r="BM65">
        <v>64</v>
      </c>
      <c r="BN65">
        <v>62</v>
      </c>
      <c r="BO65">
        <v>70</v>
      </c>
      <c r="BP65">
        <v>89</v>
      </c>
      <c r="BQ65">
        <v>71</v>
      </c>
      <c r="BR65">
        <v>87</v>
      </c>
      <c r="BS65">
        <v>30</v>
      </c>
      <c r="BT65">
        <v>75</v>
      </c>
      <c r="BU65">
        <v>73</v>
      </c>
      <c r="BV65">
        <v>92</v>
      </c>
      <c r="BW65">
        <v>60</v>
      </c>
      <c r="BX65">
        <v>82</v>
      </c>
      <c r="BY65">
        <v>79</v>
      </c>
      <c r="BZ65">
        <v>86</v>
      </c>
      <c r="CA65">
        <v>73</v>
      </c>
      <c r="CB65">
        <v>85</v>
      </c>
      <c r="CC65">
        <v>72</v>
      </c>
      <c r="CD65">
        <v>79</v>
      </c>
      <c r="CE65">
        <v>69</v>
      </c>
      <c r="CF65">
        <v>10</v>
      </c>
      <c r="CG65">
        <v>11</v>
      </c>
      <c r="CH65">
        <v>13</v>
      </c>
      <c r="CI65">
        <v>7</v>
      </c>
      <c r="CJ65">
        <v>10</v>
      </c>
      <c r="CK65" t="s">
        <v>852</v>
      </c>
    </row>
    <row r="66" spans="1:89" x14ac:dyDescent="0.35">
      <c r="A66">
        <v>12</v>
      </c>
      <c r="B66">
        <v>182493</v>
      </c>
      <c r="C66" t="s">
        <v>293</v>
      </c>
      <c r="D66">
        <v>32</v>
      </c>
      <c r="E66" t="s">
        <v>294</v>
      </c>
      <c r="F66" t="s">
        <v>257</v>
      </c>
      <c r="G66" t="s">
        <v>258</v>
      </c>
      <c r="H66">
        <v>90</v>
      </c>
      <c r="I66">
        <v>90</v>
      </c>
      <c r="J66" t="s">
        <v>273</v>
      </c>
      <c r="K66" t="s">
        <v>274</v>
      </c>
      <c r="L66" t="s">
        <v>295</v>
      </c>
      <c r="M66" t="s">
        <v>296</v>
      </c>
      <c r="N66">
        <v>1946</v>
      </c>
      <c r="O66" t="s">
        <v>198</v>
      </c>
      <c r="P66">
        <v>3</v>
      </c>
      <c r="Q66">
        <v>3</v>
      </c>
      <c r="R66">
        <v>2</v>
      </c>
      <c r="S66" t="s">
        <v>297</v>
      </c>
      <c r="T66" t="s">
        <v>223</v>
      </c>
      <c r="U66" t="s">
        <v>187</v>
      </c>
      <c r="V66" t="s">
        <v>298</v>
      </c>
      <c r="W66">
        <v>10</v>
      </c>
      <c r="X66" t="s">
        <v>299</v>
      </c>
      <c r="Z66">
        <v>2019</v>
      </c>
      <c r="AA66" t="s">
        <v>788</v>
      </c>
      <c r="AB66" t="s">
        <v>853</v>
      </c>
      <c r="AC66" t="s">
        <v>854</v>
      </c>
      <c r="AD66" t="s">
        <v>854</v>
      </c>
      <c r="AE66" t="s">
        <v>854</v>
      </c>
      <c r="AF66" t="s">
        <v>796</v>
      </c>
      <c r="AG66" t="s">
        <v>848</v>
      </c>
      <c r="AH66" t="s">
        <v>848</v>
      </c>
      <c r="AI66" t="s">
        <v>848</v>
      </c>
      <c r="AJ66" t="s">
        <v>796</v>
      </c>
      <c r="AK66" t="s">
        <v>848</v>
      </c>
      <c r="AL66" t="s">
        <v>848</v>
      </c>
      <c r="AM66" t="s">
        <v>848</v>
      </c>
      <c r="AN66" t="s">
        <v>819</v>
      </c>
      <c r="AO66" t="s">
        <v>855</v>
      </c>
      <c r="AP66" t="s">
        <v>855</v>
      </c>
      <c r="AQ66" t="s">
        <v>855</v>
      </c>
      <c r="AR66" t="s">
        <v>819</v>
      </c>
      <c r="AS66" t="s">
        <v>856</v>
      </c>
      <c r="AT66" t="s">
        <v>794</v>
      </c>
      <c r="AU66" t="s">
        <v>794</v>
      </c>
      <c r="AV66" t="s">
        <v>794</v>
      </c>
      <c r="AW66" t="s">
        <v>856</v>
      </c>
      <c r="AX66" t="s">
        <v>825</v>
      </c>
      <c r="AY66" t="s">
        <v>811</v>
      </c>
      <c r="AZ66" t="s">
        <v>811</v>
      </c>
      <c r="BA66" t="s">
        <v>811</v>
      </c>
      <c r="BB66" t="s">
        <v>825</v>
      </c>
      <c r="BC66">
        <v>55</v>
      </c>
      <c r="BD66">
        <v>42</v>
      </c>
      <c r="BE66">
        <v>92</v>
      </c>
      <c r="BF66">
        <v>79</v>
      </c>
      <c r="BG66">
        <v>47</v>
      </c>
      <c r="BH66">
        <v>53</v>
      </c>
      <c r="BI66">
        <v>49</v>
      </c>
      <c r="BJ66">
        <v>51</v>
      </c>
      <c r="BK66">
        <v>70</v>
      </c>
      <c r="BL66">
        <v>76</v>
      </c>
      <c r="BM66">
        <v>68</v>
      </c>
      <c r="BN66">
        <v>68</v>
      </c>
      <c r="BO66">
        <v>58</v>
      </c>
      <c r="BP66">
        <v>85</v>
      </c>
      <c r="BQ66">
        <v>54</v>
      </c>
      <c r="BR66">
        <v>67</v>
      </c>
      <c r="BS66">
        <v>91</v>
      </c>
      <c r="BT66">
        <v>66</v>
      </c>
      <c r="BU66">
        <v>88</v>
      </c>
      <c r="BV66">
        <v>43</v>
      </c>
      <c r="BW66">
        <v>89</v>
      </c>
      <c r="BX66">
        <v>88</v>
      </c>
      <c r="BY66">
        <v>48</v>
      </c>
      <c r="BZ66">
        <v>52</v>
      </c>
      <c r="CA66">
        <v>50</v>
      </c>
      <c r="CB66">
        <v>82</v>
      </c>
      <c r="CC66">
        <v>90</v>
      </c>
      <c r="CD66">
        <v>89</v>
      </c>
      <c r="CE66">
        <v>89</v>
      </c>
      <c r="CF66">
        <v>6</v>
      </c>
      <c r="CG66">
        <v>8</v>
      </c>
      <c r="CH66">
        <v>15</v>
      </c>
      <c r="CI66">
        <v>5</v>
      </c>
      <c r="CJ66">
        <v>15</v>
      </c>
      <c r="CK66" t="s">
        <v>857</v>
      </c>
    </row>
    <row r="67" spans="1:89" x14ac:dyDescent="0.35">
      <c r="A67">
        <v>13</v>
      </c>
      <c r="B67">
        <v>168542</v>
      </c>
      <c r="C67" t="s">
        <v>300</v>
      </c>
      <c r="D67">
        <v>32</v>
      </c>
      <c r="E67" t="s">
        <v>301</v>
      </c>
      <c r="F67" t="s">
        <v>217</v>
      </c>
      <c r="G67" t="s">
        <v>218</v>
      </c>
      <c r="H67">
        <v>90</v>
      </c>
      <c r="I67">
        <v>90</v>
      </c>
      <c r="J67" t="s">
        <v>230</v>
      </c>
      <c r="K67" t="s">
        <v>231</v>
      </c>
      <c r="L67" t="s">
        <v>302</v>
      </c>
      <c r="M67" t="s">
        <v>303</v>
      </c>
      <c r="N67">
        <v>2115</v>
      </c>
      <c r="O67" t="s">
        <v>184</v>
      </c>
      <c r="P67">
        <v>4</v>
      </c>
      <c r="Q67">
        <v>2</v>
      </c>
      <c r="R67">
        <v>4</v>
      </c>
      <c r="S67" t="s">
        <v>211</v>
      </c>
      <c r="T67" t="s">
        <v>235</v>
      </c>
      <c r="U67" t="s">
        <v>187</v>
      </c>
      <c r="V67" t="s">
        <v>291</v>
      </c>
      <c r="W67">
        <v>21</v>
      </c>
      <c r="X67" t="s">
        <v>304</v>
      </c>
      <c r="Z67">
        <v>2020</v>
      </c>
      <c r="AA67" t="s">
        <v>816</v>
      </c>
      <c r="AB67" t="s">
        <v>858</v>
      </c>
      <c r="AC67" t="s">
        <v>812</v>
      </c>
      <c r="AD67" t="s">
        <v>812</v>
      </c>
      <c r="AE67" t="s">
        <v>812</v>
      </c>
      <c r="AF67" t="s">
        <v>823</v>
      </c>
      <c r="AG67" t="s">
        <v>801</v>
      </c>
      <c r="AH67" t="s">
        <v>801</v>
      </c>
      <c r="AI67" t="s">
        <v>801</v>
      </c>
      <c r="AJ67" t="s">
        <v>823</v>
      </c>
      <c r="AK67" t="s">
        <v>811</v>
      </c>
      <c r="AL67" t="s">
        <v>811</v>
      </c>
      <c r="AM67" t="s">
        <v>811</v>
      </c>
      <c r="AN67" t="s">
        <v>823</v>
      </c>
      <c r="AO67" t="s">
        <v>823</v>
      </c>
      <c r="AP67" t="s">
        <v>823</v>
      </c>
      <c r="AQ67" t="s">
        <v>823</v>
      </c>
      <c r="AR67" t="s">
        <v>823</v>
      </c>
      <c r="AS67" t="s">
        <v>859</v>
      </c>
      <c r="AT67" t="s">
        <v>841</v>
      </c>
      <c r="AU67" t="s">
        <v>841</v>
      </c>
      <c r="AV67" t="s">
        <v>841</v>
      </c>
      <c r="AW67" t="s">
        <v>859</v>
      </c>
      <c r="AX67" t="s">
        <v>854</v>
      </c>
      <c r="AY67" t="s">
        <v>850</v>
      </c>
      <c r="AZ67" t="s">
        <v>850</v>
      </c>
      <c r="BA67" t="s">
        <v>850</v>
      </c>
      <c r="BB67" t="s">
        <v>854</v>
      </c>
      <c r="BC67">
        <v>84</v>
      </c>
      <c r="BD67">
        <v>76</v>
      </c>
      <c r="BE67">
        <v>54</v>
      </c>
      <c r="BF67">
        <v>93</v>
      </c>
      <c r="BG67">
        <v>82</v>
      </c>
      <c r="BH67">
        <v>89</v>
      </c>
      <c r="BI67">
        <v>82</v>
      </c>
      <c r="BJ67">
        <v>77</v>
      </c>
      <c r="BK67">
        <v>87</v>
      </c>
      <c r="BL67">
        <v>94</v>
      </c>
      <c r="BM67">
        <v>70</v>
      </c>
      <c r="BN67">
        <v>64</v>
      </c>
      <c r="BO67">
        <v>92</v>
      </c>
      <c r="BP67">
        <v>90</v>
      </c>
      <c r="BQ67">
        <v>90</v>
      </c>
      <c r="BR67">
        <v>72</v>
      </c>
      <c r="BS67">
        <v>64</v>
      </c>
      <c r="BT67">
        <v>78</v>
      </c>
      <c r="BU67">
        <v>52</v>
      </c>
      <c r="BV67">
        <v>75</v>
      </c>
      <c r="BW67">
        <v>57</v>
      </c>
      <c r="BX67">
        <v>50</v>
      </c>
      <c r="BY67">
        <v>89</v>
      </c>
      <c r="BZ67">
        <v>92</v>
      </c>
      <c r="CA67">
        <v>75</v>
      </c>
      <c r="CB67">
        <v>93</v>
      </c>
      <c r="CC67">
        <v>59</v>
      </c>
      <c r="CD67">
        <v>53</v>
      </c>
      <c r="CE67">
        <v>29</v>
      </c>
      <c r="CF67">
        <v>6</v>
      </c>
      <c r="CG67">
        <v>15</v>
      </c>
      <c r="CH67">
        <v>7</v>
      </c>
      <c r="CI67">
        <v>6</v>
      </c>
      <c r="CJ67">
        <v>12</v>
      </c>
      <c r="CK67" t="s">
        <v>860</v>
      </c>
    </row>
    <row r="68" spans="1:89" x14ac:dyDescent="0.35">
      <c r="A68">
        <v>14</v>
      </c>
      <c r="B68">
        <v>215914</v>
      </c>
      <c r="C68" t="s">
        <v>305</v>
      </c>
      <c r="D68">
        <v>27</v>
      </c>
      <c r="E68" t="s">
        <v>306</v>
      </c>
      <c r="F68" t="s">
        <v>307</v>
      </c>
      <c r="G68" t="s">
        <v>308</v>
      </c>
      <c r="H68">
        <v>89</v>
      </c>
      <c r="I68">
        <v>90</v>
      </c>
      <c r="J68" t="s">
        <v>240</v>
      </c>
      <c r="K68" t="s">
        <v>241</v>
      </c>
      <c r="L68" t="s">
        <v>309</v>
      </c>
      <c r="M68" t="s">
        <v>310</v>
      </c>
      <c r="N68">
        <v>2189</v>
      </c>
      <c r="O68" t="s">
        <v>198</v>
      </c>
      <c r="P68">
        <v>3</v>
      </c>
      <c r="Q68">
        <v>3</v>
      </c>
      <c r="R68">
        <v>2</v>
      </c>
      <c r="S68" t="s">
        <v>297</v>
      </c>
      <c r="T68" t="s">
        <v>223</v>
      </c>
      <c r="U68" t="s">
        <v>187</v>
      </c>
      <c r="V68" t="s">
        <v>311</v>
      </c>
      <c r="W68">
        <v>13</v>
      </c>
      <c r="X68" t="s">
        <v>312</v>
      </c>
      <c r="Z68">
        <v>2023</v>
      </c>
      <c r="AA68" t="s">
        <v>861</v>
      </c>
      <c r="AB68" t="s">
        <v>777</v>
      </c>
      <c r="AC68" t="s">
        <v>842</v>
      </c>
      <c r="AD68" t="s">
        <v>842</v>
      </c>
      <c r="AE68" t="s">
        <v>842</v>
      </c>
      <c r="AF68" t="s">
        <v>812</v>
      </c>
      <c r="AG68" t="s">
        <v>812</v>
      </c>
      <c r="AH68" t="s">
        <v>812</v>
      </c>
      <c r="AI68" t="s">
        <v>812</v>
      </c>
      <c r="AJ68" t="s">
        <v>812</v>
      </c>
      <c r="AK68" t="s">
        <v>825</v>
      </c>
      <c r="AL68" t="s">
        <v>825</v>
      </c>
      <c r="AM68" t="s">
        <v>825</v>
      </c>
      <c r="AN68" t="s">
        <v>825</v>
      </c>
      <c r="AO68" t="s">
        <v>810</v>
      </c>
      <c r="AP68" t="s">
        <v>810</v>
      </c>
      <c r="AQ68" t="s">
        <v>810</v>
      </c>
      <c r="AR68" t="s">
        <v>825</v>
      </c>
      <c r="AS68" t="s">
        <v>823</v>
      </c>
      <c r="AT68" t="s">
        <v>811</v>
      </c>
      <c r="AU68" t="s">
        <v>811</v>
      </c>
      <c r="AV68" t="s">
        <v>811</v>
      </c>
      <c r="AW68" t="s">
        <v>823</v>
      </c>
      <c r="AX68" t="s">
        <v>801</v>
      </c>
      <c r="AY68" t="s">
        <v>818</v>
      </c>
      <c r="AZ68" t="s">
        <v>818</v>
      </c>
      <c r="BA68" t="s">
        <v>818</v>
      </c>
      <c r="BB68" t="s">
        <v>801</v>
      </c>
      <c r="BC68">
        <v>68</v>
      </c>
      <c r="BD68">
        <v>65</v>
      </c>
      <c r="BE68">
        <v>54</v>
      </c>
      <c r="BF68">
        <v>86</v>
      </c>
      <c r="BG68">
        <v>56</v>
      </c>
      <c r="BH68">
        <v>79</v>
      </c>
      <c r="BI68">
        <v>49</v>
      </c>
      <c r="BJ68">
        <v>49</v>
      </c>
      <c r="BK68">
        <v>81</v>
      </c>
      <c r="BL68">
        <v>80</v>
      </c>
      <c r="BM68">
        <v>82</v>
      </c>
      <c r="BN68">
        <v>78</v>
      </c>
      <c r="BO68">
        <v>82</v>
      </c>
      <c r="BP68">
        <v>93</v>
      </c>
      <c r="BQ68">
        <v>92</v>
      </c>
      <c r="BR68">
        <v>71</v>
      </c>
      <c r="BS68">
        <v>77</v>
      </c>
      <c r="BT68">
        <v>96</v>
      </c>
      <c r="BU68">
        <v>76</v>
      </c>
      <c r="BV68">
        <v>69</v>
      </c>
      <c r="BW68">
        <v>90</v>
      </c>
      <c r="BX68">
        <v>92</v>
      </c>
      <c r="BY68">
        <v>71</v>
      </c>
      <c r="BZ68">
        <v>79</v>
      </c>
      <c r="CA68">
        <v>54</v>
      </c>
      <c r="CB68">
        <v>85</v>
      </c>
      <c r="CC68">
        <v>90</v>
      </c>
      <c r="CD68">
        <v>91</v>
      </c>
      <c r="CE68">
        <v>85</v>
      </c>
      <c r="CF68">
        <v>15</v>
      </c>
      <c r="CG68">
        <v>12</v>
      </c>
      <c r="CH68">
        <v>10</v>
      </c>
      <c r="CI68">
        <v>7</v>
      </c>
      <c r="CJ68">
        <v>10</v>
      </c>
      <c r="CK68" t="s">
        <v>862</v>
      </c>
    </row>
    <row r="69" spans="1:89" x14ac:dyDescent="0.35">
      <c r="A69">
        <v>15</v>
      </c>
      <c r="B69">
        <v>211110</v>
      </c>
      <c r="C69" t="s">
        <v>313</v>
      </c>
      <c r="D69">
        <v>24</v>
      </c>
      <c r="E69" t="s">
        <v>314</v>
      </c>
      <c r="F69" t="s">
        <v>178</v>
      </c>
      <c r="G69" t="s">
        <v>179</v>
      </c>
      <c r="H69">
        <v>89</v>
      </c>
      <c r="I69">
        <v>94</v>
      </c>
      <c r="J69" t="s">
        <v>194</v>
      </c>
      <c r="K69" t="s">
        <v>195</v>
      </c>
      <c r="L69" t="s">
        <v>315</v>
      </c>
      <c r="M69" t="s">
        <v>284</v>
      </c>
      <c r="N69">
        <v>2092</v>
      </c>
      <c r="O69" t="s">
        <v>184</v>
      </c>
      <c r="P69">
        <v>3</v>
      </c>
      <c r="Q69">
        <v>3</v>
      </c>
      <c r="R69">
        <v>4</v>
      </c>
      <c r="S69" t="s">
        <v>211</v>
      </c>
      <c r="T69" t="s">
        <v>235</v>
      </c>
      <c r="U69" t="s">
        <v>187</v>
      </c>
      <c r="V69" t="s">
        <v>244</v>
      </c>
      <c r="W69">
        <v>21</v>
      </c>
      <c r="X69" t="s">
        <v>316</v>
      </c>
      <c r="Z69">
        <v>2022</v>
      </c>
      <c r="AA69" t="s">
        <v>863</v>
      </c>
      <c r="AB69" t="s">
        <v>864</v>
      </c>
      <c r="AC69" t="s">
        <v>818</v>
      </c>
      <c r="AD69" t="s">
        <v>818</v>
      </c>
      <c r="AE69" t="s">
        <v>818</v>
      </c>
      <c r="AF69" t="s">
        <v>811</v>
      </c>
      <c r="AG69" t="s">
        <v>824</v>
      </c>
      <c r="AH69" t="s">
        <v>824</v>
      </c>
      <c r="AI69" t="s">
        <v>824</v>
      </c>
      <c r="AJ69" t="s">
        <v>811</v>
      </c>
      <c r="AK69" t="s">
        <v>811</v>
      </c>
      <c r="AL69" t="s">
        <v>811</v>
      </c>
      <c r="AM69" t="s">
        <v>811</v>
      </c>
      <c r="AN69" t="s">
        <v>824</v>
      </c>
      <c r="AO69" t="s">
        <v>825</v>
      </c>
      <c r="AP69" t="s">
        <v>825</v>
      </c>
      <c r="AQ69" t="s">
        <v>825</v>
      </c>
      <c r="AR69" t="s">
        <v>824</v>
      </c>
      <c r="AS69" t="s">
        <v>848</v>
      </c>
      <c r="AT69" t="s">
        <v>849</v>
      </c>
      <c r="AU69" t="s">
        <v>849</v>
      </c>
      <c r="AV69" t="s">
        <v>849</v>
      </c>
      <c r="AW69" t="s">
        <v>848</v>
      </c>
      <c r="AX69" t="s">
        <v>865</v>
      </c>
      <c r="AY69" t="s">
        <v>866</v>
      </c>
      <c r="AZ69" t="s">
        <v>866</v>
      </c>
      <c r="BA69" t="s">
        <v>866</v>
      </c>
      <c r="BB69" t="s">
        <v>865</v>
      </c>
      <c r="BC69">
        <v>82</v>
      </c>
      <c r="BD69">
        <v>84</v>
      </c>
      <c r="BE69">
        <v>68</v>
      </c>
      <c r="BF69">
        <v>87</v>
      </c>
      <c r="BG69">
        <v>88</v>
      </c>
      <c r="BH69">
        <v>92</v>
      </c>
      <c r="BI69">
        <v>88</v>
      </c>
      <c r="BJ69">
        <v>88</v>
      </c>
      <c r="BK69">
        <v>75</v>
      </c>
      <c r="BL69">
        <v>92</v>
      </c>
      <c r="BM69">
        <v>87</v>
      </c>
      <c r="BN69">
        <v>83</v>
      </c>
      <c r="BO69">
        <v>91</v>
      </c>
      <c r="BP69">
        <v>86</v>
      </c>
      <c r="BQ69">
        <v>85</v>
      </c>
      <c r="BR69">
        <v>82</v>
      </c>
      <c r="BS69">
        <v>75</v>
      </c>
      <c r="BT69">
        <v>80</v>
      </c>
      <c r="BU69">
        <v>65</v>
      </c>
      <c r="BV69">
        <v>88</v>
      </c>
      <c r="BW69">
        <v>48</v>
      </c>
      <c r="BX69">
        <v>32</v>
      </c>
      <c r="BY69">
        <v>84</v>
      </c>
      <c r="BZ69">
        <v>87</v>
      </c>
      <c r="CA69">
        <v>86</v>
      </c>
      <c r="CB69">
        <v>84</v>
      </c>
      <c r="CC69">
        <v>23</v>
      </c>
      <c r="CD69">
        <v>20</v>
      </c>
      <c r="CE69">
        <v>20</v>
      </c>
      <c r="CF69">
        <v>5</v>
      </c>
      <c r="CG69">
        <v>4</v>
      </c>
      <c r="CH69">
        <v>4</v>
      </c>
      <c r="CI69">
        <v>5</v>
      </c>
      <c r="CJ69">
        <v>8</v>
      </c>
      <c r="CK69" t="s">
        <v>867</v>
      </c>
    </row>
    <row r="70" spans="1:89" x14ac:dyDescent="0.35">
      <c r="A70">
        <v>16</v>
      </c>
      <c r="B70">
        <v>202126</v>
      </c>
      <c r="C70" t="s">
        <v>317</v>
      </c>
      <c r="D70">
        <v>24</v>
      </c>
      <c r="E70" t="s">
        <v>318</v>
      </c>
      <c r="F70" t="s">
        <v>319</v>
      </c>
      <c r="G70" t="s">
        <v>320</v>
      </c>
      <c r="H70">
        <v>89</v>
      </c>
      <c r="I70">
        <v>91</v>
      </c>
      <c r="J70" t="s">
        <v>321</v>
      </c>
      <c r="K70" t="s">
        <v>322</v>
      </c>
      <c r="L70" t="s">
        <v>323</v>
      </c>
      <c r="M70" t="s">
        <v>284</v>
      </c>
      <c r="N70">
        <v>2165</v>
      </c>
      <c r="O70" t="s">
        <v>198</v>
      </c>
      <c r="P70">
        <v>3</v>
      </c>
      <c r="Q70">
        <v>4</v>
      </c>
      <c r="R70">
        <v>3</v>
      </c>
      <c r="S70" t="s">
        <v>234</v>
      </c>
      <c r="T70" t="s">
        <v>235</v>
      </c>
      <c r="U70" t="s">
        <v>187</v>
      </c>
      <c r="V70" t="s">
        <v>201</v>
      </c>
      <c r="W70">
        <v>9</v>
      </c>
      <c r="X70" t="s">
        <v>324</v>
      </c>
      <c r="Z70">
        <v>2024</v>
      </c>
      <c r="AA70" t="s">
        <v>788</v>
      </c>
      <c r="AB70" t="s">
        <v>868</v>
      </c>
      <c r="AC70" t="s">
        <v>824</v>
      </c>
      <c r="AD70" t="s">
        <v>824</v>
      </c>
      <c r="AE70" t="s">
        <v>824</v>
      </c>
      <c r="AF70" t="s">
        <v>810</v>
      </c>
      <c r="AG70" t="s">
        <v>801</v>
      </c>
      <c r="AH70" t="s">
        <v>801</v>
      </c>
      <c r="AI70" t="s">
        <v>801</v>
      </c>
      <c r="AJ70" t="s">
        <v>810</v>
      </c>
      <c r="AK70" t="s">
        <v>810</v>
      </c>
      <c r="AL70" t="s">
        <v>810</v>
      </c>
      <c r="AM70" t="s">
        <v>810</v>
      </c>
      <c r="AN70" t="s">
        <v>794</v>
      </c>
      <c r="AO70" t="s">
        <v>825</v>
      </c>
      <c r="AP70" t="s">
        <v>825</v>
      </c>
      <c r="AQ70" t="s">
        <v>825</v>
      </c>
      <c r="AR70" t="s">
        <v>794</v>
      </c>
      <c r="AS70" t="s">
        <v>795</v>
      </c>
      <c r="AT70" t="s">
        <v>814</v>
      </c>
      <c r="AU70" t="s">
        <v>814</v>
      </c>
      <c r="AV70" t="s">
        <v>814</v>
      </c>
      <c r="AW70" t="s">
        <v>795</v>
      </c>
      <c r="AX70" t="s">
        <v>848</v>
      </c>
      <c r="AY70" t="s">
        <v>802</v>
      </c>
      <c r="AZ70" t="s">
        <v>802</v>
      </c>
      <c r="BA70" t="s">
        <v>802</v>
      </c>
      <c r="BB70" t="s">
        <v>848</v>
      </c>
      <c r="BC70">
        <v>75</v>
      </c>
      <c r="BD70">
        <v>94</v>
      </c>
      <c r="BE70">
        <v>85</v>
      </c>
      <c r="BF70">
        <v>80</v>
      </c>
      <c r="BG70">
        <v>84</v>
      </c>
      <c r="BH70">
        <v>80</v>
      </c>
      <c r="BI70">
        <v>78</v>
      </c>
      <c r="BJ70">
        <v>68</v>
      </c>
      <c r="BK70">
        <v>82</v>
      </c>
      <c r="BL70">
        <v>84</v>
      </c>
      <c r="BM70">
        <v>68</v>
      </c>
      <c r="BN70">
        <v>72</v>
      </c>
      <c r="BO70">
        <v>71</v>
      </c>
      <c r="BP70">
        <v>91</v>
      </c>
      <c r="BQ70">
        <v>71</v>
      </c>
      <c r="BR70">
        <v>88</v>
      </c>
      <c r="BS70">
        <v>78</v>
      </c>
      <c r="BT70">
        <v>89</v>
      </c>
      <c r="BU70">
        <v>84</v>
      </c>
      <c r="BV70">
        <v>85</v>
      </c>
      <c r="BW70">
        <v>76</v>
      </c>
      <c r="BX70">
        <v>35</v>
      </c>
      <c r="BY70">
        <v>93</v>
      </c>
      <c r="BZ70">
        <v>80</v>
      </c>
      <c r="CA70">
        <v>90</v>
      </c>
      <c r="CB70">
        <v>89</v>
      </c>
      <c r="CC70">
        <v>56</v>
      </c>
      <c r="CD70">
        <v>36</v>
      </c>
      <c r="CE70">
        <v>38</v>
      </c>
      <c r="CF70">
        <v>8</v>
      </c>
      <c r="CG70">
        <v>10</v>
      </c>
      <c r="CH70">
        <v>11</v>
      </c>
      <c r="CI70">
        <v>14</v>
      </c>
      <c r="CJ70">
        <v>11</v>
      </c>
      <c r="CK70" t="s">
        <v>869</v>
      </c>
    </row>
    <row r="71" spans="1:89" x14ac:dyDescent="0.35">
      <c r="A71">
        <v>17</v>
      </c>
      <c r="B71">
        <v>194765</v>
      </c>
      <c r="C71" t="s">
        <v>325</v>
      </c>
      <c r="D71">
        <v>27</v>
      </c>
      <c r="E71" t="s">
        <v>326</v>
      </c>
      <c r="F71" t="s">
        <v>307</v>
      </c>
      <c r="G71" t="s">
        <v>308</v>
      </c>
      <c r="H71">
        <v>89</v>
      </c>
      <c r="I71">
        <v>90</v>
      </c>
      <c r="J71" t="s">
        <v>273</v>
      </c>
      <c r="K71" t="s">
        <v>274</v>
      </c>
      <c r="L71" t="s">
        <v>327</v>
      </c>
      <c r="M71" t="s">
        <v>328</v>
      </c>
      <c r="N71">
        <v>2246</v>
      </c>
      <c r="O71" t="s">
        <v>184</v>
      </c>
      <c r="P71">
        <v>4</v>
      </c>
      <c r="Q71">
        <v>3</v>
      </c>
      <c r="R71">
        <v>4</v>
      </c>
      <c r="S71" t="s">
        <v>234</v>
      </c>
      <c r="T71" t="s">
        <v>223</v>
      </c>
      <c r="U71" t="s">
        <v>187</v>
      </c>
      <c r="V71" t="s">
        <v>329</v>
      </c>
      <c r="W71">
        <v>7</v>
      </c>
      <c r="X71" t="s">
        <v>330</v>
      </c>
      <c r="Z71">
        <v>2023</v>
      </c>
      <c r="AA71" t="s">
        <v>799</v>
      </c>
      <c r="AB71" t="s">
        <v>870</v>
      </c>
      <c r="AC71" t="s">
        <v>824</v>
      </c>
      <c r="AD71" t="s">
        <v>824</v>
      </c>
      <c r="AE71" t="s">
        <v>824</v>
      </c>
      <c r="AF71" t="s">
        <v>811</v>
      </c>
      <c r="AG71" t="s">
        <v>811</v>
      </c>
      <c r="AH71" t="s">
        <v>811</v>
      </c>
      <c r="AI71" t="s">
        <v>811</v>
      </c>
      <c r="AJ71" t="s">
        <v>811</v>
      </c>
      <c r="AK71" t="s">
        <v>824</v>
      </c>
      <c r="AL71" t="s">
        <v>824</v>
      </c>
      <c r="AM71" t="s">
        <v>824</v>
      </c>
      <c r="AN71" t="s">
        <v>824</v>
      </c>
      <c r="AO71" t="s">
        <v>871</v>
      </c>
      <c r="AP71" t="s">
        <v>871</v>
      </c>
      <c r="AQ71" t="s">
        <v>871</v>
      </c>
      <c r="AR71" t="s">
        <v>824</v>
      </c>
      <c r="AS71" t="s">
        <v>841</v>
      </c>
      <c r="AT71" t="s">
        <v>872</v>
      </c>
      <c r="AU71" t="s">
        <v>872</v>
      </c>
      <c r="AV71" t="s">
        <v>872</v>
      </c>
      <c r="AW71" t="s">
        <v>841</v>
      </c>
      <c r="AX71" t="s">
        <v>872</v>
      </c>
      <c r="AY71" t="s">
        <v>796</v>
      </c>
      <c r="AZ71" t="s">
        <v>796</v>
      </c>
      <c r="BA71" t="s">
        <v>796</v>
      </c>
      <c r="BB71" t="s">
        <v>872</v>
      </c>
      <c r="BC71">
        <v>82</v>
      </c>
      <c r="BD71">
        <v>90</v>
      </c>
      <c r="BE71">
        <v>84</v>
      </c>
      <c r="BF71">
        <v>83</v>
      </c>
      <c r="BG71">
        <v>87</v>
      </c>
      <c r="BH71">
        <v>88</v>
      </c>
      <c r="BI71">
        <v>84</v>
      </c>
      <c r="BJ71">
        <v>78</v>
      </c>
      <c r="BK71">
        <v>76</v>
      </c>
      <c r="BL71">
        <v>90</v>
      </c>
      <c r="BM71">
        <v>88</v>
      </c>
      <c r="BN71">
        <v>85</v>
      </c>
      <c r="BO71">
        <v>90</v>
      </c>
      <c r="BP71">
        <v>90</v>
      </c>
      <c r="BQ71">
        <v>80</v>
      </c>
      <c r="BR71">
        <v>80</v>
      </c>
      <c r="BS71">
        <v>90</v>
      </c>
      <c r="BT71">
        <v>83</v>
      </c>
      <c r="BU71">
        <v>62</v>
      </c>
      <c r="BV71">
        <v>82</v>
      </c>
      <c r="BW71">
        <v>69</v>
      </c>
      <c r="BX71">
        <v>35</v>
      </c>
      <c r="BY71">
        <v>91</v>
      </c>
      <c r="BZ71">
        <v>83</v>
      </c>
      <c r="CA71">
        <v>79</v>
      </c>
      <c r="CB71">
        <v>87</v>
      </c>
      <c r="CC71">
        <v>59</v>
      </c>
      <c r="CD71">
        <v>47</v>
      </c>
      <c r="CE71">
        <v>48</v>
      </c>
      <c r="CF71">
        <v>14</v>
      </c>
      <c r="CG71">
        <v>8</v>
      </c>
      <c r="CH71">
        <v>14</v>
      </c>
      <c r="CI71">
        <v>13</v>
      </c>
      <c r="CJ71">
        <v>14</v>
      </c>
      <c r="CK71" t="s">
        <v>873</v>
      </c>
    </row>
    <row r="72" spans="1:89" x14ac:dyDescent="0.35">
      <c r="A72">
        <v>18</v>
      </c>
      <c r="B72">
        <v>192448</v>
      </c>
      <c r="C72" t="s">
        <v>331</v>
      </c>
      <c r="D72">
        <v>26</v>
      </c>
      <c r="E72" t="s">
        <v>332</v>
      </c>
      <c r="F72" t="s">
        <v>288</v>
      </c>
      <c r="G72" t="s">
        <v>289</v>
      </c>
      <c r="H72">
        <v>89</v>
      </c>
      <c r="I72">
        <v>92</v>
      </c>
      <c r="J72" t="s">
        <v>180</v>
      </c>
      <c r="K72" t="s">
        <v>181</v>
      </c>
      <c r="L72" t="s">
        <v>333</v>
      </c>
      <c r="M72" t="s">
        <v>334</v>
      </c>
      <c r="N72">
        <v>1328</v>
      </c>
      <c r="O72" t="s">
        <v>198</v>
      </c>
      <c r="P72">
        <v>3</v>
      </c>
      <c r="Q72">
        <v>4</v>
      </c>
      <c r="R72">
        <v>1</v>
      </c>
      <c r="S72" t="s">
        <v>185</v>
      </c>
      <c r="T72" t="s">
        <v>235</v>
      </c>
      <c r="U72" t="s">
        <v>187</v>
      </c>
      <c r="V72" t="s">
        <v>224</v>
      </c>
      <c r="W72">
        <v>22</v>
      </c>
      <c r="X72" t="s">
        <v>285</v>
      </c>
      <c r="Z72">
        <v>2022</v>
      </c>
      <c r="AA72" t="s">
        <v>788</v>
      </c>
      <c r="AB72" t="s">
        <v>874</v>
      </c>
      <c r="BC72">
        <v>15</v>
      </c>
      <c r="BD72">
        <v>14</v>
      </c>
      <c r="BE72">
        <v>11</v>
      </c>
      <c r="BF72">
        <v>36</v>
      </c>
      <c r="BG72">
        <v>14</v>
      </c>
      <c r="BH72">
        <v>17</v>
      </c>
      <c r="BI72">
        <v>18</v>
      </c>
      <c r="BJ72">
        <v>12</v>
      </c>
      <c r="BK72">
        <v>42</v>
      </c>
      <c r="BL72">
        <v>18</v>
      </c>
      <c r="BM72">
        <v>38</v>
      </c>
      <c r="BN72">
        <v>50</v>
      </c>
      <c r="BO72">
        <v>37</v>
      </c>
      <c r="BP72">
        <v>85</v>
      </c>
      <c r="BQ72">
        <v>43</v>
      </c>
      <c r="BR72">
        <v>22</v>
      </c>
      <c r="BS72">
        <v>79</v>
      </c>
      <c r="BT72">
        <v>35</v>
      </c>
      <c r="BU72">
        <v>79</v>
      </c>
      <c r="BV72">
        <v>10</v>
      </c>
      <c r="BW72">
        <v>43</v>
      </c>
      <c r="BX72">
        <v>22</v>
      </c>
      <c r="BY72">
        <v>11</v>
      </c>
      <c r="BZ72">
        <v>69</v>
      </c>
      <c r="CA72">
        <v>25</v>
      </c>
      <c r="CB72">
        <v>69</v>
      </c>
      <c r="CC72">
        <v>25</v>
      </c>
      <c r="CD72">
        <v>13</v>
      </c>
      <c r="CE72">
        <v>10</v>
      </c>
      <c r="CF72">
        <v>87</v>
      </c>
      <c r="CG72">
        <v>85</v>
      </c>
      <c r="CH72">
        <v>88</v>
      </c>
      <c r="CI72">
        <v>85</v>
      </c>
      <c r="CJ72">
        <v>90</v>
      </c>
      <c r="CK72" t="s">
        <v>875</v>
      </c>
    </row>
    <row r="73" spans="1:89" x14ac:dyDescent="0.35">
      <c r="A73">
        <v>19</v>
      </c>
      <c r="B73">
        <v>192119</v>
      </c>
      <c r="C73" t="s">
        <v>335</v>
      </c>
      <c r="D73">
        <v>26</v>
      </c>
      <c r="E73" t="s">
        <v>336</v>
      </c>
      <c r="F73" t="s">
        <v>228</v>
      </c>
      <c r="G73" t="s">
        <v>229</v>
      </c>
      <c r="H73">
        <v>89</v>
      </c>
      <c r="I73">
        <v>90</v>
      </c>
      <c r="J73" t="s">
        <v>250</v>
      </c>
      <c r="K73" t="s">
        <v>251</v>
      </c>
      <c r="L73" t="s">
        <v>337</v>
      </c>
      <c r="M73" t="s">
        <v>334</v>
      </c>
      <c r="N73">
        <v>1311</v>
      </c>
      <c r="O73" t="s">
        <v>184</v>
      </c>
      <c r="P73">
        <v>4</v>
      </c>
      <c r="Q73">
        <v>2</v>
      </c>
      <c r="R73">
        <v>1</v>
      </c>
      <c r="S73" t="s">
        <v>185</v>
      </c>
      <c r="T73" t="s">
        <v>338</v>
      </c>
      <c r="U73" t="s">
        <v>187</v>
      </c>
      <c r="V73" t="s">
        <v>224</v>
      </c>
      <c r="W73">
        <v>1</v>
      </c>
      <c r="X73" t="s">
        <v>339</v>
      </c>
      <c r="Z73">
        <v>2024</v>
      </c>
      <c r="AA73" t="s">
        <v>876</v>
      </c>
      <c r="AB73" t="s">
        <v>877</v>
      </c>
      <c r="BC73">
        <v>14</v>
      </c>
      <c r="BD73">
        <v>14</v>
      </c>
      <c r="BE73">
        <v>13</v>
      </c>
      <c r="BF73">
        <v>33</v>
      </c>
      <c r="BG73">
        <v>12</v>
      </c>
      <c r="BH73">
        <v>13</v>
      </c>
      <c r="BI73">
        <v>19</v>
      </c>
      <c r="BJ73">
        <v>20</v>
      </c>
      <c r="BK73">
        <v>35</v>
      </c>
      <c r="BL73">
        <v>23</v>
      </c>
      <c r="BM73">
        <v>46</v>
      </c>
      <c r="BN73">
        <v>52</v>
      </c>
      <c r="BO73">
        <v>61</v>
      </c>
      <c r="BP73">
        <v>84</v>
      </c>
      <c r="BQ73">
        <v>45</v>
      </c>
      <c r="BR73">
        <v>36</v>
      </c>
      <c r="BS73">
        <v>68</v>
      </c>
      <c r="BT73">
        <v>38</v>
      </c>
      <c r="BU73">
        <v>70</v>
      </c>
      <c r="BV73">
        <v>17</v>
      </c>
      <c r="BW73">
        <v>23</v>
      </c>
      <c r="BX73">
        <v>15</v>
      </c>
      <c r="BY73">
        <v>13</v>
      </c>
      <c r="BZ73">
        <v>44</v>
      </c>
      <c r="CA73">
        <v>27</v>
      </c>
      <c r="CB73">
        <v>66</v>
      </c>
      <c r="CC73">
        <v>20</v>
      </c>
      <c r="CD73">
        <v>18</v>
      </c>
      <c r="CE73">
        <v>16</v>
      </c>
      <c r="CF73">
        <v>85</v>
      </c>
      <c r="CG73">
        <v>91</v>
      </c>
      <c r="CH73">
        <v>72</v>
      </c>
      <c r="CI73">
        <v>86</v>
      </c>
      <c r="CJ73">
        <v>88</v>
      </c>
      <c r="CK73" t="s">
        <v>878</v>
      </c>
    </row>
    <row r="74" spans="1:89" x14ac:dyDescent="0.35">
      <c r="A74">
        <v>20</v>
      </c>
      <c r="B74">
        <v>189511</v>
      </c>
      <c r="C74" t="s">
        <v>340</v>
      </c>
      <c r="D74">
        <v>29</v>
      </c>
      <c r="E74" t="s">
        <v>341</v>
      </c>
      <c r="F74" t="s">
        <v>217</v>
      </c>
      <c r="G74" t="s">
        <v>218</v>
      </c>
      <c r="H74">
        <v>89</v>
      </c>
      <c r="I74">
        <v>89</v>
      </c>
      <c r="J74" t="s">
        <v>180</v>
      </c>
      <c r="K74" t="s">
        <v>181</v>
      </c>
      <c r="L74" t="s">
        <v>342</v>
      </c>
      <c r="M74" t="s">
        <v>343</v>
      </c>
      <c r="N74">
        <v>2065</v>
      </c>
      <c r="O74" t="s">
        <v>198</v>
      </c>
      <c r="P74">
        <v>4</v>
      </c>
      <c r="Q74">
        <v>3</v>
      </c>
      <c r="R74">
        <v>3</v>
      </c>
      <c r="S74" t="s">
        <v>185</v>
      </c>
      <c r="T74" t="s">
        <v>223</v>
      </c>
      <c r="U74" t="s">
        <v>187</v>
      </c>
      <c r="V74" t="s">
        <v>344</v>
      </c>
      <c r="W74">
        <v>5</v>
      </c>
      <c r="X74" t="s">
        <v>345</v>
      </c>
      <c r="Z74">
        <v>2023</v>
      </c>
      <c r="AA74" t="s">
        <v>788</v>
      </c>
      <c r="AB74" t="s">
        <v>806</v>
      </c>
      <c r="AC74" t="s">
        <v>826</v>
      </c>
      <c r="AD74" t="s">
        <v>826</v>
      </c>
      <c r="AE74" t="s">
        <v>826</v>
      </c>
      <c r="AF74" t="s">
        <v>879</v>
      </c>
      <c r="AG74" t="s">
        <v>856</v>
      </c>
      <c r="AH74" t="s">
        <v>856</v>
      </c>
      <c r="AI74" t="s">
        <v>856</v>
      </c>
      <c r="AJ74" t="s">
        <v>879</v>
      </c>
      <c r="AK74" t="s">
        <v>825</v>
      </c>
      <c r="AL74" t="s">
        <v>825</v>
      </c>
      <c r="AM74" t="s">
        <v>825</v>
      </c>
      <c r="AN74" t="s">
        <v>856</v>
      </c>
      <c r="AO74" t="s">
        <v>818</v>
      </c>
      <c r="AP74" t="s">
        <v>818</v>
      </c>
      <c r="AQ74" t="s">
        <v>818</v>
      </c>
      <c r="AR74" t="s">
        <v>856</v>
      </c>
      <c r="AS74" t="s">
        <v>825</v>
      </c>
      <c r="AT74" t="s">
        <v>824</v>
      </c>
      <c r="AU74" t="s">
        <v>824</v>
      </c>
      <c r="AV74" t="s">
        <v>824</v>
      </c>
      <c r="AW74" t="s">
        <v>825</v>
      </c>
      <c r="AX74" t="s">
        <v>851</v>
      </c>
      <c r="AY74" t="s">
        <v>810</v>
      </c>
      <c r="AZ74" t="s">
        <v>810</v>
      </c>
      <c r="BA74" t="s">
        <v>810</v>
      </c>
      <c r="BB74" t="s">
        <v>851</v>
      </c>
      <c r="BC74">
        <v>62</v>
      </c>
      <c r="BD74">
        <v>67</v>
      </c>
      <c r="BE74">
        <v>68</v>
      </c>
      <c r="BF74">
        <v>89</v>
      </c>
      <c r="BG74">
        <v>44</v>
      </c>
      <c r="BH74">
        <v>80</v>
      </c>
      <c r="BI74">
        <v>66</v>
      </c>
      <c r="BJ74">
        <v>68</v>
      </c>
      <c r="BK74">
        <v>82</v>
      </c>
      <c r="BL74">
        <v>88</v>
      </c>
      <c r="BM74">
        <v>50</v>
      </c>
      <c r="BN74">
        <v>52</v>
      </c>
      <c r="BO74">
        <v>66</v>
      </c>
      <c r="BP74">
        <v>87</v>
      </c>
      <c r="BQ74">
        <v>52</v>
      </c>
      <c r="BR74">
        <v>61</v>
      </c>
      <c r="BS74">
        <v>66</v>
      </c>
      <c r="BT74">
        <v>86</v>
      </c>
      <c r="BU74">
        <v>77</v>
      </c>
      <c r="BV74">
        <v>54</v>
      </c>
      <c r="BW74">
        <v>85</v>
      </c>
      <c r="BX74">
        <v>87</v>
      </c>
      <c r="BY74">
        <v>77</v>
      </c>
      <c r="BZ74">
        <v>87</v>
      </c>
      <c r="CA74">
        <v>60</v>
      </c>
      <c r="CB74">
        <v>90</v>
      </c>
      <c r="CC74">
        <v>90</v>
      </c>
      <c r="CD74">
        <v>86</v>
      </c>
      <c r="CE74">
        <v>80</v>
      </c>
      <c r="CF74">
        <v>5</v>
      </c>
      <c r="CG74">
        <v>8</v>
      </c>
      <c r="CH74">
        <v>13</v>
      </c>
      <c r="CI74">
        <v>9</v>
      </c>
      <c r="CJ74">
        <v>13</v>
      </c>
      <c r="CK74" t="s">
        <v>880</v>
      </c>
    </row>
    <row r="75" spans="1:89" x14ac:dyDescent="0.35">
      <c r="A75">
        <v>21</v>
      </c>
      <c r="B75">
        <v>179813</v>
      </c>
      <c r="C75" t="s">
        <v>346</v>
      </c>
      <c r="D75">
        <v>31</v>
      </c>
      <c r="E75" t="s">
        <v>347</v>
      </c>
      <c r="F75" t="s">
        <v>257</v>
      </c>
      <c r="G75" t="s">
        <v>258</v>
      </c>
      <c r="H75">
        <v>89</v>
      </c>
      <c r="I75">
        <v>89</v>
      </c>
      <c r="J75" t="s">
        <v>207</v>
      </c>
      <c r="K75" t="s">
        <v>208</v>
      </c>
      <c r="L75" t="s">
        <v>302</v>
      </c>
      <c r="M75" t="s">
        <v>348</v>
      </c>
      <c r="N75">
        <v>2161</v>
      </c>
      <c r="O75" t="s">
        <v>198</v>
      </c>
      <c r="P75">
        <v>4</v>
      </c>
      <c r="Q75">
        <v>4</v>
      </c>
      <c r="R75">
        <v>3</v>
      </c>
      <c r="S75" t="s">
        <v>234</v>
      </c>
      <c r="T75" t="s">
        <v>223</v>
      </c>
      <c r="U75" t="s">
        <v>187</v>
      </c>
      <c r="V75" t="s">
        <v>349</v>
      </c>
      <c r="W75">
        <v>21</v>
      </c>
      <c r="X75" t="s">
        <v>350</v>
      </c>
      <c r="Z75">
        <v>2020</v>
      </c>
      <c r="AA75" t="s">
        <v>881</v>
      </c>
      <c r="AB75" t="s">
        <v>882</v>
      </c>
      <c r="AC75" t="s">
        <v>823</v>
      </c>
      <c r="AD75" t="s">
        <v>823</v>
      </c>
      <c r="AE75" t="s">
        <v>823</v>
      </c>
      <c r="AF75" t="s">
        <v>794</v>
      </c>
      <c r="AG75" t="s">
        <v>818</v>
      </c>
      <c r="AH75" t="s">
        <v>818</v>
      </c>
      <c r="AI75" t="s">
        <v>818</v>
      </c>
      <c r="AJ75" t="s">
        <v>794</v>
      </c>
      <c r="AK75" t="s">
        <v>871</v>
      </c>
      <c r="AL75" t="s">
        <v>871</v>
      </c>
      <c r="AM75" t="s">
        <v>871</v>
      </c>
      <c r="AN75" t="s">
        <v>825</v>
      </c>
      <c r="AO75" t="s">
        <v>843</v>
      </c>
      <c r="AP75" t="s">
        <v>843</v>
      </c>
      <c r="AQ75" t="s">
        <v>843</v>
      </c>
      <c r="AR75" t="s">
        <v>825</v>
      </c>
      <c r="AS75" t="s">
        <v>872</v>
      </c>
      <c r="AT75" t="s">
        <v>795</v>
      </c>
      <c r="AU75" t="s">
        <v>795</v>
      </c>
      <c r="AV75" t="s">
        <v>795</v>
      </c>
      <c r="AW75" t="s">
        <v>872</v>
      </c>
      <c r="AX75" t="s">
        <v>795</v>
      </c>
      <c r="AY75" t="s">
        <v>819</v>
      </c>
      <c r="AZ75" t="s">
        <v>819</v>
      </c>
      <c r="BA75" t="s">
        <v>819</v>
      </c>
      <c r="BB75" t="s">
        <v>795</v>
      </c>
      <c r="BC75">
        <v>70</v>
      </c>
      <c r="BD75">
        <v>89</v>
      </c>
      <c r="BE75">
        <v>89</v>
      </c>
      <c r="BF75">
        <v>78</v>
      </c>
      <c r="BG75">
        <v>90</v>
      </c>
      <c r="BH75">
        <v>80</v>
      </c>
      <c r="BI75">
        <v>77</v>
      </c>
      <c r="BJ75">
        <v>76</v>
      </c>
      <c r="BK75">
        <v>52</v>
      </c>
      <c r="BL75">
        <v>82</v>
      </c>
      <c r="BM75">
        <v>75</v>
      </c>
      <c r="BN75">
        <v>76</v>
      </c>
      <c r="BO75">
        <v>77</v>
      </c>
      <c r="BP75">
        <v>91</v>
      </c>
      <c r="BQ75">
        <v>59</v>
      </c>
      <c r="BR75">
        <v>87</v>
      </c>
      <c r="BS75">
        <v>88</v>
      </c>
      <c r="BT75">
        <v>92</v>
      </c>
      <c r="BU75">
        <v>78</v>
      </c>
      <c r="BV75">
        <v>79</v>
      </c>
      <c r="BW75">
        <v>84</v>
      </c>
      <c r="BX75">
        <v>48</v>
      </c>
      <c r="BY75">
        <v>93</v>
      </c>
      <c r="BZ75">
        <v>77</v>
      </c>
      <c r="CA75">
        <v>85</v>
      </c>
      <c r="CB75">
        <v>82</v>
      </c>
      <c r="CC75">
        <v>52</v>
      </c>
      <c r="CD75">
        <v>45</v>
      </c>
      <c r="CE75">
        <v>39</v>
      </c>
      <c r="CF75">
        <v>12</v>
      </c>
      <c r="CG75">
        <v>5</v>
      </c>
      <c r="CH75">
        <v>13</v>
      </c>
      <c r="CI75">
        <v>13</v>
      </c>
      <c r="CJ75">
        <v>10</v>
      </c>
      <c r="CK75" t="s">
        <v>860</v>
      </c>
    </row>
    <row r="76" spans="1:89" x14ac:dyDescent="0.35">
      <c r="A76">
        <v>22</v>
      </c>
      <c r="B76">
        <v>167495</v>
      </c>
      <c r="C76" t="s">
        <v>351</v>
      </c>
      <c r="D76">
        <v>32</v>
      </c>
      <c r="E76" t="s">
        <v>352</v>
      </c>
      <c r="F76" t="s">
        <v>288</v>
      </c>
      <c r="G76" t="s">
        <v>289</v>
      </c>
      <c r="H76">
        <v>89</v>
      </c>
      <c r="I76">
        <v>89</v>
      </c>
      <c r="J76" t="s">
        <v>282</v>
      </c>
      <c r="K76" t="s">
        <v>283</v>
      </c>
      <c r="L76" t="s">
        <v>353</v>
      </c>
      <c r="M76" t="s">
        <v>354</v>
      </c>
      <c r="N76">
        <v>1473</v>
      </c>
      <c r="O76" t="s">
        <v>198</v>
      </c>
      <c r="P76">
        <v>5</v>
      </c>
      <c r="Q76">
        <v>4</v>
      </c>
      <c r="R76">
        <v>1</v>
      </c>
      <c r="S76" t="s">
        <v>185</v>
      </c>
      <c r="T76" t="s">
        <v>235</v>
      </c>
      <c r="U76" t="s">
        <v>187</v>
      </c>
      <c r="V76" t="s">
        <v>224</v>
      </c>
      <c r="W76">
        <v>1</v>
      </c>
      <c r="X76" t="s">
        <v>225</v>
      </c>
      <c r="Z76">
        <v>2021</v>
      </c>
      <c r="AA76" t="s">
        <v>805</v>
      </c>
      <c r="AB76" t="s">
        <v>883</v>
      </c>
      <c r="BC76">
        <v>15</v>
      </c>
      <c r="BD76">
        <v>13</v>
      </c>
      <c r="BE76">
        <v>25</v>
      </c>
      <c r="BF76">
        <v>55</v>
      </c>
      <c r="BG76">
        <v>11</v>
      </c>
      <c r="BH76">
        <v>30</v>
      </c>
      <c r="BI76">
        <v>14</v>
      </c>
      <c r="BJ76">
        <v>11</v>
      </c>
      <c r="BK76">
        <v>59</v>
      </c>
      <c r="BL76">
        <v>48</v>
      </c>
      <c r="BM76">
        <v>54</v>
      </c>
      <c r="BN76">
        <v>60</v>
      </c>
      <c r="BO76">
        <v>51</v>
      </c>
      <c r="BP76">
        <v>84</v>
      </c>
      <c r="BQ76">
        <v>35</v>
      </c>
      <c r="BR76">
        <v>25</v>
      </c>
      <c r="BS76">
        <v>77</v>
      </c>
      <c r="BT76">
        <v>43</v>
      </c>
      <c r="BU76">
        <v>80</v>
      </c>
      <c r="BV76">
        <v>16</v>
      </c>
      <c r="BW76">
        <v>29</v>
      </c>
      <c r="BX76">
        <v>30</v>
      </c>
      <c r="BY76">
        <v>12</v>
      </c>
      <c r="BZ76">
        <v>70</v>
      </c>
      <c r="CA76">
        <v>47</v>
      </c>
      <c r="CB76">
        <v>70</v>
      </c>
      <c r="CC76">
        <v>17</v>
      </c>
      <c r="CD76">
        <v>10</v>
      </c>
      <c r="CE76">
        <v>11</v>
      </c>
      <c r="CF76">
        <v>90</v>
      </c>
      <c r="CG76">
        <v>86</v>
      </c>
      <c r="CH76">
        <v>91</v>
      </c>
      <c r="CI76">
        <v>87</v>
      </c>
      <c r="CJ76">
        <v>87</v>
      </c>
      <c r="CK76" t="s">
        <v>884</v>
      </c>
    </row>
    <row r="77" spans="1:89" x14ac:dyDescent="0.35">
      <c r="A77">
        <v>23</v>
      </c>
      <c r="B77">
        <v>153079</v>
      </c>
      <c r="C77" t="s">
        <v>355</v>
      </c>
      <c r="D77">
        <v>30</v>
      </c>
      <c r="E77" t="s">
        <v>356</v>
      </c>
      <c r="F77" t="s">
        <v>178</v>
      </c>
      <c r="G77" t="s">
        <v>179</v>
      </c>
      <c r="H77">
        <v>89</v>
      </c>
      <c r="I77">
        <v>89</v>
      </c>
      <c r="J77" t="s">
        <v>230</v>
      </c>
      <c r="K77" t="s">
        <v>231</v>
      </c>
      <c r="L77" t="s">
        <v>357</v>
      </c>
      <c r="M77" t="s">
        <v>358</v>
      </c>
      <c r="N77">
        <v>2107</v>
      </c>
      <c r="O77" t="s">
        <v>198</v>
      </c>
      <c r="P77">
        <v>4</v>
      </c>
      <c r="Q77">
        <v>4</v>
      </c>
      <c r="R77">
        <v>4</v>
      </c>
      <c r="S77" t="s">
        <v>211</v>
      </c>
      <c r="T77" t="s">
        <v>359</v>
      </c>
      <c r="U77" t="s">
        <v>187</v>
      </c>
      <c r="V77" t="s">
        <v>201</v>
      </c>
      <c r="W77">
        <v>10</v>
      </c>
      <c r="X77" t="s">
        <v>360</v>
      </c>
      <c r="Z77">
        <v>2021</v>
      </c>
      <c r="AA77" t="s">
        <v>816</v>
      </c>
      <c r="AB77" t="s">
        <v>809</v>
      </c>
      <c r="AC77" t="s">
        <v>824</v>
      </c>
      <c r="AD77" t="s">
        <v>824</v>
      </c>
      <c r="AE77" t="s">
        <v>824</v>
      </c>
      <c r="AF77" t="s">
        <v>824</v>
      </c>
      <c r="AG77" t="s">
        <v>811</v>
      </c>
      <c r="AH77" t="s">
        <v>811</v>
      </c>
      <c r="AI77" t="s">
        <v>811</v>
      </c>
      <c r="AJ77" t="s">
        <v>824</v>
      </c>
      <c r="AK77" t="s">
        <v>823</v>
      </c>
      <c r="AL77" t="s">
        <v>823</v>
      </c>
      <c r="AM77" t="s">
        <v>823</v>
      </c>
      <c r="AN77" t="s">
        <v>818</v>
      </c>
      <c r="AO77" t="s">
        <v>856</v>
      </c>
      <c r="AP77" t="s">
        <v>856</v>
      </c>
      <c r="AQ77" t="s">
        <v>856</v>
      </c>
      <c r="AR77" t="s">
        <v>818</v>
      </c>
      <c r="AS77" t="s">
        <v>849</v>
      </c>
      <c r="AT77" t="s">
        <v>865</v>
      </c>
      <c r="AU77" t="s">
        <v>865</v>
      </c>
      <c r="AV77" t="s">
        <v>865</v>
      </c>
      <c r="AW77" t="s">
        <v>849</v>
      </c>
      <c r="AX77" t="s">
        <v>797</v>
      </c>
      <c r="AY77" t="s">
        <v>803</v>
      </c>
      <c r="AZ77" t="s">
        <v>803</v>
      </c>
      <c r="BA77" t="s">
        <v>803</v>
      </c>
      <c r="BB77" t="s">
        <v>797</v>
      </c>
      <c r="BC77">
        <v>70</v>
      </c>
      <c r="BD77">
        <v>93</v>
      </c>
      <c r="BE77">
        <v>77</v>
      </c>
      <c r="BF77">
        <v>81</v>
      </c>
      <c r="BG77">
        <v>85</v>
      </c>
      <c r="BH77">
        <v>89</v>
      </c>
      <c r="BI77">
        <v>82</v>
      </c>
      <c r="BJ77">
        <v>73</v>
      </c>
      <c r="BK77">
        <v>64</v>
      </c>
      <c r="BL77">
        <v>89</v>
      </c>
      <c r="BM77">
        <v>88</v>
      </c>
      <c r="BN77">
        <v>80</v>
      </c>
      <c r="BO77">
        <v>86</v>
      </c>
      <c r="BP77">
        <v>90</v>
      </c>
      <c r="BQ77">
        <v>91</v>
      </c>
      <c r="BR77">
        <v>88</v>
      </c>
      <c r="BS77">
        <v>81</v>
      </c>
      <c r="BT77">
        <v>76</v>
      </c>
      <c r="BU77">
        <v>73</v>
      </c>
      <c r="BV77">
        <v>83</v>
      </c>
      <c r="BW77">
        <v>65</v>
      </c>
      <c r="BX77">
        <v>24</v>
      </c>
      <c r="BY77">
        <v>92</v>
      </c>
      <c r="BZ77">
        <v>83</v>
      </c>
      <c r="CA77">
        <v>83</v>
      </c>
      <c r="CB77">
        <v>90</v>
      </c>
      <c r="CC77">
        <v>30</v>
      </c>
      <c r="CD77">
        <v>20</v>
      </c>
      <c r="CE77">
        <v>12</v>
      </c>
      <c r="CF77">
        <v>13</v>
      </c>
      <c r="CG77">
        <v>15</v>
      </c>
      <c r="CH77">
        <v>6</v>
      </c>
      <c r="CI77">
        <v>11</v>
      </c>
      <c r="CJ77">
        <v>14</v>
      </c>
      <c r="CK77" t="s">
        <v>885</v>
      </c>
    </row>
    <row r="78" spans="1:89" x14ac:dyDescent="0.35">
      <c r="A78">
        <v>24</v>
      </c>
      <c r="B78">
        <v>138956</v>
      </c>
      <c r="C78" t="s">
        <v>361</v>
      </c>
      <c r="D78">
        <v>33</v>
      </c>
      <c r="E78" t="s">
        <v>362</v>
      </c>
      <c r="F78" t="s">
        <v>363</v>
      </c>
      <c r="G78" t="s">
        <v>364</v>
      </c>
      <c r="H78">
        <v>89</v>
      </c>
      <c r="I78">
        <v>89</v>
      </c>
      <c r="J78" t="s">
        <v>194</v>
      </c>
      <c r="K78" t="s">
        <v>195</v>
      </c>
      <c r="L78" t="s">
        <v>365</v>
      </c>
      <c r="M78" t="s">
        <v>366</v>
      </c>
      <c r="N78">
        <v>1841</v>
      </c>
      <c r="O78" t="s">
        <v>184</v>
      </c>
      <c r="P78">
        <v>4</v>
      </c>
      <c r="Q78">
        <v>3</v>
      </c>
      <c r="R78">
        <v>2</v>
      </c>
      <c r="S78" t="s">
        <v>297</v>
      </c>
      <c r="T78" t="s">
        <v>235</v>
      </c>
      <c r="U78" t="s">
        <v>187</v>
      </c>
      <c r="V78" t="s">
        <v>367</v>
      </c>
      <c r="W78">
        <v>3</v>
      </c>
      <c r="X78" t="s">
        <v>368</v>
      </c>
      <c r="Z78">
        <v>2020</v>
      </c>
      <c r="AA78" t="s">
        <v>788</v>
      </c>
      <c r="AB78" t="s">
        <v>874</v>
      </c>
      <c r="AC78" t="s">
        <v>849</v>
      </c>
      <c r="AD78" t="s">
        <v>849</v>
      </c>
      <c r="AE78" t="s">
        <v>849</v>
      </c>
      <c r="AF78" t="s">
        <v>886</v>
      </c>
      <c r="AG78" t="s">
        <v>887</v>
      </c>
      <c r="AH78" t="s">
        <v>887</v>
      </c>
      <c r="AI78" t="s">
        <v>887</v>
      </c>
      <c r="AJ78" t="s">
        <v>886</v>
      </c>
      <c r="AK78" t="s">
        <v>886</v>
      </c>
      <c r="AL78" t="s">
        <v>886</v>
      </c>
      <c r="AM78" t="s">
        <v>886</v>
      </c>
      <c r="AN78" t="s">
        <v>865</v>
      </c>
      <c r="AO78" t="s">
        <v>802</v>
      </c>
      <c r="AP78" t="s">
        <v>802</v>
      </c>
      <c r="AQ78" t="s">
        <v>802</v>
      </c>
      <c r="AR78" t="s">
        <v>865</v>
      </c>
      <c r="AS78" t="s">
        <v>879</v>
      </c>
      <c r="AT78" t="s">
        <v>856</v>
      </c>
      <c r="AU78" t="s">
        <v>856</v>
      </c>
      <c r="AV78" t="s">
        <v>856</v>
      </c>
      <c r="AW78" t="s">
        <v>879</v>
      </c>
      <c r="AX78" t="s">
        <v>812</v>
      </c>
      <c r="AY78" t="s">
        <v>824</v>
      </c>
      <c r="AZ78" t="s">
        <v>824</v>
      </c>
      <c r="BA78" t="s">
        <v>824</v>
      </c>
      <c r="BB78" t="s">
        <v>812</v>
      </c>
      <c r="BC78">
        <v>58</v>
      </c>
      <c r="BD78">
        <v>33</v>
      </c>
      <c r="BE78">
        <v>83</v>
      </c>
      <c r="BF78">
        <v>59</v>
      </c>
      <c r="BG78">
        <v>45</v>
      </c>
      <c r="BH78">
        <v>58</v>
      </c>
      <c r="BI78">
        <v>60</v>
      </c>
      <c r="BJ78">
        <v>31</v>
      </c>
      <c r="BK78">
        <v>59</v>
      </c>
      <c r="BL78">
        <v>57</v>
      </c>
      <c r="BM78">
        <v>63</v>
      </c>
      <c r="BN78">
        <v>75</v>
      </c>
      <c r="BO78">
        <v>54</v>
      </c>
      <c r="BP78">
        <v>82</v>
      </c>
      <c r="BQ78">
        <v>55</v>
      </c>
      <c r="BR78">
        <v>78</v>
      </c>
      <c r="BS78">
        <v>89</v>
      </c>
      <c r="BT78">
        <v>65</v>
      </c>
      <c r="BU78">
        <v>89</v>
      </c>
      <c r="BV78">
        <v>49</v>
      </c>
      <c r="BW78">
        <v>92</v>
      </c>
      <c r="BX78">
        <v>88</v>
      </c>
      <c r="BY78">
        <v>28</v>
      </c>
      <c r="BZ78">
        <v>50</v>
      </c>
      <c r="CA78">
        <v>50</v>
      </c>
      <c r="CB78">
        <v>84</v>
      </c>
      <c r="CC78">
        <v>93</v>
      </c>
      <c r="CD78">
        <v>93</v>
      </c>
      <c r="CE78">
        <v>90</v>
      </c>
      <c r="CF78">
        <v>3</v>
      </c>
      <c r="CG78">
        <v>3</v>
      </c>
      <c r="CH78">
        <v>2</v>
      </c>
      <c r="CI78">
        <v>4</v>
      </c>
      <c r="CJ78">
        <v>3</v>
      </c>
      <c r="CK78" t="s">
        <v>888</v>
      </c>
    </row>
    <row r="79" spans="1:89" x14ac:dyDescent="0.35">
      <c r="A79">
        <v>25</v>
      </c>
      <c r="B79">
        <v>231747</v>
      </c>
      <c r="C79" t="s">
        <v>369</v>
      </c>
      <c r="D79">
        <v>19</v>
      </c>
      <c r="E79" t="s">
        <v>370</v>
      </c>
      <c r="F79" t="s">
        <v>307</v>
      </c>
      <c r="G79" t="s">
        <v>308</v>
      </c>
      <c r="H79">
        <v>88</v>
      </c>
      <c r="I79">
        <v>95</v>
      </c>
      <c r="J79" t="s">
        <v>207</v>
      </c>
      <c r="K79" t="s">
        <v>208</v>
      </c>
      <c r="L79" t="s">
        <v>371</v>
      </c>
      <c r="M79" t="s">
        <v>372</v>
      </c>
      <c r="N79">
        <v>2118</v>
      </c>
      <c r="O79" t="s">
        <v>198</v>
      </c>
      <c r="P79">
        <v>3</v>
      </c>
      <c r="Q79">
        <v>4</v>
      </c>
      <c r="R79">
        <v>5</v>
      </c>
      <c r="S79" t="s">
        <v>211</v>
      </c>
      <c r="T79" t="s">
        <v>223</v>
      </c>
      <c r="U79" t="s">
        <v>187</v>
      </c>
      <c r="V79" t="s">
        <v>373</v>
      </c>
      <c r="W79">
        <v>10</v>
      </c>
      <c r="X79" t="s">
        <v>374</v>
      </c>
      <c r="Z79">
        <v>2022</v>
      </c>
      <c r="AA79" t="s">
        <v>863</v>
      </c>
      <c r="AB79" t="s">
        <v>870</v>
      </c>
      <c r="AC79" t="s">
        <v>823</v>
      </c>
      <c r="AD79" t="s">
        <v>823</v>
      </c>
      <c r="AE79" t="s">
        <v>823</v>
      </c>
      <c r="AF79" t="s">
        <v>811</v>
      </c>
      <c r="AG79" t="s">
        <v>811</v>
      </c>
      <c r="AH79" t="s">
        <v>811</v>
      </c>
      <c r="AI79" t="s">
        <v>811</v>
      </c>
      <c r="AJ79" t="s">
        <v>811</v>
      </c>
      <c r="AK79" t="s">
        <v>824</v>
      </c>
      <c r="AL79" t="s">
        <v>824</v>
      </c>
      <c r="AM79" t="s">
        <v>824</v>
      </c>
      <c r="AN79" t="s">
        <v>824</v>
      </c>
      <c r="AO79" t="s">
        <v>851</v>
      </c>
      <c r="AP79" t="s">
        <v>851</v>
      </c>
      <c r="AQ79" t="s">
        <v>851</v>
      </c>
      <c r="AR79" t="s">
        <v>824</v>
      </c>
      <c r="AS79" t="s">
        <v>814</v>
      </c>
      <c r="AT79" t="s">
        <v>848</v>
      </c>
      <c r="AU79" t="s">
        <v>848</v>
      </c>
      <c r="AV79" t="s">
        <v>848</v>
      </c>
      <c r="AW79" t="s">
        <v>814</v>
      </c>
      <c r="AX79" t="s">
        <v>848</v>
      </c>
      <c r="AY79" t="s">
        <v>886</v>
      </c>
      <c r="AZ79" t="s">
        <v>886</v>
      </c>
      <c r="BA79" t="s">
        <v>886</v>
      </c>
      <c r="BB79" t="s">
        <v>848</v>
      </c>
      <c r="BC79">
        <v>77</v>
      </c>
      <c r="BD79">
        <v>88</v>
      </c>
      <c r="BE79">
        <v>77</v>
      </c>
      <c r="BF79">
        <v>82</v>
      </c>
      <c r="BG79">
        <v>78</v>
      </c>
      <c r="BH79">
        <v>90</v>
      </c>
      <c r="BI79">
        <v>77</v>
      </c>
      <c r="BJ79">
        <v>63</v>
      </c>
      <c r="BK79">
        <v>73</v>
      </c>
      <c r="BL79">
        <v>91</v>
      </c>
      <c r="BM79">
        <v>96</v>
      </c>
      <c r="BN79">
        <v>96</v>
      </c>
      <c r="BO79">
        <v>92</v>
      </c>
      <c r="BP79">
        <v>87</v>
      </c>
      <c r="BQ79">
        <v>83</v>
      </c>
      <c r="BR79">
        <v>79</v>
      </c>
      <c r="BS79">
        <v>75</v>
      </c>
      <c r="BT79">
        <v>83</v>
      </c>
      <c r="BU79">
        <v>71</v>
      </c>
      <c r="BV79">
        <v>78</v>
      </c>
      <c r="BW79">
        <v>62</v>
      </c>
      <c r="BX79">
        <v>38</v>
      </c>
      <c r="BY79">
        <v>88</v>
      </c>
      <c r="BZ79">
        <v>82</v>
      </c>
      <c r="CA79">
        <v>70</v>
      </c>
      <c r="CB79">
        <v>86</v>
      </c>
      <c r="CC79">
        <v>34</v>
      </c>
      <c r="CD79">
        <v>34</v>
      </c>
      <c r="CE79">
        <v>32</v>
      </c>
      <c r="CF79">
        <v>13</v>
      </c>
      <c r="CG79">
        <v>5</v>
      </c>
      <c r="CH79">
        <v>7</v>
      </c>
      <c r="CI79">
        <v>11</v>
      </c>
      <c r="CJ79">
        <v>6</v>
      </c>
      <c r="CK79" t="s">
        <v>889</v>
      </c>
    </row>
    <row r="80" spans="1:89" x14ac:dyDescent="0.35">
      <c r="A80">
        <v>26</v>
      </c>
      <c r="B80">
        <v>209331</v>
      </c>
      <c r="C80" t="s">
        <v>375</v>
      </c>
      <c r="D80">
        <v>26</v>
      </c>
      <c r="E80" t="s">
        <v>376</v>
      </c>
      <c r="F80" t="s">
        <v>377</v>
      </c>
      <c r="G80" t="s">
        <v>378</v>
      </c>
      <c r="H80">
        <v>88</v>
      </c>
      <c r="I80">
        <v>89</v>
      </c>
      <c r="J80" t="s">
        <v>379</v>
      </c>
      <c r="K80" t="s">
        <v>380</v>
      </c>
      <c r="L80" t="s">
        <v>381</v>
      </c>
      <c r="M80" t="s">
        <v>382</v>
      </c>
      <c r="N80">
        <v>2146</v>
      </c>
      <c r="O80" t="s">
        <v>184</v>
      </c>
      <c r="P80">
        <v>3</v>
      </c>
      <c r="Q80">
        <v>3</v>
      </c>
      <c r="R80">
        <v>4</v>
      </c>
      <c r="S80" t="s">
        <v>211</v>
      </c>
      <c r="T80" t="s">
        <v>383</v>
      </c>
      <c r="U80" t="s">
        <v>187</v>
      </c>
      <c r="V80" t="s">
        <v>373</v>
      </c>
      <c r="W80">
        <v>10</v>
      </c>
      <c r="X80" t="s">
        <v>384</v>
      </c>
      <c r="Z80">
        <v>2023</v>
      </c>
      <c r="AA80" t="s">
        <v>799</v>
      </c>
      <c r="AB80" t="s">
        <v>890</v>
      </c>
      <c r="AC80" t="s">
        <v>818</v>
      </c>
      <c r="AD80" t="s">
        <v>818</v>
      </c>
      <c r="AE80" t="s">
        <v>818</v>
      </c>
      <c r="AF80" t="s">
        <v>811</v>
      </c>
      <c r="AG80" t="s">
        <v>824</v>
      </c>
      <c r="AH80" t="s">
        <v>824</v>
      </c>
      <c r="AI80" t="s">
        <v>824</v>
      </c>
      <c r="AJ80" t="s">
        <v>811</v>
      </c>
      <c r="AK80" t="s">
        <v>824</v>
      </c>
      <c r="AL80" t="s">
        <v>824</v>
      </c>
      <c r="AM80" t="s">
        <v>824</v>
      </c>
      <c r="AN80" t="s">
        <v>824</v>
      </c>
      <c r="AO80" t="s">
        <v>871</v>
      </c>
      <c r="AP80" t="s">
        <v>871</v>
      </c>
      <c r="AQ80" t="s">
        <v>871</v>
      </c>
      <c r="AR80" t="s">
        <v>824</v>
      </c>
      <c r="AS80" t="s">
        <v>841</v>
      </c>
      <c r="AT80" t="s">
        <v>814</v>
      </c>
      <c r="AU80" t="s">
        <v>814</v>
      </c>
      <c r="AV80" t="s">
        <v>814</v>
      </c>
      <c r="AW80" t="s">
        <v>841</v>
      </c>
      <c r="AX80" t="s">
        <v>814</v>
      </c>
      <c r="AY80" t="s">
        <v>850</v>
      </c>
      <c r="AZ80" t="s">
        <v>850</v>
      </c>
      <c r="BA80" t="s">
        <v>850</v>
      </c>
      <c r="BB80" t="s">
        <v>814</v>
      </c>
      <c r="BC80">
        <v>78</v>
      </c>
      <c r="BD80">
        <v>90</v>
      </c>
      <c r="BE80">
        <v>59</v>
      </c>
      <c r="BF80">
        <v>82</v>
      </c>
      <c r="BG80">
        <v>73</v>
      </c>
      <c r="BH80">
        <v>89</v>
      </c>
      <c r="BI80">
        <v>83</v>
      </c>
      <c r="BJ80">
        <v>60</v>
      </c>
      <c r="BK80">
        <v>72</v>
      </c>
      <c r="BL80">
        <v>88</v>
      </c>
      <c r="BM80">
        <v>94</v>
      </c>
      <c r="BN80">
        <v>91</v>
      </c>
      <c r="BO80">
        <v>91</v>
      </c>
      <c r="BP80">
        <v>91</v>
      </c>
      <c r="BQ80">
        <v>88</v>
      </c>
      <c r="BR80">
        <v>77</v>
      </c>
      <c r="BS80">
        <v>68</v>
      </c>
      <c r="BT80">
        <v>84</v>
      </c>
      <c r="BU80">
        <v>70</v>
      </c>
      <c r="BV80">
        <v>83</v>
      </c>
      <c r="BW80">
        <v>63</v>
      </c>
      <c r="BX80">
        <v>55</v>
      </c>
      <c r="BY80">
        <v>90</v>
      </c>
      <c r="BZ80">
        <v>82</v>
      </c>
      <c r="CA80">
        <v>61</v>
      </c>
      <c r="CB80">
        <v>91</v>
      </c>
      <c r="CC80">
        <v>38</v>
      </c>
      <c r="CD80">
        <v>43</v>
      </c>
      <c r="CE80">
        <v>41</v>
      </c>
      <c r="CF80">
        <v>14</v>
      </c>
      <c r="CG80">
        <v>14</v>
      </c>
      <c r="CH80">
        <v>9</v>
      </c>
      <c r="CI80">
        <v>11</v>
      </c>
      <c r="CJ80">
        <v>14</v>
      </c>
      <c r="CK80" t="s">
        <v>891</v>
      </c>
    </row>
    <row r="81" spans="1:89" x14ac:dyDescent="0.35">
      <c r="A81">
        <v>27</v>
      </c>
      <c r="B81">
        <v>200145</v>
      </c>
      <c r="C81" t="s">
        <v>385</v>
      </c>
      <c r="D81">
        <v>26</v>
      </c>
      <c r="E81" t="s">
        <v>386</v>
      </c>
      <c r="F81" t="s">
        <v>205</v>
      </c>
      <c r="G81" t="s">
        <v>206</v>
      </c>
      <c r="H81">
        <v>88</v>
      </c>
      <c r="I81">
        <v>90</v>
      </c>
      <c r="J81" t="s">
        <v>250</v>
      </c>
      <c r="K81" t="s">
        <v>251</v>
      </c>
      <c r="L81" t="s">
        <v>387</v>
      </c>
      <c r="M81" t="s">
        <v>303</v>
      </c>
      <c r="N81">
        <v>2170</v>
      </c>
      <c r="O81" t="s">
        <v>198</v>
      </c>
      <c r="P81">
        <v>3</v>
      </c>
      <c r="Q81">
        <v>3</v>
      </c>
      <c r="R81">
        <v>2</v>
      </c>
      <c r="S81" t="s">
        <v>297</v>
      </c>
      <c r="T81" t="s">
        <v>235</v>
      </c>
      <c r="U81" t="s">
        <v>187</v>
      </c>
      <c r="V81" t="s">
        <v>344</v>
      </c>
      <c r="W81">
        <v>14</v>
      </c>
      <c r="X81" t="s">
        <v>388</v>
      </c>
      <c r="Z81">
        <v>2021</v>
      </c>
      <c r="AA81" t="s">
        <v>881</v>
      </c>
      <c r="AB81" t="s">
        <v>892</v>
      </c>
      <c r="AC81" t="s">
        <v>842</v>
      </c>
      <c r="AD81" t="s">
        <v>842</v>
      </c>
      <c r="AE81" t="s">
        <v>842</v>
      </c>
      <c r="AF81" t="s">
        <v>859</v>
      </c>
      <c r="AG81" t="s">
        <v>813</v>
      </c>
      <c r="AH81" t="s">
        <v>813</v>
      </c>
      <c r="AI81" t="s">
        <v>813</v>
      </c>
      <c r="AJ81" t="s">
        <v>859</v>
      </c>
      <c r="AK81" t="s">
        <v>879</v>
      </c>
      <c r="AL81" t="s">
        <v>879</v>
      </c>
      <c r="AM81" t="s">
        <v>879</v>
      </c>
      <c r="AN81" t="s">
        <v>826</v>
      </c>
      <c r="AO81" t="s">
        <v>871</v>
      </c>
      <c r="AP81" t="s">
        <v>871</v>
      </c>
      <c r="AQ81" t="s">
        <v>871</v>
      </c>
      <c r="AR81" t="s">
        <v>826</v>
      </c>
      <c r="AS81" t="s">
        <v>851</v>
      </c>
      <c r="AT81" t="s">
        <v>823</v>
      </c>
      <c r="AU81" t="s">
        <v>823</v>
      </c>
      <c r="AV81" t="s">
        <v>823</v>
      </c>
      <c r="AW81" t="s">
        <v>851</v>
      </c>
      <c r="AX81" t="s">
        <v>825</v>
      </c>
      <c r="AY81" t="s">
        <v>823</v>
      </c>
      <c r="AZ81" t="s">
        <v>823</v>
      </c>
      <c r="BA81" t="s">
        <v>823</v>
      </c>
      <c r="BB81" t="s">
        <v>825</v>
      </c>
      <c r="BC81">
        <v>52</v>
      </c>
      <c r="BD81">
        <v>59</v>
      </c>
      <c r="BE81">
        <v>76</v>
      </c>
      <c r="BF81">
        <v>85</v>
      </c>
      <c r="BG81">
        <v>53</v>
      </c>
      <c r="BH81">
        <v>69</v>
      </c>
      <c r="BI81">
        <v>59</v>
      </c>
      <c r="BJ81">
        <v>74</v>
      </c>
      <c r="BK81">
        <v>82</v>
      </c>
      <c r="BL81">
        <v>78</v>
      </c>
      <c r="BM81">
        <v>59</v>
      </c>
      <c r="BN81">
        <v>65</v>
      </c>
      <c r="BO81">
        <v>62</v>
      </c>
      <c r="BP81">
        <v>84</v>
      </c>
      <c r="BQ81">
        <v>66</v>
      </c>
      <c r="BR81">
        <v>86</v>
      </c>
      <c r="BS81">
        <v>88</v>
      </c>
      <c r="BT81">
        <v>87</v>
      </c>
      <c r="BU81">
        <v>89</v>
      </c>
      <c r="BV81">
        <v>79</v>
      </c>
      <c r="BW81">
        <v>87</v>
      </c>
      <c r="BX81">
        <v>87</v>
      </c>
      <c r="BY81">
        <v>69</v>
      </c>
      <c r="BZ81">
        <v>77</v>
      </c>
      <c r="CA81">
        <v>66</v>
      </c>
      <c r="CB81">
        <v>84</v>
      </c>
      <c r="CC81">
        <v>88</v>
      </c>
      <c r="CD81">
        <v>90</v>
      </c>
      <c r="CE81">
        <v>87</v>
      </c>
      <c r="CF81">
        <v>13</v>
      </c>
      <c r="CG81">
        <v>14</v>
      </c>
      <c r="CH81">
        <v>16</v>
      </c>
      <c r="CI81">
        <v>12</v>
      </c>
      <c r="CJ81">
        <v>12</v>
      </c>
      <c r="CK81" t="s">
        <v>893</v>
      </c>
    </row>
    <row r="82" spans="1:89" x14ac:dyDescent="0.35">
      <c r="A82">
        <v>28</v>
      </c>
      <c r="B82">
        <v>198710</v>
      </c>
      <c r="C82" t="s">
        <v>389</v>
      </c>
      <c r="D82">
        <v>26</v>
      </c>
      <c r="E82" t="s">
        <v>390</v>
      </c>
      <c r="F82" t="s">
        <v>391</v>
      </c>
      <c r="G82" t="s">
        <v>392</v>
      </c>
      <c r="H82">
        <v>88</v>
      </c>
      <c r="I82">
        <v>89</v>
      </c>
      <c r="J82" t="s">
        <v>282</v>
      </c>
      <c r="K82" t="s">
        <v>283</v>
      </c>
      <c r="L82" t="s">
        <v>381</v>
      </c>
      <c r="M82" t="s">
        <v>343</v>
      </c>
      <c r="N82">
        <v>2171</v>
      </c>
      <c r="O82" t="s">
        <v>184</v>
      </c>
      <c r="P82">
        <v>4</v>
      </c>
      <c r="Q82">
        <v>3</v>
      </c>
      <c r="R82">
        <v>4</v>
      </c>
      <c r="S82" t="s">
        <v>185</v>
      </c>
      <c r="T82" t="s">
        <v>235</v>
      </c>
      <c r="U82" t="s">
        <v>187</v>
      </c>
      <c r="V82" t="s">
        <v>393</v>
      </c>
      <c r="W82">
        <v>10</v>
      </c>
      <c r="Y82" t="s">
        <v>250</v>
      </c>
      <c r="Z82" t="s">
        <v>894</v>
      </c>
      <c r="AA82" t="s">
        <v>808</v>
      </c>
      <c r="AB82" t="s">
        <v>853</v>
      </c>
      <c r="AC82" t="s">
        <v>871</v>
      </c>
      <c r="AD82" t="s">
        <v>871</v>
      </c>
      <c r="AE82" t="s">
        <v>871</v>
      </c>
      <c r="AF82" t="s">
        <v>801</v>
      </c>
      <c r="AG82" t="s">
        <v>818</v>
      </c>
      <c r="AH82" t="s">
        <v>818</v>
      </c>
      <c r="AI82" t="s">
        <v>818</v>
      </c>
      <c r="AJ82" t="s">
        <v>801</v>
      </c>
      <c r="AK82" t="s">
        <v>823</v>
      </c>
      <c r="AL82" t="s">
        <v>823</v>
      </c>
      <c r="AM82" t="s">
        <v>823</v>
      </c>
      <c r="AN82" t="s">
        <v>818</v>
      </c>
      <c r="AO82" t="s">
        <v>794</v>
      </c>
      <c r="AP82" t="s">
        <v>794</v>
      </c>
      <c r="AQ82" t="s">
        <v>794</v>
      </c>
      <c r="AR82" t="s">
        <v>818</v>
      </c>
      <c r="AS82" t="s">
        <v>859</v>
      </c>
      <c r="AT82" t="s">
        <v>855</v>
      </c>
      <c r="AU82" t="s">
        <v>855</v>
      </c>
      <c r="AV82" t="s">
        <v>855</v>
      </c>
      <c r="AW82" t="s">
        <v>859</v>
      </c>
      <c r="AX82" t="s">
        <v>795</v>
      </c>
      <c r="AY82" t="s">
        <v>849</v>
      </c>
      <c r="AZ82" t="s">
        <v>849</v>
      </c>
      <c r="BA82" t="s">
        <v>849</v>
      </c>
      <c r="BB82" t="s">
        <v>795</v>
      </c>
      <c r="BC82">
        <v>90</v>
      </c>
      <c r="BD82">
        <v>83</v>
      </c>
      <c r="BE82">
        <v>62</v>
      </c>
      <c r="BF82">
        <v>89</v>
      </c>
      <c r="BG82">
        <v>90</v>
      </c>
      <c r="BH82">
        <v>85</v>
      </c>
      <c r="BI82">
        <v>89</v>
      </c>
      <c r="BJ82">
        <v>86</v>
      </c>
      <c r="BK82">
        <v>83</v>
      </c>
      <c r="BL82">
        <v>90</v>
      </c>
      <c r="BM82">
        <v>73</v>
      </c>
      <c r="BN82">
        <v>67</v>
      </c>
      <c r="BO82">
        <v>83</v>
      </c>
      <c r="BP82">
        <v>85</v>
      </c>
      <c r="BQ82">
        <v>76</v>
      </c>
      <c r="BR82">
        <v>86</v>
      </c>
      <c r="BS82">
        <v>54</v>
      </c>
      <c r="BT82">
        <v>70</v>
      </c>
      <c r="BU82">
        <v>68</v>
      </c>
      <c r="BV82">
        <v>92</v>
      </c>
      <c r="BW82">
        <v>64</v>
      </c>
      <c r="BX82">
        <v>55</v>
      </c>
      <c r="BY82">
        <v>80</v>
      </c>
      <c r="BZ82">
        <v>89</v>
      </c>
      <c r="CA82">
        <v>81</v>
      </c>
      <c r="CB82">
        <v>87</v>
      </c>
      <c r="CC82">
        <v>52</v>
      </c>
      <c r="CD82">
        <v>41</v>
      </c>
      <c r="CE82">
        <v>44</v>
      </c>
      <c r="CF82">
        <v>15</v>
      </c>
      <c r="CG82">
        <v>15</v>
      </c>
      <c r="CH82">
        <v>15</v>
      </c>
      <c r="CI82">
        <v>5</v>
      </c>
      <c r="CJ82">
        <v>14</v>
      </c>
    </row>
    <row r="83" spans="1:89" x14ac:dyDescent="0.35">
      <c r="A83">
        <v>29</v>
      </c>
      <c r="B83">
        <v>198219</v>
      </c>
      <c r="C83" t="s">
        <v>394</v>
      </c>
      <c r="D83">
        <v>27</v>
      </c>
      <c r="E83" t="s">
        <v>395</v>
      </c>
      <c r="F83" t="s">
        <v>363</v>
      </c>
      <c r="G83" t="s">
        <v>364</v>
      </c>
      <c r="H83">
        <v>88</v>
      </c>
      <c r="I83">
        <v>88</v>
      </c>
      <c r="J83" t="s">
        <v>396</v>
      </c>
      <c r="K83" t="s">
        <v>397</v>
      </c>
      <c r="L83" t="s">
        <v>398</v>
      </c>
      <c r="M83" t="s">
        <v>399</v>
      </c>
      <c r="N83">
        <v>2017</v>
      </c>
      <c r="O83" t="s">
        <v>198</v>
      </c>
      <c r="P83">
        <v>3</v>
      </c>
      <c r="Q83">
        <v>3</v>
      </c>
      <c r="R83">
        <v>4</v>
      </c>
      <c r="S83" t="s">
        <v>211</v>
      </c>
      <c r="T83" t="s">
        <v>235</v>
      </c>
      <c r="U83" t="s">
        <v>187</v>
      </c>
      <c r="V83" t="s">
        <v>213</v>
      </c>
      <c r="W83">
        <v>10</v>
      </c>
      <c r="X83" t="s">
        <v>324</v>
      </c>
      <c r="Z83">
        <v>2022</v>
      </c>
      <c r="AA83" t="s">
        <v>895</v>
      </c>
      <c r="AB83" t="s">
        <v>896</v>
      </c>
      <c r="AC83" t="s">
        <v>851</v>
      </c>
      <c r="AD83" t="s">
        <v>851</v>
      </c>
      <c r="AE83" t="s">
        <v>851</v>
      </c>
      <c r="AF83" t="s">
        <v>824</v>
      </c>
      <c r="AG83" t="s">
        <v>823</v>
      </c>
      <c r="AH83" t="s">
        <v>823</v>
      </c>
      <c r="AI83" t="s">
        <v>823</v>
      </c>
      <c r="AJ83" t="s">
        <v>824</v>
      </c>
      <c r="AK83" t="s">
        <v>824</v>
      </c>
      <c r="AL83" t="s">
        <v>824</v>
      </c>
      <c r="AM83" t="s">
        <v>824</v>
      </c>
      <c r="AN83" t="s">
        <v>824</v>
      </c>
      <c r="AO83" t="s">
        <v>851</v>
      </c>
      <c r="AP83" t="s">
        <v>851</v>
      </c>
      <c r="AQ83" t="s">
        <v>851</v>
      </c>
      <c r="AR83" t="s">
        <v>824</v>
      </c>
      <c r="AS83" t="s">
        <v>819</v>
      </c>
      <c r="AT83" t="s">
        <v>849</v>
      </c>
      <c r="AU83" t="s">
        <v>849</v>
      </c>
      <c r="AV83" t="s">
        <v>849</v>
      </c>
      <c r="AW83" t="s">
        <v>819</v>
      </c>
      <c r="AX83" t="s">
        <v>849</v>
      </c>
      <c r="AY83" t="s">
        <v>897</v>
      </c>
      <c r="AZ83" t="s">
        <v>897</v>
      </c>
      <c r="BA83" t="s">
        <v>897</v>
      </c>
      <c r="BB83" t="s">
        <v>849</v>
      </c>
      <c r="BC83">
        <v>86</v>
      </c>
      <c r="BD83">
        <v>77</v>
      </c>
      <c r="BE83">
        <v>56</v>
      </c>
      <c r="BF83">
        <v>85</v>
      </c>
      <c r="BG83">
        <v>74</v>
      </c>
      <c r="BH83">
        <v>90</v>
      </c>
      <c r="BI83">
        <v>87</v>
      </c>
      <c r="BJ83">
        <v>77</v>
      </c>
      <c r="BK83">
        <v>78</v>
      </c>
      <c r="BL83">
        <v>93</v>
      </c>
      <c r="BM83">
        <v>94</v>
      </c>
      <c r="BN83">
        <v>86</v>
      </c>
      <c r="BO83">
        <v>94</v>
      </c>
      <c r="BP83">
        <v>83</v>
      </c>
      <c r="BQ83">
        <v>93</v>
      </c>
      <c r="BR83">
        <v>75</v>
      </c>
      <c r="BS83">
        <v>53</v>
      </c>
      <c r="BT83">
        <v>75</v>
      </c>
      <c r="BU83">
        <v>44</v>
      </c>
      <c r="BV83">
        <v>84</v>
      </c>
      <c r="BW83">
        <v>34</v>
      </c>
      <c r="BX83">
        <v>26</v>
      </c>
      <c r="BY83">
        <v>83</v>
      </c>
      <c r="BZ83">
        <v>87</v>
      </c>
      <c r="CA83">
        <v>61</v>
      </c>
      <c r="CB83">
        <v>83</v>
      </c>
      <c r="CC83">
        <v>51</v>
      </c>
      <c r="CD83">
        <v>24</v>
      </c>
      <c r="CE83">
        <v>22</v>
      </c>
      <c r="CF83">
        <v>8</v>
      </c>
      <c r="CG83">
        <v>4</v>
      </c>
      <c r="CH83">
        <v>14</v>
      </c>
      <c r="CI83">
        <v>9</v>
      </c>
      <c r="CJ83">
        <v>10</v>
      </c>
      <c r="CK83" t="s">
        <v>898</v>
      </c>
    </row>
    <row r="84" spans="1:89" x14ac:dyDescent="0.35">
      <c r="A84">
        <v>30</v>
      </c>
      <c r="B84">
        <v>197781</v>
      </c>
      <c r="C84" t="s">
        <v>400</v>
      </c>
      <c r="D84">
        <v>26</v>
      </c>
      <c r="E84" t="s">
        <v>401</v>
      </c>
      <c r="F84" t="s">
        <v>217</v>
      </c>
      <c r="G84" t="s">
        <v>218</v>
      </c>
      <c r="H84">
        <v>88</v>
      </c>
      <c r="I84">
        <v>91</v>
      </c>
      <c r="J84" t="s">
        <v>250</v>
      </c>
      <c r="K84" t="s">
        <v>251</v>
      </c>
      <c r="L84" t="s">
        <v>402</v>
      </c>
      <c r="M84" t="s">
        <v>343</v>
      </c>
      <c r="N84">
        <v>2137</v>
      </c>
      <c r="O84" t="s">
        <v>198</v>
      </c>
      <c r="P84">
        <v>3</v>
      </c>
      <c r="Q84">
        <v>3</v>
      </c>
      <c r="R84">
        <v>4</v>
      </c>
      <c r="S84" t="s">
        <v>211</v>
      </c>
      <c r="T84" t="s">
        <v>235</v>
      </c>
      <c r="U84" t="s">
        <v>187</v>
      </c>
      <c r="V84" t="s">
        <v>213</v>
      </c>
      <c r="W84">
        <v>22</v>
      </c>
      <c r="X84" t="s">
        <v>403</v>
      </c>
      <c r="Z84">
        <v>2022</v>
      </c>
      <c r="AA84" t="s">
        <v>799</v>
      </c>
      <c r="AB84" t="s">
        <v>899</v>
      </c>
      <c r="AC84" t="s">
        <v>856</v>
      </c>
      <c r="AD84" t="s">
        <v>856</v>
      </c>
      <c r="AE84" t="s">
        <v>856</v>
      </c>
      <c r="AF84" t="s">
        <v>801</v>
      </c>
      <c r="AG84" t="s">
        <v>818</v>
      </c>
      <c r="AH84" t="s">
        <v>818</v>
      </c>
      <c r="AI84" t="s">
        <v>818</v>
      </c>
      <c r="AJ84" t="s">
        <v>801</v>
      </c>
      <c r="AK84" t="s">
        <v>824</v>
      </c>
      <c r="AL84" t="s">
        <v>824</v>
      </c>
      <c r="AM84" t="s">
        <v>824</v>
      </c>
      <c r="AN84" t="s">
        <v>818</v>
      </c>
      <c r="AO84" t="s">
        <v>818</v>
      </c>
      <c r="AP84" t="s">
        <v>818</v>
      </c>
      <c r="AQ84" t="s">
        <v>818</v>
      </c>
      <c r="AR84" t="s">
        <v>818</v>
      </c>
      <c r="AS84" t="s">
        <v>842</v>
      </c>
      <c r="AT84" t="s">
        <v>813</v>
      </c>
      <c r="AU84" t="s">
        <v>813</v>
      </c>
      <c r="AV84" t="s">
        <v>813</v>
      </c>
      <c r="AW84" t="s">
        <v>842</v>
      </c>
      <c r="AX84" t="s">
        <v>855</v>
      </c>
      <c r="AY84" t="s">
        <v>819</v>
      </c>
      <c r="AZ84" t="s">
        <v>819</v>
      </c>
      <c r="BA84" t="s">
        <v>819</v>
      </c>
      <c r="BB84" t="s">
        <v>855</v>
      </c>
      <c r="BC84">
        <v>75</v>
      </c>
      <c r="BD84">
        <v>79</v>
      </c>
      <c r="BE84">
        <v>55</v>
      </c>
      <c r="BF84">
        <v>89</v>
      </c>
      <c r="BG84">
        <v>65</v>
      </c>
      <c r="BH84">
        <v>94</v>
      </c>
      <c r="BI84">
        <v>88</v>
      </c>
      <c r="BJ84">
        <v>76</v>
      </c>
      <c r="BK84">
        <v>83</v>
      </c>
      <c r="BL84">
        <v>95</v>
      </c>
      <c r="BM84">
        <v>75</v>
      </c>
      <c r="BN84">
        <v>69</v>
      </c>
      <c r="BO84">
        <v>87</v>
      </c>
      <c r="BP84">
        <v>77</v>
      </c>
      <c r="BQ84">
        <v>90</v>
      </c>
      <c r="BR84">
        <v>69</v>
      </c>
      <c r="BS84">
        <v>64</v>
      </c>
      <c r="BT84">
        <v>70</v>
      </c>
      <c r="BU84">
        <v>59</v>
      </c>
      <c r="BV84">
        <v>87</v>
      </c>
      <c r="BW84">
        <v>58</v>
      </c>
      <c r="BX84">
        <v>64</v>
      </c>
      <c r="BY84">
        <v>78</v>
      </c>
      <c r="BZ84">
        <v>89</v>
      </c>
      <c r="CA84">
        <v>76</v>
      </c>
      <c r="CB84">
        <v>86</v>
      </c>
      <c r="CC84">
        <v>60</v>
      </c>
      <c r="CD84">
        <v>64</v>
      </c>
      <c r="CE84">
        <v>51</v>
      </c>
      <c r="CF84">
        <v>10</v>
      </c>
      <c r="CG84">
        <v>8</v>
      </c>
      <c r="CH84">
        <v>12</v>
      </c>
      <c r="CI84">
        <v>15</v>
      </c>
      <c r="CJ84">
        <v>6</v>
      </c>
      <c r="CK84" t="s">
        <v>900</v>
      </c>
    </row>
    <row r="85" spans="1:89" x14ac:dyDescent="0.35">
      <c r="A85">
        <v>31</v>
      </c>
      <c r="B85">
        <v>190460</v>
      </c>
      <c r="C85" t="s">
        <v>404</v>
      </c>
      <c r="D85">
        <v>26</v>
      </c>
      <c r="E85" t="s">
        <v>405</v>
      </c>
      <c r="F85" t="s">
        <v>406</v>
      </c>
      <c r="G85" t="s">
        <v>407</v>
      </c>
      <c r="H85">
        <v>88</v>
      </c>
      <c r="I85">
        <v>91</v>
      </c>
      <c r="J85" t="s">
        <v>321</v>
      </c>
      <c r="K85" t="s">
        <v>322</v>
      </c>
      <c r="L85" t="s">
        <v>402</v>
      </c>
      <c r="M85" t="s">
        <v>284</v>
      </c>
      <c r="N85">
        <v>2117</v>
      </c>
      <c r="O85" t="s">
        <v>198</v>
      </c>
      <c r="P85">
        <v>3</v>
      </c>
      <c r="Q85">
        <v>5</v>
      </c>
      <c r="R85">
        <v>4</v>
      </c>
      <c r="S85" t="s">
        <v>211</v>
      </c>
      <c r="T85" t="s">
        <v>223</v>
      </c>
      <c r="U85" t="s">
        <v>187</v>
      </c>
      <c r="V85" t="s">
        <v>329</v>
      </c>
      <c r="W85">
        <v>10</v>
      </c>
      <c r="X85" t="s">
        <v>408</v>
      </c>
      <c r="Z85">
        <v>2020</v>
      </c>
      <c r="AA85" t="s">
        <v>808</v>
      </c>
      <c r="AB85" t="s">
        <v>806</v>
      </c>
      <c r="AC85" t="s">
        <v>825</v>
      </c>
      <c r="AD85" t="s">
        <v>825</v>
      </c>
      <c r="AE85" t="s">
        <v>825</v>
      </c>
      <c r="AF85" t="s">
        <v>801</v>
      </c>
      <c r="AG85" t="s">
        <v>801</v>
      </c>
      <c r="AH85" t="s">
        <v>801</v>
      </c>
      <c r="AI85" t="s">
        <v>801</v>
      </c>
      <c r="AJ85" t="s">
        <v>801</v>
      </c>
      <c r="AK85" t="s">
        <v>824</v>
      </c>
      <c r="AL85" t="s">
        <v>824</v>
      </c>
      <c r="AM85" t="s">
        <v>824</v>
      </c>
      <c r="AN85" t="s">
        <v>823</v>
      </c>
      <c r="AO85" t="s">
        <v>823</v>
      </c>
      <c r="AP85" t="s">
        <v>823</v>
      </c>
      <c r="AQ85" t="s">
        <v>823</v>
      </c>
      <c r="AR85" t="s">
        <v>823</v>
      </c>
      <c r="AS85" t="s">
        <v>826</v>
      </c>
      <c r="AT85" t="s">
        <v>826</v>
      </c>
      <c r="AU85" t="s">
        <v>826</v>
      </c>
      <c r="AV85" t="s">
        <v>826</v>
      </c>
      <c r="AW85" t="s">
        <v>826</v>
      </c>
      <c r="AX85" t="s">
        <v>814</v>
      </c>
      <c r="AY85" t="s">
        <v>850</v>
      </c>
      <c r="AZ85" t="s">
        <v>850</v>
      </c>
      <c r="BA85" t="s">
        <v>850</v>
      </c>
      <c r="BB85" t="s">
        <v>814</v>
      </c>
      <c r="BC85">
        <v>88</v>
      </c>
      <c r="BD85">
        <v>80</v>
      </c>
      <c r="BE85">
        <v>52</v>
      </c>
      <c r="BF85">
        <v>91</v>
      </c>
      <c r="BG85">
        <v>77</v>
      </c>
      <c r="BH85">
        <v>84</v>
      </c>
      <c r="BI85">
        <v>86</v>
      </c>
      <c r="BJ85">
        <v>87</v>
      </c>
      <c r="BK85">
        <v>88</v>
      </c>
      <c r="BL85">
        <v>91</v>
      </c>
      <c r="BM85">
        <v>75</v>
      </c>
      <c r="BN85">
        <v>73</v>
      </c>
      <c r="BO85">
        <v>79</v>
      </c>
      <c r="BP85">
        <v>88</v>
      </c>
      <c r="BQ85">
        <v>81</v>
      </c>
      <c r="BR85">
        <v>84</v>
      </c>
      <c r="BS85">
        <v>50</v>
      </c>
      <c r="BT85">
        <v>92</v>
      </c>
      <c r="BU85">
        <v>58</v>
      </c>
      <c r="BV85">
        <v>89</v>
      </c>
      <c r="BW85">
        <v>46</v>
      </c>
      <c r="BX85">
        <v>56</v>
      </c>
      <c r="BY85">
        <v>83</v>
      </c>
      <c r="BZ85">
        <v>91</v>
      </c>
      <c r="CA85">
        <v>67</v>
      </c>
      <c r="CB85">
        <v>88</v>
      </c>
      <c r="CC85">
        <v>59</v>
      </c>
      <c r="CD85">
        <v>57</v>
      </c>
      <c r="CE85">
        <v>22</v>
      </c>
      <c r="CF85">
        <v>9</v>
      </c>
      <c r="CG85">
        <v>14</v>
      </c>
      <c r="CH85">
        <v>7</v>
      </c>
      <c r="CI85">
        <v>7</v>
      </c>
      <c r="CJ85">
        <v>6</v>
      </c>
      <c r="CK85" t="s">
        <v>901</v>
      </c>
    </row>
    <row r="86" spans="1:89" x14ac:dyDescent="0.35">
      <c r="A86">
        <v>32</v>
      </c>
      <c r="B86">
        <v>189242</v>
      </c>
      <c r="C86" t="s">
        <v>409</v>
      </c>
      <c r="D86">
        <v>26</v>
      </c>
      <c r="E86" t="s">
        <v>410</v>
      </c>
      <c r="F86" t="s">
        <v>205</v>
      </c>
      <c r="G86" t="s">
        <v>206</v>
      </c>
      <c r="H86">
        <v>88</v>
      </c>
      <c r="I86">
        <v>89</v>
      </c>
      <c r="J86" t="s">
        <v>180</v>
      </c>
      <c r="K86" t="s">
        <v>181</v>
      </c>
      <c r="L86" t="s">
        <v>381</v>
      </c>
      <c r="M86" t="s">
        <v>243</v>
      </c>
      <c r="N86">
        <v>2175</v>
      </c>
      <c r="O86" t="s">
        <v>198</v>
      </c>
      <c r="P86">
        <v>3</v>
      </c>
      <c r="Q86">
        <v>4</v>
      </c>
      <c r="R86">
        <v>5</v>
      </c>
      <c r="S86" t="s">
        <v>234</v>
      </c>
      <c r="T86" t="s">
        <v>235</v>
      </c>
      <c r="U86" t="s">
        <v>187</v>
      </c>
      <c r="V86" t="s">
        <v>213</v>
      </c>
      <c r="W86">
        <v>7</v>
      </c>
      <c r="X86" t="s">
        <v>411</v>
      </c>
      <c r="Z86">
        <v>2023</v>
      </c>
      <c r="AA86" t="s">
        <v>816</v>
      </c>
      <c r="AB86" t="s">
        <v>800</v>
      </c>
      <c r="AC86" t="s">
        <v>825</v>
      </c>
      <c r="AD86" t="s">
        <v>825</v>
      </c>
      <c r="AE86" t="s">
        <v>825</v>
      </c>
      <c r="AF86" t="s">
        <v>824</v>
      </c>
      <c r="AG86" t="s">
        <v>823</v>
      </c>
      <c r="AH86" t="s">
        <v>823</v>
      </c>
      <c r="AI86" t="s">
        <v>823</v>
      </c>
      <c r="AJ86" t="s">
        <v>824</v>
      </c>
      <c r="AK86" t="s">
        <v>811</v>
      </c>
      <c r="AL86" t="s">
        <v>811</v>
      </c>
      <c r="AM86" t="s">
        <v>811</v>
      </c>
      <c r="AN86" t="s">
        <v>823</v>
      </c>
      <c r="AO86" t="s">
        <v>818</v>
      </c>
      <c r="AP86" t="s">
        <v>818</v>
      </c>
      <c r="AQ86" t="s">
        <v>818</v>
      </c>
      <c r="AR86" t="s">
        <v>823</v>
      </c>
      <c r="AS86" t="s">
        <v>826</v>
      </c>
      <c r="AT86" t="s">
        <v>841</v>
      </c>
      <c r="AU86" t="s">
        <v>841</v>
      </c>
      <c r="AV86" t="s">
        <v>841</v>
      </c>
      <c r="AW86" t="s">
        <v>826</v>
      </c>
      <c r="AX86" t="s">
        <v>872</v>
      </c>
      <c r="AY86" t="s">
        <v>849</v>
      </c>
      <c r="AZ86" t="s">
        <v>849</v>
      </c>
      <c r="BA86" t="s">
        <v>849</v>
      </c>
      <c r="BB86" t="s">
        <v>872</v>
      </c>
      <c r="BC86">
        <v>79</v>
      </c>
      <c r="BD86">
        <v>79</v>
      </c>
      <c r="BE86">
        <v>48</v>
      </c>
      <c r="BF86">
        <v>88</v>
      </c>
      <c r="BG86">
        <v>75</v>
      </c>
      <c r="BH86">
        <v>91</v>
      </c>
      <c r="BI86">
        <v>91</v>
      </c>
      <c r="BJ86">
        <v>86</v>
      </c>
      <c r="BK86">
        <v>83</v>
      </c>
      <c r="BL86">
        <v>92</v>
      </c>
      <c r="BM86">
        <v>89</v>
      </c>
      <c r="BN86">
        <v>75</v>
      </c>
      <c r="BO86">
        <v>92</v>
      </c>
      <c r="BP86">
        <v>83</v>
      </c>
      <c r="BQ86">
        <v>93</v>
      </c>
      <c r="BR86">
        <v>83</v>
      </c>
      <c r="BS86">
        <v>59</v>
      </c>
      <c r="BT86">
        <v>79</v>
      </c>
      <c r="BU86">
        <v>61</v>
      </c>
      <c r="BV86">
        <v>93</v>
      </c>
      <c r="BW86">
        <v>59</v>
      </c>
      <c r="BX86">
        <v>49</v>
      </c>
      <c r="BY86">
        <v>84</v>
      </c>
      <c r="BZ86">
        <v>90</v>
      </c>
      <c r="CA86">
        <v>70</v>
      </c>
      <c r="CB86">
        <v>85</v>
      </c>
      <c r="CC86">
        <v>55</v>
      </c>
      <c r="CD86">
        <v>54</v>
      </c>
      <c r="CE86">
        <v>47</v>
      </c>
      <c r="CF86">
        <v>12</v>
      </c>
      <c r="CG86">
        <v>7</v>
      </c>
      <c r="CH86">
        <v>9</v>
      </c>
      <c r="CI86">
        <v>14</v>
      </c>
      <c r="CJ86">
        <v>6</v>
      </c>
      <c r="CK86" t="s">
        <v>902</v>
      </c>
    </row>
    <row r="87" spans="1:89" x14ac:dyDescent="0.35">
      <c r="A87">
        <v>33</v>
      </c>
      <c r="B87">
        <v>188567</v>
      </c>
      <c r="C87" t="s">
        <v>412</v>
      </c>
      <c r="D87">
        <v>29</v>
      </c>
      <c r="E87" t="s">
        <v>413</v>
      </c>
      <c r="F87" t="s">
        <v>414</v>
      </c>
      <c r="G87" t="s">
        <v>415</v>
      </c>
      <c r="H87">
        <v>88</v>
      </c>
      <c r="I87">
        <v>88</v>
      </c>
      <c r="J87" t="s">
        <v>416</v>
      </c>
      <c r="K87" t="s">
        <v>417</v>
      </c>
      <c r="L87" t="s">
        <v>418</v>
      </c>
      <c r="M87" t="s">
        <v>419</v>
      </c>
      <c r="N87">
        <v>2069</v>
      </c>
      <c r="O87" t="s">
        <v>198</v>
      </c>
      <c r="P87">
        <v>3</v>
      </c>
      <c r="Q87">
        <v>4</v>
      </c>
      <c r="R87">
        <v>4</v>
      </c>
      <c r="S87" t="s">
        <v>420</v>
      </c>
      <c r="T87" t="s">
        <v>223</v>
      </c>
      <c r="U87" t="s">
        <v>187</v>
      </c>
      <c r="V87" t="s">
        <v>421</v>
      </c>
      <c r="W87">
        <v>14</v>
      </c>
      <c r="X87" t="s">
        <v>422</v>
      </c>
      <c r="Z87">
        <v>2021</v>
      </c>
      <c r="AA87" t="s">
        <v>788</v>
      </c>
      <c r="AB87" t="s">
        <v>847</v>
      </c>
      <c r="AC87" t="s">
        <v>801</v>
      </c>
      <c r="AD87" t="s">
        <v>801</v>
      </c>
      <c r="AE87" t="s">
        <v>801</v>
      </c>
      <c r="AF87" t="s">
        <v>818</v>
      </c>
      <c r="AG87" t="s">
        <v>818</v>
      </c>
      <c r="AH87" t="s">
        <v>818</v>
      </c>
      <c r="AI87" t="s">
        <v>818</v>
      </c>
      <c r="AJ87" t="s">
        <v>818</v>
      </c>
      <c r="AK87" t="s">
        <v>794</v>
      </c>
      <c r="AL87" t="s">
        <v>794</v>
      </c>
      <c r="AM87" t="s">
        <v>794</v>
      </c>
      <c r="AN87" t="s">
        <v>794</v>
      </c>
      <c r="AO87" t="s">
        <v>813</v>
      </c>
      <c r="AP87" t="s">
        <v>813</v>
      </c>
      <c r="AQ87" t="s">
        <v>813</v>
      </c>
      <c r="AR87" t="s">
        <v>794</v>
      </c>
      <c r="AS87" t="s">
        <v>854</v>
      </c>
      <c r="AT87" t="s">
        <v>849</v>
      </c>
      <c r="AU87" t="s">
        <v>849</v>
      </c>
      <c r="AV87" t="s">
        <v>849</v>
      </c>
      <c r="AW87" t="s">
        <v>854</v>
      </c>
      <c r="AX87" t="s">
        <v>796</v>
      </c>
      <c r="AY87" t="s">
        <v>903</v>
      </c>
      <c r="AZ87" t="s">
        <v>903</v>
      </c>
      <c r="BA87" t="s">
        <v>903</v>
      </c>
      <c r="BB87" t="s">
        <v>796</v>
      </c>
      <c r="BC87">
        <v>77</v>
      </c>
      <c r="BD87">
        <v>88</v>
      </c>
      <c r="BE87">
        <v>79</v>
      </c>
      <c r="BF87">
        <v>77</v>
      </c>
      <c r="BG87">
        <v>86</v>
      </c>
      <c r="BH87">
        <v>79</v>
      </c>
      <c r="BI87">
        <v>80</v>
      </c>
      <c r="BJ87">
        <v>74</v>
      </c>
      <c r="BK87">
        <v>64</v>
      </c>
      <c r="BL87">
        <v>82</v>
      </c>
      <c r="BM87">
        <v>93</v>
      </c>
      <c r="BN87">
        <v>95</v>
      </c>
      <c r="BO87">
        <v>76</v>
      </c>
      <c r="BP87">
        <v>87</v>
      </c>
      <c r="BQ87">
        <v>70</v>
      </c>
      <c r="BR87">
        <v>82</v>
      </c>
      <c r="BS87">
        <v>79</v>
      </c>
      <c r="BT87">
        <v>76</v>
      </c>
      <c r="BU87">
        <v>76</v>
      </c>
      <c r="BV87">
        <v>79</v>
      </c>
      <c r="BW87">
        <v>43</v>
      </c>
      <c r="BX87">
        <v>48</v>
      </c>
      <c r="BY87">
        <v>90</v>
      </c>
      <c r="BZ87">
        <v>77</v>
      </c>
      <c r="CA87">
        <v>76</v>
      </c>
      <c r="CB87">
        <v>86</v>
      </c>
      <c r="CC87">
        <v>27</v>
      </c>
      <c r="CD87">
        <v>25</v>
      </c>
      <c r="CE87">
        <v>36</v>
      </c>
      <c r="CF87">
        <v>6</v>
      </c>
      <c r="CG87">
        <v>9</v>
      </c>
      <c r="CH87">
        <v>15</v>
      </c>
      <c r="CI87">
        <v>9</v>
      </c>
      <c r="CJ87">
        <v>9</v>
      </c>
      <c r="CK87" t="s">
        <v>904</v>
      </c>
    </row>
    <row r="88" spans="1:89" x14ac:dyDescent="0.35">
      <c r="A88">
        <v>34</v>
      </c>
      <c r="B88">
        <v>178603</v>
      </c>
      <c r="C88" t="s">
        <v>423</v>
      </c>
      <c r="D88">
        <v>29</v>
      </c>
      <c r="E88" t="s">
        <v>424</v>
      </c>
      <c r="F88" t="s">
        <v>288</v>
      </c>
      <c r="G88" t="s">
        <v>289</v>
      </c>
      <c r="H88">
        <v>88</v>
      </c>
      <c r="I88">
        <v>88</v>
      </c>
      <c r="J88" t="s">
        <v>282</v>
      </c>
      <c r="K88" t="s">
        <v>283</v>
      </c>
      <c r="L88" t="s">
        <v>425</v>
      </c>
      <c r="M88" t="s">
        <v>426</v>
      </c>
      <c r="N88">
        <v>2038</v>
      </c>
      <c r="O88" t="s">
        <v>198</v>
      </c>
      <c r="P88">
        <v>4</v>
      </c>
      <c r="Q88">
        <v>3</v>
      </c>
      <c r="R88">
        <v>3</v>
      </c>
      <c r="S88" t="s">
        <v>211</v>
      </c>
      <c r="T88" t="s">
        <v>235</v>
      </c>
      <c r="U88" t="s">
        <v>187</v>
      </c>
      <c r="V88" t="s">
        <v>367</v>
      </c>
      <c r="W88">
        <v>5</v>
      </c>
      <c r="X88" t="s">
        <v>427</v>
      </c>
      <c r="Z88">
        <v>2021</v>
      </c>
      <c r="AA88" t="s">
        <v>905</v>
      </c>
      <c r="AB88" t="s">
        <v>883</v>
      </c>
      <c r="AC88" t="s">
        <v>859</v>
      </c>
      <c r="AD88" t="s">
        <v>859</v>
      </c>
      <c r="AE88" t="s">
        <v>859</v>
      </c>
      <c r="AF88" t="s">
        <v>855</v>
      </c>
      <c r="AG88" t="s">
        <v>859</v>
      </c>
      <c r="AH88" t="s">
        <v>859</v>
      </c>
      <c r="AI88" t="s">
        <v>859</v>
      </c>
      <c r="AJ88" t="s">
        <v>855</v>
      </c>
      <c r="AK88" t="s">
        <v>826</v>
      </c>
      <c r="AL88" t="s">
        <v>826</v>
      </c>
      <c r="AM88" t="s">
        <v>826</v>
      </c>
      <c r="AN88" t="s">
        <v>841</v>
      </c>
      <c r="AO88" t="s">
        <v>812</v>
      </c>
      <c r="AP88" t="s">
        <v>812</v>
      </c>
      <c r="AQ88" t="s">
        <v>812</v>
      </c>
      <c r="AR88" t="s">
        <v>841</v>
      </c>
      <c r="AS88" t="s">
        <v>851</v>
      </c>
      <c r="AT88" t="s">
        <v>818</v>
      </c>
      <c r="AU88" t="s">
        <v>818</v>
      </c>
      <c r="AV88" t="s">
        <v>818</v>
      </c>
      <c r="AW88" t="s">
        <v>851</v>
      </c>
      <c r="AX88" t="s">
        <v>871</v>
      </c>
      <c r="AY88" t="s">
        <v>823</v>
      </c>
      <c r="AZ88" t="s">
        <v>823</v>
      </c>
      <c r="BA88" t="s">
        <v>823</v>
      </c>
      <c r="BB88" t="s">
        <v>871</v>
      </c>
      <c r="BC88">
        <v>64</v>
      </c>
      <c r="BD88">
        <v>55</v>
      </c>
      <c r="BE88">
        <v>87</v>
      </c>
      <c r="BF88">
        <v>81</v>
      </c>
      <c r="BG88">
        <v>60</v>
      </c>
      <c r="BH88">
        <v>68</v>
      </c>
      <c r="BI88">
        <v>65</v>
      </c>
      <c r="BJ88">
        <v>53</v>
      </c>
      <c r="BK88">
        <v>85</v>
      </c>
      <c r="BL88">
        <v>81</v>
      </c>
      <c r="BM88">
        <v>53</v>
      </c>
      <c r="BN88">
        <v>64</v>
      </c>
      <c r="BO88">
        <v>63</v>
      </c>
      <c r="BP88">
        <v>87</v>
      </c>
      <c r="BQ88">
        <v>60</v>
      </c>
      <c r="BR88">
        <v>71</v>
      </c>
      <c r="BS88">
        <v>68</v>
      </c>
      <c r="BT88">
        <v>66</v>
      </c>
      <c r="BU88">
        <v>84</v>
      </c>
      <c r="BV88">
        <v>51</v>
      </c>
      <c r="BW88">
        <v>69</v>
      </c>
      <c r="BX88">
        <v>92</v>
      </c>
      <c r="BY88">
        <v>56</v>
      </c>
      <c r="BZ88">
        <v>79</v>
      </c>
      <c r="CA88">
        <v>68</v>
      </c>
      <c r="CB88">
        <v>91</v>
      </c>
      <c r="CC88">
        <v>88</v>
      </c>
      <c r="CD88">
        <v>90</v>
      </c>
      <c r="CE88">
        <v>88</v>
      </c>
      <c r="CF88">
        <v>15</v>
      </c>
      <c r="CG88">
        <v>6</v>
      </c>
      <c r="CH88">
        <v>10</v>
      </c>
      <c r="CI88">
        <v>5</v>
      </c>
      <c r="CJ88">
        <v>6</v>
      </c>
      <c r="CK88" t="s">
        <v>906</v>
      </c>
    </row>
    <row r="89" spans="1:89" x14ac:dyDescent="0.35">
      <c r="A89">
        <v>35</v>
      </c>
      <c r="B89">
        <v>176676</v>
      </c>
      <c r="C89" t="s">
        <v>428</v>
      </c>
      <c r="D89">
        <v>30</v>
      </c>
      <c r="E89" t="s">
        <v>429</v>
      </c>
      <c r="F89" t="s">
        <v>205</v>
      </c>
      <c r="G89" t="s">
        <v>206</v>
      </c>
      <c r="H89">
        <v>88</v>
      </c>
      <c r="I89">
        <v>88</v>
      </c>
      <c r="J89" t="s">
        <v>250</v>
      </c>
      <c r="K89" t="s">
        <v>251</v>
      </c>
      <c r="L89" t="s">
        <v>430</v>
      </c>
      <c r="M89" t="s">
        <v>303</v>
      </c>
      <c r="N89">
        <v>2279</v>
      </c>
      <c r="O89" t="s">
        <v>184</v>
      </c>
      <c r="P89">
        <v>4</v>
      </c>
      <c r="Q89">
        <v>4</v>
      </c>
      <c r="R89">
        <v>5</v>
      </c>
      <c r="S89" t="s">
        <v>199</v>
      </c>
      <c r="T89" t="s">
        <v>235</v>
      </c>
      <c r="U89" t="s">
        <v>187</v>
      </c>
      <c r="V89" t="s">
        <v>431</v>
      </c>
      <c r="W89">
        <v>12</v>
      </c>
      <c r="X89" t="s">
        <v>432</v>
      </c>
      <c r="Z89">
        <v>2022</v>
      </c>
      <c r="AA89" t="s">
        <v>799</v>
      </c>
      <c r="AB89" t="s">
        <v>847</v>
      </c>
      <c r="AC89" t="s">
        <v>871</v>
      </c>
      <c r="AD89" t="s">
        <v>871</v>
      </c>
      <c r="AE89" t="s">
        <v>871</v>
      </c>
      <c r="AF89" t="s">
        <v>801</v>
      </c>
      <c r="AG89" t="s">
        <v>818</v>
      </c>
      <c r="AH89" t="s">
        <v>818</v>
      </c>
      <c r="AI89" t="s">
        <v>818</v>
      </c>
      <c r="AJ89" t="s">
        <v>801</v>
      </c>
      <c r="AK89" t="s">
        <v>801</v>
      </c>
      <c r="AL89" t="s">
        <v>801</v>
      </c>
      <c r="AM89" t="s">
        <v>801</v>
      </c>
      <c r="AN89" t="s">
        <v>823</v>
      </c>
      <c r="AO89" t="s">
        <v>801</v>
      </c>
      <c r="AP89" t="s">
        <v>801</v>
      </c>
      <c r="AQ89" t="s">
        <v>801</v>
      </c>
      <c r="AR89" t="s">
        <v>823</v>
      </c>
      <c r="AS89" t="s">
        <v>823</v>
      </c>
      <c r="AT89" t="s">
        <v>818</v>
      </c>
      <c r="AU89" t="s">
        <v>818</v>
      </c>
      <c r="AV89" t="s">
        <v>818</v>
      </c>
      <c r="AW89" t="s">
        <v>823</v>
      </c>
      <c r="AX89" t="s">
        <v>801</v>
      </c>
      <c r="AY89" t="s">
        <v>794</v>
      </c>
      <c r="AZ89" t="s">
        <v>794</v>
      </c>
      <c r="BA89" t="s">
        <v>794</v>
      </c>
      <c r="BB89" t="s">
        <v>801</v>
      </c>
      <c r="BC89">
        <v>90</v>
      </c>
      <c r="BD89">
        <v>70</v>
      </c>
      <c r="BE89">
        <v>75</v>
      </c>
      <c r="BF89">
        <v>84</v>
      </c>
      <c r="BG89">
        <v>54</v>
      </c>
      <c r="BH89">
        <v>90</v>
      </c>
      <c r="BI89">
        <v>85</v>
      </c>
      <c r="BJ89">
        <v>67</v>
      </c>
      <c r="BK89">
        <v>76</v>
      </c>
      <c r="BL89">
        <v>92</v>
      </c>
      <c r="BM89">
        <v>83</v>
      </c>
      <c r="BN89">
        <v>82</v>
      </c>
      <c r="BO89">
        <v>86</v>
      </c>
      <c r="BP89">
        <v>88</v>
      </c>
      <c r="BQ89">
        <v>86</v>
      </c>
      <c r="BR89">
        <v>83</v>
      </c>
      <c r="BS89">
        <v>76</v>
      </c>
      <c r="BT89">
        <v>91</v>
      </c>
      <c r="BU89">
        <v>78</v>
      </c>
      <c r="BV89">
        <v>70</v>
      </c>
      <c r="BW89">
        <v>84</v>
      </c>
      <c r="BX89">
        <v>85</v>
      </c>
      <c r="BY89">
        <v>85</v>
      </c>
      <c r="BZ89">
        <v>82</v>
      </c>
      <c r="CA89">
        <v>59</v>
      </c>
      <c r="CB89">
        <v>86</v>
      </c>
      <c r="CC89">
        <v>71</v>
      </c>
      <c r="CD89">
        <v>85</v>
      </c>
      <c r="CE89">
        <v>86</v>
      </c>
      <c r="CF89">
        <v>12</v>
      </c>
      <c r="CG89">
        <v>5</v>
      </c>
      <c r="CH89">
        <v>5</v>
      </c>
      <c r="CI89">
        <v>5</v>
      </c>
      <c r="CJ89">
        <v>9</v>
      </c>
      <c r="CK89" t="s">
        <v>907</v>
      </c>
    </row>
    <row r="90" spans="1:89" x14ac:dyDescent="0.35">
      <c r="A90">
        <v>36</v>
      </c>
      <c r="B90">
        <v>173731</v>
      </c>
      <c r="C90" t="s">
        <v>433</v>
      </c>
      <c r="D90">
        <v>28</v>
      </c>
      <c r="E90" t="s">
        <v>434</v>
      </c>
      <c r="F90" t="s">
        <v>435</v>
      </c>
      <c r="G90" t="s">
        <v>436</v>
      </c>
      <c r="H90">
        <v>88</v>
      </c>
      <c r="I90">
        <v>88</v>
      </c>
      <c r="J90" t="s">
        <v>250</v>
      </c>
      <c r="K90" t="s">
        <v>251</v>
      </c>
      <c r="L90" t="s">
        <v>302</v>
      </c>
      <c r="M90" t="s">
        <v>233</v>
      </c>
      <c r="N90">
        <v>2279</v>
      </c>
      <c r="O90" t="s">
        <v>184</v>
      </c>
      <c r="P90">
        <v>4</v>
      </c>
      <c r="Q90">
        <v>3</v>
      </c>
      <c r="R90">
        <v>4</v>
      </c>
      <c r="S90" t="s">
        <v>211</v>
      </c>
      <c r="T90" t="s">
        <v>223</v>
      </c>
      <c r="U90" t="s">
        <v>187</v>
      </c>
      <c r="V90" t="s">
        <v>201</v>
      </c>
      <c r="W90">
        <v>11</v>
      </c>
      <c r="X90" t="s">
        <v>437</v>
      </c>
      <c r="Z90">
        <v>2022</v>
      </c>
      <c r="AA90" t="s">
        <v>881</v>
      </c>
      <c r="AB90" t="s">
        <v>840</v>
      </c>
      <c r="AC90" t="s">
        <v>824</v>
      </c>
      <c r="AD90" t="s">
        <v>824</v>
      </c>
      <c r="AE90" t="s">
        <v>824</v>
      </c>
      <c r="AF90" t="s">
        <v>824</v>
      </c>
      <c r="AG90" t="s">
        <v>824</v>
      </c>
      <c r="AH90" t="s">
        <v>824</v>
      </c>
      <c r="AI90" t="s">
        <v>824</v>
      </c>
      <c r="AJ90" t="s">
        <v>824</v>
      </c>
      <c r="AK90" t="s">
        <v>823</v>
      </c>
      <c r="AL90" t="s">
        <v>823</v>
      </c>
      <c r="AM90" t="s">
        <v>823</v>
      </c>
      <c r="AN90" t="s">
        <v>823</v>
      </c>
      <c r="AO90" t="s">
        <v>871</v>
      </c>
      <c r="AP90" t="s">
        <v>871</v>
      </c>
      <c r="AQ90" t="s">
        <v>871</v>
      </c>
      <c r="AR90" t="s">
        <v>823</v>
      </c>
      <c r="AS90" t="s">
        <v>813</v>
      </c>
      <c r="AT90" t="s">
        <v>841</v>
      </c>
      <c r="AU90" t="s">
        <v>841</v>
      </c>
      <c r="AV90" t="s">
        <v>841</v>
      </c>
      <c r="AW90" t="s">
        <v>813</v>
      </c>
      <c r="AX90" t="s">
        <v>826</v>
      </c>
      <c r="AY90" t="s">
        <v>872</v>
      </c>
      <c r="AZ90" t="s">
        <v>872</v>
      </c>
      <c r="BA90" t="s">
        <v>872</v>
      </c>
      <c r="BB90" t="s">
        <v>826</v>
      </c>
      <c r="BC90">
        <v>87</v>
      </c>
      <c r="BD90">
        <v>86</v>
      </c>
      <c r="BE90">
        <v>84</v>
      </c>
      <c r="BF90">
        <v>85</v>
      </c>
      <c r="BG90">
        <v>85</v>
      </c>
      <c r="BH90">
        <v>87</v>
      </c>
      <c r="BI90">
        <v>90</v>
      </c>
      <c r="BJ90">
        <v>87</v>
      </c>
      <c r="BK90">
        <v>80</v>
      </c>
      <c r="BL90">
        <v>85</v>
      </c>
      <c r="BM90">
        <v>94</v>
      </c>
      <c r="BN90">
        <v>95</v>
      </c>
      <c r="BO90">
        <v>82</v>
      </c>
      <c r="BP90">
        <v>85</v>
      </c>
      <c r="BQ90">
        <v>65</v>
      </c>
      <c r="BR90">
        <v>92</v>
      </c>
      <c r="BS90">
        <v>87</v>
      </c>
      <c r="BT90">
        <v>75</v>
      </c>
      <c r="BU90">
        <v>80</v>
      </c>
      <c r="BV90">
        <v>91</v>
      </c>
      <c r="BW90">
        <v>65</v>
      </c>
      <c r="BX90">
        <v>59</v>
      </c>
      <c r="BY90">
        <v>85</v>
      </c>
      <c r="BZ90">
        <v>79</v>
      </c>
      <c r="CA90">
        <v>76</v>
      </c>
      <c r="CB90">
        <v>86</v>
      </c>
      <c r="CC90">
        <v>54</v>
      </c>
      <c r="CD90">
        <v>55</v>
      </c>
      <c r="CE90">
        <v>52</v>
      </c>
      <c r="CF90">
        <v>15</v>
      </c>
      <c r="CG90">
        <v>15</v>
      </c>
      <c r="CH90">
        <v>11</v>
      </c>
      <c r="CI90">
        <v>5</v>
      </c>
      <c r="CJ90">
        <v>6</v>
      </c>
      <c r="CK90" t="s">
        <v>908</v>
      </c>
    </row>
    <row r="91" spans="1:89" x14ac:dyDescent="0.35">
      <c r="A91">
        <v>37</v>
      </c>
      <c r="B91">
        <v>167948</v>
      </c>
      <c r="C91" t="s">
        <v>438</v>
      </c>
      <c r="D91">
        <v>31</v>
      </c>
      <c r="E91" t="s">
        <v>439</v>
      </c>
      <c r="F91" t="s">
        <v>307</v>
      </c>
      <c r="G91" t="s">
        <v>308</v>
      </c>
      <c r="H91">
        <v>88</v>
      </c>
      <c r="I91">
        <v>88</v>
      </c>
      <c r="J91" t="s">
        <v>321</v>
      </c>
      <c r="K91" t="s">
        <v>322</v>
      </c>
      <c r="L91" t="s">
        <v>440</v>
      </c>
      <c r="M91" t="s">
        <v>441</v>
      </c>
      <c r="N91">
        <v>1335</v>
      </c>
      <c r="O91" t="s">
        <v>184</v>
      </c>
      <c r="P91">
        <v>4</v>
      </c>
      <c r="Q91">
        <v>1</v>
      </c>
      <c r="R91">
        <v>1</v>
      </c>
      <c r="S91" t="s">
        <v>185</v>
      </c>
      <c r="T91" t="s">
        <v>223</v>
      </c>
      <c r="U91" t="s">
        <v>187</v>
      </c>
      <c r="V91" t="s">
        <v>224</v>
      </c>
      <c r="W91">
        <v>1</v>
      </c>
      <c r="X91" t="s">
        <v>254</v>
      </c>
      <c r="Z91">
        <v>2022</v>
      </c>
      <c r="AA91" t="s">
        <v>788</v>
      </c>
      <c r="AB91" t="s">
        <v>840</v>
      </c>
      <c r="BC91">
        <v>13</v>
      </c>
      <c r="BD91">
        <v>10</v>
      </c>
      <c r="BE91">
        <v>10</v>
      </c>
      <c r="BF91">
        <v>50</v>
      </c>
      <c r="BG91">
        <v>11</v>
      </c>
      <c r="BH91">
        <v>10</v>
      </c>
      <c r="BI91">
        <v>11</v>
      </c>
      <c r="BJ91">
        <v>10</v>
      </c>
      <c r="BK91">
        <v>50</v>
      </c>
      <c r="BL91">
        <v>34</v>
      </c>
      <c r="BM91">
        <v>65</v>
      </c>
      <c r="BN91">
        <v>62</v>
      </c>
      <c r="BO91">
        <v>55</v>
      </c>
      <c r="BP91">
        <v>85</v>
      </c>
      <c r="BQ91">
        <v>54</v>
      </c>
      <c r="BR91">
        <v>23</v>
      </c>
      <c r="BS91">
        <v>74</v>
      </c>
      <c r="BT91">
        <v>41</v>
      </c>
      <c r="BU91">
        <v>43</v>
      </c>
      <c r="BV91">
        <v>14</v>
      </c>
      <c r="BW91">
        <v>31</v>
      </c>
      <c r="BX91">
        <v>27</v>
      </c>
      <c r="BY91">
        <v>10</v>
      </c>
      <c r="BZ91">
        <v>30</v>
      </c>
      <c r="CA91">
        <v>40</v>
      </c>
      <c r="CB91">
        <v>65</v>
      </c>
      <c r="CC91">
        <v>29</v>
      </c>
      <c r="CD91">
        <v>10</v>
      </c>
      <c r="CE91">
        <v>18</v>
      </c>
      <c r="CF91">
        <v>88</v>
      </c>
      <c r="CG91">
        <v>84</v>
      </c>
      <c r="CH91">
        <v>68</v>
      </c>
      <c r="CI91">
        <v>83</v>
      </c>
      <c r="CJ91">
        <v>92</v>
      </c>
      <c r="CK91" t="s">
        <v>909</v>
      </c>
    </row>
    <row r="92" spans="1:89" x14ac:dyDescent="0.35">
      <c r="A92">
        <v>38</v>
      </c>
      <c r="B92">
        <v>167664</v>
      </c>
      <c r="C92" t="s">
        <v>442</v>
      </c>
      <c r="D92">
        <v>30</v>
      </c>
      <c r="E92" t="s">
        <v>443</v>
      </c>
      <c r="F92" t="s">
        <v>178</v>
      </c>
      <c r="G92" t="s">
        <v>179</v>
      </c>
      <c r="H92">
        <v>88</v>
      </c>
      <c r="I92">
        <v>88</v>
      </c>
      <c r="J92" t="s">
        <v>444</v>
      </c>
      <c r="K92" t="s">
        <v>445</v>
      </c>
      <c r="L92" t="s">
        <v>446</v>
      </c>
      <c r="M92" t="s">
        <v>447</v>
      </c>
      <c r="N92">
        <v>1965</v>
      </c>
      <c r="O92" t="s">
        <v>198</v>
      </c>
      <c r="P92">
        <v>4</v>
      </c>
      <c r="Q92">
        <v>4</v>
      </c>
      <c r="R92">
        <v>3</v>
      </c>
      <c r="S92" t="s">
        <v>211</v>
      </c>
      <c r="T92" t="s">
        <v>235</v>
      </c>
      <c r="U92" t="s">
        <v>187</v>
      </c>
      <c r="V92" t="s">
        <v>349</v>
      </c>
      <c r="W92">
        <v>9</v>
      </c>
      <c r="Y92" t="s">
        <v>194</v>
      </c>
      <c r="Z92" t="s">
        <v>894</v>
      </c>
      <c r="AA92" t="s">
        <v>881</v>
      </c>
      <c r="AB92" t="s">
        <v>868</v>
      </c>
      <c r="AC92" t="s">
        <v>823</v>
      </c>
      <c r="AD92" t="s">
        <v>823</v>
      </c>
      <c r="AE92" t="s">
        <v>823</v>
      </c>
      <c r="AF92" t="s">
        <v>794</v>
      </c>
      <c r="AG92" t="s">
        <v>818</v>
      </c>
      <c r="AH92" t="s">
        <v>818</v>
      </c>
      <c r="AI92" t="s">
        <v>818</v>
      </c>
      <c r="AJ92" t="s">
        <v>794</v>
      </c>
      <c r="AK92" t="s">
        <v>871</v>
      </c>
      <c r="AL92" t="s">
        <v>871</v>
      </c>
      <c r="AM92" t="s">
        <v>871</v>
      </c>
      <c r="AN92" t="s">
        <v>851</v>
      </c>
      <c r="AO92" t="s">
        <v>826</v>
      </c>
      <c r="AP92" t="s">
        <v>826</v>
      </c>
      <c r="AQ92" t="s">
        <v>826</v>
      </c>
      <c r="AR92" t="s">
        <v>851</v>
      </c>
      <c r="AS92" t="s">
        <v>887</v>
      </c>
      <c r="AT92" t="s">
        <v>797</v>
      </c>
      <c r="AU92" t="s">
        <v>797</v>
      </c>
      <c r="AV92" t="s">
        <v>797</v>
      </c>
      <c r="AW92" t="s">
        <v>887</v>
      </c>
      <c r="AX92" t="s">
        <v>910</v>
      </c>
      <c r="AY92" t="s">
        <v>911</v>
      </c>
      <c r="AZ92" t="s">
        <v>911</v>
      </c>
      <c r="BA92" t="s">
        <v>911</v>
      </c>
      <c r="BB92" t="s">
        <v>910</v>
      </c>
      <c r="BC92">
        <v>68</v>
      </c>
      <c r="BD92">
        <v>92</v>
      </c>
      <c r="BE92">
        <v>80</v>
      </c>
      <c r="BF92">
        <v>75</v>
      </c>
      <c r="BG92">
        <v>90</v>
      </c>
      <c r="BH92">
        <v>84</v>
      </c>
      <c r="BI92">
        <v>74</v>
      </c>
      <c r="BJ92">
        <v>62</v>
      </c>
      <c r="BK92">
        <v>59</v>
      </c>
      <c r="BL92">
        <v>85</v>
      </c>
      <c r="BM92">
        <v>73</v>
      </c>
      <c r="BN92">
        <v>73</v>
      </c>
      <c r="BO92">
        <v>75</v>
      </c>
      <c r="BP92">
        <v>86</v>
      </c>
      <c r="BQ92">
        <v>69</v>
      </c>
      <c r="BR92">
        <v>86</v>
      </c>
      <c r="BS92">
        <v>79</v>
      </c>
      <c r="BT92">
        <v>70</v>
      </c>
      <c r="BU92">
        <v>85</v>
      </c>
      <c r="BV92">
        <v>80</v>
      </c>
      <c r="BW92">
        <v>50</v>
      </c>
      <c r="BX92">
        <v>20</v>
      </c>
      <c r="BY92">
        <v>92</v>
      </c>
      <c r="BZ92">
        <v>74</v>
      </c>
      <c r="CA92">
        <v>70</v>
      </c>
      <c r="CB92">
        <v>86</v>
      </c>
      <c r="CC92">
        <v>35</v>
      </c>
      <c r="CD92">
        <v>22</v>
      </c>
      <c r="CE92">
        <v>18</v>
      </c>
      <c r="CF92">
        <v>5</v>
      </c>
      <c r="CG92">
        <v>12</v>
      </c>
      <c r="CH92">
        <v>7</v>
      </c>
      <c r="CI92">
        <v>5</v>
      </c>
      <c r="CJ92">
        <v>10</v>
      </c>
    </row>
    <row r="93" spans="1:89" x14ac:dyDescent="0.35">
      <c r="A93">
        <v>39</v>
      </c>
      <c r="B93">
        <v>164240</v>
      </c>
      <c r="C93" t="s">
        <v>448</v>
      </c>
      <c r="D93">
        <v>33</v>
      </c>
      <c r="E93" t="s">
        <v>449</v>
      </c>
      <c r="F93" t="s">
        <v>205</v>
      </c>
      <c r="G93" t="s">
        <v>206</v>
      </c>
      <c r="H93">
        <v>88</v>
      </c>
      <c r="I93">
        <v>88</v>
      </c>
      <c r="J93" t="s">
        <v>207</v>
      </c>
      <c r="K93" t="s">
        <v>208</v>
      </c>
      <c r="L93" t="s">
        <v>450</v>
      </c>
      <c r="M93" t="s">
        <v>399</v>
      </c>
      <c r="N93">
        <v>2077</v>
      </c>
      <c r="O93" t="s">
        <v>198</v>
      </c>
      <c r="P93">
        <v>4</v>
      </c>
      <c r="Q93">
        <v>3</v>
      </c>
      <c r="R93">
        <v>2</v>
      </c>
      <c r="S93" t="s">
        <v>297</v>
      </c>
      <c r="T93" t="s">
        <v>235</v>
      </c>
      <c r="U93" t="s">
        <v>187</v>
      </c>
      <c r="V93" t="s">
        <v>267</v>
      </c>
      <c r="W93">
        <v>2</v>
      </c>
      <c r="X93" t="s">
        <v>245</v>
      </c>
      <c r="Z93">
        <v>2020</v>
      </c>
      <c r="AA93" t="s">
        <v>828</v>
      </c>
      <c r="AB93" t="s">
        <v>840</v>
      </c>
      <c r="AC93" t="s">
        <v>814</v>
      </c>
      <c r="AD93" t="s">
        <v>814</v>
      </c>
      <c r="AE93" t="s">
        <v>814</v>
      </c>
      <c r="AF93" t="s">
        <v>814</v>
      </c>
      <c r="AG93" t="s">
        <v>872</v>
      </c>
      <c r="AH93" t="s">
        <v>872</v>
      </c>
      <c r="AI93" t="s">
        <v>872</v>
      </c>
      <c r="AJ93" t="s">
        <v>814</v>
      </c>
      <c r="AK93" t="s">
        <v>841</v>
      </c>
      <c r="AL93" t="s">
        <v>841</v>
      </c>
      <c r="AM93" t="s">
        <v>841</v>
      </c>
      <c r="AN93" t="s">
        <v>859</v>
      </c>
      <c r="AO93" t="s">
        <v>843</v>
      </c>
      <c r="AP93" t="s">
        <v>843</v>
      </c>
      <c r="AQ93" t="s">
        <v>843</v>
      </c>
      <c r="AR93" t="s">
        <v>859</v>
      </c>
      <c r="AS93" t="s">
        <v>851</v>
      </c>
      <c r="AT93" t="s">
        <v>810</v>
      </c>
      <c r="AU93" t="s">
        <v>810</v>
      </c>
      <c r="AV93" t="s">
        <v>810</v>
      </c>
      <c r="AW93" t="s">
        <v>851</v>
      </c>
      <c r="AX93" t="s">
        <v>871</v>
      </c>
      <c r="AY93" t="s">
        <v>801</v>
      </c>
      <c r="AZ93" t="s">
        <v>801</v>
      </c>
      <c r="BA93" t="s">
        <v>801</v>
      </c>
      <c r="BB93" t="s">
        <v>871</v>
      </c>
      <c r="BC93">
        <v>60</v>
      </c>
      <c r="BD93">
        <v>38</v>
      </c>
      <c r="BE93">
        <v>81</v>
      </c>
      <c r="BF93">
        <v>80</v>
      </c>
      <c r="BG93">
        <v>63</v>
      </c>
      <c r="BH93">
        <v>62</v>
      </c>
      <c r="BI93">
        <v>61</v>
      </c>
      <c r="BJ93">
        <v>64</v>
      </c>
      <c r="BK93">
        <v>80</v>
      </c>
      <c r="BL93">
        <v>80</v>
      </c>
      <c r="BM93">
        <v>70</v>
      </c>
      <c r="BN93">
        <v>72</v>
      </c>
      <c r="BO93">
        <v>68</v>
      </c>
      <c r="BP93">
        <v>82</v>
      </c>
      <c r="BQ93">
        <v>68</v>
      </c>
      <c r="BR93">
        <v>71</v>
      </c>
      <c r="BS93">
        <v>90</v>
      </c>
      <c r="BT93">
        <v>74</v>
      </c>
      <c r="BU93">
        <v>82</v>
      </c>
      <c r="BV93">
        <v>68</v>
      </c>
      <c r="BW93">
        <v>76</v>
      </c>
      <c r="BX93">
        <v>89</v>
      </c>
      <c r="BY93">
        <v>59</v>
      </c>
      <c r="BZ93">
        <v>72</v>
      </c>
      <c r="CA93">
        <v>60</v>
      </c>
      <c r="CB93">
        <v>81</v>
      </c>
      <c r="CC93">
        <v>88</v>
      </c>
      <c r="CD93">
        <v>89</v>
      </c>
      <c r="CE93">
        <v>85</v>
      </c>
      <c r="CF93">
        <v>9</v>
      </c>
      <c r="CG93">
        <v>12</v>
      </c>
      <c r="CH93">
        <v>5</v>
      </c>
      <c r="CI93">
        <v>9</v>
      </c>
      <c r="CJ93">
        <v>10</v>
      </c>
      <c r="CK93" t="s">
        <v>912</v>
      </c>
    </row>
    <row r="94" spans="1:89" x14ac:dyDescent="0.35">
      <c r="A94">
        <v>40</v>
      </c>
      <c r="B94">
        <v>162835</v>
      </c>
      <c r="C94" t="s">
        <v>451</v>
      </c>
      <c r="D94">
        <v>33</v>
      </c>
      <c r="E94" t="s">
        <v>452</v>
      </c>
      <c r="F94" t="s">
        <v>271</v>
      </c>
      <c r="G94" t="s">
        <v>272</v>
      </c>
      <c r="H94">
        <v>88</v>
      </c>
      <c r="I94">
        <v>88</v>
      </c>
      <c r="J94" t="s">
        <v>453</v>
      </c>
      <c r="K94" t="s">
        <v>454</v>
      </c>
      <c r="L94" t="s">
        <v>455</v>
      </c>
      <c r="M94" t="s">
        <v>456</v>
      </c>
      <c r="N94">
        <v>1262</v>
      </c>
      <c r="O94" t="s">
        <v>198</v>
      </c>
      <c r="P94">
        <v>3</v>
      </c>
      <c r="Q94">
        <v>2</v>
      </c>
      <c r="R94">
        <v>1</v>
      </c>
      <c r="S94" t="s">
        <v>185</v>
      </c>
      <c r="T94" t="s">
        <v>235</v>
      </c>
      <c r="U94" t="s">
        <v>187</v>
      </c>
      <c r="V94" t="s">
        <v>224</v>
      </c>
      <c r="W94">
        <v>1</v>
      </c>
      <c r="X94" t="s">
        <v>245</v>
      </c>
      <c r="Z94">
        <v>2021</v>
      </c>
      <c r="AA94" t="s">
        <v>805</v>
      </c>
      <c r="AB94" t="s">
        <v>883</v>
      </c>
      <c r="BC94">
        <v>12</v>
      </c>
      <c r="BD94">
        <v>10</v>
      </c>
      <c r="BE94">
        <v>10</v>
      </c>
      <c r="BF94">
        <v>36</v>
      </c>
      <c r="BG94">
        <v>12</v>
      </c>
      <c r="BH94">
        <v>12</v>
      </c>
      <c r="BI94">
        <v>12</v>
      </c>
      <c r="BJ94">
        <v>14</v>
      </c>
      <c r="BK94">
        <v>34</v>
      </c>
      <c r="BL94">
        <v>16</v>
      </c>
      <c r="BM94">
        <v>51</v>
      </c>
      <c r="BN94">
        <v>55</v>
      </c>
      <c r="BO94">
        <v>47</v>
      </c>
      <c r="BP94">
        <v>83</v>
      </c>
      <c r="BQ94">
        <v>36</v>
      </c>
      <c r="BR94">
        <v>22</v>
      </c>
      <c r="BS94">
        <v>78</v>
      </c>
      <c r="BT94">
        <v>41</v>
      </c>
      <c r="BU94">
        <v>71</v>
      </c>
      <c r="BV94">
        <v>19</v>
      </c>
      <c r="BW94">
        <v>25</v>
      </c>
      <c r="BX94">
        <v>22</v>
      </c>
      <c r="BY94">
        <v>12</v>
      </c>
      <c r="BZ94">
        <v>41</v>
      </c>
      <c r="CA94">
        <v>23</v>
      </c>
      <c r="CB94">
        <v>69</v>
      </c>
      <c r="CC94">
        <v>25</v>
      </c>
      <c r="CD94">
        <v>10</v>
      </c>
      <c r="CE94">
        <v>13</v>
      </c>
      <c r="CF94">
        <v>87</v>
      </c>
      <c r="CG94">
        <v>86</v>
      </c>
      <c r="CH94">
        <v>69</v>
      </c>
      <c r="CI94">
        <v>89</v>
      </c>
      <c r="CJ94">
        <v>89</v>
      </c>
      <c r="CK94" t="s">
        <v>265</v>
      </c>
    </row>
    <row r="95" spans="1:89" x14ac:dyDescent="0.35">
      <c r="A95">
        <v>41</v>
      </c>
      <c r="B95">
        <v>1179</v>
      </c>
      <c r="C95" t="s">
        <v>457</v>
      </c>
      <c r="D95">
        <v>40</v>
      </c>
      <c r="E95" t="s">
        <v>458</v>
      </c>
      <c r="F95" t="s">
        <v>363</v>
      </c>
      <c r="G95" t="s">
        <v>364</v>
      </c>
      <c r="H95">
        <v>88</v>
      </c>
      <c r="I95">
        <v>88</v>
      </c>
      <c r="J95" t="s">
        <v>207</v>
      </c>
      <c r="K95" t="s">
        <v>208</v>
      </c>
      <c r="L95" t="s">
        <v>459</v>
      </c>
      <c r="M95" t="s">
        <v>460</v>
      </c>
      <c r="N95">
        <v>1334</v>
      </c>
      <c r="O95" t="s">
        <v>198</v>
      </c>
      <c r="P95">
        <v>4</v>
      </c>
      <c r="Q95">
        <v>2</v>
      </c>
      <c r="R95">
        <v>1</v>
      </c>
      <c r="S95" t="s">
        <v>185</v>
      </c>
      <c r="T95" t="s">
        <v>235</v>
      </c>
      <c r="U95" t="s">
        <v>187</v>
      </c>
      <c r="V95" t="s">
        <v>224</v>
      </c>
      <c r="W95">
        <v>1</v>
      </c>
      <c r="X95" t="s">
        <v>461</v>
      </c>
      <c r="Z95">
        <v>2019</v>
      </c>
      <c r="AA95" t="s">
        <v>805</v>
      </c>
      <c r="AB95" t="s">
        <v>883</v>
      </c>
      <c r="BC95">
        <v>13</v>
      </c>
      <c r="BD95">
        <v>15</v>
      </c>
      <c r="BE95">
        <v>13</v>
      </c>
      <c r="BF95">
        <v>37</v>
      </c>
      <c r="BG95">
        <v>17</v>
      </c>
      <c r="BH95">
        <v>26</v>
      </c>
      <c r="BI95">
        <v>20</v>
      </c>
      <c r="BJ95">
        <v>13</v>
      </c>
      <c r="BK95">
        <v>35</v>
      </c>
      <c r="BL95">
        <v>28</v>
      </c>
      <c r="BM95">
        <v>49</v>
      </c>
      <c r="BN95">
        <v>43</v>
      </c>
      <c r="BO95">
        <v>55</v>
      </c>
      <c r="BP95">
        <v>79</v>
      </c>
      <c r="BQ95">
        <v>49</v>
      </c>
      <c r="BR95">
        <v>39</v>
      </c>
      <c r="BS95">
        <v>75</v>
      </c>
      <c r="BT95">
        <v>39</v>
      </c>
      <c r="BU95">
        <v>69</v>
      </c>
      <c r="BV95">
        <v>13</v>
      </c>
      <c r="BW95">
        <v>38</v>
      </c>
      <c r="BX95">
        <v>28</v>
      </c>
      <c r="BY95">
        <v>12</v>
      </c>
      <c r="BZ95">
        <v>50</v>
      </c>
      <c r="CA95">
        <v>22</v>
      </c>
      <c r="CB95">
        <v>70</v>
      </c>
      <c r="CC95">
        <v>13</v>
      </c>
      <c r="CD95">
        <v>11</v>
      </c>
      <c r="CE95">
        <v>11</v>
      </c>
      <c r="CF95">
        <v>88</v>
      </c>
      <c r="CG95">
        <v>87</v>
      </c>
      <c r="CH95">
        <v>74</v>
      </c>
      <c r="CI95">
        <v>90</v>
      </c>
      <c r="CJ95">
        <v>83</v>
      </c>
      <c r="CK95" t="s">
        <v>913</v>
      </c>
    </row>
    <row r="96" spans="1:89" x14ac:dyDescent="0.35">
      <c r="A96">
        <v>42</v>
      </c>
      <c r="B96">
        <v>205600</v>
      </c>
      <c r="C96" t="s">
        <v>462</v>
      </c>
      <c r="D96">
        <v>24</v>
      </c>
      <c r="E96" t="s">
        <v>463</v>
      </c>
      <c r="F96" t="s">
        <v>307</v>
      </c>
      <c r="G96" t="s">
        <v>308</v>
      </c>
      <c r="H96">
        <v>87</v>
      </c>
      <c r="I96">
        <v>92</v>
      </c>
      <c r="J96" t="s">
        <v>180</v>
      </c>
      <c r="K96" t="s">
        <v>181</v>
      </c>
      <c r="L96" t="s">
        <v>446</v>
      </c>
      <c r="M96" t="s">
        <v>284</v>
      </c>
      <c r="N96">
        <v>2147</v>
      </c>
      <c r="O96" t="s">
        <v>184</v>
      </c>
      <c r="P96">
        <v>3</v>
      </c>
      <c r="Q96">
        <v>3</v>
      </c>
      <c r="R96">
        <v>2</v>
      </c>
      <c r="S96" t="s">
        <v>297</v>
      </c>
      <c r="T96" t="s">
        <v>235</v>
      </c>
      <c r="U96" t="s">
        <v>187</v>
      </c>
      <c r="V96" t="s">
        <v>298</v>
      </c>
      <c r="W96">
        <v>23</v>
      </c>
      <c r="X96" t="s">
        <v>464</v>
      </c>
      <c r="Z96">
        <v>2023</v>
      </c>
      <c r="AA96" t="s">
        <v>828</v>
      </c>
      <c r="AB96" t="s">
        <v>864</v>
      </c>
      <c r="AC96" t="s">
        <v>841</v>
      </c>
      <c r="AD96" t="s">
        <v>841</v>
      </c>
      <c r="AE96" t="s">
        <v>841</v>
      </c>
      <c r="AF96" t="s">
        <v>859</v>
      </c>
      <c r="AG96" t="s">
        <v>859</v>
      </c>
      <c r="AH96" t="s">
        <v>859</v>
      </c>
      <c r="AI96" t="s">
        <v>859</v>
      </c>
      <c r="AJ96" t="s">
        <v>859</v>
      </c>
      <c r="AK96" t="s">
        <v>859</v>
      </c>
      <c r="AL96" t="s">
        <v>859</v>
      </c>
      <c r="AM96" t="s">
        <v>859</v>
      </c>
      <c r="AN96" t="s">
        <v>841</v>
      </c>
      <c r="AO96" t="s">
        <v>813</v>
      </c>
      <c r="AP96" t="s">
        <v>813</v>
      </c>
      <c r="AQ96" t="s">
        <v>813</v>
      </c>
      <c r="AR96" t="s">
        <v>841</v>
      </c>
      <c r="AS96" t="s">
        <v>871</v>
      </c>
      <c r="AT96" t="s">
        <v>794</v>
      </c>
      <c r="AU96" t="s">
        <v>794</v>
      </c>
      <c r="AV96" t="s">
        <v>794</v>
      </c>
      <c r="AW96" t="s">
        <v>871</v>
      </c>
      <c r="AX96" t="s">
        <v>794</v>
      </c>
      <c r="AY96" t="s">
        <v>801</v>
      </c>
      <c r="AZ96" t="s">
        <v>801</v>
      </c>
      <c r="BA96" t="s">
        <v>801</v>
      </c>
      <c r="BB96" t="s">
        <v>794</v>
      </c>
      <c r="BC96">
        <v>69</v>
      </c>
      <c r="BD96">
        <v>51</v>
      </c>
      <c r="BE96">
        <v>79</v>
      </c>
      <c r="BF96">
        <v>81</v>
      </c>
      <c r="BG96">
        <v>70</v>
      </c>
      <c r="BH96">
        <v>69</v>
      </c>
      <c r="BI96">
        <v>72</v>
      </c>
      <c r="BJ96">
        <v>62</v>
      </c>
      <c r="BK96">
        <v>73</v>
      </c>
      <c r="BL96">
        <v>77</v>
      </c>
      <c r="BM96">
        <v>71</v>
      </c>
      <c r="BN96">
        <v>73</v>
      </c>
      <c r="BO96">
        <v>68</v>
      </c>
      <c r="BP96">
        <v>82</v>
      </c>
      <c r="BQ96">
        <v>66</v>
      </c>
      <c r="BR96">
        <v>83</v>
      </c>
      <c r="BS96">
        <v>89</v>
      </c>
      <c r="BT96">
        <v>78</v>
      </c>
      <c r="BU96">
        <v>84</v>
      </c>
      <c r="BV96">
        <v>74</v>
      </c>
      <c r="BW96">
        <v>81</v>
      </c>
      <c r="BX96">
        <v>87</v>
      </c>
      <c r="BY96">
        <v>58</v>
      </c>
      <c r="BZ96">
        <v>58</v>
      </c>
      <c r="CA96">
        <v>61</v>
      </c>
      <c r="CB96">
        <v>82</v>
      </c>
      <c r="CC96">
        <v>90</v>
      </c>
      <c r="CD96">
        <v>89</v>
      </c>
      <c r="CE96">
        <v>86</v>
      </c>
      <c r="CF96">
        <v>15</v>
      </c>
      <c r="CG96">
        <v>10</v>
      </c>
      <c r="CH96">
        <v>14</v>
      </c>
      <c r="CI96">
        <v>12</v>
      </c>
      <c r="CJ96">
        <v>15</v>
      </c>
      <c r="CK96" t="s">
        <v>914</v>
      </c>
    </row>
    <row r="97" spans="1:89" x14ac:dyDescent="0.35">
      <c r="A97">
        <v>43</v>
      </c>
      <c r="B97">
        <v>201399</v>
      </c>
      <c r="C97" t="s">
        <v>465</v>
      </c>
      <c r="D97">
        <v>25</v>
      </c>
      <c r="E97" t="s">
        <v>466</v>
      </c>
      <c r="F97" t="s">
        <v>178</v>
      </c>
      <c r="G97" t="s">
        <v>179</v>
      </c>
      <c r="H97">
        <v>87</v>
      </c>
      <c r="I97">
        <v>90</v>
      </c>
      <c r="J97" t="s">
        <v>453</v>
      </c>
      <c r="K97" t="s">
        <v>454</v>
      </c>
      <c r="L97" t="s">
        <v>357</v>
      </c>
      <c r="M97" t="s">
        <v>354</v>
      </c>
      <c r="N97">
        <v>1940</v>
      </c>
      <c r="O97" t="s">
        <v>198</v>
      </c>
      <c r="P97">
        <v>3</v>
      </c>
      <c r="Q97">
        <v>4</v>
      </c>
      <c r="R97">
        <v>3</v>
      </c>
      <c r="S97" t="s">
        <v>420</v>
      </c>
      <c r="T97" t="s">
        <v>235</v>
      </c>
      <c r="U97" t="s">
        <v>187</v>
      </c>
      <c r="V97" t="s">
        <v>201</v>
      </c>
      <c r="W97">
        <v>9</v>
      </c>
      <c r="X97" t="s">
        <v>467</v>
      </c>
      <c r="Z97">
        <v>2021</v>
      </c>
      <c r="AA97" t="s">
        <v>808</v>
      </c>
      <c r="AB97" t="s">
        <v>864</v>
      </c>
      <c r="AC97" t="s">
        <v>801</v>
      </c>
      <c r="AD97" t="s">
        <v>801</v>
      </c>
      <c r="AE97" t="s">
        <v>801</v>
      </c>
      <c r="AF97" t="s">
        <v>856</v>
      </c>
      <c r="AG97" t="s">
        <v>794</v>
      </c>
      <c r="AH97" t="s">
        <v>794</v>
      </c>
      <c r="AI97" t="s">
        <v>794</v>
      </c>
      <c r="AJ97" t="s">
        <v>856</v>
      </c>
      <c r="AK97" t="s">
        <v>856</v>
      </c>
      <c r="AL97" t="s">
        <v>856</v>
      </c>
      <c r="AM97" t="s">
        <v>856</v>
      </c>
      <c r="AN97" t="s">
        <v>879</v>
      </c>
      <c r="AO97" t="s">
        <v>855</v>
      </c>
      <c r="AP97" t="s">
        <v>855</v>
      </c>
      <c r="AQ97" t="s">
        <v>855</v>
      </c>
      <c r="AR97" t="s">
        <v>879</v>
      </c>
      <c r="AS97" t="s">
        <v>886</v>
      </c>
      <c r="AT97" t="s">
        <v>797</v>
      </c>
      <c r="AU97" t="s">
        <v>797</v>
      </c>
      <c r="AV97" t="s">
        <v>797</v>
      </c>
      <c r="AW97" t="s">
        <v>886</v>
      </c>
      <c r="AX97" t="s">
        <v>903</v>
      </c>
      <c r="AY97" t="s">
        <v>910</v>
      </c>
      <c r="AZ97" t="s">
        <v>910</v>
      </c>
      <c r="BA97" t="s">
        <v>910</v>
      </c>
      <c r="BB97" t="s">
        <v>903</v>
      </c>
      <c r="BC97">
        <v>46</v>
      </c>
      <c r="BD97">
        <v>91</v>
      </c>
      <c r="BE97">
        <v>91</v>
      </c>
      <c r="BF97">
        <v>73</v>
      </c>
      <c r="BG97">
        <v>85</v>
      </c>
      <c r="BH97">
        <v>77</v>
      </c>
      <c r="BI97">
        <v>58</v>
      </c>
      <c r="BJ97">
        <v>45</v>
      </c>
      <c r="BK97">
        <v>54</v>
      </c>
      <c r="BL97">
        <v>81</v>
      </c>
      <c r="BM97">
        <v>77</v>
      </c>
      <c r="BN97">
        <v>78</v>
      </c>
      <c r="BO97">
        <v>76</v>
      </c>
      <c r="BP97">
        <v>88</v>
      </c>
      <c r="BQ97">
        <v>76</v>
      </c>
      <c r="BR97">
        <v>84</v>
      </c>
      <c r="BS97">
        <v>94</v>
      </c>
      <c r="BT97">
        <v>72</v>
      </c>
      <c r="BU97">
        <v>76</v>
      </c>
      <c r="BV97">
        <v>70</v>
      </c>
      <c r="BW97">
        <v>56</v>
      </c>
      <c r="BX97">
        <v>22</v>
      </c>
      <c r="BY97">
        <v>92</v>
      </c>
      <c r="BZ97">
        <v>64</v>
      </c>
      <c r="CA97">
        <v>82</v>
      </c>
      <c r="CB97">
        <v>85</v>
      </c>
      <c r="CC97">
        <v>45</v>
      </c>
      <c r="CD97">
        <v>24</v>
      </c>
      <c r="CE97">
        <v>20</v>
      </c>
      <c r="CF97">
        <v>13</v>
      </c>
      <c r="CG97">
        <v>9</v>
      </c>
      <c r="CH97">
        <v>5</v>
      </c>
      <c r="CI97">
        <v>7</v>
      </c>
      <c r="CJ97">
        <v>9</v>
      </c>
      <c r="CK97" t="s">
        <v>915</v>
      </c>
    </row>
    <row r="98" spans="1:89" x14ac:dyDescent="0.35">
      <c r="A98">
        <v>44</v>
      </c>
      <c r="B98">
        <v>201024</v>
      </c>
      <c r="C98" t="s">
        <v>468</v>
      </c>
      <c r="D98">
        <v>27</v>
      </c>
      <c r="E98" t="s">
        <v>469</v>
      </c>
      <c r="F98" t="s">
        <v>470</v>
      </c>
      <c r="G98" t="s">
        <v>471</v>
      </c>
      <c r="H98">
        <v>87</v>
      </c>
      <c r="I98">
        <v>90</v>
      </c>
      <c r="J98" t="s">
        <v>396</v>
      </c>
      <c r="K98" t="s">
        <v>397</v>
      </c>
      <c r="L98" t="s">
        <v>265</v>
      </c>
      <c r="M98" t="s">
        <v>472</v>
      </c>
      <c r="N98">
        <v>1660</v>
      </c>
      <c r="O98" t="s">
        <v>198</v>
      </c>
      <c r="P98">
        <v>3</v>
      </c>
      <c r="Q98">
        <v>3</v>
      </c>
      <c r="R98">
        <v>2</v>
      </c>
      <c r="S98" t="s">
        <v>234</v>
      </c>
      <c r="T98" t="s">
        <v>235</v>
      </c>
      <c r="U98" t="s">
        <v>187</v>
      </c>
      <c r="V98" t="s">
        <v>367</v>
      </c>
      <c r="W98">
        <v>26</v>
      </c>
      <c r="X98" t="s">
        <v>285</v>
      </c>
      <c r="Z98">
        <v>2021</v>
      </c>
      <c r="AA98" t="s">
        <v>788</v>
      </c>
      <c r="AB98" t="s">
        <v>868</v>
      </c>
      <c r="AC98" t="s">
        <v>903</v>
      </c>
      <c r="AD98" t="s">
        <v>903</v>
      </c>
      <c r="AE98" t="s">
        <v>903</v>
      </c>
      <c r="AF98" t="s">
        <v>910</v>
      </c>
      <c r="AG98" t="s">
        <v>903</v>
      </c>
      <c r="AH98" t="s">
        <v>903</v>
      </c>
      <c r="AI98" t="s">
        <v>903</v>
      </c>
      <c r="AJ98" t="s">
        <v>910</v>
      </c>
      <c r="AK98" t="s">
        <v>903</v>
      </c>
      <c r="AL98" t="s">
        <v>903</v>
      </c>
      <c r="AM98" t="s">
        <v>903</v>
      </c>
      <c r="AN98" t="s">
        <v>887</v>
      </c>
      <c r="AO98" t="s">
        <v>849</v>
      </c>
      <c r="AP98" t="s">
        <v>849</v>
      </c>
      <c r="AQ98" t="s">
        <v>849</v>
      </c>
      <c r="AR98" t="s">
        <v>887</v>
      </c>
      <c r="AS98" t="s">
        <v>826</v>
      </c>
      <c r="AT98" t="s">
        <v>843</v>
      </c>
      <c r="AU98" t="s">
        <v>843</v>
      </c>
      <c r="AV98" t="s">
        <v>843</v>
      </c>
      <c r="AW98" t="s">
        <v>826</v>
      </c>
      <c r="AX98" t="s">
        <v>843</v>
      </c>
      <c r="AY98" t="s">
        <v>801</v>
      </c>
      <c r="AZ98" t="s">
        <v>801</v>
      </c>
      <c r="BA98" t="s">
        <v>801</v>
      </c>
      <c r="BB98" t="s">
        <v>843</v>
      </c>
      <c r="BC98">
        <v>30</v>
      </c>
      <c r="BD98">
        <v>19</v>
      </c>
      <c r="BE98">
        <v>81</v>
      </c>
      <c r="BF98">
        <v>66</v>
      </c>
      <c r="BG98">
        <v>14</v>
      </c>
      <c r="BH98">
        <v>66</v>
      </c>
      <c r="BI98">
        <v>28</v>
      </c>
      <c r="BJ98">
        <v>28</v>
      </c>
      <c r="BK98">
        <v>56</v>
      </c>
      <c r="BL98">
        <v>60</v>
      </c>
      <c r="BM98">
        <v>68</v>
      </c>
      <c r="BN98">
        <v>75</v>
      </c>
      <c r="BO98">
        <v>50</v>
      </c>
      <c r="BP98">
        <v>80</v>
      </c>
      <c r="BQ98">
        <v>40</v>
      </c>
      <c r="BR98">
        <v>55</v>
      </c>
      <c r="BS98">
        <v>81</v>
      </c>
      <c r="BT98">
        <v>71</v>
      </c>
      <c r="BU98">
        <v>94</v>
      </c>
      <c r="BV98">
        <v>15</v>
      </c>
      <c r="BW98">
        <v>87</v>
      </c>
      <c r="BX98">
        <v>88</v>
      </c>
      <c r="BY98">
        <v>24</v>
      </c>
      <c r="BZ98">
        <v>43</v>
      </c>
      <c r="CA98">
        <v>33</v>
      </c>
      <c r="CB98">
        <v>78</v>
      </c>
      <c r="CC98">
        <v>91</v>
      </c>
      <c r="CD98">
        <v>88</v>
      </c>
      <c r="CE98">
        <v>86</v>
      </c>
      <c r="CF98">
        <v>7</v>
      </c>
      <c r="CG98">
        <v>11</v>
      </c>
      <c r="CH98">
        <v>7</v>
      </c>
      <c r="CI98">
        <v>13</v>
      </c>
      <c r="CJ98">
        <v>5</v>
      </c>
      <c r="CK98" t="s">
        <v>916</v>
      </c>
    </row>
    <row r="99" spans="1:89" x14ac:dyDescent="0.35">
      <c r="A99">
        <v>45</v>
      </c>
      <c r="B99">
        <v>195864</v>
      </c>
      <c r="C99" t="s">
        <v>473</v>
      </c>
      <c r="D99">
        <v>25</v>
      </c>
      <c r="E99" t="s">
        <v>474</v>
      </c>
      <c r="F99" t="s">
        <v>307</v>
      </c>
      <c r="G99" t="s">
        <v>308</v>
      </c>
      <c r="H99">
        <v>87</v>
      </c>
      <c r="I99">
        <v>91</v>
      </c>
      <c r="J99" t="s">
        <v>219</v>
      </c>
      <c r="K99" t="s">
        <v>220</v>
      </c>
      <c r="L99" t="s">
        <v>475</v>
      </c>
      <c r="M99" t="s">
        <v>476</v>
      </c>
      <c r="N99">
        <v>2247</v>
      </c>
      <c r="O99" t="s">
        <v>198</v>
      </c>
      <c r="P99">
        <v>4</v>
      </c>
      <c r="Q99">
        <v>4</v>
      </c>
      <c r="R99">
        <v>5</v>
      </c>
      <c r="S99" t="s">
        <v>199</v>
      </c>
      <c r="T99" t="s">
        <v>235</v>
      </c>
      <c r="U99" t="s">
        <v>187</v>
      </c>
      <c r="V99" t="s">
        <v>477</v>
      </c>
      <c r="W99">
        <v>6</v>
      </c>
      <c r="X99" t="s">
        <v>478</v>
      </c>
      <c r="Z99">
        <v>2021</v>
      </c>
      <c r="AA99" t="s">
        <v>805</v>
      </c>
      <c r="AB99" t="s">
        <v>892</v>
      </c>
      <c r="AC99" t="s">
        <v>794</v>
      </c>
      <c r="AD99" t="s">
        <v>794</v>
      </c>
      <c r="AE99" t="s">
        <v>794</v>
      </c>
      <c r="AF99" t="s">
        <v>810</v>
      </c>
      <c r="AG99" t="s">
        <v>810</v>
      </c>
      <c r="AH99" t="s">
        <v>810</v>
      </c>
      <c r="AI99" t="s">
        <v>810</v>
      </c>
      <c r="AJ99" t="s">
        <v>810</v>
      </c>
      <c r="AK99" t="s">
        <v>818</v>
      </c>
      <c r="AL99" t="s">
        <v>818</v>
      </c>
      <c r="AM99" t="s">
        <v>818</v>
      </c>
      <c r="AN99" t="s">
        <v>818</v>
      </c>
      <c r="AO99" t="s">
        <v>801</v>
      </c>
      <c r="AP99" t="s">
        <v>801</v>
      </c>
      <c r="AQ99" t="s">
        <v>801</v>
      </c>
      <c r="AR99" t="s">
        <v>818</v>
      </c>
      <c r="AS99" t="s">
        <v>812</v>
      </c>
      <c r="AT99" t="s">
        <v>851</v>
      </c>
      <c r="AU99" t="s">
        <v>851</v>
      </c>
      <c r="AV99" t="s">
        <v>851</v>
      </c>
      <c r="AW99" t="s">
        <v>812</v>
      </c>
      <c r="AX99" t="s">
        <v>843</v>
      </c>
      <c r="AY99" t="s">
        <v>879</v>
      </c>
      <c r="AZ99" t="s">
        <v>879</v>
      </c>
      <c r="BA99" t="s">
        <v>879</v>
      </c>
      <c r="BB99" t="s">
        <v>843</v>
      </c>
      <c r="BC99">
        <v>80</v>
      </c>
      <c r="BD99">
        <v>73</v>
      </c>
      <c r="BE99">
        <v>73</v>
      </c>
      <c r="BF99">
        <v>86</v>
      </c>
      <c r="BG99">
        <v>85</v>
      </c>
      <c r="BH99">
        <v>87</v>
      </c>
      <c r="BI99">
        <v>84</v>
      </c>
      <c r="BJ99">
        <v>82</v>
      </c>
      <c r="BK99">
        <v>90</v>
      </c>
      <c r="BL99">
        <v>90</v>
      </c>
      <c r="BM99">
        <v>71</v>
      </c>
      <c r="BN99">
        <v>79</v>
      </c>
      <c r="BO99">
        <v>74</v>
      </c>
      <c r="BP99">
        <v>81</v>
      </c>
      <c r="BQ99">
        <v>64</v>
      </c>
      <c r="BR99">
        <v>90</v>
      </c>
      <c r="BS99">
        <v>83</v>
      </c>
      <c r="BT99">
        <v>88</v>
      </c>
      <c r="BU99">
        <v>89</v>
      </c>
      <c r="BV99">
        <v>81</v>
      </c>
      <c r="BW99">
        <v>78</v>
      </c>
      <c r="BX99">
        <v>66</v>
      </c>
      <c r="BY99">
        <v>81</v>
      </c>
      <c r="BZ99">
        <v>87</v>
      </c>
      <c r="CA99">
        <v>81</v>
      </c>
      <c r="CB99">
        <v>87</v>
      </c>
      <c r="CC99">
        <v>66</v>
      </c>
      <c r="CD99">
        <v>70</v>
      </c>
      <c r="CE99">
        <v>68</v>
      </c>
      <c r="CF99">
        <v>5</v>
      </c>
      <c r="CG99">
        <v>6</v>
      </c>
      <c r="CH99">
        <v>2</v>
      </c>
      <c r="CI99">
        <v>4</v>
      </c>
      <c r="CJ99">
        <v>3</v>
      </c>
      <c r="CK99" t="s">
        <v>917</v>
      </c>
    </row>
    <row r="100" spans="1:89" x14ac:dyDescent="0.35">
      <c r="A100">
        <v>46</v>
      </c>
      <c r="B100">
        <v>193041</v>
      </c>
      <c r="C100" t="s">
        <v>479</v>
      </c>
      <c r="D100">
        <v>31</v>
      </c>
      <c r="E100" t="s">
        <v>480</v>
      </c>
      <c r="F100" t="s">
        <v>481</v>
      </c>
      <c r="G100" t="s">
        <v>482</v>
      </c>
      <c r="H100">
        <v>87</v>
      </c>
      <c r="I100">
        <v>87</v>
      </c>
      <c r="J100" t="s">
        <v>250</v>
      </c>
      <c r="K100" t="s">
        <v>251</v>
      </c>
      <c r="L100" t="s">
        <v>483</v>
      </c>
      <c r="M100" t="s">
        <v>484</v>
      </c>
      <c r="N100">
        <v>1345</v>
      </c>
      <c r="O100" t="s">
        <v>198</v>
      </c>
      <c r="P100">
        <v>3</v>
      </c>
      <c r="Q100">
        <v>3</v>
      </c>
      <c r="R100">
        <v>1</v>
      </c>
      <c r="S100" t="s">
        <v>185</v>
      </c>
      <c r="T100" t="s">
        <v>235</v>
      </c>
      <c r="U100" t="s">
        <v>187</v>
      </c>
      <c r="V100" t="s">
        <v>224</v>
      </c>
      <c r="W100">
        <v>1</v>
      </c>
      <c r="X100" t="s">
        <v>485</v>
      </c>
      <c r="Z100">
        <v>2020</v>
      </c>
      <c r="AA100" t="s">
        <v>881</v>
      </c>
      <c r="AB100" t="s">
        <v>847</v>
      </c>
      <c r="BC100">
        <v>11</v>
      </c>
      <c r="BD100">
        <v>15</v>
      </c>
      <c r="BE100">
        <v>11</v>
      </c>
      <c r="BF100">
        <v>30</v>
      </c>
      <c r="BG100">
        <v>11</v>
      </c>
      <c r="BH100">
        <v>16</v>
      </c>
      <c r="BI100">
        <v>11</v>
      </c>
      <c r="BJ100">
        <v>15</v>
      </c>
      <c r="BK100">
        <v>37</v>
      </c>
      <c r="BL100">
        <v>19</v>
      </c>
      <c r="BM100">
        <v>54</v>
      </c>
      <c r="BN100">
        <v>53</v>
      </c>
      <c r="BO100">
        <v>60</v>
      </c>
      <c r="BP100">
        <v>84</v>
      </c>
      <c r="BQ100">
        <v>61</v>
      </c>
      <c r="BR100">
        <v>21</v>
      </c>
      <c r="BS100">
        <v>74</v>
      </c>
      <c r="BT100">
        <v>39</v>
      </c>
      <c r="BU100">
        <v>75</v>
      </c>
      <c r="BV100">
        <v>13</v>
      </c>
      <c r="BW100">
        <v>32</v>
      </c>
      <c r="BX100">
        <v>20</v>
      </c>
      <c r="BY100">
        <v>16</v>
      </c>
      <c r="BZ100">
        <v>68</v>
      </c>
      <c r="CA100">
        <v>25</v>
      </c>
      <c r="CB100">
        <v>67</v>
      </c>
      <c r="CC100">
        <v>28</v>
      </c>
      <c r="CD100">
        <v>14</v>
      </c>
      <c r="CE100">
        <v>14</v>
      </c>
      <c r="CF100">
        <v>90</v>
      </c>
      <c r="CG100">
        <v>81</v>
      </c>
      <c r="CH100">
        <v>75</v>
      </c>
      <c r="CI100">
        <v>82</v>
      </c>
      <c r="CJ100">
        <v>90</v>
      </c>
      <c r="CK100" t="s">
        <v>488</v>
      </c>
    </row>
    <row r="101" spans="1:89" x14ac:dyDescent="0.35">
      <c r="A101">
        <v>47</v>
      </c>
      <c r="B101">
        <v>192505</v>
      </c>
      <c r="C101" t="s">
        <v>486</v>
      </c>
      <c r="D101">
        <v>25</v>
      </c>
      <c r="E101" t="s">
        <v>487</v>
      </c>
      <c r="F101" t="s">
        <v>228</v>
      </c>
      <c r="G101" t="s">
        <v>229</v>
      </c>
      <c r="H101">
        <v>87</v>
      </c>
      <c r="I101">
        <v>89</v>
      </c>
      <c r="J101" t="s">
        <v>219</v>
      </c>
      <c r="K101" t="s">
        <v>220</v>
      </c>
      <c r="L101" t="s">
        <v>488</v>
      </c>
      <c r="M101" t="s">
        <v>489</v>
      </c>
      <c r="N101">
        <v>2031</v>
      </c>
      <c r="O101" t="s">
        <v>184</v>
      </c>
      <c r="P101">
        <v>3</v>
      </c>
      <c r="Q101">
        <v>3</v>
      </c>
      <c r="R101">
        <v>3</v>
      </c>
      <c r="S101" t="s">
        <v>185</v>
      </c>
      <c r="T101" t="s">
        <v>359</v>
      </c>
      <c r="U101" t="s">
        <v>187</v>
      </c>
      <c r="V101" t="s">
        <v>201</v>
      </c>
      <c r="W101">
        <v>9</v>
      </c>
      <c r="X101" t="s">
        <v>490</v>
      </c>
      <c r="Z101">
        <v>2022</v>
      </c>
      <c r="AA101" t="s">
        <v>905</v>
      </c>
      <c r="AB101" t="s">
        <v>918</v>
      </c>
      <c r="AC101" t="s">
        <v>801</v>
      </c>
      <c r="AD101" t="s">
        <v>801</v>
      </c>
      <c r="AE101" t="s">
        <v>801</v>
      </c>
      <c r="AF101" t="s">
        <v>825</v>
      </c>
      <c r="AG101" t="s">
        <v>794</v>
      </c>
      <c r="AH101" t="s">
        <v>794</v>
      </c>
      <c r="AI101" t="s">
        <v>794</v>
      </c>
      <c r="AJ101" t="s">
        <v>825</v>
      </c>
      <c r="AK101" t="s">
        <v>851</v>
      </c>
      <c r="AL101" t="s">
        <v>851</v>
      </c>
      <c r="AM101" t="s">
        <v>851</v>
      </c>
      <c r="AN101" t="s">
        <v>825</v>
      </c>
      <c r="AO101" t="s">
        <v>842</v>
      </c>
      <c r="AP101" t="s">
        <v>842</v>
      </c>
      <c r="AQ101" t="s">
        <v>842</v>
      </c>
      <c r="AR101" t="s">
        <v>825</v>
      </c>
      <c r="AS101" t="s">
        <v>802</v>
      </c>
      <c r="AT101" t="s">
        <v>849</v>
      </c>
      <c r="AU101" t="s">
        <v>849</v>
      </c>
      <c r="AV101" t="s">
        <v>849</v>
      </c>
      <c r="AW101" t="s">
        <v>802</v>
      </c>
      <c r="AX101" t="s">
        <v>850</v>
      </c>
      <c r="AY101" t="s">
        <v>886</v>
      </c>
      <c r="AZ101" t="s">
        <v>886</v>
      </c>
      <c r="BA101" t="s">
        <v>886</v>
      </c>
      <c r="BB101" t="s">
        <v>850</v>
      </c>
      <c r="BC101">
        <v>78</v>
      </c>
      <c r="BD101">
        <v>87</v>
      </c>
      <c r="BE101">
        <v>86</v>
      </c>
      <c r="BF101">
        <v>77</v>
      </c>
      <c r="BG101">
        <v>79</v>
      </c>
      <c r="BH101">
        <v>80</v>
      </c>
      <c r="BI101">
        <v>74</v>
      </c>
      <c r="BJ101">
        <v>66</v>
      </c>
      <c r="BK101">
        <v>73</v>
      </c>
      <c r="BL101">
        <v>72</v>
      </c>
      <c r="BM101">
        <v>77</v>
      </c>
      <c r="BN101">
        <v>90</v>
      </c>
      <c r="BO101">
        <v>60</v>
      </c>
      <c r="BP101">
        <v>86</v>
      </c>
      <c r="BQ101">
        <v>46</v>
      </c>
      <c r="BR101">
        <v>88</v>
      </c>
      <c r="BS101">
        <v>71</v>
      </c>
      <c r="BT101">
        <v>84</v>
      </c>
      <c r="BU101">
        <v>94</v>
      </c>
      <c r="BV101">
        <v>74</v>
      </c>
      <c r="BW101">
        <v>75</v>
      </c>
      <c r="BX101">
        <v>27</v>
      </c>
      <c r="BY101">
        <v>89</v>
      </c>
      <c r="BZ101">
        <v>76</v>
      </c>
      <c r="CA101">
        <v>78</v>
      </c>
      <c r="CB101">
        <v>83</v>
      </c>
      <c r="CC101">
        <v>30</v>
      </c>
      <c r="CD101">
        <v>30</v>
      </c>
      <c r="CE101">
        <v>30</v>
      </c>
      <c r="CF101">
        <v>8</v>
      </c>
      <c r="CG101">
        <v>15</v>
      </c>
      <c r="CH101">
        <v>14</v>
      </c>
      <c r="CI101">
        <v>7</v>
      </c>
      <c r="CJ101">
        <v>10</v>
      </c>
      <c r="CK101" t="s">
        <v>919</v>
      </c>
    </row>
    <row r="102" spans="1:89" x14ac:dyDescent="0.35">
      <c r="A102">
        <v>48</v>
      </c>
      <c r="B102">
        <v>192387</v>
      </c>
      <c r="C102" t="s">
        <v>491</v>
      </c>
      <c r="D102">
        <v>28</v>
      </c>
      <c r="E102" t="s">
        <v>492</v>
      </c>
      <c r="F102" t="s">
        <v>363</v>
      </c>
      <c r="G102" t="s">
        <v>364</v>
      </c>
      <c r="H102">
        <v>87</v>
      </c>
      <c r="I102">
        <v>87</v>
      </c>
      <c r="J102" t="s">
        <v>493</v>
      </c>
      <c r="K102" t="s">
        <v>494</v>
      </c>
      <c r="L102" t="s">
        <v>495</v>
      </c>
      <c r="M102" t="s">
        <v>472</v>
      </c>
      <c r="N102">
        <v>2009</v>
      </c>
      <c r="O102" t="s">
        <v>198</v>
      </c>
      <c r="P102">
        <v>3</v>
      </c>
      <c r="Q102">
        <v>4</v>
      </c>
      <c r="R102">
        <v>3</v>
      </c>
      <c r="S102" t="s">
        <v>211</v>
      </c>
      <c r="T102" t="s">
        <v>235</v>
      </c>
      <c r="U102" t="s">
        <v>187</v>
      </c>
      <c r="V102" t="s">
        <v>201</v>
      </c>
      <c r="W102">
        <v>17</v>
      </c>
      <c r="X102" t="s">
        <v>496</v>
      </c>
      <c r="Z102">
        <v>2023</v>
      </c>
      <c r="AA102" t="s">
        <v>881</v>
      </c>
      <c r="AB102" t="s">
        <v>874</v>
      </c>
      <c r="AC102" t="s">
        <v>801</v>
      </c>
      <c r="AD102" t="s">
        <v>801</v>
      </c>
      <c r="AE102" t="s">
        <v>801</v>
      </c>
      <c r="AF102" t="s">
        <v>825</v>
      </c>
      <c r="AG102" t="s">
        <v>810</v>
      </c>
      <c r="AH102" t="s">
        <v>810</v>
      </c>
      <c r="AI102" t="s">
        <v>810</v>
      </c>
      <c r="AJ102" t="s">
        <v>825</v>
      </c>
      <c r="AK102" t="s">
        <v>851</v>
      </c>
      <c r="AL102" t="s">
        <v>851</v>
      </c>
      <c r="AM102" t="s">
        <v>851</v>
      </c>
      <c r="AN102" t="s">
        <v>812</v>
      </c>
      <c r="AO102" t="s">
        <v>841</v>
      </c>
      <c r="AP102" t="s">
        <v>841</v>
      </c>
      <c r="AQ102" t="s">
        <v>841</v>
      </c>
      <c r="AR102" t="s">
        <v>812</v>
      </c>
      <c r="AS102" t="s">
        <v>802</v>
      </c>
      <c r="AT102" t="s">
        <v>849</v>
      </c>
      <c r="AU102" t="s">
        <v>849</v>
      </c>
      <c r="AV102" t="s">
        <v>849</v>
      </c>
      <c r="AW102" t="s">
        <v>802</v>
      </c>
      <c r="AX102" t="s">
        <v>849</v>
      </c>
      <c r="AY102" t="s">
        <v>887</v>
      </c>
      <c r="AZ102" t="s">
        <v>887</v>
      </c>
      <c r="BA102" t="s">
        <v>887</v>
      </c>
      <c r="BB102" t="s">
        <v>849</v>
      </c>
      <c r="BC102">
        <v>55</v>
      </c>
      <c r="BD102">
        <v>90</v>
      </c>
      <c r="BE102">
        <v>81</v>
      </c>
      <c r="BF102">
        <v>74</v>
      </c>
      <c r="BG102">
        <v>87</v>
      </c>
      <c r="BH102">
        <v>83</v>
      </c>
      <c r="BI102">
        <v>70</v>
      </c>
      <c r="BJ102">
        <v>51</v>
      </c>
      <c r="BK102">
        <v>49</v>
      </c>
      <c r="BL102">
        <v>83</v>
      </c>
      <c r="BM102">
        <v>78</v>
      </c>
      <c r="BN102">
        <v>85</v>
      </c>
      <c r="BO102">
        <v>77</v>
      </c>
      <c r="BP102">
        <v>87</v>
      </c>
      <c r="BQ102">
        <v>63</v>
      </c>
      <c r="BR102">
        <v>86</v>
      </c>
      <c r="BS102">
        <v>77</v>
      </c>
      <c r="BT102">
        <v>80</v>
      </c>
      <c r="BU102">
        <v>76</v>
      </c>
      <c r="BV102">
        <v>80</v>
      </c>
      <c r="BW102">
        <v>77</v>
      </c>
      <c r="BX102">
        <v>40</v>
      </c>
      <c r="BY102">
        <v>91</v>
      </c>
      <c r="BZ102">
        <v>65</v>
      </c>
      <c r="CA102">
        <v>78</v>
      </c>
      <c r="CB102">
        <v>81</v>
      </c>
      <c r="CC102">
        <v>34</v>
      </c>
      <c r="CD102">
        <v>33</v>
      </c>
      <c r="CE102">
        <v>32</v>
      </c>
      <c r="CF102">
        <v>6</v>
      </c>
      <c r="CG102">
        <v>8</v>
      </c>
      <c r="CH102">
        <v>15</v>
      </c>
      <c r="CI102">
        <v>12</v>
      </c>
      <c r="CJ102">
        <v>6</v>
      </c>
      <c r="CK102" t="s">
        <v>920</v>
      </c>
    </row>
    <row r="103" spans="1:89" x14ac:dyDescent="0.35">
      <c r="A103">
        <v>49</v>
      </c>
      <c r="B103">
        <v>189332</v>
      </c>
      <c r="C103" t="s">
        <v>497</v>
      </c>
      <c r="D103">
        <v>29</v>
      </c>
      <c r="E103" t="s">
        <v>498</v>
      </c>
      <c r="F103" t="s">
        <v>217</v>
      </c>
      <c r="G103" t="s">
        <v>218</v>
      </c>
      <c r="H103">
        <v>87</v>
      </c>
      <c r="I103">
        <v>87</v>
      </c>
      <c r="J103" t="s">
        <v>180</v>
      </c>
      <c r="K103" t="s">
        <v>181</v>
      </c>
      <c r="L103" t="s">
        <v>353</v>
      </c>
      <c r="M103" t="s">
        <v>499</v>
      </c>
      <c r="N103">
        <v>2230</v>
      </c>
      <c r="O103" t="s">
        <v>184</v>
      </c>
      <c r="P103">
        <v>3</v>
      </c>
      <c r="Q103">
        <v>3</v>
      </c>
      <c r="R103">
        <v>3</v>
      </c>
      <c r="S103" t="s">
        <v>211</v>
      </c>
      <c r="T103" t="s">
        <v>235</v>
      </c>
      <c r="U103" t="s">
        <v>187</v>
      </c>
      <c r="V103" t="s">
        <v>431</v>
      </c>
      <c r="W103">
        <v>18</v>
      </c>
      <c r="X103" t="s">
        <v>245</v>
      </c>
      <c r="Z103">
        <v>2020</v>
      </c>
      <c r="AA103" t="s">
        <v>776</v>
      </c>
      <c r="AB103" t="s">
        <v>800</v>
      </c>
      <c r="AC103" t="s">
        <v>856</v>
      </c>
      <c r="AD103" t="s">
        <v>856</v>
      </c>
      <c r="AE103" t="s">
        <v>856</v>
      </c>
      <c r="AF103" t="s">
        <v>794</v>
      </c>
      <c r="AG103" t="s">
        <v>825</v>
      </c>
      <c r="AH103" t="s">
        <v>825</v>
      </c>
      <c r="AI103" t="s">
        <v>825</v>
      </c>
      <c r="AJ103" t="s">
        <v>794</v>
      </c>
      <c r="AK103" t="s">
        <v>825</v>
      </c>
      <c r="AL103" t="s">
        <v>825</v>
      </c>
      <c r="AM103" t="s">
        <v>825</v>
      </c>
      <c r="AN103" t="s">
        <v>810</v>
      </c>
      <c r="AO103" t="s">
        <v>825</v>
      </c>
      <c r="AP103" t="s">
        <v>825</v>
      </c>
      <c r="AQ103" t="s">
        <v>825</v>
      </c>
      <c r="AR103" t="s">
        <v>810</v>
      </c>
      <c r="AS103" t="s">
        <v>801</v>
      </c>
      <c r="AT103" t="s">
        <v>871</v>
      </c>
      <c r="AU103" t="s">
        <v>871</v>
      </c>
      <c r="AV103" t="s">
        <v>871</v>
      </c>
      <c r="AW103" t="s">
        <v>801</v>
      </c>
      <c r="AX103" t="s">
        <v>801</v>
      </c>
      <c r="AY103" t="s">
        <v>851</v>
      </c>
      <c r="AZ103" t="s">
        <v>851</v>
      </c>
      <c r="BA103" t="s">
        <v>851</v>
      </c>
      <c r="BB103" t="s">
        <v>801</v>
      </c>
      <c r="BC103">
        <v>87</v>
      </c>
      <c r="BD103">
        <v>73</v>
      </c>
      <c r="BE103">
        <v>70</v>
      </c>
      <c r="BF103">
        <v>84</v>
      </c>
      <c r="BG103">
        <v>60</v>
      </c>
      <c r="BH103">
        <v>80</v>
      </c>
      <c r="BI103">
        <v>80</v>
      </c>
      <c r="BJ103">
        <v>63</v>
      </c>
      <c r="BK103">
        <v>74</v>
      </c>
      <c r="BL103">
        <v>84</v>
      </c>
      <c r="BM103">
        <v>93</v>
      </c>
      <c r="BN103">
        <v>93</v>
      </c>
      <c r="BO103">
        <v>90</v>
      </c>
      <c r="BP103">
        <v>83</v>
      </c>
      <c r="BQ103">
        <v>85</v>
      </c>
      <c r="BR103">
        <v>64</v>
      </c>
      <c r="BS103">
        <v>81</v>
      </c>
      <c r="BT103">
        <v>91</v>
      </c>
      <c r="BU103">
        <v>61</v>
      </c>
      <c r="BV103">
        <v>66</v>
      </c>
      <c r="BW103">
        <v>75</v>
      </c>
      <c r="BX103">
        <v>84</v>
      </c>
      <c r="BY103">
        <v>79</v>
      </c>
      <c r="BZ103">
        <v>70</v>
      </c>
      <c r="CA103">
        <v>59</v>
      </c>
      <c r="CB103">
        <v>79</v>
      </c>
      <c r="CC103">
        <v>72</v>
      </c>
      <c r="CD103">
        <v>84</v>
      </c>
      <c r="CE103">
        <v>85</v>
      </c>
      <c r="CF103">
        <v>13</v>
      </c>
      <c r="CG103">
        <v>15</v>
      </c>
      <c r="CH103">
        <v>13</v>
      </c>
      <c r="CI103">
        <v>6</v>
      </c>
      <c r="CJ103">
        <v>13</v>
      </c>
      <c r="CK103" t="s">
        <v>921</v>
      </c>
    </row>
    <row r="104" spans="1:89" x14ac:dyDescent="0.35">
      <c r="A104">
        <v>50</v>
      </c>
      <c r="B104">
        <v>175943</v>
      </c>
      <c r="C104" t="s">
        <v>500</v>
      </c>
      <c r="D104">
        <v>31</v>
      </c>
      <c r="E104" t="s">
        <v>501</v>
      </c>
      <c r="F104" t="s">
        <v>228</v>
      </c>
      <c r="G104" t="s">
        <v>229</v>
      </c>
      <c r="H104">
        <v>87</v>
      </c>
      <c r="I104">
        <v>87</v>
      </c>
      <c r="J104" t="s">
        <v>396</v>
      </c>
      <c r="K104" t="s">
        <v>397</v>
      </c>
      <c r="L104" t="s">
        <v>502</v>
      </c>
      <c r="M104" t="s">
        <v>503</v>
      </c>
      <c r="N104">
        <v>2043</v>
      </c>
      <c r="O104" t="s">
        <v>198</v>
      </c>
      <c r="P104">
        <v>3</v>
      </c>
      <c r="Q104">
        <v>4</v>
      </c>
      <c r="R104">
        <v>4</v>
      </c>
      <c r="S104" t="s">
        <v>199</v>
      </c>
      <c r="T104" t="s">
        <v>235</v>
      </c>
      <c r="U104" t="s">
        <v>187</v>
      </c>
      <c r="V104" t="s">
        <v>188</v>
      </c>
      <c r="W104">
        <v>14</v>
      </c>
      <c r="X104" t="s">
        <v>504</v>
      </c>
      <c r="Z104">
        <v>2020</v>
      </c>
      <c r="AA104" t="s">
        <v>776</v>
      </c>
      <c r="AB104" t="s">
        <v>922</v>
      </c>
      <c r="AC104" t="s">
        <v>851</v>
      </c>
      <c r="AD104" t="s">
        <v>851</v>
      </c>
      <c r="AE104" t="s">
        <v>851</v>
      </c>
      <c r="AF104" t="s">
        <v>824</v>
      </c>
      <c r="AG104" t="s">
        <v>823</v>
      </c>
      <c r="AH104" t="s">
        <v>823</v>
      </c>
      <c r="AI104" t="s">
        <v>823</v>
      </c>
      <c r="AJ104" t="s">
        <v>824</v>
      </c>
      <c r="AK104" t="s">
        <v>824</v>
      </c>
      <c r="AL104" t="s">
        <v>824</v>
      </c>
      <c r="AM104" t="s">
        <v>824</v>
      </c>
      <c r="AN104" t="s">
        <v>823</v>
      </c>
      <c r="AO104" t="s">
        <v>851</v>
      </c>
      <c r="AP104" t="s">
        <v>851</v>
      </c>
      <c r="AQ104" t="s">
        <v>851</v>
      </c>
      <c r="AR104" t="s">
        <v>823</v>
      </c>
      <c r="AS104" t="s">
        <v>795</v>
      </c>
      <c r="AT104" t="s">
        <v>802</v>
      </c>
      <c r="AU104" t="s">
        <v>802</v>
      </c>
      <c r="AV104" t="s">
        <v>802</v>
      </c>
      <c r="AW104" t="s">
        <v>795</v>
      </c>
      <c r="AX104" t="s">
        <v>802</v>
      </c>
      <c r="AY104" t="s">
        <v>923</v>
      </c>
      <c r="AZ104" t="s">
        <v>923</v>
      </c>
      <c r="BA104" t="s">
        <v>923</v>
      </c>
      <c r="BB104" t="s">
        <v>802</v>
      </c>
      <c r="BC104">
        <v>77</v>
      </c>
      <c r="BD104">
        <v>86</v>
      </c>
      <c r="BE104">
        <v>35</v>
      </c>
      <c r="BF104">
        <v>82</v>
      </c>
      <c r="BG104">
        <v>70</v>
      </c>
      <c r="BH104">
        <v>91</v>
      </c>
      <c r="BI104">
        <v>82</v>
      </c>
      <c r="BJ104">
        <v>79</v>
      </c>
      <c r="BK104">
        <v>74</v>
      </c>
      <c r="BL104">
        <v>89</v>
      </c>
      <c r="BM104">
        <v>93</v>
      </c>
      <c r="BN104">
        <v>85</v>
      </c>
      <c r="BO104">
        <v>94</v>
      </c>
      <c r="BP104">
        <v>88</v>
      </c>
      <c r="BQ104">
        <v>92</v>
      </c>
      <c r="BR104">
        <v>80</v>
      </c>
      <c r="BS104">
        <v>60</v>
      </c>
      <c r="BT104">
        <v>75</v>
      </c>
      <c r="BU104">
        <v>42</v>
      </c>
      <c r="BV104">
        <v>81</v>
      </c>
      <c r="BW104">
        <v>59</v>
      </c>
      <c r="BX104">
        <v>36</v>
      </c>
      <c r="BY104">
        <v>87</v>
      </c>
      <c r="BZ104">
        <v>83</v>
      </c>
      <c r="CA104">
        <v>79</v>
      </c>
      <c r="CB104">
        <v>81</v>
      </c>
      <c r="CC104">
        <v>25</v>
      </c>
      <c r="CD104">
        <v>40</v>
      </c>
      <c r="CE104">
        <v>40</v>
      </c>
      <c r="CF104">
        <v>7</v>
      </c>
      <c r="CG104">
        <v>10</v>
      </c>
      <c r="CH104">
        <v>8</v>
      </c>
      <c r="CI104">
        <v>10</v>
      </c>
      <c r="CJ104">
        <v>4</v>
      </c>
      <c r="CK104" t="s">
        <v>290</v>
      </c>
    </row>
    <row r="105" spans="1:89" x14ac:dyDescent="0.35">
      <c r="A105">
        <v>51</v>
      </c>
      <c r="B105">
        <v>172871</v>
      </c>
      <c r="C105" t="s">
        <v>505</v>
      </c>
      <c r="D105">
        <v>31</v>
      </c>
      <c r="E105" t="s">
        <v>506</v>
      </c>
      <c r="F105" t="s">
        <v>228</v>
      </c>
      <c r="G105" t="s">
        <v>229</v>
      </c>
      <c r="H105">
        <v>87</v>
      </c>
      <c r="I105">
        <v>87</v>
      </c>
      <c r="J105" t="s">
        <v>321</v>
      </c>
      <c r="K105" t="s">
        <v>322</v>
      </c>
      <c r="L105" t="s">
        <v>507</v>
      </c>
      <c r="M105" t="s">
        <v>508</v>
      </c>
      <c r="N105">
        <v>2079</v>
      </c>
      <c r="O105" t="s">
        <v>184</v>
      </c>
      <c r="P105">
        <v>3</v>
      </c>
      <c r="Q105">
        <v>3</v>
      </c>
      <c r="R105">
        <v>3</v>
      </c>
      <c r="S105" t="s">
        <v>234</v>
      </c>
      <c r="T105" t="s">
        <v>235</v>
      </c>
      <c r="U105" t="s">
        <v>187</v>
      </c>
      <c r="V105" t="s">
        <v>367</v>
      </c>
      <c r="W105">
        <v>5</v>
      </c>
      <c r="X105" t="s">
        <v>245</v>
      </c>
      <c r="Z105">
        <v>2019</v>
      </c>
      <c r="AA105" t="s">
        <v>788</v>
      </c>
      <c r="AB105" t="s">
        <v>829</v>
      </c>
      <c r="AC105" t="s">
        <v>859</v>
      </c>
      <c r="AD105" t="s">
        <v>859</v>
      </c>
      <c r="AE105" t="s">
        <v>859</v>
      </c>
      <c r="AF105" t="s">
        <v>855</v>
      </c>
      <c r="AG105" t="s">
        <v>859</v>
      </c>
      <c r="AH105" t="s">
        <v>859</v>
      </c>
      <c r="AI105" t="s">
        <v>859</v>
      </c>
      <c r="AJ105" t="s">
        <v>855</v>
      </c>
      <c r="AK105" t="s">
        <v>841</v>
      </c>
      <c r="AL105" t="s">
        <v>841</v>
      </c>
      <c r="AM105" t="s">
        <v>841</v>
      </c>
      <c r="AN105" t="s">
        <v>841</v>
      </c>
      <c r="AO105" t="s">
        <v>879</v>
      </c>
      <c r="AP105" t="s">
        <v>879</v>
      </c>
      <c r="AQ105" t="s">
        <v>879</v>
      </c>
      <c r="AR105" t="s">
        <v>841</v>
      </c>
      <c r="AS105" t="s">
        <v>825</v>
      </c>
      <c r="AT105" t="s">
        <v>794</v>
      </c>
      <c r="AU105" t="s">
        <v>794</v>
      </c>
      <c r="AV105" t="s">
        <v>794</v>
      </c>
      <c r="AW105" t="s">
        <v>825</v>
      </c>
      <c r="AX105" t="s">
        <v>871</v>
      </c>
      <c r="AY105" t="s">
        <v>801</v>
      </c>
      <c r="AZ105" t="s">
        <v>801</v>
      </c>
      <c r="BA105" t="s">
        <v>801</v>
      </c>
      <c r="BB105" t="s">
        <v>871</v>
      </c>
      <c r="BC105">
        <v>68</v>
      </c>
      <c r="BD105">
        <v>56</v>
      </c>
      <c r="BE105">
        <v>80</v>
      </c>
      <c r="BF105">
        <v>79</v>
      </c>
      <c r="BG105">
        <v>52</v>
      </c>
      <c r="BH105">
        <v>71</v>
      </c>
      <c r="BI105">
        <v>58</v>
      </c>
      <c r="BJ105">
        <v>73</v>
      </c>
      <c r="BK105">
        <v>74</v>
      </c>
      <c r="BL105">
        <v>76</v>
      </c>
      <c r="BM105">
        <v>61</v>
      </c>
      <c r="BN105">
        <v>65</v>
      </c>
      <c r="BO105">
        <v>61</v>
      </c>
      <c r="BP105">
        <v>84</v>
      </c>
      <c r="BQ105">
        <v>60</v>
      </c>
      <c r="BR105">
        <v>80</v>
      </c>
      <c r="BS105">
        <v>85</v>
      </c>
      <c r="BT105">
        <v>75</v>
      </c>
      <c r="BU105">
        <v>79</v>
      </c>
      <c r="BV105">
        <v>66</v>
      </c>
      <c r="BW105">
        <v>84</v>
      </c>
      <c r="BX105">
        <v>89</v>
      </c>
      <c r="BY105">
        <v>60</v>
      </c>
      <c r="BZ105">
        <v>68</v>
      </c>
      <c r="CA105">
        <v>66</v>
      </c>
      <c r="CB105">
        <v>83</v>
      </c>
      <c r="CC105">
        <v>90</v>
      </c>
      <c r="CD105">
        <v>87</v>
      </c>
      <c r="CE105">
        <v>88</v>
      </c>
      <c r="CF105">
        <v>6</v>
      </c>
      <c r="CG105">
        <v>10</v>
      </c>
      <c r="CH105">
        <v>9</v>
      </c>
      <c r="CI105">
        <v>12</v>
      </c>
      <c r="CJ105">
        <v>7</v>
      </c>
      <c r="CK105" t="s">
        <v>924</v>
      </c>
    </row>
    <row r="106" spans="1:89" x14ac:dyDescent="0.35">
      <c r="A106">
        <v>52</v>
      </c>
      <c r="B106">
        <v>171877</v>
      </c>
      <c r="C106" t="s">
        <v>509</v>
      </c>
      <c r="D106">
        <v>30</v>
      </c>
      <c r="E106" t="s">
        <v>510</v>
      </c>
      <c r="F106" t="s">
        <v>511</v>
      </c>
      <c r="G106" t="s">
        <v>512</v>
      </c>
      <c r="H106">
        <v>87</v>
      </c>
      <c r="I106">
        <v>87</v>
      </c>
      <c r="J106" t="s">
        <v>396</v>
      </c>
      <c r="K106" t="s">
        <v>397</v>
      </c>
      <c r="L106" t="s">
        <v>513</v>
      </c>
      <c r="M106" t="s">
        <v>296</v>
      </c>
      <c r="N106">
        <v>2188</v>
      </c>
      <c r="O106" t="s">
        <v>198</v>
      </c>
      <c r="P106">
        <v>3</v>
      </c>
      <c r="Q106">
        <v>5</v>
      </c>
      <c r="R106">
        <v>3</v>
      </c>
      <c r="S106" t="s">
        <v>211</v>
      </c>
      <c r="T106" t="s">
        <v>235</v>
      </c>
      <c r="U106" t="s">
        <v>187</v>
      </c>
      <c r="V106" t="s">
        <v>291</v>
      </c>
      <c r="W106">
        <v>17</v>
      </c>
      <c r="X106" t="s">
        <v>514</v>
      </c>
      <c r="Z106">
        <v>2020</v>
      </c>
      <c r="AA106" t="s">
        <v>828</v>
      </c>
      <c r="AB106" t="s">
        <v>899</v>
      </c>
      <c r="AC106" t="s">
        <v>794</v>
      </c>
      <c r="AD106" t="s">
        <v>794</v>
      </c>
      <c r="AE106" t="s">
        <v>794</v>
      </c>
      <c r="AF106" t="s">
        <v>810</v>
      </c>
      <c r="AG106" t="s">
        <v>818</v>
      </c>
      <c r="AH106" t="s">
        <v>818</v>
      </c>
      <c r="AI106" t="s">
        <v>818</v>
      </c>
      <c r="AJ106" t="s">
        <v>810</v>
      </c>
      <c r="AK106" t="s">
        <v>801</v>
      </c>
      <c r="AL106" t="s">
        <v>801</v>
      </c>
      <c r="AM106" t="s">
        <v>801</v>
      </c>
      <c r="AN106" t="s">
        <v>810</v>
      </c>
      <c r="AO106" t="s">
        <v>801</v>
      </c>
      <c r="AP106" t="s">
        <v>801</v>
      </c>
      <c r="AQ106" t="s">
        <v>801</v>
      </c>
      <c r="AR106" t="s">
        <v>810</v>
      </c>
      <c r="AS106" t="s">
        <v>812</v>
      </c>
      <c r="AT106" t="s">
        <v>851</v>
      </c>
      <c r="AU106" t="s">
        <v>851</v>
      </c>
      <c r="AV106" t="s">
        <v>851</v>
      </c>
      <c r="AW106" t="s">
        <v>812</v>
      </c>
      <c r="AX106" t="s">
        <v>843</v>
      </c>
      <c r="AY106" t="s">
        <v>842</v>
      </c>
      <c r="AZ106" t="s">
        <v>842</v>
      </c>
      <c r="BA106" t="s">
        <v>842</v>
      </c>
      <c r="BB106" t="s">
        <v>843</v>
      </c>
      <c r="BC106">
        <v>78</v>
      </c>
      <c r="BD106">
        <v>79</v>
      </c>
      <c r="BE106">
        <v>74</v>
      </c>
      <c r="BF106">
        <v>88</v>
      </c>
      <c r="BG106">
        <v>79</v>
      </c>
      <c r="BH106">
        <v>86</v>
      </c>
      <c r="BI106">
        <v>80</v>
      </c>
      <c r="BJ106">
        <v>72</v>
      </c>
      <c r="BK106">
        <v>83</v>
      </c>
      <c r="BL106">
        <v>87</v>
      </c>
      <c r="BM106">
        <v>69</v>
      </c>
      <c r="BN106">
        <v>68</v>
      </c>
      <c r="BO106">
        <v>76</v>
      </c>
      <c r="BP106">
        <v>88</v>
      </c>
      <c r="BQ106">
        <v>66</v>
      </c>
      <c r="BR106">
        <v>82</v>
      </c>
      <c r="BS106">
        <v>71</v>
      </c>
      <c r="BT106">
        <v>84</v>
      </c>
      <c r="BU106">
        <v>67</v>
      </c>
      <c r="BV106">
        <v>83</v>
      </c>
      <c r="BW106">
        <v>56</v>
      </c>
      <c r="BX106">
        <v>72</v>
      </c>
      <c r="BY106">
        <v>88</v>
      </c>
      <c r="BZ106">
        <v>86</v>
      </c>
      <c r="CA106">
        <v>70</v>
      </c>
      <c r="CB106">
        <v>84</v>
      </c>
      <c r="CC106">
        <v>75</v>
      </c>
      <c r="CD106">
        <v>73</v>
      </c>
      <c r="CE106">
        <v>62</v>
      </c>
      <c r="CF106">
        <v>8</v>
      </c>
      <c r="CG106">
        <v>6</v>
      </c>
      <c r="CH106">
        <v>4</v>
      </c>
      <c r="CI106">
        <v>14</v>
      </c>
      <c r="CJ106">
        <v>14</v>
      </c>
      <c r="CK106" t="s">
        <v>925</v>
      </c>
    </row>
    <row r="107" spans="1:89" x14ac:dyDescent="0.35">
      <c r="A107">
        <v>53</v>
      </c>
      <c r="B107">
        <v>168651</v>
      </c>
      <c r="C107" t="s">
        <v>515</v>
      </c>
      <c r="D107">
        <v>30</v>
      </c>
      <c r="E107" t="s">
        <v>516</v>
      </c>
      <c r="F107" t="s">
        <v>248</v>
      </c>
      <c r="G107" t="s">
        <v>249</v>
      </c>
      <c r="H107">
        <v>87</v>
      </c>
      <c r="I107">
        <v>87</v>
      </c>
      <c r="J107" t="s">
        <v>180</v>
      </c>
      <c r="K107" t="s">
        <v>181</v>
      </c>
      <c r="L107" t="s">
        <v>513</v>
      </c>
      <c r="M107" t="s">
        <v>222</v>
      </c>
      <c r="N107">
        <v>2184</v>
      </c>
      <c r="O107" t="s">
        <v>198</v>
      </c>
      <c r="P107">
        <v>4</v>
      </c>
      <c r="Q107">
        <v>3</v>
      </c>
      <c r="R107">
        <v>3</v>
      </c>
      <c r="S107" t="s">
        <v>234</v>
      </c>
      <c r="T107" t="s">
        <v>235</v>
      </c>
      <c r="U107" t="s">
        <v>187</v>
      </c>
      <c r="V107" t="s">
        <v>236</v>
      </c>
      <c r="W107">
        <v>4</v>
      </c>
      <c r="X107" t="s">
        <v>285</v>
      </c>
      <c r="Z107">
        <v>2021</v>
      </c>
      <c r="AA107" t="s">
        <v>828</v>
      </c>
      <c r="AB107" t="s">
        <v>853</v>
      </c>
      <c r="AC107" t="s">
        <v>812</v>
      </c>
      <c r="AD107" t="s">
        <v>812</v>
      </c>
      <c r="AE107" t="s">
        <v>812</v>
      </c>
      <c r="AF107" t="s">
        <v>871</v>
      </c>
      <c r="AG107" t="s">
        <v>794</v>
      </c>
      <c r="AH107" t="s">
        <v>794</v>
      </c>
      <c r="AI107" t="s">
        <v>794</v>
      </c>
      <c r="AJ107" t="s">
        <v>871</v>
      </c>
      <c r="AK107" t="s">
        <v>810</v>
      </c>
      <c r="AL107" t="s">
        <v>810</v>
      </c>
      <c r="AM107" t="s">
        <v>810</v>
      </c>
      <c r="AN107" t="s">
        <v>794</v>
      </c>
      <c r="AO107" t="s">
        <v>801</v>
      </c>
      <c r="AP107" t="s">
        <v>801</v>
      </c>
      <c r="AQ107" t="s">
        <v>801</v>
      </c>
      <c r="AR107" t="s">
        <v>794</v>
      </c>
      <c r="AS107" t="s">
        <v>812</v>
      </c>
      <c r="AT107" t="s">
        <v>825</v>
      </c>
      <c r="AU107" t="s">
        <v>825</v>
      </c>
      <c r="AV107" t="s">
        <v>825</v>
      </c>
      <c r="AW107" t="s">
        <v>812</v>
      </c>
      <c r="AX107" t="s">
        <v>843</v>
      </c>
      <c r="AY107" t="s">
        <v>841</v>
      </c>
      <c r="AZ107" t="s">
        <v>841</v>
      </c>
      <c r="BA107" t="s">
        <v>841</v>
      </c>
      <c r="BB107" t="s">
        <v>843</v>
      </c>
      <c r="BC107">
        <v>84</v>
      </c>
      <c r="BD107">
        <v>83</v>
      </c>
      <c r="BE107">
        <v>58</v>
      </c>
      <c r="BF107">
        <v>87</v>
      </c>
      <c r="BG107">
        <v>80</v>
      </c>
      <c r="BH107">
        <v>84</v>
      </c>
      <c r="BI107">
        <v>88</v>
      </c>
      <c r="BJ107">
        <v>84</v>
      </c>
      <c r="BK107">
        <v>90</v>
      </c>
      <c r="BL107">
        <v>87</v>
      </c>
      <c r="BM107">
        <v>66</v>
      </c>
      <c r="BN107">
        <v>59</v>
      </c>
      <c r="BO107">
        <v>72</v>
      </c>
      <c r="BP107">
        <v>77</v>
      </c>
      <c r="BQ107">
        <v>66</v>
      </c>
      <c r="BR107">
        <v>84</v>
      </c>
      <c r="BS107">
        <v>39</v>
      </c>
      <c r="BT107">
        <v>84</v>
      </c>
      <c r="BU107">
        <v>66</v>
      </c>
      <c r="BV107">
        <v>90</v>
      </c>
      <c r="BW107">
        <v>67</v>
      </c>
      <c r="BX107">
        <v>75</v>
      </c>
      <c r="BY107">
        <v>79</v>
      </c>
      <c r="BZ107">
        <v>86</v>
      </c>
      <c r="CA107">
        <v>82</v>
      </c>
      <c r="CB107">
        <v>81</v>
      </c>
      <c r="CC107">
        <v>72</v>
      </c>
      <c r="CD107">
        <v>74</v>
      </c>
      <c r="CE107">
        <v>70</v>
      </c>
      <c r="CF107">
        <v>14</v>
      </c>
      <c r="CG107">
        <v>11</v>
      </c>
      <c r="CH107">
        <v>12</v>
      </c>
      <c r="CI107">
        <v>5</v>
      </c>
      <c r="CJ107">
        <v>9</v>
      </c>
      <c r="CK107" t="s">
        <v>926</v>
      </c>
    </row>
    <row r="108" spans="1:89" x14ac:dyDescent="0.35">
      <c r="A108">
        <v>54</v>
      </c>
      <c r="B108">
        <v>152729</v>
      </c>
      <c r="C108" t="s">
        <v>517</v>
      </c>
      <c r="D108">
        <v>31</v>
      </c>
      <c r="E108" t="s">
        <v>518</v>
      </c>
      <c r="F108" t="s">
        <v>217</v>
      </c>
      <c r="G108" t="s">
        <v>218</v>
      </c>
      <c r="H108">
        <v>87</v>
      </c>
      <c r="I108">
        <v>87</v>
      </c>
      <c r="J108" t="s">
        <v>180</v>
      </c>
      <c r="K108" t="s">
        <v>181</v>
      </c>
      <c r="L108" t="s">
        <v>507</v>
      </c>
      <c r="M108" t="s">
        <v>334</v>
      </c>
      <c r="N108">
        <v>1950</v>
      </c>
      <c r="O108" t="s">
        <v>198</v>
      </c>
      <c r="P108">
        <v>4</v>
      </c>
      <c r="Q108">
        <v>3</v>
      </c>
      <c r="R108">
        <v>2</v>
      </c>
      <c r="S108" t="s">
        <v>211</v>
      </c>
      <c r="T108" t="s">
        <v>235</v>
      </c>
      <c r="U108" t="s">
        <v>187</v>
      </c>
      <c r="V108" t="s">
        <v>267</v>
      </c>
      <c r="W108">
        <v>3</v>
      </c>
      <c r="X108" t="s">
        <v>519</v>
      </c>
      <c r="Z108">
        <v>2022</v>
      </c>
      <c r="AA108" t="s">
        <v>805</v>
      </c>
      <c r="AB108" t="s">
        <v>874</v>
      </c>
      <c r="AC108" t="s">
        <v>855</v>
      </c>
      <c r="AD108" t="s">
        <v>855</v>
      </c>
      <c r="AE108" t="s">
        <v>855</v>
      </c>
      <c r="AF108" t="s">
        <v>854</v>
      </c>
      <c r="AG108" t="s">
        <v>814</v>
      </c>
      <c r="AH108" t="s">
        <v>814</v>
      </c>
      <c r="AI108" t="s">
        <v>814</v>
      </c>
      <c r="AJ108" t="s">
        <v>854</v>
      </c>
      <c r="AK108" t="s">
        <v>872</v>
      </c>
      <c r="AL108" t="s">
        <v>872</v>
      </c>
      <c r="AM108" t="s">
        <v>872</v>
      </c>
      <c r="AN108" t="s">
        <v>814</v>
      </c>
      <c r="AO108" t="s">
        <v>813</v>
      </c>
      <c r="AP108" t="s">
        <v>813</v>
      </c>
      <c r="AQ108" t="s">
        <v>813</v>
      </c>
      <c r="AR108" t="s">
        <v>814</v>
      </c>
      <c r="AS108" t="s">
        <v>843</v>
      </c>
      <c r="AT108" t="s">
        <v>794</v>
      </c>
      <c r="AU108" t="s">
        <v>794</v>
      </c>
      <c r="AV108" t="s">
        <v>794</v>
      </c>
      <c r="AW108" t="s">
        <v>843</v>
      </c>
      <c r="AX108" t="s">
        <v>812</v>
      </c>
      <c r="AY108" t="s">
        <v>818</v>
      </c>
      <c r="AZ108" t="s">
        <v>818</v>
      </c>
      <c r="BA108" t="s">
        <v>818</v>
      </c>
      <c r="BB108" t="s">
        <v>812</v>
      </c>
      <c r="BC108">
        <v>57</v>
      </c>
      <c r="BD108">
        <v>64</v>
      </c>
      <c r="BE108">
        <v>83</v>
      </c>
      <c r="BF108">
        <v>81</v>
      </c>
      <c r="BG108">
        <v>57</v>
      </c>
      <c r="BH108">
        <v>59</v>
      </c>
      <c r="BI108">
        <v>58</v>
      </c>
      <c r="BJ108">
        <v>43</v>
      </c>
      <c r="BK108">
        <v>80</v>
      </c>
      <c r="BL108">
        <v>78</v>
      </c>
      <c r="BM108">
        <v>49</v>
      </c>
      <c r="BN108">
        <v>60</v>
      </c>
      <c r="BO108">
        <v>58</v>
      </c>
      <c r="BP108">
        <v>84</v>
      </c>
      <c r="BQ108">
        <v>36</v>
      </c>
      <c r="BR108">
        <v>62</v>
      </c>
      <c r="BS108">
        <v>74</v>
      </c>
      <c r="BT108">
        <v>65</v>
      </c>
      <c r="BU108">
        <v>83</v>
      </c>
      <c r="BV108">
        <v>51</v>
      </c>
      <c r="BW108">
        <v>72</v>
      </c>
      <c r="BX108">
        <v>88</v>
      </c>
      <c r="BY108">
        <v>58</v>
      </c>
      <c r="BZ108">
        <v>62</v>
      </c>
      <c r="CA108">
        <v>69</v>
      </c>
      <c r="CB108">
        <v>86</v>
      </c>
      <c r="CC108">
        <v>91</v>
      </c>
      <c r="CD108">
        <v>86</v>
      </c>
      <c r="CE108">
        <v>84</v>
      </c>
      <c r="CF108">
        <v>10</v>
      </c>
      <c r="CG108">
        <v>11</v>
      </c>
      <c r="CH108">
        <v>14</v>
      </c>
      <c r="CI108">
        <v>15</v>
      </c>
      <c r="CJ108">
        <v>8</v>
      </c>
      <c r="CK108" t="s">
        <v>927</v>
      </c>
    </row>
    <row r="109" spans="1:89" x14ac:dyDescent="0.35">
      <c r="A109">
        <v>55</v>
      </c>
      <c r="B109">
        <v>222492</v>
      </c>
      <c r="C109" t="s">
        <v>520</v>
      </c>
      <c r="D109">
        <v>22</v>
      </c>
      <c r="E109" t="s">
        <v>521</v>
      </c>
      <c r="F109" t="s">
        <v>288</v>
      </c>
      <c r="G109" t="s">
        <v>289</v>
      </c>
      <c r="H109">
        <v>86</v>
      </c>
      <c r="I109">
        <v>92</v>
      </c>
      <c r="J109" t="s">
        <v>230</v>
      </c>
      <c r="K109" t="s">
        <v>231</v>
      </c>
      <c r="L109" t="s">
        <v>522</v>
      </c>
      <c r="M109" t="s">
        <v>484</v>
      </c>
      <c r="N109">
        <v>2090</v>
      </c>
      <c r="O109" t="s">
        <v>184</v>
      </c>
      <c r="P109">
        <v>2</v>
      </c>
      <c r="Q109">
        <v>3</v>
      </c>
      <c r="R109">
        <v>4</v>
      </c>
      <c r="S109" t="s">
        <v>211</v>
      </c>
      <c r="T109" t="s">
        <v>223</v>
      </c>
      <c r="U109" t="s">
        <v>187</v>
      </c>
      <c r="V109" t="s">
        <v>213</v>
      </c>
      <c r="W109">
        <v>19</v>
      </c>
      <c r="X109" t="s">
        <v>523</v>
      </c>
      <c r="Z109">
        <v>2021</v>
      </c>
      <c r="AA109" t="s">
        <v>828</v>
      </c>
      <c r="AB109" t="s">
        <v>864</v>
      </c>
      <c r="AC109" t="s">
        <v>928</v>
      </c>
      <c r="AD109" t="s">
        <v>928</v>
      </c>
      <c r="AE109" t="s">
        <v>928</v>
      </c>
      <c r="AF109" t="s">
        <v>782</v>
      </c>
      <c r="AG109" t="s">
        <v>782</v>
      </c>
      <c r="AH109" t="s">
        <v>782</v>
      </c>
      <c r="AI109" t="s">
        <v>782</v>
      </c>
      <c r="AJ109" t="s">
        <v>782</v>
      </c>
      <c r="AK109" t="s">
        <v>928</v>
      </c>
      <c r="AL109" t="s">
        <v>928</v>
      </c>
      <c r="AM109" t="s">
        <v>928</v>
      </c>
      <c r="AN109" t="s">
        <v>929</v>
      </c>
      <c r="AO109" t="s">
        <v>930</v>
      </c>
      <c r="AP109" t="s">
        <v>930</v>
      </c>
      <c r="AQ109" t="s">
        <v>930</v>
      </c>
      <c r="AR109" t="s">
        <v>929</v>
      </c>
      <c r="AS109" t="s">
        <v>931</v>
      </c>
      <c r="AT109" t="s">
        <v>785</v>
      </c>
      <c r="AU109" t="s">
        <v>785</v>
      </c>
      <c r="AV109" t="s">
        <v>785</v>
      </c>
      <c r="AW109" t="s">
        <v>931</v>
      </c>
      <c r="AX109" t="s">
        <v>784</v>
      </c>
      <c r="AY109" t="s">
        <v>932</v>
      </c>
      <c r="AZ109" t="s">
        <v>932</v>
      </c>
      <c r="BA109" t="s">
        <v>932</v>
      </c>
      <c r="BB109" t="s">
        <v>784</v>
      </c>
      <c r="BC109">
        <v>83</v>
      </c>
      <c r="BD109">
        <v>81</v>
      </c>
      <c r="BE109">
        <v>72</v>
      </c>
      <c r="BF109">
        <v>79</v>
      </c>
      <c r="BG109">
        <v>85</v>
      </c>
      <c r="BH109">
        <v>88</v>
      </c>
      <c r="BI109">
        <v>82</v>
      </c>
      <c r="BJ109">
        <v>68</v>
      </c>
      <c r="BK109">
        <v>64</v>
      </c>
      <c r="BL109">
        <v>85</v>
      </c>
      <c r="BM109">
        <v>93</v>
      </c>
      <c r="BN109">
        <v>96</v>
      </c>
      <c r="BO109">
        <v>88</v>
      </c>
      <c r="BP109">
        <v>81</v>
      </c>
      <c r="BQ109">
        <v>81</v>
      </c>
      <c r="BR109">
        <v>86</v>
      </c>
      <c r="BS109">
        <v>64</v>
      </c>
      <c r="BT109">
        <v>79</v>
      </c>
      <c r="BU109">
        <v>70</v>
      </c>
      <c r="BV109">
        <v>78</v>
      </c>
      <c r="BW109">
        <v>61</v>
      </c>
      <c r="BX109">
        <v>34</v>
      </c>
      <c r="BY109">
        <v>84</v>
      </c>
      <c r="BZ109">
        <v>82</v>
      </c>
      <c r="CA109">
        <v>71</v>
      </c>
      <c r="CB109">
        <v>78</v>
      </c>
      <c r="CC109">
        <v>36</v>
      </c>
      <c r="CD109">
        <v>32</v>
      </c>
      <c r="CE109">
        <v>35</v>
      </c>
      <c r="CF109">
        <v>8</v>
      </c>
      <c r="CG109">
        <v>12</v>
      </c>
      <c r="CH109">
        <v>9</v>
      </c>
      <c r="CI109">
        <v>9</v>
      </c>
      <c r="CJ109">
        <v>14</v>
      </c>
      <c r="CK109" t="s">
        <v>933</v>
      </c>
    </row>
    <row r="110" spans="1:89" x14ac:dyDescent="0.35">
      <c r="A110">
        <v>56</v>
      </c>
      <c r="B110">
        <v>218667</v>
      </c>
      <c r="C110" t="s">
        <v>524</v>
      </c>
      <c r="D110">
        <v>23</v>
      </c>
      <c r="E110" t="s">
        <v>525</v>
      </c>
      <c r="F110" t="s">
        <v>192</v>
      </c>
      <c r="G110" t="s">
        <v>193</v>
      </c>
      <c r="H110">
        <v>86</v>
      </c>
      <c r="I110">
        <v>91</v>
      </c>
      <c r="J110" t="s">
        <v>230</v>
      </c>
      <c r="K110" t="s">
        <v>231</v>
      </c>
      <c r="L110" t="s">
        <v>387</v>
      </c>
      <c r="M110" t="s">
        <v>526</v>
      </c>
      <c r="N110">
        <v>2039</v>
      </c>
      <c r="O110" t="s">
        <v>184</v>
      </c>
      <c r="P110">
        <v>2</v>
      </c>
      <c r="Q110">
        <v>3</v>
      </c>
      <c r="R110">
        <v>4</v>
      </c>
      <c r="S110" t="s">
        <v>211</v>
      </c>
      <c r="T110" t="s">
        <v>223</v>
      </c>
      <c r="U110" t="s">
        <v>187</v>
      </c>
      <c r="V110" t="s">
        <v>527</v>
      </c>
      <c r="W110">
        <v>11</v>
      </c>
      <c r="X110" t="s">
        <v>384</v>
      </c>
      <c r="Z110">
        <v>2022</v>
      </c>
      <c r="AA110" t="s">
        <v>816</v>
      </c>
      <c r="AB110" t="s">
        <v>934</v>
      </c>
      <c r="AC110" t="s">
        <v>935</v>
      </c>
      <c r="AD110" t="s">
        <v>935</v>
      </c>
      <c r="AE110" t="s">
        <v>935</v>
      </c>
      <c r="AF110" t="s">
        <v>782</v>
      </c>
      <c r="AG110" t="s">
        <v>928</v>
      </c>
      <c r="AH110" t="s">
        <v>928</v>
      </c>
      <c r="AI110" t="s">
        <v>928</v>
      </c>
      <c r="AJ110" t="s">
        <v>782</v>
      </c>
      <c r="AK110" t="s">
        <v>782</v>
      </c>
      <c r="AL110" t="s">
        <v>782</v>
      </c>
      <c r="AM110" t="s">
        <v>782</v>
      </c>
      <c r="AN110" t="s">
        <v>782</v>
      </c>
      <c r="AO110" t="s">
        <v>936</v>
      </c>
      <c r="AP110" t="s">
        <v>936</v>
      </c>
      <c r="AQ110" t="s">
        <v>936</v>
      </c>
      <c r="AR110" t="s">
        <v>782</v>
      </c>
      <c r="AS110" t="s">
        <v>937</v>
      </c>
      <c r="AT110" t="s">
        <v>931</v>
      </c>
      <c r="AU110" t="s">
        <v>931</v>
      </c>
      <c r="AV110" t="s">
        <v>931</v>
      </c>
      <c r="AW110" t="s">
        <v>937</v>
      </c>
      <c r="AX110" t="s">
        <v>938</v>
      </c>
      <c r="AY110" t="s">
        <v>939</v>
      </c>
      <c r="AZ110" t="s">
        <v>939</v>
      </c>
      <c r="BA110" t="s">
        <v>939</v>
      </c>
      <c r="BB110" t="s">
        <v>938</v>
      </c>
      <c r="BC110">
        <v>85</v>
      </c>
      <c r="BD110">
        <v>75</v>
      </c>
      <c r="BE110">
        <v>51</v>
      </c>
      <c r="BF110">
        <v>85</v>
      </c>
      <c r="BG110">
        <v>69</v>
      </c>
      <c r="BH110">
        <v>92</v>
      </c>
      <c r="BI110">
        <v>83</v>
      </c>
      <c r="BJ110">
        <v>67</v>
      </c>
      <c r="BK110">
        <v>79</v>
      </c>
      <c r="BL110">
        <v>91</v>
      </c>
      <c r="BM110">
        <v>84</v>
      </c>
      <c r="BN110">
        <v>74</v>
      </c>
      <c r="BO110">
        <v>90</v>
      </c>
      <c r="BP110">
        <v>82</v>
      </c>
      <c r="BQ110">
        <v>88</v>
      </c>
      <c r="BR110">
        <v>70</v>
      </c>
      <c r="BS110">
        <v>50</v>
      </c>
      <c r="BT110">
        <v>78</v>
      </c>
      <c r="BU110">
        <v>48</v>
      </c>
      <c r="BV110">
        <v>72</v>
      </c>
      <c r="BW110">
        <v>58</v>
      </c>
      <c r="BX110">
        <v>49</v>
      </c>
      <c r="BY110">
        <v>83</v>
      </c>
      <c r="BZ110">
        <v>86</v>
      </c>
      <c r="CA110">
        <v>68</v>
      </c>
      <c r="CB110">
        <v>85</v>
      </c>
      <c r="CC110">
        <v>49</v>
      </c>
      <c r="CD110">
        <v>44</v>
      </c>
      <c r="CE110">
        <v>35</v>
      </c>
      <c r="CF110">
        <v>9</v>
      </c>
      <c r="CG110">
        <v>10</v>
      </c>
      <c r="CH110">
        <v>14</v>
      </c>
      <c r="CI110">
        <v>12</v>
      </c>
      <c r="CJ110">
        <v>9</v>
      </c>
      <c r="CK110" t="s">
        <v>915</v>
      </c>
    </row>
    <row r="111" spans="1:89" x14ac:dyDescent="0.35">
      <c r="A111">
        <v>57</v>
      </c>
      <c r="B111">
        <v>210257</v>
      </c>
      <c r="C111" t="s">
        <v>528</v>
      </c>
      <c r="D111">
        <v>24</v>
      </c>
      <c r="E111" t="s">
        <v>529</v>
      </c>
      <c r="F111" t="s">
        <v>205</v>
      </c>
      <c r="G111" t="s">
        <v>206</v>
      </c>
      <c r="H111">
        <v>86</v>
      </c>
      <c r="I111">
        <v>90</v>
      </c>
      <c r="J111" t="s">
        <v>230</v>
      </c>
      <c r="K111" t="s">
        <v>231</v>
      </c>
      <c r="L111" t="s">
        <v>530</v>
      </c>
      <c r="M111" t="s">
        <v>296</v>
      </c>
      <c r="N111">
        <v>1463</v>
      </c>
      <c r="O111" t="s">
        <v>184</v>
      </c>
      <c r="P111">
        <v>2</v>
      </c>
      <c r="Q111">
        <v>3</v>
      </c>
      <c r="R111">
        <v>1</v>
      </c>
      <c r="S111" t="s">
        <v>185</v>
      </c>
      <c r="T111" t="s">
        <v>235</v>
      </c>
      <c r="U111" t="s">
        <v>187</v>
      </c>
      <c r="V111" t="s">
        <v>224</v>
      </c>
      <c r="W111">
        <v>31</v>
      </c>
      <c r="X111" t="s">
        <v>384</v>
      </c>
      <c r="Z111">
        <v>2025</v>
      </c>
      <c r="AA111" t="s">
        <v>788</v>
      </c>
      <c r="AB111" t="s">
        <v>829</v>
      </c>
      <c r="BC111">
        <v>20</v>
      </c>
      <c r="BD111">
        <v>14</v>
      </c>
      <c r="BE111">
        <v>14</v>
      </c>
      <c r="BF111">
        <v>56</v>
      </c>
      <c r="BG111">
        <v>18</v>
      </c>
      <c r="BH111">
        <v>23</v>
      </c>
      <c r="BI111">
        <v>15</v>
      </c>
      <c r="BJ111">
        <v>20</v>
      </c>
      <c r="BK111">
        <v>58</v>
      </c>
      <c r="BL111">
        <v>37</v>
      </c>
      <c r="BM111">
        <v>64</v>
      </c>
      <c r="BN111">
        <v>63</v>
      </c>
      <c r="BO111">
        <v>60</v>
      </c>
      <c r="BP111">
        <v>86</v>
      </c>
      <c r="BQ111">
        <v>48</v>
      </c>
      <c r="BR111">
        <v>42</v>
      </c>
      <c r="BS111">
        <v>58</v>
      </c>
      <c r="BT111">
        <v>41</v>
      </c>
      <c r="BU111">
        <v>68</v>
      </c>
      <c r="BV111">
        <v>18</v>
      </c>
      <c r="BW111">
        <v>35</v>
      </c>
      <c r="BX111">
        <v>25</v>
      </c>
      <c r="BY111">
        <v>20</v>
      </c>
      <c r="BZ111">
        <v>67</v>
      </c>
      <c r="CA111">
        <v>17</v>
      </c>
      <c r="CB111">
        <v>70</v>
      </c>
      <c r="CC111">
        <v>28</v>
      </c>
      <c r="CD111">
        <v>15</v>
      </c>
      <c r="CE111">
        <v>8</v>
      </c>
      <c r="CF111">
        <v>85</v>
      </c>
      <c r="CG111">
        <v>80</v>
      </c>
      <c r="CH111">
        <v>91</v>
      </c>
      <c r="CI111">
        <v>82</v>
      </c>
      <c r="CJ111">
        <v>87</v>
      </c>
      <c r="CK111" t="s">
        <v>940</v>
      </c>
    </row>
    <row r="112" spans="1:89" x14ac:dyDescent="0.35">
      <c r="A112">
        <v>58</v>
      </c>
      <c r="B112">
        <v>208722</v>
      </c>
      <c r="C112" t="s">
        <v>531</v>
      </c>
      <c r="D112">
        <v>26</v>
      </c>
      <c r="E112" t="s">
        <v>532</v>
      </c>
      <c r="F112" t="s">
        <v>470</v>
      </c>
      <c r="G112" t="s">
        <v>471</v>
      </c>
      <c r="H112">
        <v>86</v>
      </c>
      <c r="I112">
        <v>87</v>
      </c>
      <c r="J112" t="s">
        <v>379</v>
      </c>
      <c r="K112" t="s">
        <v>380</v>
      </c>
      <c r="L112" t="s">
        <v>495</v>
      </c>
      <c r="M112" t="s">
        <v>484</v>
      </c>
      <c r="N112">
        <v>2110</v>
      </c>
      <c r="O112" t="s">
        <v>198</v>
      </c>
      <c r="P112">
        <v>3</v>
      </c>
      <c r="Q112">
        <v>4</v>
      </c>
      <c r="R112">
        <v>4</v>
      </c>
      <c r="S112" t="s">
        <v>211</v>
      </c>
      <c r="T112" t="s">
        <v>223</v>
      </c>
      <c r="U112" t="s">
        <v>187</v>
      </c>
      <c r="V112" t="s">
        <v>421</v>
      </c>
      <c r="W112">
        <v>10</v>
      </c>
      <c r="X112" t="s">
        <v>427</v>
      </c>
      <c r="Z112">
        <v>2023</v>
      </c>
      <c r="AA112" t="s">
        <v>799</v>
      </c>
      <c r="AB112" t="s">
        <v>941</v>
      </c>
      <c r="AC112" t="s">
        <v>794</v>
      </c>
      <c r="AD112" t="s">
        <v>794</v>
      </c>
      <c r="AE112" t="s">
        <v>794</v>
      </c>
      <c r="AF112" t="s">
        <v>801</v>
      </c>
      <c r="AG112" t="s">
        <v>801</v>
      </c>
      <c r="AH112" t="s">
        <v>801</v>
      </c>
      <c r="AI112" t="s">
        <v>801</v>
      </c>
      <c r="AJ112" t="s">
        <v>801</v>
      </c>
      <c r="AK112" t="s">
        <v>818</v>
      </c>
      <c r="AL112" t="s">
        <v>818</v>
      </c>
      <c r="AM112" t="s">
        <v>818</v>
      </c>
      <c r="AN112" t="s">
        <v>818</v>
      </c>
      <c r="AO112" t="s">
        <v>812</v>
      </c>
      <c r="AP112" t="s">
        <v>812</v>
      </c>
      <c r="AQ112" t="s">
        <v>812</v>
      </c>
      <c r="AR112" t="s">
        <v>818</v>
      </c>
      <c r="AS112" t="s">
        <v>814</v>
      </c>
      <c r="AT112" t="s">
        <v>819</v>
      </c>
      <c r="AU112" t="s">
        <v>819</v>
      </c>
      <c r="AV112" t="s">
        <v>819</v>
      </c>
      <c r="AW112" t="s">
        <v>814</v>
      </c>
      <c r="AX112" t="s">
        <v>848</v>
      </c>
      <c r="AY112" t="s">
        <v>887</v>
      </c>
      <c r="AZ112" t="s">
        <v>887</v>
      </c>
      <c r="BA112" t="s">
        <v>887</v>
      </c>
      <c r="BB112" t="s">
        <v>848</v>
      </c>
      <c r="BC112">
        <v>73</v>
      </c>
      <c r="BD112">
        <v>84</v>
      </c>
      <c r="BE112">
        <v>62</v>
      </c>
      <c r="BF112">
        <v>79</v>
      </c>
      <c r="BG112">
        <v>71</v>
      </c>
      <c r="BH112">
        <v>87</v>
      </c>
      <c r="BI112">
        <v>74</v>
      </c>
      <c r="BJ112">
        <v>64</v>
      </c>
      <c r="BK112">
        <v>71</v>
      </c>
      <c r="BL112">
        <v>86</v>
      </c>
      <c r="BM112">
        <v>95</v>
      </c>
      <c r="BN112">
        <v>93</v>
      </c>
      <c r="BO112">
        <v>91</v>
      </c>
      <c r="BP112">
        <v>86</v>
      </c>
      <c r="BQ112">
        <v>86</v>
      </c>
      <c r="BR112">
        <v>82</v>
      </c>
      <c r="BS112">
        <v>75</v>
      </c>
      <c r="BT112">
        <v>84</v>
      </c>
      <c r="BU112">
        <v>67</v>
      </c>
      <c r="BV112">
        <v>74</v>
      </c>
      <c r="BW112">
        <v>73</v>
      </c>
      <c r="BX112">
        <v>35</v>
      </c>
      <c r="BY112">
        <v>87</v>
      </c>
      <c r="BZ112">
        <v>82</v>
      </c>
      <c r="CA112">
        <v>71</v>
      </c>
      <c r="CB112">
        <v>80</v>
      </c>
      <c r="CC112">
        <v>42</v>
      </c>
      <c r="CD112">
        <v>42</v>
      </c>
      <c r="CE112">
        <v>38</v>
      </c>
      <c r="CF112">
        <v>10</v>
      </c>
      <c r="CG112">
        <v>10</v>
      </c>
      <c r="CH112">
        <v>15</v>
      </c>
      <c r="CI112">
        <v>7</v>
      </c>
      <c r="CJ112">
        <v>14</v>
      </c>
      <c r="CK112" t="s">
        <v>942</v>
      </c>
    </row>
    <row r="113" spans="1:89" x14ac:dyDescent="0.35">
      <c r="A113">
        <v>59</v>
      </c>
      <c r="B113">
        <v>203376</v>
      </c>
      <c r="C113" t="s">
        <v>533</v>
      </c>
      <c r="D113">
        <v>26</v>
      </c>
      <c r="E113" t="s">
        <v>534</v>
      </c>
      <c r="F113" t="s">
        <v>535</v>
      </c>
      <c r="G113" t="s">
        <v>536</v>
      </c>
      <c r="H113">
        <v>86</v>
      </c>
      <c r="I113">
        <v>88</v>
      </c>
      <c r="J113" t="s">
        <v>379</v>
      </c>
      <c r="K113" t="s">
        <v>380</v>
      </c>
      <c r="L113" t="s">
        <v>537</v>
      </c>
      <c r="M113" t="s">
        <v>399</v>
      </c>
      <c r="N113">
        <v>2046</v>
      </c>
      <c r="O113" t="s">
        <v>198</v>
      </c>
      <c r="P113">
        <v>3</v>
      </c>
      <c r="Q113">
        <v>3</v>
      </c>
      <c r="R113">
        <v>2</v>
      </c>
      <c r="S113" t="s">
        <v>185</v>
      </c>
      <c r="T113" t="s">
        <v>235</v>
      </c>
      <c r="U113" t="s">
        <v>187</v>
      </c>
      <c r="V113" t="s">
        <v>367</v>
      </c>
      <c r="W113">
        <v>4</v>
      </c>
      <c r="X113" t="s">
        <v>538</v>
      </c>
      <c r="Z113">
        <v>2023</v>
      </c>
      <c r="AA113" t="s">
        <v>805</v>
      </c>
      <c r="AB113" t="s">
        <v>883</v>
      </c>
      <c r="AC113" t="s">
        <v>855</v>
      </c>
      <c r="AD113" t="s">
        <v>855</v>
      </c>
      <c r="AE113" t="s">
        <v>855</v>
      </c>
      <c r="AF113" t="s">
        <v>795</v>
      </c>
      <c r="AG113" t="s">
        <v>814</v>
      </c>
      <c r="AH113" t="s">
        <v>814</v>
      </c>
      <c r="AI113" t="s">
        <v>814</v>
      </c>
      <c r="AJ113" t="s">
        <v>795</v>
      </c>
      <c r="AK113" t="s">
        <v>872</v>
      </c>
      <c r="AL113" t="s">
        <v>872</v>
      </c>
      <c r="AM113" t="s">
        <v>872</v>
      </c>
      <c r="AN113" t="s">
        <v>872</v>
      </c>
      <c r="AO113" t="s">
        <v>826</v>
      </c>
      <c r="AP113" t="s">
        <v>826</v>
      </c>
      <c r="AQ113" t="s">
        <v>826</v>
      </c>
      <c r="AR113" t="s">
        <v>872</v>
      </c>
      <c r="AS113" t="s">
        <v>856</v>
      </c>
      <c r="AT113" t="s">
        <v>871</v>
      </c>
      <c r="AU113" t="s">
        <v>871</v>
      </c>
      <c r="AV113" t="s">
        <v>871</v>
      </c>
      <c r="AW113" t="s">
        <v>856</v>
      </c>
      <c r="AX113" t="s">
        <v>851</v>
      </c>
      <c r="AY113" t="s">
        <v>823</v>
      </c>
      <c r="AZ113" t="s">
        <v>823</v>
      </c>
      <c r="BA113" t="s">
        <v>823</v>
      </c>
      <c r="BB113" t="s">
        <v>851</v>
      </c>
      <c r="BC113">
        <v>53</v>
      </c>
      <c r="BD113">
        <v>52</v>
      </c>
      <c r="BE113">
        <v>82</v>
      </c>
      <c r="BF113">
        <v>76</v>
      </c>
      <c r="BG113">
        <v>45</v>
      </c>
      <c r="BH113">
        <v>70</v>
      </c>
      <c r="BI113">
        <v>60</v>
      </c>
      <c r="BJ113">
        <v>70</v>
      </c>
      <c r="BK113">
        <v>78</v>
      </c>
      <c r="BL113">
        <v>73</v>
      </c>
      <c r="BM113">
        <v>74</v>
      </c>
      <c r="BN113">
        <v>77</v>
      </c>
      <c r="BO113">
        <v>61</v>
      </c>
      <c r="BP113">
        <v>85</v>
      </c>
      <c r="BQ113">
        <v>49</v>
      </c>
      <c r="BR113">
        <v>81</v>
      </c>
      <c r="BS113">
        <v>85</v>
      </c>
      <c r="BT113">
        <v>71</v>
      </c>
      <c r="BU113">
        <v>92</v>
      </c>
      <c r="BV113">
        <v>64</v>
      </c>
      <c r="BW113">
        <v>81</v>
      </c>
      <c r="BX113">
        <v>86</v>
      </c>
      <c r="BY113">
        <v>41</v>
      </c>
      <c r="BZ113">
        <v>59</v>
      </c>
      <c r="CA113">
        <v>62</v>
      </c>
      <c r="CB113">
        <v>83</v>
      </c>
      <c r="CC113">
        <v>88</v>
      </c>
      <c r="CD113">
        <v>89</v>
      </c>
      <c r="CE113">
        <v>84</v>
      </c>
      <c r="CF113">
        <v>13</v>
      </c>
      <c r="CG113">
        <v>10</v>
      </c>
      <c r="CH113">
        <v>13</v>
      </c>
      <c r="CI113">
        <v>11</v>
      </c>
      <c r="CJ113">
        <v>11</v>
      </c>
      <c r="CK113" t="s">
        <v>943</v>
      </c>
    </row>
    <row r="114" spans="1:89" x14ac:dyDescent="0.35">
      <c r="A114">
        <v>60</v>
      </c>
      <c r="B114">
        <v>202652</v>
      </c>
      <c r="C114" t="s">
        <v>539</v>
      </c>
      <c r="D114">
        <v>23</v>
      </c>
      <c r="E114" t="s">
        <v>540</v>
      </c>
      <c r="F114" t="s">
        <v>319</v>
      </c>
      <c r="G114" t="s">
        <v>320</v>
      </c>
      <c r="H114">
        <v>86</v>
      </c>
      <c r="I114">
        <v>89</v>
      </c>
      <c r="J114" t="s">
        <v>230</v>
      </c>
      <c r="K114" t="s">
        <v>231</v>
      </c>
      <c r="L114" t="s">
        <v>541</v>
      </c>
      <c r="M114" t="s">
        <v>484</v>
      </c>
      <c r="N114">
        <v>2036</v>
      </c>
      <c r="O114" t="s">
        <v>198</v>
      </c>
      <c r="P114">
        <v>3</v>
      </c>
      <c r="Q114">
        <v>3</v>
      </c>
      <c r="R114">
        <v>4</v>
      </c>
      <c r="S114" t="s">
        <v>211</v>
      </c>
      <c r="T114" t="s">
        <v>223</v>
      </c>
      <c r="U114" t="s">
        <v>187</v>
      </c>
      <c r="V114" t="s">
        <v>527</v>
      </c>
      <c r="W114">
        <v>10</v>
      </c>
      <c r="X114" t="s">
        <v>542</v>
      </c>
      <c r="Z114">
        <v>2023</v>
      </c>
      <c r="AA114" t="s">
        <v>776</v>
      </c>
      <c r="AB114" t="s">
        <v>941</v>
      </c>
      <c r="AC114" t="s">
        <v>856</v>
      </c>
      <c r="AD114" t="s">
        <v>856</v>
      </c>
      <c r="AE114" t="s">
        <v>856</v>
      </c>
      <c r="AF114" t="s">
        <v>801</v>
      </c>
      <c r="AG114" t="s">
        <v>818</v>
      </c>
      <c r="AH114" t="s">
        <v>818</v>
      </c>
      <c r="AI114" t="s">
        <v>818</v>
      </c>
      <c r="AJ114" t="s">
        <v>801</v>
      </c>
      <c r="AK114" t="s">
        <v>818</v>
      </c>
      <c r="AL114" t="s">
        <v>818</v>
      </c>
      <c r="AM114" t="s">
        <v>818</v>
      </c>
      <c r="AN114" t="s">
        <v>801</v>
      </c>
      <c r="AO114" t="s">
        <v>812</v>
      </c>
      <c r="AP114" t="s">
        <v>812</v>
      </c>
      <c r="AQ114" t="s">
        <v>812</v>
      </c>
      <c r="AR114" t="s">
        <v>801</v>
      </c>
      <c r="AS114" t="s">
        <v>859</v>
      </c>
      <c r="AT114" t="s">
        <v>819</v>
      </c>
      <c r="AU114" t="s">
        <v>819</v>
      </c>
      <c r="AV114" t="s">
        <v>819</v>
      </c>
      <c r="AW114" t="s">
        <v>859</v>
      </c>
      <c r="AX114" t="s">
        <v>814</v>
      </c>
      <c r="AY114" t="s">
        <v>903</v>
      </c>
      <c r="AZ114" t="s">
        <v>903</v>
      </c>
      <c r="BA114" t="s">
        <v>903</v>
      </c>
      <c r="BB114" t="s">
        <v>814</v>
      </c>
      <c r="BC114">
        <v>77</v>
      </c>
      <c r="BD114">
        <v>77</v>
      </c>
      <c r="BE114">
        <v>38</v>
      </c>
      <c r="BF114">
        <v>84</v>
      </c>
      <c r="BG114">
        <v>67</v>
      </c>
      <c r="BH114">
        <v>88</v>
      </c>
      <c r="BI114">
        <v>70</v>
      </c>
      <c r="BJ114">
        <v>63</v>
      </c>
      <c r="BK114">
        <v>69</v>
      </c>
      <c r="BL114">
        <v>87</v>
      </c>
      <c r="BM114">
        <v>95</v>
      </c>
      <c r="BN114">
        <v>92</v>
      </c>
      <c r="BO114">
        <v>93</v>
      </c>
      <c r="BP114">
        <v>87</v>
      </c>
      <c r="BQ114">
        <v>93</v>
      </c>
      <c r="BR114">
        <v>73</v>
      </c>
      <c r="BS114">
        <v>57</v>
      </c>
      <c r="BT114">
        <v>78</v>
      </c>
      <c r="BU114">
        <v>52</v>
      </c>
      <c r="BV114">
        <v>73</v>
      </c>
      <c r="BW114">
        <v>38</v>
      </c>
      <c r="BX114">
        <v>30</v>
      </c>
      <c r="BY114">
        <v>87</v>
      </c>
      <c r="BZ114">
        <v>77</v>
      </c>
      <c r="CA114">
        <v>69</v>
      </c>
      <c r="CB114">
        <v>77</v>
      </c>
      <c r="CC114">
        <v>47</v>
      </c>
      <c r="CD114">
        <v>58</v>
      </c>
      <c r="CE114">
        <v>54</v>
      </c>
      <c r="CF114">
        <v>15</v>
      </c>
      <c r="CG114">
        <v>12</v>
      </c>
      <c r="CH114">
        <v>12</v>
      </c>
      <c r="CI114">
        <v>15</v>
      </c>
      <c r="CJ114">
        <v>9</v>
      </c>
      <c r="CK114" t="s">
        <v>944</v>
      </c>
    </row>
    <row r="115" spans="1:89" x14ac:dyDescent="0.35">
      <c r="A115">
        <v>61</v>
      </c>
      <c r="B115">
        <v>201942</v>
      </c>
      <c r="C115" t="s">
        <v>543</v>
      </c>
      <c r="D115">
        <v>26</v>
      </c>
      <c r="E115" t="s">
        <v>544</v>
      </c>
      <c r="F115" t="s">
        <v>205</v>
      </c>
      <c r="G115" t="s">
        <v>206</v>
      </c>
      <c r="H115">
        <v>86</v>
      </c>
      <c r="I115">
        <v>87</v>
      </c>
      <c r="J115" t="s">
        <v>379</v>
      </c>
      <c r="K115" t="s">
        <v>380</v>
      </c>
      <c r="L115" t="s">
        <v>545</v>
      </c>
      <c r="M115" t="s">
        <v>484</v>
      </c>
      <c r="N115">
        <v>2187</v>
      </c>
      <c r="O115" t="s">
        <v>198</v>
      </c>
      <c r="P115">
        <v>3</v>
      </c>
      <c r="Q115">
        <v>4</v>
      </c>
      <c r="R115">
        <v>4</v>
      </c>
      <c r="S115" t="s">
        <v>234</v>
      </c>
      <c r="T115" t="s">
        <v>223</v>
      </c>
      <c r="U115" t="s">
        <v>187</v>
      </c>
      <c r="V115" t="s">
        <v>329</v>
      </c>
      <c r="W115">
        <v>9</v>
      </c>
      <c r="X115" t="s">
        <v>546</v>
      </c>
      <c r="Z115">
        <v>2023</v>
      </c>
      <c r="AA115" t="s">
        <v>808</v>
      </c>
      <c r="AB115" t="s">
        <v>806</v>
      </c>
      <c r="AC115" t="s">
        <v>818</v>
      </c>
      <c r="AD115" t="s">
        <v>818</v>
      </c>
      <c r="AE115" t="s">
        <v>818</v>
      </c>
      <c r="AF115" t="s">
        <v>818</v>
      </c>
      <c r="AG115" t="s">
        <v>801</v>
      </c>
      <c r="AH115" t="s">
        <v>801</v>
      </c>
      <c r="AI115" t="s">
        <v>801</v>
      </c>
      <c r="AJ115" t="s">
        <v>818</v>
      </c>
      <c r="AK115" t="s">
        <v>801</v>
      </c>
      <c r="AL115" t="s">
        <v>801</v>
      </c>
      <c r="AM115" t="s">
        <v>801</v>
      </c>
      <c r="AN115" t="s">
        <v>818</v>
      </c>
      <c r="AO115" t="s">
        <v>810</v>
      </c>
      <c r="AP115" t="s">
        <v>810</v>
      </c>
      <c r="AQ115" t="s">
        <v>810</v>
      </c>
      <c r="AR115" t="s">
        <v>818</v>
      </c>
      <c r="AS115" t="s">
        <v>842</v>
      </c>
      <c r="AT115" t="s">
        <v>813</v>
      </c>
      <c r="AU115" t="s">
        <v>813</v>
      </c>
      <c r="AV115" t="s">
        <v>813</v>
      </c>
      <c r="AW115" t="s">
        <v>842</v>
      </c>
      <c r="AX115" t="s">
        <v>859</v>
      </c>
      <c r="AY115" t="s">
        <v>872</v>
      </c>
      <c r="AZ115" t="s">
        <v>872</v>
      </c>
      <c r="BA115" t="s">
        <v>872</v>
      </c>
      <c r="BB115" t="s">
        <v>859</v>
      </c>
      <c r="BC115">
        <v>72</v>
      </c>
      <c r="BD115">
        <v>87</v>
      </c>
      <c r="BE115">
        <v>77</v>
      </c>
      <c r="BF115">
        <v>86</v>
      </c>
      <c r="BG115">
        <v>81</v>
      </c>
      <c r="BH115">
        <v>87</v>
      </c>
      <c r="BI115">
        <v>80</v>
      </c>
      <c r="BJ115">
        <v>65</v>
      </c>
      <c r="BK115">
        <v>75</v>
      </c>
      <c r="BL115">
        <v>88</v>
      </c>
      <c r="BM115">
        <v>78</v>
      </c>
      <c r="BN115">
        <v>77</v>
      </c>
      <c r="BO115">
        <v>80</v>
      </c>
      <c r="BP115">
        <v>86</v>
      </c>
      <c r="BQ115">
        <v>81</v>
      </c>
      <c r="BR115">
        <v>81</v>
      </c>
      <c r="BS115">
        <v>81</v>
      </c>
      <c r="BT115">
        <v>90</v>
      </c>
      <c r="BU115">
        <v>74</v>
      </c>
      <c r="BV115">
        <v>76</v>
      </c>
      <c r="BW115">
        <v>73</v>
      </c>
      <c r="BX115">
        <v>58</v>
      </c>
      <c r="BY115">
        <v>87</v>
      </c>
      <c r="BZ115">
        <v>85</v>
      </c>
      <c r="CA115">
        <v>72</v>
      </c>
      <c r="CB115">
        <v>87</v>
      </c>
      <c r="CC115">
        <v>60</v>
      </c>
      <c r="CD115">
        <v>64</v>
      </c>
      <c r="CE115">
        <v>42</v>
      </c>
      <c r="CF115">
        <v>8</v>
      </c>
      <c r="CG115">
        <v>11</v>
      </c>
      <c r="CH115">
        <v>9</v>
      </c>
      <c r="CI115">
        <v>6</v>
      </c>
      <c r="CJ115">
        <v>10</v>
      </c>
      <c r="CK115" t="s">
        <v>945</v>
      </c>
    </row>
    <row r="116" spans="1:89" x14ac:dyDescent="0.35">
      <c r="A116">
        <v>62</v>
      </c>
      <c r="B116">
        <v>201535</v>
      </c>
      <c r="C116" t="s">
        <v>547</v>
      </c>
      <c r="D116">
        <v>25</v>
      </c>
      <c r="E116" t="s">
        <v>548</v>
      </c>
      <c r="F116" t="s">
        <v>307</v>
      </c>
      <c r="G116" t="s">
        <v>308</v>
      </c>
      <c r="H116">
        <v>86</v>
      </c>
      <c r="I116">
        <v>91</v>
      </c>
      <c r="J116" t="s">
        <v>250</v>
      </c>
      <c r="K116" t="s">
        <v>251</v>
      </c>
      <c r="L116" t="s">
        <v>549</v>
      </c>
      <c r="M116" t="s">
        <v>476</v>
      </c>
      <c r="N116">
        <v>1895</v>
      </c>
      <c r="O116" t="s">
        <v>198</v>
      </c>
      <c r="P116">
        <v>3</v>
      </c>
      <c r="Q116">
        <v>3</v>
      </c>
      <c r="R116">
        <v>2</v>
      </c>
      <c r="S116" t="s">
        <v>297</v>
      </c>
      <c r="T116" t="s">
        <v>223</v>
      </c>
      <c r="U116" t="s">
        <v>187</v>
      </c>
      <c r="V116" t="s">
        <v>267</v>
      </c>
      <c r="W116">
        <v>4</v>
      </c>
      <c r="X116" t="s">
        <v>225</v>
      </c>
      <c r="Z116">
        <v>2022</v>
      </c>
      <c r="AA116" t="s">
        <v>905</v>
      </c>
      <c r="AB116" t="s">
        <v>946</v>
      </c>
      <c r="AC116" t="s">
        <v>848</v>
      </c>
      <c r="AD116" t="s">
        <v>848</v>
      </c>
      <c r="AE116" t="s">
        <v>848</v>
      </c>
      <c r="AF116" t="s">
        <v>796</v>
      </c>
      <c r="AG116" t="s">
        <v>819</v>
      </c>
      <c r="AH116" t="s">
        <v>819</v>
      </c>
      <c r="AI116" t="s">
        <v>819</v>
      </c>
      <c r="AJ116" t="s">
        <v>796</v>
      </c>
      <c r="AK116" t="s">
        <v>854</v>
      </c>
      <c r="AL116" t="s">
        <v>854</v>
      </c>
      <c r="AM116" t="s">
        <v>854</v>
      </c>
      <c r="AN116" t="s">
        <v>854</v>
      </c>
      <c r="AO116" t="s">
        <v>859</v>
      </c>
      <c r="AP116" t="s">
        <v>859</v>
      </c>
      <c r="AQ116" t="s">
        <v>859</v>
      </c>
      <c r="AR116" t="s">
        <v>854</v>
      </c>
      <c r="AS116" t="s">
        <v>843</v>
      </c>
      <c r="AT116" t="s">
        <v>825</v>
      </c>
      <c r="AU116" t="s">
        <v>825</v>
      </c>
      <c r="AV116" t="s">
        <v>825</v>
      </c>
      <c r="AW116" t="s">
        <v>843</v>
      </c>
      <c r="AX116" t="s">
        <v>851</v>
      </c>
      <c r="AY116" t="s">
        <v>818</v>
      </c>
      <c r="AZ116" t="s">
        <v>818</v>
      </c>
      <c r="BA116" t="s">
        <v>818</v>
      </c>
      <c r="BB116" t="s">
        <v>851</v>
      </c>
      <c r="BC116">
        <v>36</v>
      </c>
      <c r="BD116">
        <v>40</v>
      </c>
      <c r="BE116">
        <v>83</v>
      </c>
      <c r="BF116">
        <v>75</v>
      </c>
      <c r="BG116">
        <v>42</v>
      </c>
      <c r="BH116">
        <v>57</v>
      </c>
      <c r="BI116">
        <v>46</v>
      </c>
      <c r="BJ116">
        <v>54</v>
      </c>
      <c r="BK116">
        <v>76</v>
      </c>
      <c r="BL116">
        <v>77</v>
      </c>
      <c r="BM116">
        <v>83</v>
      </c>
      <c r="BN116">
        <v>85</v>
      </c>
      <c r="BO116">
        <v>63</v>
      </c>
      <c r="BP116">
        <v>83</v>
      </c>
      <c r="BQ116">
        <v>40</v>
      </c>
      <c r="BR116">
        <v>52</v>
      </c>
      <c r="BS116">
        <v>79</v>
      </c>
      <c r="BT116">
        <v>73</v>
      </c>
      <c r="BU116">
        <v>84</v>
      </c>
      <c r="BV116">
        <v>53</v>
      </c>
      <c r="BW116">
        <v>77</v>
      </c>
      <c r="BX116">
        <v>82</v>
      </c>
      <c r="BY116">
        <v>44</v>
      </c>
      <c r="BZ116">
        <v>56</v>
      </c>
      <c r="CA116">
        <v>43</v>
      </c>
      <c r="CB116">
        <v>82</v>
      </c>
      <c r="CC116">
        <v>87</v>
      </c>
      <c r="CD116">
        <v>88</v>
      </c>
      <c r="CE116">
        <v>87</v>
      </c>
      <c r="CF116">
        <v>11</v>
      </c>
      <c r="CG116">
        <v>11</v>
      </c>
      <c r="CH116">
        <v>9</v>
      </c>
      <c r="CI116">
        <v>5</v>
      </c>
      <c r="CJ116">
        <v>14</v>
      </c>
      <c r="CK116" t="s">
        <v>947</v>
      </c>
    </row>
    <row r="117" spans="1:89" x14ac:dyDescent="0.35">
      <c r="A117">
        <v>63</v>
      </c>
      <c r="B117">
        <v>199556</v>
      </c>
      <c r="C117" t="s">
        <v>550</v>
      </c>
      <c r="D117">
        <v>25</v>
      </c>
      <c r="E117" t="s">
        <v>551</v>
      </c>
      <c r="F117" t="s">
        <v>363</v>
      </c>
      <c r="G117" t="s">
        <v>364</v>
      </c>
      <c r="H117">
        <v>86</v>
      </c>
      <c r="I117">
        <v>89</v>
      </c>
      <c r="J117" t="s">
        <v>207</v>
      </c>
      <c r="K117" t="s">
        <v>208</v>
      </c>
      <c r="L117" t="s">
        <v>552</v>
      </c>
      <c r="M117" t="s">
        <v>503</v>
      </c>
      <c r="N117">
        <v>2149</v>
      </c>
      <c r="O117" t="s">
        <v>198</v>
      </c>
      <c r="P117">
        <v>3</v>
      </c>
      <c r="Q117">
        <v>4</v>
      </c>
      <c r="R117">
        <v>4</v>
      </c>
      <c r="S117" t="s">
        <v>297</v>
      </c>
      <c r="T117" t="s">
        <v>235</v>
      </c>
      <c r="U117" t="s">
        <v>187</v>
      </c>
      <c r="V117" t="s">
        <v>291</v>
      </c>
      <c r="W117">
        <v>6</v>
      </c>
      <c r="X117" t="s">
        <v>553</v>
      </c>
      <c r="Z117">
        <v>2021</v>
      </c>
      <c r="AA117" t="s">
        <v>948</v>
      </c>
      <c r="AB117" t="s">
        <v>949</v>
      </c>
      <c r="AC117" t="s">
        <v>859</v>
      </c>
      <c r="AD117" t="s">
        <v>859</v>
      </c>
      <c r="AE117" t="s">
        <v>859</v>
      </c>
      <c r="AF117" t="s">
        <v>851</v>
      </c>
      <c r="AG117" t="s">
        <v>812</v>
      </c>
      <c r="AH117" t="s">
        <v>812</v>
      </c>
      <c r="AI117" t="s">
        <v>812</v>
      </c>
      <c r="AJ117" t="s">
        <v>851</v>
      </c>
      <c r="AK117" t="s">
        <v>794</v>
      </c>
      <c r="AL117" t="s">
        <v>794</v>
      </c>
      <c r="AM117" t="s">
        <v>794</v>
      </c>
      <c r="AN117" t="s">
        <v>871</v>
      </c>
      <c r="AO117" t="s">
        <v>801</v>
      </c>
      <c r="AP117" t="s">
        <v>801</v>
      </c>
      <c r="AQ117" t="s">
        <v>801</v>
      </c>
      <c r="AR117" t="s">
        <v>871</v>
      </c>
      <c r="AS117" t="s">
        <v>871</v>
      </c>
      <c r="AT117" t="s">
        <v>818</v>
      </c>
      <c r="AU117" t="s">
        <v>818</v>
      </c>
      <c r="AV117" t="s">
        <v>818</v>
      </c>
      <c r="AW117" t="s">
        <v>871</v>
      </c>
      <c r="AX117" t="s">
        <v>851</v>
      </c>
      <c r="AY117" t="s">
        <v>856</v>
      </c>
      <c r="AZ117" t="s">
        <v>856</v>
      </c>
      <c r="BA117" t="s">
        <v>856</v>
      </c>
      <c r="BB117" t="s">
        <v>851</v>
      </c>
      <c r="BC117">
        <v>72</v>
      </c>
      <c r="BD117">
        <v>60</v>
      </c>
      <c r="BE117">
        <v>55</v>
      </c>
      <c r="BF117">
        <v>90</v>
      </c>
      <c r="BG117">
        <v>64</v>
      </c>
      <c r="BH117">
        <v>90</v>
      </c>
      <c r="BI117">
        <v>73</v>
      </c>
      <c r="BJ117">
        <v>64</v>
      </c>
      <c r="BK117">
        <v>89</v>
      </c>
      <c r="BL117">
        <v>88</v>
      </c>
      <c r="BM117">
        <v>69</v>
      </c>
      <c r="BN117">
        <v>62</v>
      </c>
      <c r="BO117">
        <v>87</v>
      </c>
      <c r="BP117">
        <v>85</v>
      </c>
      <c r="BQ117">
        <v>94</v>
      </c>
      <c r="BR117">
        <v>56</v>
      </c>
      <c r="BS117">
        <v>64</v>
      </c>
      <c r="BT117">
        <v>77</v>
      </c>
      <c r="BU117">
        <v>52</v>
      </c>
      <c r="BV117">
        <v>58</v>
      </c>
      <c r="BW117">
        <v>89</v>
      </c>
      <c r="BX117">
        <v>84</v>
      </c>
      <c r="BY117">
        <v>71</v>
      </c>
      <c r="BZ117">
        <v>87</v>
      </c>
      <c r="CA117">
        <v>64</v>
      </c>
      <c r="CB117">
        <v>93</v>
      </c>
      <c r="CC117">
        <v>78</v>
      </c>
      <c r="CD117">
        <v>83</v>
      </c>
      <c r="CE117">
        <v>80</v>
      </c>
      <c r="CF117">
        <v>12</v>
      </c>
      <c r="CG117">
        <v>12</v>
      </c>
      <c r="CH117">
        <v>15</v>
      </c>
      <c r="CI117">
        <v>15</v>
      </c>
      <c r="CJ117">
        <v>10</v>
      </c>
      <c r="CK117" t="s">
        <v>950</v>
      </c>
    </row>
    <row r="118" spans="1:89" x14ac:dyDescent="0.35">
      <c r="A118">
        <v>64</v>
      </c>
      <c r="B118">
        <v>191043</v>
      </c>
      <c r="C118" t="s">
        <v>554</v>
      </c>
      <c r="D118">
        <v>27</v>
      </c>
      <c r="E118" t="s">
        <v>555</v>
      </c>
      <c r="F118" t="s">
        <v>205</v>
      </c>
      <c r="G118" t="s">
        <v>206</v>
      </c>
      <c r="H118">
        <v>86</v>
      </c>
      <c r="I118">
        <v>86</v>
      </c>
      <c r="J118" t="s">
        <v>194</v>
      </c>
      <c r="K118" t="s">
        <v>195</v>
      </c>
      <c r="L118" t="s">
        <v>556</v>
      </c>
      <c r="M118" t="s">
        <v>426</v>
      </c>
      <c r="N118">
        <v>2198</v>
      </c>
      <c r="O118" t="s">
        <v>184</v>
      </c>
      <c r="P118">
        <v>3</v>
      </c>
      <c r="Q118">
        <v>3</v>
      </c>
      <c r="R118">
        <v>3</v>
      </c>
      <c r="S118" t="s">
        <v>234</v>
      </c>
      <c r="T118" t="s">
        <v>235</v>
      </c>
      <c r="U118" t="s">
        <v>187</v>
      </c>
      <c r="V118" t="s">
        <v>431</v>
      </c>
      <c r="W118">
        <v>12</v>
      </c>
      <c r="X118" t="s">
        <v>557</v>
      </c>
      <c r="Z118">
        <v>2020</v>
      </c>
      <c r="AA118" t="s">
        <v>808</v>
      </c>
      <c r="AB118" t="s">
        <v>847</v>
      </c>
      <c r="AC118" t="s">
        <v>879</v>
      </c>
      <c r="AD118" t="s">
        <v>879</v>
      </c>
      <c r="AE118" t="s">
        <v>879</v>
      </c>
      <c r="AF118" t="s">
        <v>812</v>
      </c>
      <c r="AG118" t="s">
        <v>843</v>
      </c>
      <c r="AH118" t="s">
        <v>843</v>
      </c>
      <c r="AI118" t="s">
        <v>843</v>
      </c>
      <c r="AJ118" t="s">
        <v>812</v>
      </c>
      <c r="AK118" t="s">
        <v>856</v>
      </c>
      <c r="AL118" t="s">
        <v>856</v>
      </c>
      <c r="AM118" t="s">
        <v>856</v>
      </c>
      <c r="AN118" t="s">
        <v>851</v>
      </c>
      <c r="AO118" t="s">
        <v>812</v>
      </c>
      <c r="AP118" t="s">
        <v>812</v>
      </c>
      <c r="AQ118" t="s">
        <v>812</v>
      </c>
      <c r="AR118" t="s">
        <v>851</v>
      </c>
      <c r="AS118" t="s">
        <v>818</v>
      </c>
      <c r="AT118" t="s">
        <v>794</v>
      </c>
      <c r="AU118" t="s">
        <v>794</v>
      </c>
      <c r="AV118" t="s">
        <v>794</v>
      </c>
      <c r="AW118" t="s">
        <v>818</v>
      </c>
      <c r="AX118" t="s">
        <v>818</v>
      </c>
      <c r="AY118" t="s">
        <v>794</v>
      </c>
      <c r="AZ118" t="s">
        <v>794</v>
      </c>
      <c r="BA118" t="s">
        <v>794</v>
      </c>
      <c r="BB118" t="s">
        <v>818</v>
      </c>
      <c r="BC118">
        <v>84</v>
      </c>
      <c r="BD118">
        <v>55</v>
      </c>
      <c r="BE118">
        <v>76</v>
      </c>
      <c r="BF118">
        <v>81</v>
      </c>
      <c r="BG118">
        <v>68</v>
      </c>
      <c r="BH118">
        <v>80</v>
      </c>
      <c r="BI118">
        <v>78</v>
      </c>
      <c r="BJ118">
        <v>59</v>
      </c>
      <c r="BK118">
        <v>71</v>
      </c>
      <c r="BL118">
        <v>81</v>
      </c>
      <c r="BM118">
        <v>83</v>
      </c>
      <c r="BN118">
        <v>86</v>
      </c>
      <c r="BO118">
        <v>79</v>
      </c>
      <c r="BP118">
        <v>84</v>
      </c>
      <c r="BQ118">
        <v>78</v>
      </c>
      <c r="BR118">
        <v>80</v>
      </c>
      <c r="BS118">
        <v>79</v>
      </c>
      <c r="BT118">
        <v>92</v>
      </c>
      <c r="BU118">
        <v>79</v>
      </c>
      <c r="BV118">
        <v>72</v>
      </c>
      <c r="BW118">
        <v>82</v>
      </c>
      <c r="BX118">
        <v>82</v>
      </c>
      <c r="BY118">
        <v>70</v>
      </c>
      <c r="BZ118">
        <v>70</v>
      </c>
      <c r="CA118">
        <v>60</v>
      </c>
      <c r="CB118">
        <v>82</v>
      </c>
      <c r="CC118">
        <v>81</v>
      </c>
      <c r="CD118">
        <v>84</v>
      </c>
      <c r="CE118">
        <v>84</v>
      </c>
      <c r="CF118">
        <v>7</v>
      </c>
      <c r="CG118">
        <v>7</v>
      </c>
      <c r="CH118">
        <v>9</v>
      </c>
      <c r="CI118">
        <v>12</v>
      </c>
      <c r="CJ118">
        <v>5</v>
      </c>
      <c r="CK118" t="s">
        <v>951</v>
      </c>
    </row>
    <row r="119" spans="1:89" x14ac:dyDescent="0.35">
      <c r="A119">
        <v>65</v>
      </c>
      <c r="B119">
        <v>190483</v>
      </c>
      <c r="C119" t="s">
        <v>558</v>
      </c>
      <c r="D119">
        <v>27</v>
      </c>
      <c r="E119" t="s">
        <v>559</v>
      </c>
      <c r="F119" t="s">
        <v>205</v>
      </c>
      <c r="G119" t="s">
        <v>206</v>
      </c>
      <c r="H119">
        <v>86</v>
      </c>
      <c r="I119">
        <v>86</v>
      </c>
      <c r="J119" t="s">
        <v>194</v>
      </c>
      <c r="K119" t="s">
        <v>195</v>
      </c>
      <c r="L119" t="s">
        <v>513</v>
      </c>
      <c r="M119" t="s">
        <v>560</v>
      </c>
      <c r="N119">
        <v>2111</v>
      </c>
      <c r="O119" t="s">
        <v>184</v>
      </c>
      <c r="P119">
        <v>3</v>
      </c>
      <c r="Q119">
        <v>3</v>
      </c>
      <c r="R119">
        <v>5</v>
      </c>
      <c r="S119" t="s">
        <v>211</v>
      </c>
      <c r="T119" t="s">
        <v>235</v>
      </c>
      <c r="U119" t="s">
        <v>187</v>
      </c>
      <c r="V119" t="s">
        <v>421</v>
      </c>
      <c r="W119">
        <v>11</v>
      </c>
      <c r="X119" t="s">
        <v>374</v>
      </c>
      <c r="Z119">
        <v>2022</v>
      </c>
      <c r="AA119" t="s">
        <v>816</v>
      </c>
      <c r="AB119" t="s">
        <v>809</v>
      </c>
      <c r="AC119" t="s">
        <v>812</v>
      </c>
      <c r="AD119" t="s">
        <v>812</v>
      </c>
      <c r="AE119" t="s">
        <v>812</v>
      </c>
      <c r="AF119" t="s">
        <v>823</v>
      </c>
      <c r="AG119" t="s">
        <v>818</v>
      </c>
      <c r="AH119" t="s">
        <v>818</v>
      </c>
      <c r="AI119" t="s">
        <v>818</v>
      </c>
      <c r="AJ119" t="s">
        <v>823</v>
      </c>
      <c r="AK119" t="s">
        <v>801</v>
      </c>
      <c r="AL119" t="s">
        <v>801</v>
      </c>
      <c r="AM119" t="s">
        <v>801</v>
      </c>
      <c r="AN119" t="s">
        <v>801</v>
      </c>
      <c r="AO119" t="s">
        <v>851</v>
      </c>
      <c r="AP119" t="s">
        <v>851</v>
      </c>
      <c r="AQ119" t="s">
        <v>851</v>
      </c>
      <c r="AR119" t="s">
        <v>801</v>
      </c>
      <c r="AS119" t="s">
        <v>859</v>
      </c>
      <c r="AT119" t="s">
        <v>819</v>
      </c>
      <c r="AU119" t="s">
        <v>819</v>
      </c>
      <c r="AV119" t="s">
        <v>819</v>
      </c>
      <c r="AW119" t="s">
        <v>859</v>
      </c>
      <c r="AX119" t="s">
        <v>854</v>
      </c>
      <c r="AY119" t="s">
        <v>797</v>
      </c>
      <c r="AZ119" t="s">
        <v>797</v>
      </c>
      <c r="BA119" t="s">
        <v>797</v>
      </c>
      <c r="BB119" t="s">
        <v>854</v>
      </c>
      <c r="BC119">
        <v>84</v>
      </c>
      <c r="BD119">
        <v>67</v>
      </c>
      <c r="BE119">
        <v>50</v>
      </c>
      <c r="BF119">
        <v>84</v>
      </c>
      <c r="BG119">
        <v>76</v>
      </c>
      <c r="BH119">
        <v>92</v>
      </c>
      <c r="BI119">
        <v>84</v>
      </c>
      <c r="BJ119">
        <v>78</v>
      </c>
      <c r="BK119">
        <v>68</v>
      </c>
      <c r="BL119">
        <v>91</v>
      </c>
      <c r="BM119">
        <v>97</v>
      </c>
      <c r="BN119">
        <v>93</v>
      </c>
      <c r="BO119">
        <v>93</v>
      </c>
      <c r="BP119">
        <v>84</v>
      </c>
      <c r="BQ119">
        <v>91</v>
      </c>
      <c r="BR119">
        <v>86</v>
      </c>
      <c r="BS119">
        <v>61</v>
      </c>
      <c r="BT119">
        <v>78</v>
      </c>
      <c r="BU119">
        <v>63</v>
      </c>
      <c r="BV119">
        <v>80</v>
      </c>
      <c r="BW119">
        <v>55</v>
      </c>
      <c r="BX119">
        <v>48</v>
      </c>
      <c r="BY119">
        <v>76</v>
      </c>
      <c r="BZ119">
        <v>84</v>
      </c>
      <c r="CA119">
        <v>77</v>
      </c>
      <c r="CB119">
        <v>84</v>
      </c>
      <c r="CC119">
        <v>45</v>
      </c>
      <c r="CD119">
        <v>38</v>
      </c>
      <c r="CE119">
        <v>34</v>
      </c>
      <c r="CF119">
        <v>13</v>
      </c>
      <c r="CG119">
        <v>15</v>
      </c>
      <c r="CH119">
        <v>9</v>
      </c>
      <c r="CI119">
        <v>12</v>
      </c>
      <c r="CJ119">
        <v>5</v>
      </c>
      <c r="CK119" t="s">
        <v>952</v>
      </c>
    </row>
    <row r="120" spans="1:89" x14ac:dyDescent="0.35">
      <c r="A120">
        <v>66</v>
      </c>
      <c r="B120">
        <v>189596</v>
      </c>
      <c r="C120" t="s">
        <v>561</v>
      </c>
      <c r="D120">
        <v>28</v>
      </c>
      <c r="E120" t="s">
        <v>562</v>
      </c>
      <c r="F120" t="s">
        <v>288</v>
      </c>
      <c r="G120" t="s">
        <v>289</v>
      </c>
      <c r="H120">
        <v>86</v>
      </c>
      <c r="I120">
        <v>86</v>
      </c>
      <c r="J120" t="s">
        <v>282</v>
      </c>
      <c r="K120" t="s">
        <v>283</v>
      </c>
      <c r="L120" t="s">
        <v>502</v>
      </c>
      <c r="M120" t="s">
        <v>503</v>
      </c>
      <c r="N120">
        <v>2097</v>
      </c>
      <c r="O120" t="s">
        <v>198</v>
      </c>
      <c r="P120">
        <v>4</v>
      </c>
      <c r="Q120">
        <v>4</v>
      </c>
      <c r="R120">
        <v>3</v>
      </c>
      <c r="S120" t="s">
        <v>234</v>
      </c>
      <c r="T120" t="s">
        <v>223</v>
      </c>
      <c r="U120" t="s">
        <v>187</v>
      </c>
      <c r="V120" t="s">
        <v>329</v>
      </c>
      <c r="W120">
        <v>13</v>
      </c>
      <c r="X120" t="s">
        <v>563</v>
      </c>
      <c r="Z120">
        <v>2021</v>
      </c>
      <c r="AA120" t="s">
        <v>881</v>
      </c>
      <c r="AB120" t="s">
        <v>864</v>
      </c>
      <c r="AC120" t="s">
        <v>810</v>
      </c>
      <c r="AD120" t="s">
        <v>810</v>
      </c>
      <c r="AE120" t="s">
        <v>810</v>
      </c>
      <c r="AF120" t="s">
        <v>794</v>
      </c>
      <c r="AG120" t="s">
        <v>810</v>
      </c>
      <c r="AH120" t="s">
        <v>810</v>
      </c>
      <c r="AI120" t="s">
        <v>810</v>
      </c>
      <c r="AJ120" t="s">
        <v>794</v>
      </c>
      <c r="AK120" t="s">
        <v>810</v>
      </c>
      <c r="AL120" t="s">
        <v>810</v>
      </c>
      <c r="AM120" t="s">
        <v>810</v>
      </c>
      <c r="AN120" t="s">
        <v>794</v>
      </c>
      <c r="AO120" t="s">
        <v>825</v>
      </c>
      <c r="AP120" t="s">
        <v>825</v>
      </c>
      <c r="AQ120" t="s">
        <v>825</v>
      </c>
      <c r="AR120" t="s">
        <v>794</v>
      </c>
      <c r="AS120" t="s">
        <v>855</v>
      </c>
      <c r="AT120" t="s">
        <v>814</v>
      </c>
      <c r="AU120" t="s">
        <v>814</v>
      </c>
      <c r="AV120" t="s">
        <v>814</v>
      </c>
      <c r="AW120" t="s">
        <v>855</v>
      </c>
      <c r="AX120" t="s">
        <v>814</v>
      </c>
      <c r="AY120" t="s">
        <v>953</v>
      </c>
      <c r="AZ120" t="s">
        <v>953</v>
      </c>
      <c r="BA120" t="s">
        <v>953</v>
      </c>
      <c r="BB120" t="s">
        <v>814</v>
      </c>
      <c r="BC120">
        <v>79</v>
      </c>
      <c r="BD120">
        <v>87</v>
      </c>
      <c r="BE120">
        <v>82</v>
      </c>
      <c r="BF120">
        <v>83</v>
      </c>
      <c r="BG120">
        <v>84</v>
      </c>
      <c r="BH120">
        <v>75</v>
      </c>
      <c r="BI120">
        <v>81</v>
      </c>
      <c r="BJ120">
        <v>59</v>
      </c>
      <c r="BK120">
        <v>72</v>
      </c>
      <c r="BL120">
        <v>82</v>
      </c>
      <c r="BM120">
        <v>73</v>
      </c>
      <c r="BN120">
        <v>75</v>
      </c>
      <c r="BO120">
        <v>75</v>
      </c>
      <c r="BP120">
        <v>91</v>
      </c>
      <c r="BQ120">
        <v>72</v>
      </c>
      <c r="BR120">
        <v>78</v>
      </c>
      <c r="BS120">
        <v>81</v>
      </c>
      <c r="BT120">
        <v>87</v>
      </c>
      <c r="BU120">
        <v>68</v>
      </c>
      <c r="BV120">
        <v>80</v>
      </c>
      <c r="BW120">
        <v>57</v>
      </c>
      <c r="BX120">
        <v>58</v>
      </c>
      <c r="BY120">
        <v>92</v>
      </c>
      <c r="BZ120">
        <v>85</v>
      </c>
      <c r="CA120">
        <v>60</v>
      </c>
      <c r="CB120">
        <v>83</v>
      </c>
      <c r="CC120">
        <v>44</v>
      </c>
      <c r="CD120">
        <v>41</v>
      </c>
      <c r="CE120">
        <v>44</v>
      </c>
      <c r="CF120">
        <v>6</v>
      </c>
      <c r="CG120">
        <v>7</v>
      </c>
      <c r="CH120">
        <v>11</v>
      </c>
      <c r="CI120">
        <v>14</v>
      </c>
      <c r="CJ120">
        <v>14</v>
      </c>
      <c r="CK120" t="s">
        <v>954</v>
      </c>
    </row>
    <row r="121" spans="1:89" x14ac:dyDescent="0.35">
      <c r="A121">
        <v>67</v>
      </c>
      <c r="B121">
        <v>189509</v>
      </c>
      <c r="C121" t="s">
        <v>564</v>
      </c>
      <c r="D121">
        <v>27</v>
      </c>
      <c r="E121" t="s">
        <v>565</v>
      </c>
      <c r="F121" t="s">
        <v>217</v>
      </c>
      <c r="G121" t="s">
        <v>218</v>
      </c>
      <c r="H121">
        <v>86</v>
      </c>
      <c r="I121">
        <v>86</v>
      </c>
      <c r="J121" t="s">
        <v>282</v>
      </c>
      <c r="K121" t="s">
        <v>283</v>
      </c>
      <c r="L121" t="s">
        <v>566</v>
      </c>
      <c r="M121" t="s">
        <v>354</v>
      </c>
      <c r="N121">
        <v>2190</v>
      </c>
      <c r="O121" t="s">
        <v>198</v>
      </c>
      <c r="P121">
        <v>3</v>
      </c>
      <c r="Q121">
        <v>3</v>
      </c>
      <c r="R121">
        <v>5</v>
      </c>
      <c r="S121" t="s">
        <v>185</v>
      </c>
      <c r="T121" t="s">
        <v>235</v>
      </c>
      <c r="U121" t="s">
        <v>187</v>
      </c>
      <c r="V121" t="s">
        <v>567</v>
      </c>
      <c r="W121">
        <v>19</v>
      </c>
      <c r="X121" t="s">
        <v>568</v>
      </c>
      <c r="Z121">
        <v>2021</v>
      </c>
      <c r="AA121" t="s">
        <v>799</v>
      </c>
      <c r="AB121" t="s">
        <v>809</v>
      </c>
      <c r="AC121" t="s">
        <v>843</v>
      </c>
      <c r="AD121" t="s">
        <v>843</v>
      </c>
      <c r="AE121" t="s">
        <v>843</v>
      </c>
      <c r="AF121" t="s">
        <v>810</v>
      </c>
      <c r="AG121" t="s">
        <v>794</v>
      </c>
      <c r="AH121" t="s">
        <v>794</v>
      </c>
      <c r="AI121" t="s">
        <v>794</v>
      </c>
      <c r="AJ121" t="s">
        <v>810</v>
      </c>
      <c r="AK121" t="s">
        <v>801</v>
      </c>
      <c r="AL121" t="s">
        <v>801</v>
      </c>
      <c r="AM121" t="s">
        <v>801</v>
      </c>
      <c r="AN121" t="s">
        <v>810</v>
      </c>
      <c r="AO121" t="s">
        <v>801</v>
      </c>
      <c r="AP121" t="s">
        <v>801</v>
      </c>
      <c r="AQ121" t="s">
        <v>801</v>
      </c>
      <c r="AR121" t="s">
        <v>810</v>
      </c>
      <c r="AS121" t="s">
        <v>856</v>
      </c>
      <c r="AT121" t="s">
        <v>812</v>
      </c>
      <c r="AU121" t="s">
        <v>812</v>
      </c>
      <c r="AV121" t="s">
        <v>812</v>
      </c>
      <c r="AW121" t="s">
        <v>856</v>
      </c>
      <c r="AX121" t="s">
        <v>813</v>
      </c>
      <c r="AY121" t="s">
        <v>872</v>
      </c>
      <c r="AZ121" t="s">
        <v>872</v>
      </c>
      <c r="BA121" t="s">
        <v>872</v>
      </c>
      <c r="BB121" t="s">
        <v>813</v>
      </c>
      <c r="BC121">
        <v>72</v>
      </c>
      <c r="BD121">
        <v>69</v>
      </c>
      <c r="BE121">
        <v>54</v>
      </c>
      <c r="BF121">
        <v>90</v>
      </c>
      <c r="BG121">
        <v>90</v>
      </c>
      <c r="BH121">
        <v>90</v>
      </c>
      <c r="BI121">
        <v>85</v>
      </c>
      <c r="BJ121">
        <v>77</v>
      </c>
      <c r="BK121">
        <v>87</v>
      </c>
      <c r="BL121">
        <v>90</v>
      </c>
      <c r="BM121">
        <v>78</v>
      </c>
      <c r="BN121">
        <v>69</v>
      </c>
      <c r="BO121">
        <v>90</v>
      </c>
      <c r="BP121">
        <v>84</v>
      </c>
      <c r="BQ121">
        <v>86</v>
      </c>
      <c r="BR121">
        <v>75</v>
      </c>
      <c r="BS121">
        <v>75</v>
      </c>
      <c r="BT121">
        <v>75</v>
      </c>
      <c r="BU121">
        <v>59</v>
      </c>
      <c r="BV121">
        <v>79</v>
      </c>
      <c r="BW121">
        <v>57</v>
      </c>
      <c r="BX121">
        <v>78</v>
      </c>
      <c r="BY121">
        <v>79</v>
      </c>
      <c r="BZ121">
        <v>86</v>
      </c>
      <c r="CA121">
        <v>75</v>
      </c>
      <c r="CB121">
        <v>85</v>
      </c>
      <c r="CC121">
        <v>67</v>
      </c>
      <c r="CD121">
        <v>63</v>
      </c>
      <c r="CE121">
        <v>65</v>
      </c>
      <c r="CF121">
        <v>6</v>
      </c>
      <c r="CG121">
        <v>11</v>
      </c>
      <c r="CH121">
        <v>7</v>
      </c>
      <c r="CI121">
        <v>9</v>
      </c>
      <c r="CJ121">
        <v>13</v>
      </c>
      <c r="CK121" t="s">
        <v>955</v>
      </c>
    </row>
    <row r="122" spans="1:89" x14ac:dyDescent="0.35">
      <c r="A122">
        <v>68</v>
      </c>
      <c r="B122">
        <v>188350</v>
      </c>
      <c r="C122" t="s">
        <v>569</v>
      </c>
      <c r="D122">
        <v>29</v>
      </c>
      <c r="E122" t="s">
        <v>570</v>
      </c>
      <c r="F122" t="s">
        <v>288</v>
      </c>
      <c r="G122" t="s">
        <v>289</v>
      </c>
      <c r="H122">
        <v>86</v>
      </c>
      <c r="I122">
        <v>86</v>
      </c>
      <c r="J122" t="s">
        <v>571</v>
      </c>
      <c r="K122" t="s">
        <v>572</v>
      </c>
      <c r="L122" t="s">
        <v>573</v>
      </c>
      <c r="M122" t="s">
        <v>372</v>
      </c>
      <c r="N122">
        <v>2172</v>
      </c>
      <c r="O122" t="s">
        <v>198</v>
      </c>
      <c r="P122">
        <v>4</v>
      </c>
      <c r="Q122">
        <v>4</v>
      </c>
      <c r="R122">
        <v>4</v>
      </c>
      <c r="S122" t="s">
        <v>211</v>
      </c>
      <c r="T122" t="s">
        <v>223</v>
      </c>
      <c r="U122" t="s">
        <v>187</v>
      </c>
      <c r="V122" t="s">
        <v>421</v>
      </c>
      <c r="W122">
        <v>11</v>
      </c>
      <c r="X122" t="s">
        <v>245</v>
      </c>
      <c r="Z122">
        <v>2023</v>
      </c>
      <c r="AA122" t="s">
        <v>808</v>
      </c>
      <c r="AB122" t="s">
        <v>890</v>
      </c>
      <c r="AC122" t="s">
        <v>810</v>
      </c>
      <c r="AD122" t="s">
        <v>810</v>
      </c>
      <c r="AE122" t="s">
        <v>810</v>
      </c>
      <c r="AF122" t="s">
        <v>823</v>
      </c>
      <c r="AG122" t="s">
        <v>823</v>
      </c>
      <c r="AH122" t="s">
        <v>823</v>
      </c>
      <c r="AI122" t="s">
        <v>823</v>
      </c>
      <c r="AJ122" t="s">
        <v>823</v>
      </c>
      <c r="AK122" t="s">
        <v>823</v>
      </c>
      <c r="AL122" t="s">
        <v>823</v>
      </c>
      <c r="AM122" t="s">
        <v>823</v>
      </c>
      <c r="AN122" t="s">
        <v>801</v>
      </c>
      <c r="AO122" t="s">
        <v>825</v>
      </c>
      <c r="AP122" t="s">
        <v>825</v>
      </c>
      <c r="AQ122" t="s">
        <v>825</v>
      </c>
      <c r="AR122" t="s">
        <v>801</v>
      </c>
      <c r="AS122" t="s">
        <v>855</v>
      </c>
      <c r="AT122" t="s">
        <v>854</v>
      </c>
      <c r="AU122" t="s">
        <v>854</v>
      </c>
      <c r="AV122" t="s">
        <v>854</v>
      </c>
      <c r="AW122" t="s">
        <v>855</v>
      </c>
      <c r="AX122" t="s">
        <v>854</v>
      </c>
      <c r="AY122" t="s">
        <v>886</v>
      </c>
      <c r="AZ122" t="s">
        <v>886</v>
      </c>
      <c r="BA122" t="s">
        <v>886</v>
      </c>
      <c r="BB122" t="s">
        <v>854</v>
      </c>
      <c r="BC122">
        <v>79</v>
      </c>
      <c r="BD122">
        <v>87</v>
      </c>
      <c r="BE122">
        <v>49</v>
      </c>
      <c r="BF122">
        <v>86</v>
      </c>
      <c r="BG122">
        <v>90</v>
      </c>
      <c r="BH122">
        <v>87</v>
      </c>
      <c r="BI122">
        <v>89</v>
      </c>
      <c r="BJ122">
        <v>84</v>
      </c>
      <c r="BK122">
        <v>75</v>
      </c>
      <c r="BL122">
        <v>86</v>
      </c>
      <c r="BM122">
        <v>86</v>
      </c>
      <c r="BN122">
        <v>85</v>
      </c>
      <c r="BO122">
        <v>86</v>
      </c>
      <c r="BP122">
        <v>87</v>
      </c>
      <c r="BQ122">
        <v>81</v>
      </c>
      <c r="BR122">
        <v>88</v>
      </c>
      <c r="BS122">
        <v>70</v>
      </c>
      <c r="BT122">
        <v>73</v>
      </c>
      <c r="BU122">
        <v>67</v>
      </c>
      <c r="BV122">
        <v>86</v>
      </c>
      <c r="BW122">
        <v>49</v>
      </c>
      <c r="BX122">
        <v>50</v>
      </c>
      <c r="BY122">
        <v>88</v>
      </c>
      <c r="BZ122">
        <v>86</v>
      </c>
      <c r="CA122">
        <v>89</v>
      </c>
      <c r="CB122">
        <v>84</v>
      </c>
      <c r="CC122">
        <v>47</v>
      </c>
      <c r="CD122">
        <v>36</v>
      </c>
      <c r="CE122">
        <v>45</v>
      </c>
      <c r="CF122">
        <v>12</v>
      </c>
      <c r="CG122">
        <v>12</v>
      </c>
      <c r="CH122">
        <v>13</v>
      </c>
      <c r="CI122">
        <v>13</v>
      </c>
      <c r="CJ122">
        <v>11</v>
      </c>
      <c r="CK122" t="s">
        <v>956</v>
      </c>
    </row>
    <row r="123" spans="1:89" x14ac:dyDescent="0.35">
      <c r="A123">
        <v>69</v>
      </c>
      <c r="B123">
        <v>184432</v>
      </c>
      <c r="C123" t="s">
        <v>574</v>
      </c>
      <c r="D123">
        <v>28</v>
      </c>
      <c r="E123" t="s">
        <v>575</v>
      </c>
      <c r="F123" t="s">
        <v>217</v>
      </c>
      <c r="G123" t="s">
        <v>218</v>
      </c>
      <c r="H123">
        <v>86</v>
      </c>
      <c r="I123">
        <v>86</v>
      </c>
      <c r="J123" t="s">
        <v>240</v>
      </c>
      <c r="K123" t="s">
        <v>241</v>
      </c>
      <c r="L123" t="s">
        <v>576</v>
      </c>
      <c r="M123" t="s">
        <v>560</v>
      </c>
      <c r="N123">
        <v>2114</v>
      </c>
      <c r="O123" t="s">
        <v>198</v>
      </c>
      <c r="P123">
        <v>3</v>
      </c>
      <c r="Q123">
        <v>3</v>
      </c>
      <c r="R123">
        <v>2</v>
      </c>
      <c r="S123" t="s">
        <v>185</v>
      </c>
      <c r="T123" t="s">
        <v>235</v>
      </c>
      <c r="U123" t="s">
        <v>187</v>
      </c>
      <c r="V123" t="s">
        <v>577</v>
      </c>
      <c r="W123">
        <v>14</v>
      </c>
      <c r="X123" t="s">
        <v>578</v>
      </c>
      <c r="Z123">
        <v>2022</v>
      </c>
      <c r="AA123" t="s">
        <v>863</v>
      </c>
      <c r="AB123" t="s">
        <v>806</v>
      </c>
      <c r="AC123" t="s">
        <v>872</v>
      </c>
      <c r="AD123" t="s">
        <v>872</v>
      </c>
      <c r="AE123" t="s">
        <v>872</v>
      </c>
      <c r="AF123" t="s">
        <v>826</v>
      </c>
      <c r="AG123" t="s">
        <v>841</v>
      </c>
      <c r="AH123" t="s">
        <v>841</v>
      </c>
      <c r="AI123" t="s">
        <v>841</v>
      </c>
      <c r="AJ123" t="s">
        <v>826</v>
      </c>
      <c r="AK123" t="s">
        <v>842</v>
      </c>
      <c r="AL123" t="s">
        <v>842</v>
      </c>
      <c r="AM123" t="s">
        <v>842</v>
      </c>
      <c r="AN123" t="s">
        <v>879</v>
      </c>
      <c r="AO123" t="s">
        <v>812</v>
      </c>
      <c r="AP123" t="s">
        <v>812</v>
      </c>
      <c r="AQ123" t="s">
        <v>812</v>
      </c>
      <c r="AR123" t="s">
        <v>879</v>
      </c>
      <c r="AS123" t="s">
        <v>818</v>
      </c>
      <c r="AT123" t="s">
        <v>818</v>
      </c>
      <c r="AU123" t="s">
        <v>818</v>
      </c>
      <c r="AV123" t="s">
        <v>818</v>
      </c>
      <c r="AW123" t="s">
        <v>818</v>
      </c>
      <c r="AX123" t="s">
        <v>801</v>
      </c>
      <c r="AY123" t="s">
        <v>818</v>
      </c>
      <c r="AZ123" t="s">
        <v>818</v>
      </c>
      <c r="BA123" t="s">
        <v>818</v>
      </c>
      <c r="BB123" t="s">
        <v>801</v>
      </c>
      <c r="BC123">
        <v>81</v>
      </c>
      <c r="BD123">
        <v>46</v>
      </c>
      <c r="BE123">
        <v>76</v>
      </c>
      <c r="BF123">
        <v>81</v>
      </c>
      <c r="BG123">
        <v>51</v>
      </c>
      <c r="BH123">
        <v>69</v>
      </c>
      <c r="BI123">
        <v>68</v>
      </c>
      <c r="BJ123">
        <v>58</v>
      </c>
      <c r="BK123">
        <v>80</v>
      </c>
      <c r="BL123">
        <v>77</v>
      </c>
      <c r="BM123">
        <v>76</v>
      </c>
      <c r="BN123">
        <v>76</v>
      </c>
      <c r="BO123">
        <v>72</v>
      </c>
      <c r="BP123">
        <v>88</v>
      </c>
      <c r="BQ123">
        <v>73</v>
      </c>
      <c r="BR123">
        <v>68</v>
      </c>
      <c r="BS123">
        <v>76</v>
      </c>
      <c r="BT123">
        <v>87</v>
      </c>
      <c r="BU123">
        <v>71</v>
      </c>
      <c r="BV123">
        <v>60</v>
      </c>
      <c r="BW123">
        <v>82</v>
      </c>
      <c r="BX123">
        <v>89</v>
      </c>
      <c r="BY123">
        <v>62</v>
      </c>
      <c r="BZ123">
        <v>74</v>
      </c>
      <c r="CA123">
        <v>66</v>
      </c>
      <c r="CB123">
        <v>78</v>
      </c>
      <c r="CC123">
        <v>88</v>
      </c>
      <c r="CD123">
        <v>90</v>
      </c>
      <c r="CE123">
        <v>86</v>
      </c>
      <c r="CF123">
        <v>13</v>
      </c>
      <c r="CG123">
        <v>9</v>
      </c>
      <c r="CH123">
        <v>10</v>
      </c>
      <c r="CI123">
        <v>6</v>
      </c>
      <c r="CJ123">
        <v>5</v>
      </c>
      <c r="CK123" t="s">
        <v>957</v>
      </c>
    </row>
    <row r="124" spans="1:89" x14ac:dyDescent="0.35">
      <c r="A124">
        <v>70</v>
      </c>
      <c r="B124">
        <v>184344</v>
      </c>
      <c r="C124" t="s">
        <v>579</v>
      </c>
      <c r="D124">
        <v>31</v>
      </c>
      <c r="E124" t="s">
        <v>580</v>
      </c>
      <c r="F124" t="s">
        <v>363</v>
      </c>
      <c r="G124" t="s">
        <v>364</v>
      </c>
      <c r="H124">
        <v>86</v>
      </c>
      <c r="I124">
        <v>86</v>
      </c>
      <c r="J124" t="s">
        <v>194</v>
      </c>
      <c r="K124" t="s">
        <v>195</v>
      </c>
      <c r="L124" t="s">
        <v>455</v>
      </c>
      <c r="M124" t="s">
        <v>426</v>
      </c>
      <c r="N124">
        <v>1978</v>
      </c>
      <c r="O124" t="s">
        <v>198</v>
      </c>
      <c r="P124">
        <v>3</v>
      </c>
      <c r="Q124">
        <v>3</v>
      </c>
      <c r="R124">
        <v>2</v>
      </c>
      <c r="S124" t="s">
        <v>581</v>
      </c>
      <c r="T124" t="s">
        <v>223</v>
      </c>
      <c r="U124" t="s">
        <v>187</v>
      </c>
      <c r="V124" t="s">
        <v>267</v>
      </c>
      <c r="W124">
        <v>19</v>
      </c>
      <c r="X124" t="s">
        <v>582</v>
      </c>
      <c r="Z124">
        <v>2023</v>
      </c>
      <c r="AA124" t="s">
        <v>905</v>
      </c>
      <c r="AB124" t="s">
        <v>874</v>
      </c>
      <c r="AC124" t="s">
        <v>795</v>
      </c>
      <c r="AD124" t="s">
        <v>795</v>
      </c>
      <c r="AE124" t="s">
        <v>795</v>
      </c>
      <c r="AF124" t="s">
        <v>819</v>
      </c>
      <c r="AG124" t="s">
        <v>795</v>
      </c>
      <c r="AH124" t="s">
        <v>795</v>
      </c>
      <c r="AI124" t="s">
        <v>795</v>
      </c>
      <c r="AJ124" t="s">
        <v>819</v>
      </c>
      <c r="AK124" t="s">
        <v>855</v>
      </c>
      <c r="AL124" t="s">
        <v>855</v>
      </c>
      <c r="AM124" t="s">
        <v>855</v>
      </c>
      <c r="AN124" t="s">
        <v>795</v>
      </c>
      <c r="AO124" t="s">
        <v>879</v>
      </c>
      <c r="AP124" t="s">
        <v>879</v>
      </c>
      <c r="AQ124" t="s">
        <v>879</v>
      </c>
      <c r="AR124" t="s">
        <v>795</v>
      </c>
      <c r="AS124" t="s">
        <v>879</v>
      </c>
      <c r="AT124" t="s">
        <v>810</v>
      </c>
      <c r="AU124" t="s">
        <v>810</v>
      </c>
      <c r="AV124" t="s">
        <v>810</v>
      </c>
      <c r="AW124" t="s">
        <v>879</v>
      </c>
      <c r="AX124" t="s">
        <v>856</v>
      </c>
      <c r="AY124" t="s">
        <v>801</v>
      </c>
      <c r="AZ124" t="s">
        <v>801</v>
      </c>
      <c r="BA124" t="s">
        <v>801</v>
      </c>
      <c r="BB124" t="s">
        <v>856</v>
      </c>
      <c r="BC124">
        <v>44</v>
      </c>
      <c r="BD124">
        <v>48</v>
      </c>
      <c r="BE124">
        <v>86</v>
      </c>
      <c r="BF124">
        <v>77</v>
      </c>
      <c r="BG124">
        <v>58</v>
      </c>
      <c r="BH124">
        <v>69</v>
      </c>
      <c r="BI124">
        <v>56</v>
      </c>
      <c r="BJ124">
        <v>61</v>
      </c>
      <c r="BK124">
        <v>85</v>
      </c>
      <c r="BL124">
        <v>75</v>
      </c>
      <c r="BM124">
        <v>57</v>
      </c>
      <c r="BN124">
        <v>65</v>
      </c>
      <c r="BO124">
        <v>60</v>
      </c>
      <c r="BP124">
        <v>84</v>
      </c>
      <c r="BQ124">
        <v>52</v>
      </c>
      <c r="BR124">
        <v>74</v>
      </c>
      <c r="BS124">
        <v>85</v>
      </c>
      <c r="BT124">
        <v>71</v>
      </c>
      <c r="BU124">
        <v>83</v>
      </c>
      <c r="BV124">
        <v>65</v>
      </c>
      <c r="BW124">
        <v>82</v>
      </c>
      <c r="BX124">
        <v>90</v>
      </c>
      <c r="BY124">
        <v>38</v>
      </c>
      <c r="BZ124">
        <v>74</v>
      </c>
      <c r="CA124">
        <v>70</v>
      </c>
      <c r="CB124">
        <v>86</v>
      </c>
      <c r="CC124">
        <v>90</v>
      </c>
      <c r="CD124">
        <v>86</v>
      </c>
      <c r="CE124">
        <v>80</v>
      </c>
      <c r="CF124">
        <v>2</v>
      </c>
      <c r="CG124">
        <v>2</v>
      </c>
      <c r="CH124">
        <v>3</v>
      </c>
      <c r="CI124">
        <v>2</v>
      </c>
      <c r="CJ124">
        <v>4</v>
      </c>
      <c r="CK124" t="s">
        <v>958</v>
      </c>
    </row>
    <row r="125" spans="1:89" x14ac:dyDescent="0.35">
      <c r="A125">
        <v>71</v>
      </c>
      <c r="B125">
        <v>184087</v>
      </c>
      <c r="C125" t="s">
        <v>583</v>
      </c>
      <c r="D125">
        <v>29</v>
      </c>
      <c r="E125" t="s">
        <v>584</v>
      </c>
      <c r="F125" t="s">
        <v>228</v>
      </c>
      <c r="G125" t="s">
        <v>229</v>
      </c>
      <c r="H125">
        <v>86</v>
      </c>
      <c r="I125">
        <v>87</v>
      </c>
      <c r="J125" t="s">
        <v>321</v>
      </c>
      <c r="K125" t="s">
        <v>322</v>
      </c>
      <c r="L125" t="s">
        <v>585</v>
      </c>
      <c r="M125" t="s">
        <v>441</v>
      </c>
      <c r="N125">
        <v>2047</v>
      </c>
      <c r="O125" t="s">
        <v>198</v>
      </c>
      <c r="P125">
        <v>3</v>
      </c>
      <c r="Q125">
        <v>3</v>
      </c>
      <c r="R125">
        <v>2</v>
      </c>
      <c r="S125" t="s">
        <v>185</v>
      </c>
      <c r="T125" t="s">
        <v>235</v>
      </c>
      <c r="U125" t="s">
        <v>187</v>
      </c>
      <c r="V125" t="s">
        <v>267</v>
      </c>
      <c r="W125">
        <v>2</v>
      </c>
      <c r="X125" t="s">
        <v>586</v>
      </c>
      <c r="Z125">
        <v>2020</v>
      </c>
      <c r="AA125" t="s">
        <v>881</v>
      </c>
      <c r="AB125" t="s">
        <v>946</v>
      </c>
      <c r="AC125" t="s">
        <v>814</v>
      </c>
      <c r="AD125" t="s">
        <v>814</v>
      </c>
      <c r="AE125" t="s">
        <v>814</v>
      </c>
      <c r="AF125" t="s">
        <v>795</v>
      </c>
      <c r="AG125" t="s">
        <v>814</v>
      </c>
      <c r="AH125" t="s">
        <v>814</v>
      </c>
      <c r="AI125" t="s">
        <v>814</v>
      </c>
      <c r="AJ125" t="s">
        <v>795</v>
      </c>
      <c r="AK125" t="s">
        <v>855</v>
      </c>
      <c r="AL125" t="s">
        <v>855</v>
      </c>
      <c r="AM125" t="s">
        <v>855</v>
      </c>
      <c r="AN125" t="s">
        <v>855</v>
      </c>
      <c r="AO125" t="s">
        <v>843</v>
      </c>
      <c r="AP125" t="s">
        <v>843</v>
      </c>
      <c r="AQ125" t="s">
        <v>843</v>
      </c>
      <c r="AR125" t="s">
        <v>855</v>
      </c>
      <c r="AS125" t="s">
        <v>851</v>
      </c>
      <c r="AT125" t="s">
        <v>810</v>
      </c>
      <c r="AU125" t="s">
        <v>810</v>
      </c>
      <c r="AV125" t="s">
        <v>810</v>
      </c>
      <c r="AW125" t="s">
        <v>851</v>
      </c>
      <c r="AX125" t="s">
        <v>825</v>
      </c>
      <c r="AY125" t="s">
        <v>801</v>
      </c>
      <c r="AZ125" t="s">
        <v>801</v>
      </c>
      <c r="BA125" t="s">
        <v>801</v>
      </c>
      <c r="BB125" t="s">
        <v>825</v>
      </c>
      <c r="BC125">
        <v>64</v>
      </c>
      <c r="BD125">
        <v>45</v>
      </c>
      <c r="BE125">
        <v>82</v>
      </c>
      <c r="BF125">
        <v>79</v>
      </c>
      <c r="BG125">
        <v>38</v>
      </c>
      <c r="BH125">
        <v>62</v>
      </c>
      <c r="BI125">
        <v>63</v>
      </c>
      <c r="BJ125">
        <v>69</v>
      </c>
      <c r="BK125">
        <v>85</v>
      </c>
      <c r="BL125">
        <v>74</v>
      </c>
      <c r="BM125">
        <v>61</v>
      </c>
      <c r="BN125">
        <v>66</v>
      </c>
      <c r="BO125">
        <v>60</v>
      </c>
      <c r="BP125">
        <v>86</v>
      </c>
      <c r="BQ125">
        <v>50</v>
      </c>
      <c r="BR125">
        <v>78</v>
      </c>
      <c r="BS125">
        <v>84</v>
      </c>
      <c r="BT125">
        <v>74</v>
      </c>
      <c r="BU125">
        <v>79</v>
      </c>
      <c r="BV125">
        <v>65</v>
      </c>
      <c r="BW125">
        <v>80</v>
      </c>
      <c r="BX125">
        <v>87</v>
      </c>
      <c r="BY125">
        <v>58</v>
      </c>
      <c r="BZ125">
        <v>67</v>
      </c>
      <c r="CA125">
        <v>58</v>
      </c>
      <c r="CB125">
        <v>81</v>
      </c>
      <c r="CC125">
        <v>90</v>
      </c>
      <c r="CD125">
        <v>91</v>
      </c>
      <c r="CE125">
        <v>86</v>
      </c>
      <c r="CF125">
        <v>16</v>
      </c>
      <c r="CG125">
        <v>6</v>
      </c>
      <c r="CH125">
        <v>14</v>
      </c>
      <c r="CI125">
        <v>16</v>
      </c>
      <c r="CJ125">
        <v>14</v>
      </c>
      <c r="CK125" t="s">
        <v>955</v>
      </c>
    </row>
    <row r="126" spans="1:89" x14ac:dyDescent="0.35">
      <c r="A126">
        <v>72</v>
      </c>
      <c r="B126">
        <v>180206</v>
      </c>
      <c r="C126" t="s">
        <v>587</v>
      </c>
      <c r="D126">
        <v>28</v>
      </c>
      <c r="E126" t="s">
        <v>588</v>
      </c>
      <c r="F126" t="s">
        <v>589</v>
      </c>
      <c r="G126" t="s">
        <v>590</v>
      </c>
      <c r="H126">
        <v>86</v>
      </c>
      <c r="I126">
        <v>86</v>
      </c>
      <c r="J126" t="s">
        <v>194</v>
      </c>
      <c r="K126" t="s">
        <v>195</v>
      </c>
      <c r="L126" t="s">
        <v>295</v>
      </c>
      <c r="M126" t="s">
        <v>526</v>
      </c>
      <c r="N126">
        <v>2182</v>
      </c>
      <c r="O126" t="s">
        <v>198</v>
      </c>
      <c r="P126">
        <v>3</v>
      </c>
      <c r="Q126">
        <v>4</v>
      </c>
      <c r="R126">
        <v>3</v>
      </c>
      <c r="S126" t="s">
        <v>185</v>
      </c>
      <c r="T126" t="s">
        <v>235</v>
      </c>
      <c r="U126" t="s">
        <v>187</v>
      </c>
      <c r="V126" t="s">
        <v>344</v>
      </c>
      <c r="W126">
        <v>5</v>
      </c>
      <c r="X126" t="s">
        <v>427</v>
      </c>
      <c r="Z126">
        <v>2023</v>
      </c>
      <c r="AA126" t="s">
        <v>863</v>
      </c>
      <c r="AB126" t="s">
        <v>777</v>
      </c>
      <c r="AC126" t="s">
        <v>842</v>
      </c>
      <c r="AD126" t="s">
        <v>842</v>
      </c>
      <c r="AE126" t="s">
        <v>842</v>
      </c>
      <c r="AF126" t="s">
        <v>825</v>
      </c>
      <c r="AG126" t="s">
        <v>851</v>
      </c>
      <c r="AH126" t="s">
        <v>851</v>
      </c>
      <c r="AI126" t="s">
        <v>851</v>
      </c>
      <c r="AJ126" t="s">
        <v>825</v>
      </c>
      <c r="AK126" t="s">
        <v>794</v>
      </c>
      <c r="AL126" t="s">
        <v>794</v>
      </c>
      <c r="AM126" t="s">
        <v>794</v>
      </c>
      <c r="AN126" t="s">
        <v>871</v>
      </c>
      <c r="AO126" t="s">
        <v>818</v>
      </c>
      <c r="AP126" t="s">
        <v>818</v>
      </c>
      <c r="AQ126" t="s">
        <v>818</v>
      </c>
      <c r="AR126" t="s">
        <v>871</v>
      </c>
      <c r="AS126" t="s">
        <v>851</v>
      </c>
      <c r="AT126" t="s">
        <v>871</v>
      </c>
      <c r="AU126" t="s">
        <v>871</v>
      </c>
      <c r="AV126" t="s">
        <v>871</v>
      </c>
      <c r="AW126" t="s">
        <v>851</v>
      </c>
      <c r="AX126" t="s">
        <v>856</v>
      </c>
      <c r="AY126" t="s">
        <v>813</v>
      </c>
      <c r="AZ126" t="s">
        <v>813</v>
      </c>
      <c r="BA126" t="s">
        <v>813</v>
      </c>
      <c r="BB126" t="s">
        <v>856</v>
      </c>
      <c r="BC126">
        <v>80</v>
      </c>
      <c r="BD126">
        <v>60</v>
      </c>
      <c r="BE126">
        <v>60</v>
      </c>
      <c r="BF126">
        <v>89</v>
      </c>
      <c r="BG126">
        <v>72</v>
      </c>
      <c r="BH126">
        <v>86</v>
      </c>
      <c r="BI126">
        <v>86</v>
      </c>
      <c r="BJ126">
        <v>92</v>
      </c>
      <c r="BK126">
        <v>85</v>
      </c>
      <c r="BL126">
        <v>89</v>
      </c>
      <c r="BM126">
        <v>66</v>
      </c>
      <c r="BN126">
        <v>66</v>
      </c>
      <c r="BO126">
        <v>77</v>
      </c>
      <c r="BP126">
        <v>84</v>
      </c>
      <c r="BQ126">
        <v>79</v>
      </c>
      <c r="BR126">
        <v>78</v>
      </c>
      <c r="BS126">
        <v>61</v>
      </c>
      <c r="BT126">
        <v>78</v>
      </c>
      <c r="BU126">
        <v>66</v>
      </c>
      <c r="BV126">
        <v>82</v>
      </c>
      <c r="BW126">
        <v>70</v>
      </c>
      <c r="BX126">
        <v>78</v>
      </c>
      <c r="BY126">
        <v>70</v>
      </c>
      <c r="BZ126">
        <v>88</v>
      </c>
      <c r="CA126">
        <v>79</v>
      </c>
      <c r="CB126">
        <v>86</v>
      </c>
      <c r="CC126">
        <v>75</v>
      </c>
      <c r="CD126">
        <v>74</v>
      </c>
      <c r="CE126">
        <v>70</v>
      </c>
      <c r="CF126">
        <v>7</v>
      </c>
      <c r="CG126">
        <v>7</v>
      </c>
      <c r="CH126">
        <v>13</v>
      </c>
      <c r="CI126">
        <v>7</v>
      </c>
      <c r="CJ126">
        <v>8</v>
      </c>
      <c r="CK126" t="s">
        <v>959</v>
      </c>
    </row>
    <row r="127" spans="1:89" x14ac:dyDescent="0.35">
      <c r="A127">
        <v>73</v>
      </c>
      <c r="B127">
        <v>177509</v>
      </c>
      <c r="C127" t="s">
        <v>591</v>
      </c>
      <c r="D127">
        <v>31</v>
      </c>
      <c r="E127" t="s">
        <v>592</v>
      </c>
      <c r="F127" t="s">
        <v>593</v>
      </c>
      <c r="G127" t="s">
        <v>594</v>
      </c>
      <c r="H127">
        <v>86</v>
      </c>
      <c r="I127">
        <v>86</v>
      </c>
      <c r="J127" t="s">
        <v>194</v>
      </c>
      <c r="K127" t="s">
        <v>195</v>
      </c>
      <c r="L127" t="s">
        <v>455</v>
      </c>
      <c r="M127" t="s">
        <v>426</v>
      </c>
      <c r="N127">
        <v>1803</v>
      </c>
      <c r="O127" t="s">
        <v>198</v>
      </c>
      <c r="P127">
        <v>3</v>
      </c>
      <c r="Q127">
        <v>3</v>
      </c>
      <c r="R127">
        <v>2</v>
      </c>
      <c r="S127" t="s">
        <v>297</v>
      </c>
      <c r="T127" t="s">
        <v>235</v>
      </c>
      <c r="U127" t="s">
        <v>187</v>
      </c>
      <c r="V127" t="s">
        <v>298</v>
      </c>
      <c r="W127">
        <v>4</v>
      </c>
      <c r="X127" t="s">
        <v>595</v>
      </c>
      <c r="Z127">
        <v>2020</v>
      </c>
      <c r="AA127" t="s">
        <v>788</v>
      </c>
      <c r="AB127" t="s">
        <v>918</v>
      </c>
      <c r="AC127" t="s">
        <v>796</v>
      </c>
      <c r="AD127" t="s">
        <v>796</v>
      </c>
      <c r="AE127" t="s">
        <v>796</v>
      </c>
      <c r="AF127" t="s">
        <v>850</v>
      </c>
      <c r="AG127" t="s">
        <v>849</v>
      </c>
      <c r="AH127" t="s">
        <v>849</v>
      </c>
      <c r="AI127" t="s">
        <v>849</v>
      </c>
      <c r="AJ127" t="s">
        <v>850</v>
      </c>
      <c r="AK127" t="s">
        <v>850</v>
      </c>
      <c r="AL127" t="s">
        <v>850</v>
      </c>
      <c r="AM127" t="s">
        <v>850</v>
      </c>
      <c r="AN127" t="s">
        <v>802</v>
      </c>
      <c r="AO127" t="s">
        <v>848</v>
      </c>
      <c r="AP127" t="s">
        <v>848</v>
      </c>
      <c r="AQ127" t="s">
        <v>848</v>
      </c>
      <c r="AR127" t="s">
        <v>802</v>
      </c>
      <c r="AS127" t="s">
        <v>813</v>
      </c>
      <c r="AT127" t="s">
        <v>856</v>
      </c>
      <c r="AU127" t="s">
        <v>856</v>
      </c>
      <c r="AV127" t="s">
        <v>856</v>
      </c>
      <c r="AW127" t="s">
        <v>813</v>
      </c>
      <c r="AX127" t="s">
        <v>843</v>
      </c>
      <c r="AY127" t="s">
        <v>801</v>
      </c>
      <c r="AZ127" t="s">
        <v>801</v>
      </c>
      <c r="BA127" t="s">
        <v>801</v>
      </c>
      <c r="BB127" t="s">
        <v>843</v>
      </c>
      <c r="BC127">
        <v>45</v>
      </c>
      <c r="BD127">
        <v>47</v>
      </c>
      <c r="BE127">
        <v>83</v>
      </c>
      <c r="BF127">
        <v>65</v>
      </c>
      <c r="BG127">
        <v>44</v>
      </c>
      <c r="BH127">
        <v>64</v>
      </c>
      <c r="BI127">
        <v>34</v>
      </c>
      <c r="BJ127">
        <v>27</v>
      </c>
      <c r="BK127">
        <v>65</v>
      </c>
      <c r="BL127">
        <v>64</v>
      </c>
      <c r="BM127">
        <v>65</v>
      </c>
      <c r="BN127">
        <v>75</v>
      </c>
      <c r="BO127">
        <v>59</v>
      </c>
      <c r="BP127">
        <v>82</v>
      </c>
      <c r="BQ127">
        <v>53</v>
      </c>
      <c r="BR127">
        <v>66</v>
      </c>
      <c r="BS127">
        <v>85</v>
      </c>
      <c r="BT127">
        <v>69</v>
      </c>
      <c r="BU127">
        <v>91</v>
      </c>
      <c r="BV127">
        <v>24</v>
      </c>
      <c r="BW127">
        <v>86</v>
      </c>
      <c r="BX127">
        <v>86</v>
      </c>
      <c r="BY127">
        <v>38</v>
      </c>
      <c r="BZ127">
        <v>47</v>
      </c>
      <c r="CA127">
        <v>41</v>
      </c>
      <c r="CB127">
        <v>82</v>
      </c>
      <c r="CC127">
        <v>89</v>
      </c>
      <c r="CD127">
        <v>87</v>
      </c>
      <c r="CE127">
        <v>85</v>
      </c>
      <c r="CF127">
        <v>7</v>
      </c>
      <c r="CG127">
        <v>4</v>
      </c>
      <c r="CH127">
        <v>8</v>
      </c>
      <c r="CI127">
        <v>7</v>
      </c>
      <c r="CJ127">
        <v>11</v>
      </c>
      <c r="CK127" t="s">
        <v>958</v>
      </c>
    </row>
    <row r="128" spans="1:89" x14ac:dyDescent="0.35">
      <c r="A128">
        <v>74</v>
      </c>
      <c r="B128">
        <v>176635</v>
      </c>
      <c r="C128" t="s">
        <v>596</v>
      </c>
      <c r="D128">
        <v>29</v>
      </c>
      <c r="E128" t="s">
        <v>597</v>
      </c>
      <c r="F128" t="s">
        <v>288</v>
      </c>
      <c r="G128" t="s">
        <v>289</v>
      </c>
      <c r="H128">
        <v>86</v>
      </c>
      <c r="I128">
        <v>86</v>
      </c>
      <c r="J128" t="s">
        <v>416</v>
      </c>
      <c r="K128" t="s">
        <v>417</v>
      </c>
      <c r="L128" t="s">
        <v>573</v>
      </c>
      <c r="M128" t="s">
        <v>598</v>
      </c>
      <c r="N128">
        <v>1911</v>
      </c>
      <c r="O128" t="s">
        <v>184</v>
      </c>
      <c r="P128">
        <v>4</v>
      </c>
      <c r="Q128">
        <v>2</v>
      </c>
      <c r="R128">
        <v>4</v>
      </c>
      <c r="S128" t="s">
        <v>420</v>
      </c>
      <c r="T128" t="s">
        <v>223</v>
      </c>
      <c r="U128" t="s">
        <v>187</v>
      </c>
      <c r="V128" t="s">
        <v>329</v>
      </c>
      <c r="W128">
        <v>10</v>
      </c>
      <c r="X128" t="s">
        <v>437</v>
      </c>
      <c r="Z128">
        <v>2021</v>
      </c>
      <c r="AA128" t="s">
        <v>808</v>
      </c>
      <c r="AB128" t="s">
        <v>806</v>
      </c>
      <c r="AC128" t="s">
        <v>843</v>
      </c>
      <c r="AD128" t="s">
        <v>843</v>
      </c>
      <c r="AE128" t="s">
        <v>843</v>
      </c>
      <c r="AF128" t="s">
        <v>810</v>
      </c>
      <c r="AG128" t="s">
        <v>794</v>
      </c>
      <c r="AH128" t="s">
        <v>794</v>
      </c>
      <c r="AI128" t="s">
        <v>794</v>
      </c>
      <c r="AJ128" t="s">
        <v>810</v>
      </c>
      <c r="AK128" t="s">
        <v>801</v>
      </c>
      <c r="AL128" t="s">
        <v>801</v>
      </c>
      <c r="AM128" t="s">
        <v>801</v>
      </c>
      <c r="AN128" t="s">
        <v>810</v>
      </c>
      <c r="AO128" t="s">
        <v>851</v>
      </c>
      <c r="AP128" t="s">
        <v>851</v>
      </c>
      <c r="AQ128" t="s">
        <v>851</v>
      </c>
      <c r="AR128" t="s">
        <v>810</v>
      </c>
      <c r="AS128" t="s">
        <v>850</v>
      </c>
      <c r="AT128" t="s">
        <v>865</v>
      </c>
      <c r="AU128" t="s">
        <v>865</v>
      </c>
      <c r="AV128" t="s">
        <v>865</v>
      </c>
      <c r="AW128" t="s">
        <v>850</v>
      </c>
      <c r="AX128" t="s">
        <v>903</v>
      </c>
      <c r="AY128" t="s">
        <v>960</v>
      </c>
      <c r="AZ128" t="s">
        <v>960</v>
      </c>
      <c r="BA128" t="s">
        <v>960</v>
      </c>
      <c r="BB128" t="s">
        <v>903</v>
      </c>
      <c r="BC128">
        <v>83</v>
      </c>
      <c r="BD128">
        <v>73</v>
      </c>
      <c r="BE128">
        <v>54</v>
      </c>
      <c r="BF128">
        <v>89</v>
      </c>
      <c r="BG128">
        <v>80</v>
      </c>
      <c r="BH128">
        <v>84</v>
      </c>
      <c r="BI128">
        <v>84</v>
      </c>
      <c r="BJ128">
        <v>77</v>
      </c>
      <c r="BK128">
        <v>82</v>
      </c>
      <c r="BL128">
        <v>90</v>
      </c>
      <c r="BM128">
        <v>72</v>
      </c>
      <c r="BN128">
        <v>69</v>
      </c>
      <c r="BO128">
        <v>79</v>
      </c>
      <c r="BP128">
        <v>84</v>
      </c>
      <c r="BQ128">
        <v>70</v>
      </c>
      <c r="BR128">
        <v>70</v>
      </c>
      <c r="BS128">
        <v>48</v>
      </c>
      <c r="BT128">
        <v>69</v>
      </c>
      <c r="BU128">
        <v>57</v>
      </c>
      <c r="BV128">
        <v>75</v>
      </c>
      <c r="BW128">
        <v>48</v>
      </c>
      <c r="BX128">
        <v>24</v>
      </c>
      <c r="BY128">
        <v>83</v>
      </c>
      <c r="BZ128">
        <v>91</v>
      </c>
      <c r="CA128">
        <v>67</v>
      </c>
      <c r="CB128">
        <v>82</v>
      </c>
      <c r="CC128">
        <v>24</v>
      </c>
      <c r="CD128">
        <v>16</v>
      </c>
      <c r="CE128">
        <v>19</v>
      </c>
      <c r="CF128">
        <v>6</v>
      </c>
      <c r="CG128">
        <v>14</v>
      </c>
      <c r="CH128">
        <v>10</v>
      </c>
      <c r="CI128">
        <v>6</v>
      </c>
      <c r="CJ128">
        <v>14</v>
      </c>
      <c r="CK128" t="s">
        <v>961</v>
      </c>
    </row>
    <row r="129" spans="1:89" x14ac:dyDescent="0.35">
      <c r="A129">
        <v>75</v>
      </c>
      <c r="B129">
        <v>135507</v>
      </c>
      <c r="C129" t="s">
        <v>599</v>
      </c>
      <c r="D129">
        <v>33</v>
      </c>
      <c r="E129" t="s">
        <v>600</v>
      </c>
      <c r="F129" t="s">
        <v>205</v>
      </c>
      <c r="G129" t="s">
        <v>206</v>
      </c>
      <c r="H129">
        <v>86</v>
      </c>
      <c r="I129">
        <v>86</v>
      </c>
      <c r="J129" t="s">
        <v>230</v>
      </c>
      <c r="K129" t="s">
        <v>231</v>
      </c>
      <c r="L129" t="s">
        <v>601</v>
      </c>
      <c r="M129" t="s">
        <v>602</v>
      </c>
      <c r="N129">
        <v>2183</v>
      </c>
      <c r="O129" t="s">
        <v>198</v>
      </c>
      <c r="P129">
        <v>3</v>
      </c>
      <c r="Q129">
        <v>4</v>
      </c>
      <c r="R129">
        <v>3</v>
      </c>
      <c r="S129" t="s">
        <v>297</v>
      </c>
      <c r="T129" t="s">
        <v>223</v>
      </c>
      <c r="U129" t="s">
        <v>187</v>
      </c>
      <c r="V129" t="s">
        <v>344</v>
      </c>
      <c r="W129">
        <v>25</v>
      </c>
      <c r="X129" t="s">
        <v>504</v>
      </c>
      <c r="Z129">
        <v>2020</v>
      </c>
      <c r="AA129" t="s">
        <v>863</v>
      </c>
      <c r="AB129" t="s">
        <v>858</v>
      </c>
      <c r="AC129" t="s">
        <v>879</v>
      </c>
      <c r="AD129" t="s">
        <v>879</v>
      </c>
      <c r="AE129" t="s">
        <v>879</v>
      </c>
      <c r="AF129" t="s">
        <v>843</v>
      </c>
      <c r="AG129" t="s">
        <v>856</v>
      </c>
      <c r="AH129" t="s">
        <v>856</v>
      </c>
      <c r="AI129" t="s">
        <v>856</v>
      </c>
      <c r="AJ129" t="s">
        <v>843</v>
      </c>
      <c r="AK129" t="s">
        <v>812</v>
      </c>
      <c r="AL129" t="s">
        <v>812</v>
      </c>
      <c r="AM129" t="s">
        <v>812</v>
      </c>
      <c r="AN129" t="s">
        <v>856</v>
      </c>
      <c r="AO129" t="s">
        <v>871</v>
      </c>
      <c r="AP129" t="s">
        <v>871</v>
      </c>
      <c r="AQ129" t="s">
        <v>871</v>
      </c>
      <c r="AR129" t="s">
        <v>856</v>
      </c>
      <c r="AS129" t="s">
        <v>825</v>
      </c>
      <c r="AT129" t="s">
        <v>818</v>
      </c>
      <c r="AU129" t="s">
        <v>818</v>
      </c>
      <c r="AV129" t="s">
        <v>818</v>
      </c>
      <c r="AW129" t="s">
        <v>825</v>
      </c>
      <c r="AX129" t="s">
        <v>825</v>
      </c>
      <c r="AY129" t="s">
        <v>794</v>
      </c>
      <c r="AZ129" t="s">
        <v>794</v>
      </c>
      <c r="BA129" t="s">
        <v>794</v>
      </c>
      <c r="BB129" t="s">
        <v>825</v>
      </c>
      <c r="BC129">
        <v>68</v>
      </c>
      <c r="BD129">
        <v>69</v>
      </c>
      <c r="BE129">
        <v>63</v>
      </c>
      <c r="BF129">
        <v>85</v>
      </c>
      <c r="BG129">
        <v>74</v>
      </c>
      <c r="BH129">
        <v>77</v>
      </c>
      <c r="BI129">
        <v>70</v>
      </c>
      <c r="BJ129">
        <v>72</v>
      </c>
      <c r="BK129">
        <v>81</v>
      </c>
      <c r="BL129">
        <v>82</v>
      </c>
      <c r="BM129">
        <v>68</v>
      </c>
      <c r="BN129">
        <v>67</v>
      </c>
      <c r="BO129">
        <v>72</v>
      </c>
      <c r="BP129">
        <v>86</v>
      </c>
      <c r="BQ129">
        <v>78</v>
      </c>
      <c r="BR129">
        <v>83</v>
      </c>
      <c r="BS129">
        <v>76</v>
      </c>
      <c r="BT129">
        <v>79</v>
      </c>
      <c r="BU129">
        <v>76</v>
      </c>
      <c r="BV129">
        <v>78</v>
      </c>
      <c r="BW129">
        <v>87</v>
      </c>
      <c r="BX129">
        <v>88</v>
      </c>
      <c r="BY129">
        <v>70</v>
      </c>
      <c r="BZ129">
        <v>75</v>
      </c>
      <c r="CA129">
        <v>61</v>
      </c>
      <c r="CB129">
        <v>79</v>
      </c>
      <c r="CC129">
        <v>85</v>
      </c>
      <c r="CD129">
        <v>85</v>
      </c>
      <c r="CE129">
        <v>80</v>
      </c>
      <c r="CF129">
        <v>12</v>
      </c>
      <c r="CG129">
        <v>11</v>
      </c>
      <c r="CH129">
        <v>5</v>
      </c>
      <c r="CI129">
        <v>13</v>
      </c>
      <c r="CJ129">
        <v>7</v>
      </c>
      <c r="CK129" t="s">
        <v>962</v>
      </c>
    </row>
    <row r="130" spans="1:89" x14ac:dyDescent="0.35">
      <c r="A130">
        <v>76</v>
      </c>
      <c r="B130">
        <v>41</v>
      </c>
      <c r="C130" t="s">
        <v>603</v>
      </c>
      <c r="D130">
        <v>34</v>
      </c>
      <c r="E130" t="s">
        <v>604</v>
      </c>
      <c r="F130" t="s">
        <v>217</v>
      </c>
      <c r="G130" t="s">
        <v>218</v>
      </c>
      <c r="H130">
        <v>86</v>
      </c>
      <c r="I130">
        <v>86</v>
      </c>
      <c r="J130" t="s">
        <v>605</v>
      </c>
      <c r="K130" t="s">
        <v>606</v>
      </c>
      <c r="L130" t="s">
        <v>607</v>
      </c>
      <c r="M130" t="s">
        <v>608</v>
      </c>
      <c r="N130">
        <v>2058</v>
      </c>
      <c r="O130" t="s">
        <v>198</v>
      </c>
      <c r="P130">
        <v>4</v>
      </c>
      <c r="Q130">
        <v>4</v>
      </c>
      <c r="R130">
        <v>4</v>
      </c>
      <c r="S130" t="s">
        <v>211</v>
      </c>
      <c r="T130" t="s">
        <v>235</v>
      </c>
      <c r="U130" t="s">
        <v>187</v>
      </c>
      <c r="V130" t="s">
        <v>244</v>
      </c>
      <c r="W130">
        <v>8</v>
      </c>
      <c r="X130" t="s">
        <v>609</v>
      </c>
      <c r="Z130">
        <v>2021</v>
      </c>
      <c r="AA130" t="s">
        <v>776</v>
      </c>
      <c r="AB130" t="s">
        <v>800</v>
      </c>
      <c r="AC130" t="s">
        <v>879</v>
      </c>
      <c r="AD130" t="s">
        <v>879</v>
      </c>
      <c r="AE130" t="s">
        <v>879</v>
      </c>
      <c r="AF130" t="s">
        <v>810</v>
      </c>
      <c r="AG130" t="s">
        <v>794</v>
      </c>
      <c r="AH130" t="s">
        <v>794</v>
      </c>
      <c r="AI130" t="s">
        <v>794</v>
      </c>
      <c r="AJ130" t="s">
        <v>810</v>
      </c>
      <c r="AK130" t="s">
        <v>823</v>
      </c>
      <c r="AL130" t="s">
        <v>823</v>
      </c>
      <c r="AM130" t="s">
        <v>823</v>
      </c>
      <c r="AN130" t="s">
        <v>810</v>
      </c>
      <c r="AO130" t="s">
        <v>818</v>
      </c>
      <c r="AP130" t="s">
        <v>818</v>
      </c>
      <c r="AQ130" t="s">
        <v>818</v>
      </c>
      <c r="AR130" t="s">
        <v>810</v>
      </c>
      <c r="AS130" t="s">
        <v>826</v>
      </c>
      <c r="AT130" t="s">
        <v>813</v>
      </c>
      <c r="AU130" t="s">
        <v>813</v>
      </c>
      <c r="AV130" t="s">
        <v>813</v>
      </c>
      <c r="AW130" t="s">
        <v>826</v>
      </c>
      <c r="AX130" t="s">
        <v>855</v>
      </c>
      <c r="AY130" t="s">
        <v>819</v>
      </c>
      <c r="AZ130" t="s">
        <v>819</v>
      </c>
      <c r="BA130" t="s">
        <v>819</v>
      </c>
      <c r="BB130" t="s">
        <v>855</v>
      </c>
      <c r="BC130">
        <v>77</v>
      </c>
      <c r="BD130">
        <v>70</v>
      </c>
      <c r="BE130">
        <v>54</v>
      </c>
      <c r="BF130">
        <v>90</v>
      </c>
      <c r="BG130">
        <v>74</v>
      </c>
      <c r="BH130">
        <v>90</v>
      </c>
      <c r="BI130">
        <v>80</v>
      </c>
      <c r="BJ130">
        <v>70</v>
      </c>
      <c r="BK130">
        <v>85</v>
      </c>
      <c r="BL130">
        <v>92</v>
      </c>
      <c r="BM130">
        <v>70</v>
      </c>
      <c r="BN130">
        <v>67</v>
      </c>
      <c r="BO130">
        <v>79</v>
      </c>
      <c r="BP130">
        <v>86</v>
      </c>
      <c r="BQ130">
        <v>84</v>
      </c>
      <c r="BR130">
        <v>65</v>
      </c>
      <c r="BS130">
        <v>47</v>
      </c>
      <c r="BT130">
        <v>55</v>
      </c>
      <c r="BU130">
        <v>58</v>
      </c>
      <c r="BV130">
        <v>71</v>
      </c>
      <c r="BW130">
        <v>58</v>
      </c>
      <c r="BX130">
        <v>66</v>
      </c>
      <c r="BY130">
        <v>81</v>
      </c>
      <c r="BZ130">
        <v>93</v>
      </c>
      <c r="CA130">
        <v>71</v>
      </c>
      <c r="CB130">
        <v>89</v>
      </c>
      <c r="CC130">
        <v>67</v>
      </c>
      <c r="CD130">
        <v>57</v>
      </c>
      <c r="CE130">
        <v>56</v>
      </c>
      <c r="CF130">
        <v>6</v>
      </c>
      <c r="CG130">
        <v>13</v>
      </c>
      <c r="CH130">
        <v>6</v>
      </c>
      <c r="CI130">
        <v>13</v>
      </c>
      <c r="CJ130">
        <v>7</v>
      </c>
      <c r="CK130" t="s">
        <v>963</v>
      </c>
    </row>
    <row r="131" spans="1:89" x14ac:dyDescent="0.35">
      <c r="A131">
        <v>77</v>
      </c>
      <c r="B131">
        <v>232363</v>
      </c>
      <c r="C131" t="s">
        <v>610</v>
      </c>
      <c r="D131">
        <v>23</v>
      </c>
      <c r="E131" t="s">
        <v>611</v>
      </c>
      <c r="F131" t="s">
        <v>511</v>
      </c>
      <c r="G131" t="s">
        <v>512</v>
      </c>
      <c r="H131">
        <v>85</v>
      </c>
      <c r="I131">
        <v>92</v>
      </c>
      <c r="J131" t="s">
        <v>453</v>
      </c>
      <c r="K131" t="s">
        <v>454</v>
      </c>
      <c r="L131" t="s">
        <v>513</v>
      </c>
      <c r="M131" t="s">
        <v>612</v>
      </c>
      <c r="N131">
        <v>1800</v>
      </c>
      <c r="O131" t="s">
        <v>198</v>
      </c>
      <c r="P131">
        <v>1</v>
      </c>
      <c r="Q131">
        <v>4</v>
      </c>
      <c r="R131">
        <v>2</v>
      </c>
      <c r="S131" t="s">
        <v>297</v>
      </c>
      <c r="T131" t="s">
        <v>235</v>
      </c>
      <c r="U131" t="s">
        <v>613</v>
      </c>
      <c r="V131" t="s">
        <v>367</v>
      </c>
      <c r="W131">
        <v>37</v>
      </c>
      <c r="X131" t="s">
        <v>614</v>
      </c>
      <c r="Z131">
        <v>2022</v>
      </c>
      <c r="AA131" t="s">
        <v>788</v>
      </c>
      <c r="AB131" t="s">
        <v>847</v>
      </c>
      <c r="AC131" t="s">
        <v>964</v>
      </c>
      <c r="AD131" t="s">
        <v>964</v>
      </c>
      <c r="AE131" t="s">
        <v>964</v>
      </c>
      <c r="AF131" t="s">
        <v>965</v>
      </c>
      <c r="AG131" t="s">
        <v>964</v>
      </c>
      <c r="AH131" t="s">
        <v>964</v>
      </c>
      <c r="AI131" t="s">
        <v>964</v>
      </c>
      <c r="AJ131" t="s">
        <v>965</v>
      </c>
      <c r="AK131" t="s">
        <v>966</v>
      </c>
      <c r="AL131" t="s">
        <v>966</v>
      </c>
      <c r="AM131" t="s">
        <v>966</v>
      </c>
      <c r="AN131" t="s">
        <v>967</v>
      </c>
      <c r="AO131" t="s">
        <v>931</v>
      </c>
      <c r="AP131" t="s">
        <v>931</v>
      </c>
      <c r="AQ131" t="s">
        <v>931</v>
      </c>
      <c r="AR131" t="s">
        <v>967</v>
      </c>
      <c r="AS131" t="s">
        <v>968</v>
      </c>
      <c r="AT131" t="s">
        <v>969</v>
      </c>
      <c r="AU131" t="s">
        <v>969</v>
      </c>
      <c r="AV131" t="s">
        <v>969</v>
      </c>
      <c r="AW131" t="s">
        <v>968</v>
      </c>
      <c r="AX131" t="s">
        <v>970</v>
      </c>
      <c r="AY131" t="s">
        <v>929</v>
      </c>
      <c r="AZ131" t="s">
        <v>929</v>
      </c>
      <c r="BA131" t="s">
        <v>929</v>
      </c>
      <c r="BB131" t="s">
        <v>970</v>
      </c>
      <c r="BC131">
        <v>40</v>
      </c>
      <c r="BD131">
        <v>42</v>
      </c>
      <c r="BE131">
        <v>80</v>
      </c>
      <c r="BF131">
        <v>70</v>
      </c>
      <c r="BG131">
        <v>40</v>
      </c>
      <c r="BH131">
        <v>59</v>
      </c>
      <c r="BI131">
        <v>34</v>
      </c>
      <c r="BJ131">
        <v>30</v>
      </c>
      <c r="BK131">
        <v>68</v>
      </c>
      <c r="BL131">
        <v>67</v>
      </c>
      <c r="BM131">
        <v>70</v>
      </c>
      <c r="BN131">
        <v>73</v>
      </c>
      <c r="BO131">
        <v>48</v>
      </c>
      <c r="BP131">
        <v>81</v>
      </c>
      <c r="BQ131">
        <v>48</v>
      </c>
      <c r="BR131">
        <v>50</v>
      </c>
      <c r="BS131">
        <v>78</v>
      </c>
      <c r="BT131">
        <v>77</v>
      </c>
      <c r="BU131">
        <v>83</v>
      </c>
      <c r="BV131">
        <v>30</v>
      </c>
      <c r="BW131">
        <v>86</v>
      </c>
      <c r="BX131">
        <v>86</v>
      </c>
      <c r="BY131">
        <v>30</v>
      </c>
      <c r="BZ131">
        <v>57</v>
      </c>
      <c r="CA131">
        <v>56</v>
      </c>
      <c r="CB131">
        <v>80</v>
      </c>
      <c r="CC131">
        <v>92</v>
      </c>
      <c r="CD131">
        <v>88</v>
      </c>
      <c r="CE131">
        <v>82</v>
      </c>
      <c r="CF131">
        <v>10</v>
      </c>
      <c r="CG131">
        <v>13</v>
      </c>
      <c r="CH131">
        <v>12</v>
      </c>
      <c r="CI131">
        <v>8</v>
      </c>
      <c r="CJ131">
        <v>12</v>
      </c>
      <c r="CK131" t="s">
        <v>920</v>
      </c>
    </row>
    <row r="132" spans="1:89" x14ac:dyDescent="0.35">
      <c r="A132">
        <v>78</v>
      </c>
      <c r="B132">
        <v>223848</v>
      </c>
      <c r="C132" t="s">
        <v>615</v>
      </c>
      <c r="D132">
        <v>23</v>
      </c>
      <c r="E132" t="s">
        <v>616</v>
      </c>
      <c r="F132" t="s">
        <v>617</v>
      </c>
      <c r="G132" t="s">
        <v>618</v>
      </c>
      <c r="H132">
        <v>85</v>
      </c>
      <c r="I132">
        <v>90</v>
      </c>
      <c r="J132" t="s">
        <v>493</v>
      </c>
      <c r="K132" t="s">
        <v>494</v>
      </c>
      <c r="L132" t="s">
        <v>619</v>
      </c>
      <c r="M132" t="s">
        <v>620</v>
      </c>
      <c r="N132">
        <v>2206</v>
      </c>
      <c r="O132" t="s">
        <v>198</v>
      </c>
      <c r="P132">
        <v>2</v>
      </c>
      <c r="Q132">
        <v>4</v>
      </c>
      <c r="R132">
        <v>4</v>
      </c>
      <c r="S132" t="s">
        <v>211</v>
      </c>
      <c r="T132" t="s">
        <v>235</v>
      </c>
      <c r="U132" t="s">
        <v>187</v>
      </c>
      <c r="V132" t="s">
        <v>567</v>
      </c>
      <c r="W132">
        <v>21</v>
      </c>
      <c r="X132" t="s">
        <v>621</v>
      </c>
      <c r="Z132">
        <v>2023</v>
      </c>
      <c r="AA132" t="s">
        <v>905</v>
      </c>
      <c r="AB132" t="s">
        <v>806</v>
      </c>
      <c r="AC132" t="s">
        <v>971</v>
      </c>
      <c r="AD132" t="s">
        <v>971</v>
      </c>
      <c r="AE132" t="s">
        <v>971</v>
      </c>
      <c r="AF132" t="s">
        <v>972</v>
      </c>
      <c r="AG132" t="s">
        <v>971</v>
      </c>
      <c r="AH132" t="s">
        <v>971</v>
      </c>
      <c r="AI132" t="s">
        <v>971</v>
      </c>
      <c r="AJ132" t="s">
        <v>972</v>
      </c>
      <c r="AK132" t="s">
        <v>928</v>
      </c>
      <c r="AL132" t="s">
        <v>928</v>
      </c>
      <c r="AM132" t="s">
        <v>928</v>
      </c>
      <c r="AN132" t="s">
        <v>936</v>
      </c>
      <c r="AO132" t="s">
        <v>929</v>
      </c>
      <c r="AP132" t="s">
        <v>929</v>
      </c>
      <c r="AQ132" t="s">
        <v>929</v>
      </c>
      <c r="AR132" t="s">
        <v>936</v>
      </c>
      <c r="AS132" t="s">
        <v>973</v>
      </c>
      <c r="AT132" t="s">
        <v>936</v>
      </c>
      <c r="AU132" t="s">
        <v>936</v>
      </c>
      <c r="AV132" t="s">
        <v>936</v>
      </c>
      <c r="AW132" t="s">
        <v>973</v>
      </c>
      <c r="AX132" t="s">
        <v>970</v>
      </c>
      <c r="AY132" t="s">
        <v>972</v>
      </c>
      <c r="AZ132" t="s">
        <v>972</v>
      </c>
      <c r="BA132" t="s">
        <v>972</v>
      </c>
      <c r="BB132" t="s">
        <v>970</v>
      </c>
      <c r="BC132">
        <v>64</v>
      </c>
      <c r="BD132">
        <v>80</v>
      </c>
      <c r="BE132">
        <v>86</v>
      </c>
      <c r="BF132">
        <v>85</v>
      </c>
      <c r="BG132">
        <v>74</v>
      </c>
      <c r="BH132">
        <v>86</v>
      </c>
      <c r="BI132">
        <v>78</v>
      </c>
      <c r="BJ132">
        <v>75</v>
      </c>
      <c r="BK132">
        <v>85</v>
      </c>
      <c r="BL132">
        <v>87</v>
      </c>
      <c r="BM132">
        <v>68</v>
      </c>
      <c r="BN132">
        <v>70</v>
      </c>
      <c r="BO132">
        <v>66</v>
      </c>
      <c r="BP132">
        <v>80</v>
      </c>
      <c r="BQ132">
        <v>59</v>
      </c>
      <c r="BR132">
        <v>83</v>
      </c>
      <c r="BS132">
        <v>85</v>
      </c>
      <c r="BT132">
        <v>85</v>
      </c>
      <c r="BU132">
        <v>88</v>
      </c>
      <c r="BV132">
        <v>80</v>
      </c>
      <c r="BW132">
        <v>73</v>
      </c>
      <c r="BX132">
        <v>78</v>
      </c>
      <c r="BY132">
        <v>79</v>
      </c>
      <c r="BZ132">
        <v>85</v>
      </c>
      <c r="CA132">
        <v>56</v>
      </c>
      <c r="CB132">
        <v>82</v>
      </c>
      <c r="CC132">
        <v>75</v>
      </c>
      <c r="CD132">
        <v>77</v>
      </c>
      <c r="CE132">
        <v>72</v>
      </c>
      <c r="CF132">
        <v>7</v>
      </c>
      <c r="CG132">
        <v>10</v>
      </c>
      <c r="CH132">
        <v>7</v>
      </c>
      <c r="CI132">
        <v>16</v>
      </c>
      <c r="CJ132">
        <v>7</v>
      </c>
      <c r="CK132" t="s">
        <v>974</v>
      </c>
    </row>
    <row r="133" spans="1:89" x14ac:dyDescent="0.35">
      <c r="A133">
        <v>79</v>
      </c>
      <c r="B133">
        <v>220834</v>
      </c>
      <c r="C133" t="s">
        <v>622</v>
      </c>
      <c r="D133">
        <v>22</v>
      </c>
      <c r="E133" t="s">
        <v>623</v>
      </c>
      <c r="F133" t="s">
        <v>217</v>
      </c>
      <c r="G133" t="s">
        <v>218</v>
      </c>
      <c r="H133">
        <v>85</v>
      </c>
      <c r="I133">
        <v>92</v>
      </c>
      <c r="J133" t="s">
        <v>250</v>
      </c>
      <c r="K133" t="s">
        <v>251</v>
      </c>
      <c r="L133" t="s">
        <v>624</v>
      </c>
      <c r="M133" t="s">
        <v>366</v>
      </c>
      <c r="N133">
        <v>2050</v>
      </c>
      <c r="O133" t="s">
        <v>184</v>
      </c>
      <c r="P133">
        <v>3</v>
      </c>
      <c r="Q133">
        <v>3</v>
      </c>
      <c r="R133">
        <v>4</v>
      </c>
      <c r="S133" t="s">
        <v>211</v>
      </c>
      <c r="T133" t="s">
        <v>235</v>
      </c>
      <c r="U133" t="s">
        <v>187</v>
      </c>
      <c r="V133" t="s">
        <v>527</v>
      </c>
      <c r="W133">
        <v>10</v>
      </c>
      <c r="X133" t="s">
        <v>316</v>
      </c>
      <c r="Z133">
        <v>2023</v>
      </c>
      <c r="AA133" t="s">
        <v>828</v>
      </c>
      <c r="AB133" t="s">
        <v>806</v>
      </c>
      <c r="AC133" t="s">
        <v>825</v>
      </c>
      <c r="AD133" t="s">
        <v>825</v>
      </c>
      <c r="AE133" t="s">
        <v>825</v>
      </c>
      <c r="AF133" t="s">
        <v>818</v>
      </c>
      <c r="AG133" t="s">
        <v>818</v>
      </c>
      <c r="AH133" t="s">
        <v>818</v>
      </c>
      <c r="AI133" t="s">
        <v>818</v>
      </c>
      <c r="AJ133" t="s">
        <v>818</v>
      </c>
      <c r="AK133" t="s">
        <v>818</v>
      </c>
      <c r="AL133" t="s">
        <v>818</v>
      </c>
      <c r="AM133" t="s">
        <v>818</v>
      </c>
      <c r="AN133" t="s">
        <v>818</v>
      </c>
      <c r="AO133" t="s">
        <v>825</v>
      </c>
      <c r="AP133" t="s">
        <v>825</v>
      </c>
      <c r="AQ133" t="s">
        <v>825</v>
      </c>
      <c r="AR133" t="s">
        <v>818</v>
      </c>
      <c r="AS133" t="s">
        <v>814</v>
      </c>
      <c r="AT133" t="s">
        <v>819</v>
      </c>
      <c r="AU133" t="s">
        <v>819</v>
      </c>
      <c r="AV133" t="s">
        <v>819</v>
      </c>
      <c r="AW133" t="s">
        <v>814</v>
      </c>
      <c r="AX133" t="s">
        <v>848</v>
      </c>
      <c r="AY133" t="s">
        <v>910</v>
      </c>
      <c r="AZ133" t="s">
        <v>910</v>
      </c>
      <c r="BA133" t="s">
        <v>910</v>
      </c>
      <c r="BB133" t="s">
        <v>848</v>
      </c>
      <c r="BC133">
        <v>82</v>
      </c>
      <c r="BD133">
        <v>82</v>
      </c>
      <c r="BE133">
        <v>50</v>
      </c>
      <c r="BF133">
        <v>83</v>
      </c>
      <c r="BG133">
        <v>79</v>
      </c>
      <c r="BH133">
        <v>86</v>
      </c>
      <c r="BI133">
        <v>83</v>
      </c>
      <c r="BJ133">
        <v>76</v>
      </c>
      <c r="BK133">
        <v>82</v>
      </c>
      <c r="BL133">
        <v>85</v>
      </c>
      <c r="BM133">
        <v>85</v>
      </c>
      <c r="BN133">
        <v>82</v>
      </c>
      <c r="BO133">
        <v>79</v>
      </c>
      <c r="BP133">
        <v>82</v>
      </c>
      <c r="BQ133">
        <v>76</v>
      </c>
      <c r="BR133">
        <v>86</v>
      </c>
      <c r="BS133">
        <v>58</v>
      </c>
      <c r="BT133">
        <v>76</v>
      </c>
      <c r="BU133">
        <v>61</v>
      </c>
      <c r="BV133">
        <v>88</v>
      </c>
      <c r="BW133">
        <v>45</v>
      </c>
      <c r="BX133">
        <v>45</v>
      </c>
      <c r="BY133">
        <v>82</v>
      </c>
      <c r="BZ133">
        <v>84</v>
      </c>
      <c r="CA133">
        <v>62</v>
      </c>
      <c r="CB133">
        <v>83</v>
      </c>
      <c r="CC133">
        <v>40</v>
      </c>
      <c r="CD133">
        <v>42</v>
      </c>
      <c r="CE133">
        <v>39</v>
      </c>
      <c r="CF133">
        <v>13</v>
      </c>
      <c r="CG133">
        <v>9</v>
      </c>
      <c r="CH133">
        <v>6</v>
      </c>
      <c r="CI133">
        <v>12</v>
      </c>
      <c r="CJ133">
        <v>10</v>
      </c>
      <c r="CK133" t="s">
        <v>975</v>
      </c>
    </row>
    <row r="134" spans="1:89" x14ac:dyDescent="0.35">
      <c r="A134">
        <v>80</v>
      </c>
      <c r="B134">
        <v>216594</v>
      </c>
      <c r="C134" t="s">
        <v>625</v>
      </c>
      <c r="D134">
        <v>24</v>
      </c>
      <c r="E134" t="s">
        <v>626</v>
      </c>
      <c r="F134" t="s">
        <v>307</v>
      </c>
      <c r="G134" t="s">
        <v>308</v>
      </c>
      <c r="H134">
        <v>85</v>
      </c>
      <c r="I134">
        <v>89</v>
      </c>
      <c r="J134" t="s">
        <v>627</v>
      </c>
      <c r="K134" t="s">
        <v>628</v>
      </c>
      <c r="L134" t="s">
        <v>549</v>
      </c>
      <c r="M134" t="s">
        <v>629</v>
      </c>
      <c r="N134">
        <v>2102</v>
      </c>
      <c r="O134" t="s">
        <v>184</v>
      </c>
      <c r="P134">
        <v>3</v>
      </c>
      <c r="Q134">
        <v>3</v>
      </c>
      <c r="R134">
        <v>4</v>
      </c>
      <c r="S134" t="s">
        <v>211</v>
      </c>
      <c r="T134" t="s">
        <v>359</v>
      </c>
      <c r="U134" t="s">
        <v>187</v>
      </c>
      <c r="V134" t="s">
        <v>329</v>
      </c>
      <c r="W134">
        <v>18</v>
      </c>
      <c r="X134" t="s">
        <v>504</v>
      </c>
      <c r="Z134">
        <v>2020</v>
      </c>
      <c r="AA134" t="s">
        <v>816</v>
      </c>
      <c r="AB134" t="s">
        <v>864</v>
      </c>
      <c r="AC134" t="s">
        <v>825</v>
      </c>
      <c r="AD134" t="s">
        <v>825</v>
      </c>
      <c r="AE134" t="s">
        <v>825</v>
      </c>
      <c r="AF134" t="s">
        <v>801</v>
      </c>
      <c r="AG134" t="s">
        <v>818</v>
      </c>
      <c r="AH134" t="s">
        <v>818</v>
      </c>
      <c r="AI134" t="s">
        <v>818</v>
      </c>
      <c r="AJ134" t="s">
        <v>801</v>
      </c>
      <c r="AK134" t="s">
        <v>818</v>
      </c>
      <c r="AL134" t="s">
        <v>818</v>
      </c>
      <c r="AM134" t="s">
        <v>818</v>
      </c>
      <c r="AN134" t="s">
        <v>818</v>
      </c>
      <c r="AO134" t="s">
        <v>812</v>
      </c>
      <c r="AP134" t="s">
        <v>812</v>
      </c>
      <c r="AQ134" t="s">
        <v>812</v>
      </c>
      <c r="AR134" t="s">
        <v>818</v>
      </c>
      <c r="AS134" t="s">
        <v>848</v>
      </c>
      <c r="AT134" t="s">
        <v>802</v>
      </c>
      <c r="AU134" t="s">
        <v>802</v>
      </c>
      <c r="AV134" t="s">
        <v>802</v>
      </c>
      <c r="AW134" t="s">
        <v>848</v>
      </c>
      <c r="AX134" t="s">
        <v>850</v>
      </c>
      <c r="AY134" t="s">
        <v>976</v>
      </c>
      <c r="AZ134" t="s">
        <v>976</v>
      </c>
      <c r="BA134" t="s">
        <v>976</v>
      </c>
      <c r="BB134" t="s">
        <v>850</v>
      </c>
      <c r="BC134">
        <v>83</v>
      </c>
      <c r="BD134">
        <v>82</v>
      </c>
      <c r="BE134">
        <v>49</v>
      </c>
      <c r="BF134">
        <v>83</v>
      </c>
      <c r="BG134">
        <v>77</v>
      </c>
      <c r="BH134">
        <v>90</v>
      </c>
      <c r="BI134">
        <v>81</v>
      </c>
      <c r="BJ134">
        <v>79</v>
      </c>
      <c r="BK134">
        <v>75</v>
      </c>
      <c r="BL134">
        <v>89</v>
      </c>
      <c r="BM134">
        <v>79</v>
      </c>
      <c r="BN134">
        <v>79</v>
      </c>
      <c r="BO134">
        <v>90</v>
      </c>
      <c r="BP134">
        <v>80</v>
      </c>
      <c r="BQ134">
        <v>91</v>
      </c>
      <c r="BR134">
        <v>84</v>
      </c>
      <c r="BS134">
        <v>69</v>
      </c>
      <c r="BT134">
        <v>80</v>
      </c>
      <c r="BU134">
        <v>82</v>
      </c>
      <c r="BV134">
        <v>82</v>
      </c>
      <c r="BW134">
        <v>73</v>
      </c>
      <c r="BX134">
        <v>28</v>
      </c>
      <c r="BY134">
        <v>81</v>
      </c>
      <c r="BZ134">
        <v>81</v>
      </c>
      <c r="CA134">
        <v>81</v>
      </c>
      <c r="CB134">
        <v>89</v>
      </c>
      <c r="CC134">
        <v>31</v>
      </c>
      <c r="CD134">
        <v>37</v>
      </c>
      <c r="CE134">
        <v>25</v>
      </c>
      <c r="CF134">
        <v>15</v>
      </c>
      <c r="CG134">
        <v>9</v>
      </c>
      <c r="CH134">
        <v>8</v>
      </c>
      <c r="CI134">
        <v>14</v>
      </c>
      <c r="CJ134">
        <v>15</v>
      </c>
      <c r="CK134" t="s">
        <v>977</v>
      </c>
    </row>
    <row r="135" spans="1:89" x14ac:dyDescent="0.35">
      <c r="A135">
        <v>81</v>
      </c>
      <c r="B135">
        <v>212831</v>
      </c>
      <c r="C135" t="s">
        <v>630</v>
      </c>
      <c r="D135">
        <v>25</v>
      </c>
      <c r="E135" t="s">
        <v>631</v>
      </c>
      <c r="F135" t="s">
        <v>205</v>
      </c>
      <c r="G135" t="s">
        <v>206</v>
      </c>
      <c r="H135">
        <v>85</v>
      </c>
      <c r="I135">
        <v>90</v>
      </c>
      <c r="J135" t="s">
        <v>379</v>
      </c>
      <c r="K135" t="s">
        <v>380</v>
      </c>
      <c r="L135" t="s">
        <v>556</v>
      </c>
      <c r="M135" t="s">
        <v>472</v>
      </c>
      <c r="N135">
        <v>1320</v>
      </c>
      <c r="O135" t="s">
        <v>198</v>
      </c>
      <c r="P135">
        <v>3</v>
      </c>
      <c r="Q135">
        <v>3</v>
      </c>
      <c r="R135">
        <v>1</v>
      </c>
      <c r="S135" t="s">
        <v>185</v>
      </c>
      <c r="T135" t="s">
        <v>235</v>
      </c>
      <c r="U135" t="s">
        <v>187</v>
      </c>
      <c r="V135" t="s">
        <v>224</v>
      </c>
      <c r="W135">
        <v>13</v>
      </c>
      <c r="X135" t="s">
        <v>632</v>
      </c>
      <c r="Z135">
        <v>2024</v>
      </c>
      <c r="AA135" t="s">
        <v>905</v>
      </c>
      <c r="AB135" t="s">
        <v>978</v>
      </c>
      <c r="BC135">
        <v>17</v>
      </c>
      <c r="BD135">
        <v>13</v>
      </c>
      <c r="BE135">
        <v>19</v>
      </c>
      <c r="BF135">
        <v>45</v>
      </c>
      <c r="BG135">
        <v>20</v>
      </c>
      <c r="BH135">
        <v>27</v>
      </c>
      <c r="BI135">
        <v>19</v>
      </c>
      <c r="BJ135">
        <v>18</v>
      </c>
      <c r="BK135">
        <v>44</v>
      </c>
      <c r="BL135">
        <v>30</v>
      </c>
      <c r="BM135">
        <v>54</v>
      </c>
      <c r="BN135">
        <v>45</v>
      </c>
      <c r="BO135">
        <v>40</v>
      </c>
      <c r="BP135">
        <v>84</v>
      </c>
      <c r="BQ135">
        <v>37</v>
      </c>
      <c r="BR135">
        <v>21</v>
      </c>
      <c r="BS135">
        <v>52</v>
      </c>
      <c r="BT135">
        <v>32</v>
      </c>
      <c r="BU135">
        <v>78</v>
      </c>
      <c r="BV135">
        <v>14</v>
      </c>
      <c r="BW135">
        <v>27</v>
      </c>
      <c r="BX135">
        <v>11</v>
      </c>
      <c r="BY135">
        <v>13</v>
      </c>
      <c r="BZ135">
        <v>66</v>
      </c>
      <c r="CA135">
        <v>23</v>
      </c>
      <c r="CB135">
        <v>65</v>
      </c>
      <c r="CC135">
        <v>15</v>
      </c>
      <c r="CD135">
        <v>19</v>
      </c>
      <c r="CE135">
        <v>16</v>
      </c>
      <c r="CF135">
        <v>83</v>
      </c>
      <c r="CG135">
        <v>81</v>
      </c>
      <c r="CH135">
        <v>85</v>
      </c>
      <c r="CI135">
        <v>84</v>
      </c>
      <c r="CJ135">
        <v>88</v>
      </c>
      <c r="CK135" t="s">
        <v>979</v>
      </c>
    </row>
    <row r="136" spans="1:89" x14ac:dyDescent="0.35">
      <c r="A136">
        <v>82</v>
      </c>
      <c r="B136">
        <v>212622</v>
      </c>
      <c r="C136" t="s">
        <v>633</v>
      </c>
      <c r="D136">
        <v>23</v>
      </c>
      <c r="E136" t="s">
        <v>634</v>
      </c>
      <c r="F136" t="s">
        <v>288</v>
      </c>
      <c r="G136" t="s">
        <v>289</v>
      </c>
      <c r="H136">
        <v>85</v>
      </c>
      <c r="I136">
        <v>88</v>
      </c>
      <c r="J136" t="s">
        <v>282</v>
      </c>
      <c r="K136" t="s">
        <v>283</v>
      </c>
      <c r="L136" t="s">
        <v>635</v>
      </c>
      <c r="M136" t="s">
        <v>629</v>
      </c>
      <c r="N136">
        <v>2185</v>
      </c>
      <c r="O136" t="s">
        <v>198</v>
      </c>
      <c r="P136">
        <v>3</v>
      </c>
      <c r="Q136">
        <v>4</v>
      </c>
      <c r="R136">
        <v>3</v>
      </c>
      <c r="S136" t="s">
        <v>199</v>
      </c>
      <c r="T136" t="s">
        <v>223</v>
      </c>
      <c r="U136" t="s">
        <v>187</v>
      </c>
      <c r="V136" t="s">
        <v>236</v>
      </c>
      <c r="W136">
        <v>18</v>
      </c>
      <c r="X136" t="s">
        <v>316</v>
      </c>
      <c r="Z136">
        <v>2023</v>
      </c>
      <c r="AA136" t="s">
        <v>799</v>
      </c>
      <c r="AB136" t="s">
        <v>809</v>
      </c>
      <c r="AC136" t="s">
        <v>843</v>
      </c>
      <c r="AD136" t="s">
        <v>843</v>
      </c>
      <c r="AE136" t="s">
        <v>843</v>
      </c>
      <c r="AF136" t="s">
        <v>825</v>
      </c>
      <c r="AG136" t="s">
        <v>851</v>
      </c>
      <c r="AH136" t="s">
        <v>851</v>
      </c>
      <c r="AI136" t="s">
        <v>851</v>
      </c>
      <c r="AJ136" t="s">
        <v>825</v>
      </c>
      <c r="AK136" t="s">
        <v>825</v>
      </c>
      <c r="AL136" t="s">
        <v>825</v>
      </c>
      <c r="AM136" t="s">
        <v>825</v>
      </c>
      <c r="AN136" t="s">
        <v>794</v>
      </c>
      <c r="AO136" t="s">
        <v>794</v>
      </c>
      <c r="AP136" t="s">
        <v>794</v>
      </c>
      <c r="AQ136" t="s">
        <v>794</v>
      </c>
      <c r="AR136" t="s">
        <v>794</v>
      </c>
      <c r="AS136" t="s">
        <v>794</v>
      </c>
      <c r="AT136" t="s">
        <v>871</v>
      </c>
      <c r="AU136" t="s">
        <v>871</v>
      </c>
      <c r="AV136" t="s">
        <v>871</v>
      </c>
      <c r="AW136" t="s">
        <v>794</v>
      </c>
      <c r="AX136" t="s">
        <v>871</v>
      </c>
      <c r="AY136" t="s">
        <v>812</v>
      </c>
      <c r="AZ136" t="s">
        <v>812</v>
      </c>
      <c r="BA136" t="s">
        <v>812</v>
      </c>
      <c r="BB136" t="s">
        <v>871</v>
      </c>
      <c r="BC136">
        <v>90</v>
      </c>
      <c r="BD136">
        <v>66</v>
      </c>
      <c r="BE136">
        <v>74</v>
      </c>
      <c r="BF136">
        <v>85</v>
      </c>
      <c r="BG136">
        <v>61</v>
      </c>
      <c r="BH136">
        <v>80</v>
      </c>
      <c r="BI136">
        <v>81</v>
      </c>
      <c r="BJ136">
        <v>61</v>
      </c>
      <c r="BK136">
        <v>80</v>
      </c>
      <c r="BL136">
        <v>85</v>
      </c>
      <c r="BM136">
        <v>78</v>
      </c>
      <c r="BN136">
        <v>68</v>
      </c>
      <c r="BO136">
        <v>84</v>
      </c>
      <c r="BP136">
        <v>85</v>
      </c>
      <c r="BQ136">
        <v>83</v>
      </c>
      <c r="BR136">
        <v>75</v>
      </c>
      <c r="BS136">
        <v>79</v>
      </c>
      <c r="BT136">
        <v>85</v>
      </c>
      <c r="BU136">
        <v>65</v>
      </c>
      <c r="BV136">
        <v>69</v>
      </c>
      <c r="BW136">
        <v>74</v>
      </c>
      <c r="BX136">
        <v>79</v>
      </c>
      <c r="BY136">
        <v>80</v>
      </c>
      <c r="BZ136">
        <v>79</v>
      </c>
      <c r="CA136">
        <v>44</v>
      </c>
      <c r="CB136">
        <v>82</v>
      </c>
      <c r="CC136">
        <v>75</v>
      </c>
      <c r="CD136">
        <v>81</v>
      </c>
      <c r="CE136">
        <v>79</v>
      </c>
      <c r="CF136">
        <v>8</v>
      </c>
      <c r="CG136">
        <v>15</v>
      </c>
      <c r="CH136">
        <v>7</v>
      </c>
      <c r="CI136">
        <v>15</v>
      </c>
      <c r="CJ136">
        <v>15</v>
      </c>
      <c r="CK136" t="s">
        <v>980</v>
      </c>
    </row>
    <row r="137" spans="1:89" x14ac:dyDescent="0.35">
      <c r="A137">
        <v>83</v>
      </c>
      <c r="B137">
        <v>208421</v>
      </c>
      <c r="C137" t="s">
        <v>636</v>
      </c>
      <c r="D137">
        <v>23</v>
      </c>
      <c r="E137" t="s">
        <v>637</v>
      </c>
      <c r="F137" t="s">
        <v>217</v>
      </c>
      <c r="G137" t="s">
        <v>218</v>
      </c>
      <c r="H137">
        <v>85</v>
      </c>
      <c r="I137">
        <v>90</v>
      </c>
      <c r="J137" t="s">
        <v>273</v>
      </c>
      <c r="K137" t="s">
        <v>274</v>
      </c>
      <c r="L137" t="s">
        <v>619</v>
      </c>
      <c r="M137" t="s">
        <v>460</v>
      </c>
      <c r="N137">
        <v>2196</v>
      </c>
      <c r="O137" t="s">
        <v>184</v>
      </c>
      <c r="P137">
        <v>3</v>
      </c>
      <c r="Q137">
        <v>4</v>
      </c>
      <c r="R137">
        <v>3</v>
      </c>
      <c r="S137" t="s">
        <v>234</v>
      </c>
      <c r="T137" t="s">
        <v>223</v>
      </c>
      <c r="U137" t="s">
        <v>187</v>
      </c>
      <c r="V137" t="s">
        <v>236</v>
      </c>
      <c r="W137">
        <v>6</v>
      </c>
      <c r="X137" t="s">
        <v>504</v>
      </c>
      <c r="Z137">
        <v>2026</v>
      </c>
      <c r="AA137" t="s">
        <v>828</v>
      </c>
      <c r="AB137" t="s">
        <v>882</v>
      </c>
      <c r="AC137" t="s">
        <v>871</v>
      </c>
      <c r="AD137" t="s">
        <v>871</v>
      </c>
      <c r="AE137" t="s">
        <v>871</v>
      </c>
      <c r="AF137" t="s">
        <v>825</v>
      </c>
      <c r="AG137" t="s">
        <v>794</v>
      </c>
      <c r="AH137" t="s">
        <v>794</v>
      </c>
      <c r="AI137" t="s">
        <v>794</v>
      </c>
      <c r="AJ137" t="s">
        <v>825</v>
      </c>
      <c r="AK137" t="s">
        <v>794</v>
      </c>
      <c r="AL137" t="s">
        <v>794</v>
      </c>
      <c r="AM137" t="s">
        <v>794</v>
      </c>
      <c r="AN137" t="s">
        <v>871</v>
      </c>
      <c r="AO137" t="s">
        <v>810</v>
      </c>
      <c r="AP137" t="s">
        <v>810</v>
      </c>
      <c r="AQ137" t="s">
        <v>810</v>
      </c>
      <c r="AR137" t="s">
        <v>871</v>
      </c>
      <c r="AS137" t="s">
        <v>851</v>
      </c>
      <c r="AT137" t="s">
        <v>871</v>
      </c>
      <c r="AU137" t="s">
        <v>871</v>
      </c>
      <c r="AV137" t="s">
        <v>871</v>
      </c>
      <c r="AW137" t="s">
        <v>851</v>
      </c>
      <c r="AX137" t="s">
        <v>851</v>
      </c>
      <c r="AY137" t="s">
        <v>851</v>
      </c>
      <c r="AZ137" t="s">
        <v>851</v>
      </c>
      <c r="BA137" t="s">
        <v>851</v>
      </c>
      <c r="BB137" t="s">
        <v>851</v>
      </c>
      <c r="BC137">
        <v>69</v>
      </c>
      <c r="BD137">
        <v>78</v>
      </c>
      <c r="BE137">
        <v>83</v>
      </c>
      <c r="BF137">
        <v>85</v>
      </c>
      <c r="BG137">
        <v>76</v>
      </c>
      <c r="BH137">
        <v>83</v>
      </c>
      <c r="BI137">
        <v>72</v>
      </c>
      <c r="BJ137">
        <v>60</v>
      </c>
      <c r="BK137">
        <v>83</v>
      </c>
      <c r="BL137">
        <v>85</v>
      </c>
      <c r="BM137">
        <v>74</v>
      </c>
      <c r="BN137">
        <v>73</v>
      </c>
      <c r="BO137">
        <v>76</v>
      </c>
      <c r="BP137">
        <v>82</v>
      </c>
      <c r="BQ137">
        <v>69</v>
      </c>
      <c r="BR137">
        <v>78</v>
      </c>
      <c r="BS137">
        <v>79</v>
      </c>
      <c r="BT137">
        <v>86</v>
      </c>
      <c r="BU137">
        <v>77</v>
      </c>
      <c r="BV137">
        <v>79</v>
      </c>
      <c r="BW137">
        <v>69</v>
      </c>
      <c r="BX137">
        <v>78</v>
      </c>
      <c r="BY137">
        <v>82</v>
      </c>
      <c r="BZ137">
        <v>82</v>
      </c>
      <c r="CA137">
        <v>55</v>
      </c>
      <c r="CB137">
        <v>83</v>
      </c>
      <c r="CC137">
        <v>77</v>
      </c>
      <c r="CD137">
        <v>79</v>
      </c>
      <c r="CE137">
        <v>76</v>
      </c>
      <c r="CF137">
        <v>7</v>
      </c>
      <c r="CG137">
        <v>13</v>
      </c>
      <c r="CH137">
        <v>12</v>
      </c>
      <c r="CI137">
        <v>10</v>
      </c>
      <c r="CJ137">
        <v>9</v>
      </c>
      <c r="CK137" t="s">
        <v>981</v>
      </c>
    </row>
    <row r="138" spans="1:89" x14ac:dyDescent="0.35">
      <c r="A138">
        <v>84</v>
      </c>
      <c r="B138">
        <v>204485</v>
      </c>
      <c r="C138" t="s">
        <v>638</v>
      </c>
      <c r="D138">
        <v>27</v>
      </c>
      <c r="E138" t="s">
        <v>639</v>
      </c>
      <c r="F138" t="s">
        <v>640</v>
      </c>
      <c r="G138" t="s">
        <v>641</v>
      </c>
      <c r="H138">
        <v>85</v>
      </c>
      <c r="I138">
        <v>85</v>
      </c>
      <c r="J138" t="s">
        <v>230</v>
      </c>
      <c r="K138" t="s">
        <v>231</v>
      </c>
      <c r="L138" t="s">
        <v>635</v>
      </c>
      <c r="M138" t="s">
        <v>284</v>
      </c>
      <c r="N138">
        <v>2031</v>
      </c>
      <c r="O138" t="s">
        <v>184</v>
      </c>
      <c r="P138">
        <v>3</v>
      </c>
      <c r="Q138">
        <v>4</v>
      </c>
      <c r="R138">
        <v>5</v>
      </c>
      <c r="S138" t="s">
        <v>185</v>
      </c>
      <c r="T138" t="s">
        <v>223</v>
      </c>
      <c r="U138" t="s">
        <v>187</v>
      </c>
      <c r="V138" t="s">
        <v>527</v>
      </c>
      <c r="W138">
        <v>26</v>
      </c>
      <c r="X138" t="s">
        <v>202</v>
      </c>
      <c r="Z138">
        <v>2023</v>
      </c>
      <c r="AA138" t="s">
        <v>863</v>
      </c>
      <c r="AB138" t="s">
        <v>858</v>
      </c>
      <c r="AC138" t="s">
        <v>812</v>
      </c>
      <c r="AD138" t="s">
        <v>812</v>
      </c>
      <c r="AE138" t="s">
        <v>812</v>
      </c>
      <c r="AF138" t="s">
        <v>801</v>
      </c>
      <c r="AG138" t="s">
        <v>810</v>
      </c>
      <c r="AH138" t="s">
        <v>810</v>
      </c>
      <c r="AI138" t="s">
        <v>810</v>
      </c>
      <c r="AJ138" t="s">
        <v>801</v>
      </c>
      <c r="AK138" t="s">
        <v>818</v>
      </c>
      <c r="AL138" t="s">
        <v>818</v>
      </c>
      <c r="AM138" t="s">
        <v>818</v>
      </c>
      <c r="AN138" t="s">
        <v>818</v>
      </c>
      <c r="AO138" t="s">
        <v>812</v>
      </c>
      <c r="AP138" t="s">
        <v>812</v>
      </c>
      <c r="AQ138" t="s">
        <v>812</v>
      </c>
      <c r="AR138" t="s">
        <v>818</v>
      </c>
      <c r="AS138" t="s">
        <v>819</v>
      </c>
      <c r="AT138" t="s">
        <v>953</v>
      </c>
      <c r="AU138" t="s">
        <v>953</v>
      </c>
      <c r="AV138" t="s">
        <v>953</v>
      </c>
      <c r="AW138" t="s">
        <v>819</v>
      </c>
      <c r="AX138" t="s">
        <v>850</v>
      </c>
      <c r="AY138" t="s">
        <v>803</v>
      </c>
      <c r="AZ138" t="s">
        <v>803</v>
      </c>
      <c r="BA138" t="s">
        <v>803</v>
      </c>
      <c r="BB138" t="s">
        <v>850</v>
      </c>
      <c r="BC138">
        <v>81</v>
      </c>
      <c r="BD138">
        <v>80</v>
      </c>
      <c r="BE138">
        <v>48</v>
      </c>
      <c r="BF138">
        <v>82</v>
      </c>
      <c r="BG138">
        <v>72</v>
      </c>
      <c r="BH138">
        <v>91</v>
      </c>
      <c r="BI138">
        <v>84</v>
      </c>
      <c r="BJ138">
        <v>78</v>
      </c>
      <c r="BK138">
        <v>76</v>
      </c>
      <c r="BL138">
        <v>90</v>
      </c>
      <c r="BM138">
        <v>88</v>
      </c>
      <c r="BN138">
        <v>83</v>
      </c>
      <c r="BO138">
        <v>93</v>
      </c>
      <c r="BP138">
        <v>77</v>
      </c>
      <c r="BQ138">
        <v>88</v>
      </c>
      <c r="BR138">
        <v>79</v>
      </c>
      <c r="BS138">
        <v>61</v>
      </c>
      <c r="BT138">
        <v>76</v>
      </c>
      <c r="BU138">
        <v>54</v>
      </c>
      <c r="BV138">
        <v>81</v>
      </c>
      <c r="BW138">
        <v>48</v>
      </c>
      <c r="BX138">
        <v>39</v>
      </c>
      <c r="BY138">
        <v>80</v>
      </c>
      <c r="BZ138">
        <v>81</v>
      </c>
      <c r="CA138">
        <v>73</v>
      </c>
      <c r="CB138">
        <v>86</v>
      </c>
      <c r="CC138">
        <v>45</v>
      </c>
      <c r="CD138">
        <v>31</v>
      </c>
      <c r="CE138">
        <v>18</v>
      </c>
      <c r="CF138">
        <v>15</v>
      </c>
      <c r="CG138">
        <v>9</v>
      </c>
      <c r="CH138">
        <v>13</v>
      </c>
      <c r="CI138">
        <v>11</v>
      </c>
      <c r="CJ138">
        <v>6</v>
      </c>
      <c r="CK138" t="s">
        <v>982</v>
      </c>
    </row>
    <row r="139" spans="1:89" x14ac:dyDescent="0.35">
      <c r="A139">
        <v>85</v>
      </c>
      <c r="B139">
        <v>197445</v>
      </c>
      <c r="C139" t="s">
        <v>642</v>
      </c>
      <c r="D139">
        <v>26</v>
      </c>
      <c r="E139" t="s">
        <v>643</v>
      </c>
      <c r="F139" t="s">
        <v>644</v>
      </c>
      <c r="G139" t="s">
        <v>645</v>
      </c>
      <c r="H139">
        <v>85</v>
      </c>
      <c r="I139">
        <v>87</v>
      </c>
      <c r="J139" t="s">
        <v>282</v>
      </c>
      <c r="K139" t="s">
        <v>283</v>
      </c>
      <c r="L139" t="s">
        <v>353</v>
      </c>
      <c r="M139" t="s">
        <v>456</v>
      </c>
      <c r="N139">
        <v>2261</v>
      </c>
      <c r="O139" t="s">
        <v>184</v>
      </c>
      <c r="P139">
        <v>4</v>
      </c>
      <c r="Q139">
        <v>4</v>
      </c>
      <c r="R139">
        <v>3</v>
      </c>
      <c r="S139" t="s">
        <v>211</v>
      </c>
      <c r="T139" t="s">
        <v>223</v>
      </c>
      <c r="U139" t="s">
        <v>187</v>
      </c>
      <c r="V139" t="s">
        <v>431</v>
      </c>
      <c r="W139">
        <v>8</v>
      </c>
      <c r="X139" t="s">
        <v>646</v>
      </c>
      <c r="Z139">
        <v>2021</v>
      </c>
      <c r="AA139" t="s">
        <v>808</v>
      </c>
      <c r="AB139" t="s">
        <v>806</v>
      </c>
      <c r="AC139" t="s">
        <v>856</v>
      </c>
      <c r="AD139" t="s">
        <v>856</v>
      </c>
      <c r="AE139" t="s">
        <v>856</v>
      </c>
      <c r="AF139" t="s">
        <v>851</v>
      </c>
      <c r="AG139" t="s">
        <v>851</v>
      </c>
      <c r="AH139" t="s">
        <v>851</v>
      </c>
      <c r="AI139" t="s">
        <v>851</v>
      </c>
      <c r="AJ139" t="s">
        <v>851</v>
      </c>
      <c r="AK139" t="s">
        <v>825</v>
      </c>
      <c r="AL139" t="s">
        <v>825</v>
      </c>
      <c r="AM139" t="s">
        <v>825</v>
      </c>
      <c r="AN139" t="s">
        <v>825</v>
      </c>
      <c r="AO139" t="s">
        <v>871</v>
      </c>
      <c r="AP139" t="s">
        <v>871</v>
      </c>
      <c r="AQ139" t="s">
        <v>871</v>
      </c>
      <c r="AR139" t="s">
        <v>825</v>
      </c>
      <c r="AS139" t="s">
        <v>810</v>
      </c>
      <c r="AT139" t="s">
        <v>794</v>
      </c>
      <c r="AU139" t="s">
        <v>794</v>
      </c>
      <c r="AV139" t="s">
        <v>794</v>
      </c>
      <c r="AW139" t="s">
        <v>810</v>
      </c>
      <c r="AX139" t="s">
        <v>810</v>
      </c>
      <c r="AY139" t="s">
        <v>825</v>
      </c>
      <c r="AZ139" t="s">
        <v>825</v>
      </c>
      <c r="BA139" t="s">
        <v>825</v>
      </c>
      <c r="BB139" t="s">
        <v>810</v>
      </c>
      <c r="BC139">
        <v>81</v>
      </c>
      <c r="BD139">
        <v>63</v>
      </c>
      <c r="BE139">
        <v>75</v>
      </c>
      <c r="BF139">
        <v>82</v>
      </c>
      <c r="BG139">
        <v>68</v>
      </c>
      <c r="BH139">
        <v>79</v>
      </c>
      <c r="BI139">
        <v>78</v>
      </c>
      <c r="BJ139">
        <v>84</v>
      </c>
      <c r="BK139">
        <v>80</v>
      </c>
      <c r="BL139">
        <v>83</v>
      </c>
      <c r="BM139">
        <v>79</v>
      </c>
      <c r="BN139">
        <v>86</v>
      </c>
      <c r="BO139">
        <v>79</v>
      </c>
      <c r="BP139">
        <v>84</v>
      </c>
      <c r="BQ139">
        <v>77</v>
      </c>
      <c r="BR139">
        <v>83</v>
      </c>
      <c r="BS139">
        <v>82</v>
      </c>
      <c r="BT139">
        <v>87</v>
      </c>
      <c r="BU139">
        <v>71</v>
      </c>
      <c r="BV139">
        <v>82</v>
      </c>
      <c r="BW139">
        <v>69</v>
      </c>
      <c r="BX139">
        <v>84</v>
      </c>
      <c r="BY139">
        <v>76</v>
      </c>
      <c r="BZ139">
        <v>77</v>
      </c>
      <c r="CA139">
        <v>80</v>
      </c>
      <c r="CB139">
        <v>79</v>
      </c>
      <c r="CC139">
        <v>80</v>
      </c>
      <c r="CD139">
        <v>82</v>
      </c>
      <c r="CE139">
        <v>80</v>
      </c>
      <c r="CF139">
        <v>5</v>
      </c>
      <c r="CG139">
        <v>7</v>
      </c>
      <c r="CH139">
        <v>14</v>
      </c>
      <c r="CI139">
        <v>15</v>
      </c>
      <c r="CJ139">
        <v>9</v>
      </c>
      <c r="CK139" t="s">
        <v>983</v>
      </c>
    </row>
    <row r="140" spans="1:89" x14ac:dyDescent="0.35">
      <c r="A140">
        <v>86</v>
      </c>
      <c r="B140">
        <v>193747</v>
      </c>
      <c r="C140" t="s">
        <v>647</v>
      </c>
      <c r="D140">
        <v>26</v>
      </c>
      <c r="E140" t="s">
        <v>648</v>
      </c>
      <c r="F140" t="s">
        <v>217</v>
      </c>
      <c r="G140" t="s">
        <v>218</v>
      </c>
      <c r="H140">
        <v>85</v>
      </c>
      <c r="I140">
        <v>86</v>
      </c>
      <c r="J140" t="s">
        <v>273</v>
      </c>
      <c r="K140" t="s">
        <v>274</v>
      </c>
      <c r="L140" t="s">
        <v>502</v>
      </c>
      <c r="M140" t="s">
        <v>649</v>
      </c>
      <c r="N140">
        <v>2175</v>
      </c>
      <c r="O140" t="s">
        <v>198</v>
      </c>
      <c r="P140">
        <v>3</v>
      </c>
      <c r="Q140">
        <v>4</v>
      </c>
      <c r="R140">
        <v>3</v>
      </c>
      <c r="S140" t="s">
        <v>234</v>
      </c>
      <c r="T140" t="s">
        <v>235</v>
      </c>
      <c r="U140" t="s">
        <v>187</v>
      </c>
      <c r="V140" t="s">
        <v>421</v>
      </c>
      <c r="W140">
        <v>8</v>
      </c>
      <c r="X140" t="s">
        <v>650</v>
      </c>
      <c r="Z140">
        <v>2019</v>
      </c>
      <c r="AA140" t="s">
        <v>799</v>
      </c>
      <c r="AB140" t="s">
        <v>817</v>
      </c>
      <c r="AC140" t="s">
        <v>812</v>
      </c>
      <c r="AD140" t="s">
        <v>812</v>
      </c>
      <c r="AE140" t="s">
        <v>812</v>
      </c>
      <c r="AF140" t="s">
        <v>794</v>
      </c>
      <c r="AG140" t="s">
        <v>794</v>
      </c>
      <c r="AH140" t="s">
        <v>794</v>
      </c>
      <c r="AI140" t="s">
        <v>794</v>
      </c>
      <c r="AJ140" t="s">
        <v>794</v>
      </c>
      <c r="AK140" t="s">
        <v>818</v>
      </c>
      <c r="AL140" t="s">
        <v>818</v>
      </c>
      <c r="AM140" t="s">
        <v>818</v>
      </c>
      <c r="AN140" t="s">
        <v>818</v>
      </c>
      <c r="AO140" t="s">
        <v>801</v>
      </c>
      <c r="AP140" t="s">
        <v>801</v>
      </c>
      <c r="AQ140" t="s">
        <v>801</v>
      </c>
      <c r="AR140" t="s">
        <v>818</v>
      </c>
      <c r="AS140" t="s">
        <v>856</v>
      </c>
      <c r="AT140" t="s">
        <v>851</v>
      </c>
      <c r="AU140" t="s">
        <v>851</v>
      </c>
      <c r="AV140" t="s">
        <v>851</v>
      </c>
      <c r="AW140" t="s">
        <v>856</v>
      </c>
      <c r="AX140" t="s">
        <v>813</v>
      </c>
      <c r="AY140" t="s">
        <v>841</v>
      </c>
      <c r="AZ140" t="s">
        <v>841</v>
      </c>
      <c r="BA140" t="s">
        <v>841</v>
      </c>
      <c r="BB140" t="s">
        <v>813</v>
      </c>
      <c r="BC140">
        <v>86</v>
      </c>
      <c r="BD140">
        <v>72</v>
      </c>
      <c r="BE140">
        <v>61</v>
      </c>
      <c r="BF140">
        <v>90</v>
      </c>
      <c r="BG140">
        <v>56</v>
      </c>
      <c r="BH140">
        <v>82</v>
      </c>
      <c r="BI140">
        <v>85</v>
      </c>
      <c r="BJ140">
        <v>76</v>
      </c>
      <c r="BK140">
        <v>89</v>
      </c>
      <c r="BL140">
        <v>86</v>
      </c>
      <c r="BM140">
        <v>71</v>
      </c>
      <c r="BN140">
        <v>68</v>
      </c>
      <c r="BO140">
        <v>74</v>
      </c>
      <c r="BP140">
        <v>85</v>
      </c>
      <c r="BQ140">
        <v>78</v>
      </c>
      <c r="BR140">
        <v>84</v>
      </c>
      <c r="BS140">
        <v>61</v>
      </c>
      <c r="BT140">
        <v>90</v>
      </c>
      <c r="BU140">
        <v>79</v>
      </c>
      <c r="BV140">
        <v>81</v>
      </c>
      <c r="BW140">
        <v>71</v>
      </c>
      <c r="BX140">
        <v>66</v>
      </c>
      <c r="BY140">
        <v>84</v>
      </c>
      <c r="BZ140">
        <v>87</v>
      </c>
      <c r="CA140">
        <v>59</v>
      </c>
      <c r="CB140">
        <v>78</v>
      </c>
      <c r="CC140">
        <v>80</v>
      </c>
      <c r="CD140">
        <v>69</v>
      </c>
      <c r="CE140">
        <v>51</v>
      </c>
      <c r="CF140">
        <v>14</v>
      </c>
      <c r="CG140">
        <v>12</v>
      </c>
      <c r="CH140">
        <v>5</v>
      </c>
      <c r="CI140">
        <v>10</v>
      </c>
      <c r="CJ140">
        <v>13</v>
      </c>
      <c r="CK140" t="s">
        <v>984</v>
      </c>
    </row>
    <row r="141" spans="1:89" x14ac:dyDescent="0.35">
      <c r="A141">
        <v>87</v>
      </c>
      <c r="B141">
        <v>193301</v>
      </c>
      <c r="C141" t="s">
        <v>651</v>
      </c>
      <c r="D141">
        <v>27</v>
      </c>
      <c r="E141" t="s">
        <v>652</v>
      </c>
      <c r="F141" t="s">
        <v>307</v>
      </c>
      <c r="G141" t="s">
        <v>308</v>
      </c>
      <c r="H141">
        <v>85</v>
      </c>
      <c r="I141">
        <v>86</v>
      </c>
      <c r="J141" t="s">
        <v>416</v>
      </c>
      <c r="K141" t="s">
        <v>417</v>
      </c>
      <c r="L141" t="s">
        <v>502</v>
      </c>
      <c r="M141" t="s">
        <v>526</v>
      </c>
      <c r="N141">
        <v>2060</v>
      </c>
      <c r="O141" t="s">
        <v>198</v>
      </c>
      <c r="P141">
        <v>3</v>
      </c>
      <c r="Q141">
        <v>4</v>
      </c>
      <c r="R141">
        <v>4</v>
      </c>
      <c r="S141" t="s">
        <v>234</v>
      </c>
      <c r="T141" t="s">
        <v>235</v>
      </c>
      <c r="U141" t="s">
        <v>187</v>
      </c>
      <c r="V141" t="s">
        <v>201</v>
      </c>
      <c r="W141">
        <v>9</v>
      </c>
      <c r="X141" t="s">
        <v>653</v>
      </c>
      <c r="Z141">
        <v>2022</v>
      </c>
      <c r="AA141" t="s">
        <v>799</v>
      </c>
      <c r="AB141" t="s">
        <v>870</v>
      </c>
      <c r="AC141" t="s">
        <v>810</v>
      </c>
      <c r="AD141" t="s">
        <v>810</v>
      </c>
      <c r="AE141" t="s">
        <v>810</v>
      </c>
      <c r="AF141" t="s">
        <v>794</v>
      </c>
      <c r="AG141" t="s">
        <v>818</v>
      </c>
      <c r="AH141" t="s">
        <v>818</v>
      </c>
      <c r="AI141" t="s">
        <v>818</v>
      </c>
      <c r="AJ141" t="s">
        <v>794</v>
      </c>
      <c r="AK141" t="s">
        <v>794</v>
      </c>
      <c r="AL141" t="s">
        <v>794</v>
      </c>
      <c r="AM141" t="s">
        <v>794</v>
      </c>
      <c r="AN141" t="s">
        <v>825</v>
      </c>
      <c r="AO141" t="s">
        <v>879</v>
      </c>
      <c r="AP141" t="s">
        <v>879</v>
      </c>
      <c r="AQ141" t="s">
        <v>879</v>
      </c>
      <c r="AR141" t="s">
        <v>825</v>
      </c>
      <c r="AS141" t="s">
        <v>848</v>
      </c>
      <c r="AT141" t="s">
        <v>802</v>
      </c>
      <c r="AU141" t="s">
        <v>802</v>
      </c>
      <c r="AV141" t="s">
        <v>802</v>
      </c>
      <c r="AW141" t="s">
        <v>848</v>
      </c>
      <c r="AX141" t="s">
        <v>953</v>
      </c>
      <c r="AY141" t="s">
        <v>886</v>
      </c>
      <c r="AZ141" t="s">
        <v>886</v>
      </c>
      <c r="BA141" t="s">
        <v>886</v>
      </c>
      <c r="BB141" t="s">
        <v>953</v>
      </c>
      <c r="BC141">
        <v>64</v>
      </c>
      <c r="BD141">
        <v>88</v>
      </c>
      <c r="BE141">
        <v>73</v>
      </c>
      <c r="BF141">
        <v>80</v>
      </c>
      <c r="BG141">
        <v>81</v>
      </c>
      <c r="BH141">
        <v>85</v>
      </c>
      <c r="BI141">
        <v>74</v>
      </c>
      <c r="BJ141">
        <v>71</v>
      </c>
      <c r="BK141">
        <v>59</v>
      </c>
      <c r="BL141">
        <v>83</v>
      </c>
      <c r="BM141">
        <v>81</v>
      </c>
      <c r="BN141">
        <v>84</v>
      </c>
      <c r="BO141">
        <v>85</v>
      </c>
      <c r="BP141">
        <v>85</v>
      </c>
      <c r="BQ141">
        <v>85</v>
      </c>
      <c r="BR141">
        <v>83</v>
      </c>
      <c r="BS141">
        <v>76</v>
      </c>
      <c r="BT141">
        <v>79</v>
      </c>
      <c r="BU141">
        <v>73</v>
      </c>
      <c r="BV141">
        <v>75</v>
      </c>
      <c r="BW141">
        <v>70</v>
      </c>
      <c r="BX141">
        <v>42</v>
      </c>
      <c r="BY141">
        <v>86</v>
      </c>
      <c r="BZ141">
        <v>76</v>
      </c>
      <c r="CA141">
        <v>84</v>
      </c>
      <c r="CB141">
        <v>85</v>
      </c>
      <c r="CC141">
        <v>29</v>
      </c>
      <c r="CD141">
        <v>42</v>
      </c>
      <c r="CE141">
        <v>30</v>
      </c>
      <c r="CF141">
        <v>11</v>
      </c>
      <c r="CG141">
        <v>6</v>
      </c>
      <c r="CH141">
        <v>9</v>
      </c>
      <c r="CI141">
        <v>5</v>
      </c>
      <c r="CJ141">
        <v>6</v>
      </c>
      <c r="CK141" t="s">
        <v>985</v>
      </c>
    </row>
    <row r="142" spans="1:89" x14ac:dyDescent="0.35">
      <c r="A142">
        <v>88</v>
      </c>
      <c r="B142">
        <v>192774</v>
      </c>
      <c r="C142" t="s">
        <v>654</v>
      </c>
      <c r="D142">
        <v>27</v>
      </c>
      <c r="E142" t="s">
        <v>655</v>
      </c>
      <c r="F142" t="s">
        <v>656</v>
      </c>
      <c r="G142" t="s">
        <v>657</v>
      </c>
      <c r="H142">
        <v>85</v>
      </c>
      <c r="I142">
        <v>87</v>
      </c>
      <c r="J142" t="s">
        <v>658</v>
      </c>
      <c r="K142" t="s">
        <v>659</v>
      </c>
      <c r="L142" t="s">
        <v>660</v>
      </c>
      <c r="M142" t="s">
        <v>661</v>
      </c>
      <c r="N142">
        <v>1642</v>
      </c>
      <c r="O142" t="s">
        <v>198</v>
      </c>
      <c r="P142">
        <v>3</v>
      </c>
      <c r="Q142">
        <v>2</v>
      </c>
      <c r="R142">
        <v>2</v>
      </c>
      <c r="S142" t="s">
        <v>581</v>
      </c>
      <c r="T142" t="s">
        <v>235</v>
      </c>
      <c r="U142" t="s">
        <v>613</v>
      </c>
      <c r="V142" t="s">
        <v>367</v>
      </c>
      <c r="W142">
        <v>4</v>
      </c>
      <c r="X142" t="s">
        <v>595</v>
      </c>
      <c r="Z142">
        <v>2022</v>
      </c>
      <c r="AA142" t="s">
        <v>788</v>
      </c>
      <c r="AB142" t="s">
        <v>789</v>
      </c>
      <c r="AC142" t="s">
        <v>820</v>
      </c>
      <c r="AD142" t="s">
        <v>820</v>
      </c>
      <c r="AE142" t="s">
        <v>820</v>
      </c>
      <c r="AF142" t="s">
        <v>820</v>
      </c>
      <c r="AG142" t="s">
        <v>911</v>
      </c>
      <c r="AH142" t="s">
        <v>911</v>
      </c>
      <c r="AI142" t="s">
        <v>911</v>
      </c>
      <c r="AJ142" t="s">
        <v>820</v>
      </c>
      <c r="AK142" t="s">
        <v>820</v>
      </c>
      <c r="AL142" t="s">
        <v>820</v>
      </c>
      <c r="AM142" t="s">
        <v>820</v>
      </c>
      <c r="AN142" t="s">
        <v>797</v>
      </c>
      <c r="AO142" t="s">
        <v>865</v>
      </c>
      <c r="AP142" t="s">
        <v>865</v>
      </c>
      <c r="AQ142" t="s">
        <v>865</v>
      </c>
      <c r="AR142" t="s">
        <v>797</v>
      </c>
      <c r="AS142" t="s">
        <v>842</v>
      </c>
      <c r="AT142" t="s">
        <v>879</v>
      </c>
      <c r="AU142" t="s">
        <v>879</v>
      </c>
      <c r="AV142" t="s">
        <v>879</v>
      </c>
      <c r="AW142" t="s">
        <v>842</v>
      </c>
      <c r="AX142" t="s">
        <v>856</v>
      </c>
      <c r="AY142" t="s">
        <v>818</v>
      </c>
      <c r="AZ142" t="s">
        <v>818</v>
      </c>
      <c r="BA142" t="s">
        <v>818</v>
      </c>
      <c r="BB142" t="s">
        <v>856</v>
      </c>
      <c r="BC142">
        <v>27</v>
      </c>
      <c r="BD142">
        <v>10</v>
      </c>
      <c r="BE142">
        <v>80</v>
      </c>
      <c r="BF142">
        <v>60</v>
      </c>
      <c r="BG142">
        <v>16</v>
      </c>
      <c r="BH142">
        <v>54</v>
      </c>
      <c r="BI142">
        <v>30</v>
      </c>
      <c r="BJ142">
        <v>10</v>
      </c>
      <c r="BK142">
        <v>61</v>
      </c>
      <c r="BL142">
        <v>65</v>
      </c>
      <c r="BM142">
        <v>80</v>
      </c>
      <c r="BN142">
        <v>85</v>
      </c>
      <c r="BO142">
        <v>68</v>
      </c>
      <c r="BP142">
        <v>85</v>
      </c>
      <c r="BQ142">
        <v>59</v>
      </c>
      <c r="BR142">
        <v>40</v>
      </c>
      <c r="BS142">
        <v>86</v>
      </c>
      <c r="BT142">
        <v>76</v>
      </c>
      <c r="BU142">
        <v>82</v>
      </c>
      <c r="BV142">
        <v>12</v>
      </c>
      <c r="BW142">
        <v>86</v>
      </c>
      <c r="BX142">
        <v>86</v>
      </c>
      <c r="BY142">
        <v>25</v>
      </c>
      <c r="BZ142">
        <v>22</v>
      </c>
      <c r="CA142">
        <v>26</v>
      </c>
      <c r="CB142">
        <v>79</v>
      </c>
      <c r="CC142">
        <v>86</v>
      </c>
      <c r="CD142">
        <v>87</v>
      </c>
      <c r="CE142">
        <v>89</v>
      </c>
      <c r="CF142">
        <v>8</v>
      </c>
      <c r="CG142">
        <v>6</v>
      </c>
      <c r="CH142">
        <v>8</v>
      </c>
      <c r="CI142">
        <v>15</v>
      </c>
      <c r="CJ142">
        <v>12</v>
      </c>
      <c r="CK142" t="s">
        <v>909</v>
      </c>
    </row>
    <row r="143" spans="1:89" x14ac:dyDescent="0.35">
      <c r="A143">
        <v>89</v>
      </c>
      <c r="B143">
        <v>192366</v>
      </c>
      <c r="C143" t="s">
        <v>662</v>
      </c>
      <c r="D143">
        <v>30</v>
      </c>
      <c r="E143" t="s">
        <v>663</v>
      </c>
      <c r="F143" t="s">
        <v>178</v>
      </c>
      <c r="G143" t="s">
        <v>179</v>
      </c>
      <c r="H143">
        <v>85</v>
      </c>
      <c r="I143">
        <v>85</v>
      </c>
      <c r="J143" t="s">
        <v>230</v>
      </c>
      <c r="K143" t="s">
        <v>231</v>
      </c>
      <c r="L143" t="s">
        <v>664</v>
      </c>
      <c r="M143" t="s">
        <v>665</v>
      </c>
      <c r="N143">
        <v>1916</v>
      </c>
      <c r="O143" t="s">
        <v>198</v>
      </c>
      <c r="P143">
        <v>3</v>
      </c>
      <c r="Q143">
        <v>3</v>
      </c>
      <c r="R143">
        <v>2</v>
      </c>
      <c r="S143" t="s">
        <v>234</v>
      </c>
      <c r="T143" t="s">
        <v>235</v>
      </c>
      <c r="U143" t="s">
        <v>187</v>
      </c>
      <c r="V143" t="s">
        <v>298</v>
      </c>
      <c r="W143">
        <v>30</v>
      </c>
      <c r="X143" t="s">
        <v>666</v>
      </c>
      <c r="Z143">
        <v>2022</v>
      </c>
      <c r="AA143" t="s">
        <v>828</v>
      </c>
      <c r="AB143" t="s">
        <v>946</v>
      </c>
      <c r="AC143" t="s">
        <v>854</v>
      </c>
      <c r="AD143" t="s">
        <v>854</v>
      </c>
      <c r="AE143" t="s">
        <v>854</v>
      </c>
      <c r="AF143" t="s">
        <v>953</v>
      </c>
      <c r="AG143" t="s">
        <v>796</v>
      </c>
      <c r="AH143" t="s">
        <v>796</v>
      </c>
      <c r="AI143" t="s">
        <v>796</v>
      </c>
      <c r="AJ143" t="s">
        <v>953</v>
      </c>
      <c r="AK143" t="s">
        <v>848</v>
      </c>
      <c r="AL143" t="s">
        <v>848</v>
      </c>
      <c r="AM143" t="s">
        <v>848</v>
      </c>
      <c r="AN143" t="s">
        <v>796</v>
      </c>
      <c r="AO143" t="s">
        <v>872</v>
      </c>
      <c r="AP143" t="s">
        <v>872</v>
      </c>
      <c r="AQ143" t="s">
        <v>872</v>
      </c>
      <c r="AR143" t="s">
        <v>796</v>
      </c>
      <c r="AS143" t="s">
        <v>842</v>
      </c>
      <c r="AT143" t="s">
        <v>812</v>
      </c>
      <c r="AU143" t="s">
        <v>812</v>
      </c>
      <c r="AV143" t="s">
        <v>812</v>
      </c>
      <c r="AW143" t="s">
        <v>842</v>
      </c>
      <c r="AX143" t="s">
        <v>879</v>
      </c>
      <c r="AY143" t="s">
        <v>810</v>
      </c>
      <c r="AZ143" t="s">
        <v>810</v>
      </c>
      <c r="BA143" t="s">
        <v>810</v>
      </c>
      <c r="BB143" t="s">
        <v>879</v>
      </c>
      <c r="BC143">
        <v>52</v>
      </c>
      <c r="BD143">
        <v>54</v>
      </c>
      <c r="BE143">
        <v>85</v>
      </c>
      <c r="BF143">
        <v>75</v>
      </c>
      <c r="BG143">
        <v>57</v>
      </c>
      <c r="BH143">
        <v>51</v>
      </c>
      <c r="BI143">
        <v>50</v>
      </c>
      <c r="BJ143">
        <v>39</v>
      </c>
      <c r="BK143">
        <v>72</v>
      </c>
      <c r="BL143">
        <v>70</v>
      </c>
      <c r="BM143">
        <v>57</v>
      </c>
      <c r="BN143">
        <v>61</v>
      </c>
      <c r="BO143">
        <v>64</v>
      </c>
      <c r="BP143">
        <v>79</v>
      </c>
      <c r="BQ143">
        <v>62</v>
      </c>
      <c r="BR143">
        <v>69</v>
      </c>
      <c r="BS143">
        <v>92</v>
      </c>
      <c r="BT143">
        <v>67</v>
      </c>
      <c r="BU143">
        <v>80</v>
      </c>
      <c r="BV143">
        <v>56</v>
      </c>
      <c r="BW143">
        <v>91</v>
      </c>
      <c r="BX143">
        <v>84</v>
      </c>
      <c r="BY143">
        <v>51</v>
      </c>
      <c r="BZ143">
        <v>53</v>
      </c>
      <c r="CA143">
        <v>45</v>
      </c>
      <c r="CB143">
        <v>80</v>
      </c>
      <c r="CC143">
        <v>83</v>
      </c>
      <c r="CD143">
        <v>85</v>
      </c>
      <c r="CE143">
        <v>84</v>
      </c>
      <c r="CF143">
        <v>12</v>
      </c>
      <c r="CG143">
        <v>5</v>
      </c>
      <c r="CH143">
        <v>8</v>
      </c>
      <c r="CI143">
        <v>11</v>
      </c>
      <c r="CJ143">
        <v>12</v>
      </c>
      <c r="CK143" t="s">
        <v>986</v>
      </c>
    </row>
    <row r="144" spans="1:89" x14ac:dyDescent="0.35">
      <c r="A144">
        <v>90</v>
      </c>
      <c r="B144">
        <v>189513</v>
      </c>
      <c r="C144" t="s">
        <v>667</v>
      </c>
      <c r="D144">
        <v>29</v>
      </c>
      <c r="E144" t="s">
        <v>668</v>
      </c>
      <c r="F144" t="s">
        <v>217</v>
      </c>
      <c r="G144" t="s">
        <v>218</v>
      </c>
      <c r="H144">
        <v>85</v>
      </c>
      <c r="I144">
        <v>85</v>
      </c>
      <c r="J144" t="s">
        <v>669</v>
      </c>
      <c r="K144" t="s">
        <v>670</v>
      </c>
      <c r="L144" t="s">
        <v>671</v>
      </c>
      <c r="M144" t="s">
        <v>672</v>
      </c>
      <c r="N144">
        <v>2119</v>
      </c>
      <c r="O144" t="s">
        <v>198</v>
      </c>
      <c r="P144">
        <v>2</v>
      </c>
      <c r="Q144">
        <v>4</v>
      </c>
      <c r="R144">
        <v>3</v>
      </c>
      <c r="S144" t="s">
        <v>420</v>
      </c>
      <c r="T144" t="s">
        <v>223</v>
      </c>
      <c r="U144" t="s">
        <v>187</v>
      </c>
      <c r="V144" t="s">
        <v>236</v>
      </c>
      <c r="W144">
        <v>10</v>
      </c>
      <c r="X144" t="s">
        <v>225</v>
      </c>
      <c r="Z144">
        <v>2020</v>
      </c>
      <c r="AA144" t="s">
        <v>828</v>
      </c>
      <c r="AB144" t="s">
        <v>817</v>
      </c>
      <c r="AC144" t="s">
        <v>930</v>
      </c>
      <c r="AD144" t="s">
        <v>930</v>
      </c>
      <c r="AE144" t="s">
        <v>930</v>
      </c>
      <c r="AF144" t="s">
        <v>973</v>
      </c>
      <c r="AG144" t="s">
        <v>973</v>
      </c>
      <c r="AH144" t="s">
        <v>973</v>
      </c>
      <c r="AI144" t="s">
        <v>973</v>
      </c>
      <c r="AJ144" t="s">
        <v>973</v>
      </c>
      <c r="AK144" t="s">
        <v>936</v>
      </c>
      <c r="AL144" t="s">
        <v>936</v>
      </c>
      <c r="AM144" t="s">
        <v>936</v>
      </c>
      <c r="AN144" t="s">
        <v>969</v>
      </c>
      <c r="AO144" t="s">
        <v>929</v>
      </c>
      <c r="AP144" t="s">
        <v>929</v>
      </c>
      <c r="AQ144" t="s">
        <v>929</v>
      </c>
      <c r="AR144" t="s">
        <v>969</v>
      </c>
      <c r="AS144" t="s">
        <v>930</v>
      </c>
      <c r="AT144" t="s">
        <v>973</v>
      </c>
      <c r="AU144" t="s">
        <v>973</v>
      </c>
      <c r="AV144" t="s">
        <v>973</v>
      </c>
      <c r="AW144" t="s">
        <v>930</v>
      </c>
      <c r="AX144" t="s">
        <v>987</v>
      </c>
      <c r="AY144" t="s">
        <v>988</v>
      </c>
      <c r="AZ144" t="s">
        <v>988</v>
      </c>
      <c r="BA144" t="s">
        <v>988</v>
      </c>
      <c r="BB144" t="s">
        <v>987</v>
      </c>
      <c r="BC144">
        <v>84</v>
      </c>
      <c r="BD144">
        <v>79</v>
      </c>
      <c r="BE144">
        <v>61</v>
      </c>
      <c r="BF144">
        <v>90</v>
      </c>
      <c r="BG144">
        <v>72</v>
      </c>
      <c r="BH144">
        <v>78</v>
      </c>
      <c r="BI144">
        <v>89</v>
      </c>
      <c r="BJ144">
        <v>90</v>
      </c>
      <c r="BK144">
        <v>87</v>
      </c>
      <c r="BL144">
        <v>84</v>
      </c>
      <c r="BM144">
        <v>51</v>
      </c>
      <c r="BN144">
        <v>43</v>
      </c>
      <c r="BO144">
        <v>66</v>
      </c>
      <c r="BP144">
        <v>78</v>
      </c>
      <c r="BQ144">
        <v>72</v>
      </c>
      <c r="BR144">
        <v>78</v>
      </c>
      <c r="BS144">
        <v>51</v>
      </c>
      <c r="BT144">
        <v>78</v>
      </c>
      <c r="BU144">
        <v>72</v>
      </c>
      <c r="BV144">
        <v>82</v>
      </c>
      <c r="BW144">
        <v>58</v>
      </c>
      <c r="BX144">
        <v>81</v>
      </c>
      <c r="BY144">
        <v>81</v>
      </c>
      <c r="BZ144">
        <v>86</v>
      </c>
      <c r="CA144">
        <v>83</v>
      </c>
      <c r="CB144">
        <v>78</v>
      </c>
      <c r="CC144">
        <v>69</v>
      </c>
      <c r="CD144">
        <v>68</v>
      </c>
      <c r="CE144">
        <v>60</v>
      </c>
      <c r="CF144">
        <v>5</v>
      </c>
      <c r="CG144">
        <v>9</v>
      </c>
      <c r="CH144">
        <v>12</v>
      </c>
      <c r="CI144">
        <v>14</v>
      </c>
      <c r="CJ144">
        <v>8</v>
      </c>
      <c r="CK144" t="s">
        <v>989</v>
      </c>
    </row>
    <row r="145" spans="1:89" x14ac:dyDescent="0.35">
      <c r="A145">
        <v>91</v>
      </c>
      <c r="B145">
        <v>187961</v>
      </c>
      <c r="C145" t="s">
        <v>673</v>
      </c>
      <c r="D145">
        <v>29</v>
      </c>
      <c r="E145" t="s">
        <v>674</v>
      </c>
      <c r="F145" t="s">
        <v>205</v>
      </c>
      <c r="G145" t="s">
        <v>206</v>
      </c>
      <c r="H145">
        <v>85</v>
      </c>
      <c r="I145">
        <v>85</v>
      </c>
      <c r="J145" t="s">
        <v>675</v>
      </c>
      <c r="K145" t="s">
        <v>676</v>
      </c>
      <c r="L145" t="s">
        <v>671</v>
      </c>
      <c r="M145" t="s">
        <v>677</v>
      </c>
      <c r="N145">
        <v>2245</v>
      </c>
      <c r="O145" t="s">
        <v>198</v>
      </c>
      <c r="P145">
        <v>3</v>
      </c>
      <c r="Q145">
        <v>3</v>
      </c>
      <c r="R145">
        <v>3</v>
      </c>
      <c r="S145" t="s">
        <v>234</v>
      </c>
      <c r="T145" t="s">
        <v>223</v>
      </c>
      <c r="U145" t="s">
        <v>187</v>
      </c>
      <c r="V145" t="s">
        <v>311</v>
      </c>
      <c r="W145">
        <v>9</v>
      </c>
      <c r="Y145" t="s">
        <v>180</v>
      </c>
      <c r="Z145" t="s">
        <v>894</v>
      </c>
      <c r="AA145" t="s">
        <v>828</v>
      </c>
      <c r="AB145" t="s">
        <v>890</v>
      </c>
      <c r="AC145" t="s">
        <v>794</v>
      </c>
      <c r="AD145" t="s">
        <v>794</v>
      </c>
      <c r="AE145" t="s">
        <v>794</v>
      </c>
      <c r="AF145" t="s">
        <v>825</v>
      </c>
      <c r="AG145" t="s">
        <v>794</v>
      </c>
      <c r="AH145" t="s">
        <v>794</v>
      </c>
      <c r="AI145" t="s">
        <v>794</v>
      </c>
      <c r="AJ145" t="s">
        <v>825</v>
      </c>
      <c r="AK145" t="s">
        <v>794</v>
      </c>
      <c r="AL145" t="s">
        <v>794</v>
      </c>
      <c r="AM145" t="s">
        <v>794</v>
      </c>
      <c r="AN145" t="s">
        <v>825</v>
      </c>
      <c r="AO145" t="s">
        <v>810</v>
      </c>
      <c r="AP145" t="s">
        <v>810</v>
      </c>
      <c r="AQ145" t="s">
        <v>810</v>
      </c>
      <c r="AR145" t="s">
        <v>825</v>
      </c>
      <c r="AS145" t="s">
        <v>851</v>
      </c>
      <c r="AT145" t="s">
        <v>794</v>
      </c>
      <c r="AU145" t="s">
        <v>794</v>
      </c>
      <c r="AV145" t="s">
        <v>794</v>
      </c>
      <c r="AW145" t="s">
        <v>851</v>
      </c>
      <c r="AX145" t="s">
        <v>851</v>
      </c>
      <c r="AY145" t="s">
        <v>871</v>
      </c>
      <c r="AZ145" t="s">
        <v>871</v>
      </c>
      <c r="BA145" t="s">
        <v>871</v>
      </c>
      <c r="BB145" t="s">
        <v>851</v>
      </c>
      <c r="BC145">
        <v>64</v>
      </c>
      <c r="BD145">
        <v>81</v>
      </c>
      <c r="BE145">
        <v>85</v>
      </c>
      <c r="BF145">
        <v>84</v>
      </c>
      <c r="BG145">
        <v>75</v>
      </c>
      <c r="BH145">
        <v>82</v>
      </c>
      <c r="BI145">
        <v>66</v>
      </c>
      <c r="BJ145">
        <v>72</v>
      </c>
      <c r="BK145">
        <v>80</v>
      </c>
      <c r="BL145">
        <v>84</v>
      </c>
      <c r="BM145">
        <v>73</v>
      </c>
      <c r="BN145">
        <v>73</v>
      </c>
      <c r="BO145">
        <v>69</v>
      </c>
      <c r="BP145">
        <v>84</v>
      </c>
      <c r="BQ145">
        <v>66</v>
      </c>
      <c r="BR145">
        <v>83</v>
      </c>
      <c r="BS145">
        <v>90</v>
      </c>
      <c r="BT145">
        <v>92</v>
      </c>
      <c r="BU145">
        <v>81</v>
      </c>
      <c r="BV145">
        <v>80</v>
      </c>
      <c r="BW145">
        <v>81</v>
      </c>
      <c r="BX145">
        <v>81</v>
      </c>
      <c r="BY145">
        <v>84</v>
      </c>
      <c r="BZ145">
        <v>78</v>
      </c>
      <c r="CA145">
        <v>71</v>
      </c>
      <c r="CB145">
        <v>80</v>
      </c>
      <c r="CC145">
        <v>75</v>
      </c>
      <c r="CD145">
        <v>81</v>
      </c>
      <c r="CE145">
        <v>73</v>
      </c>
      <c r="CF145">
        <v>16</v>
      </c>
      <c r="CG145">
        <v>16</v>
      </c>
      <c r="CH145">
        <v>11</v>
      </c>
      <c r="CI145">
        <v>6</v>
      </c>
      <c r="CJ145">
        <v>8</v>
      </c>
    </row>
    <row r="146" spans="1:89" x14ac:dyDescent="0.35">
      <c r="A146">
        <v>92</v>
      </c>
      <c r="B146">
        <v>186153</v>
      </c>
      <c r="C146" t="s">
        <v>678</v>
      </c>
      <c r="D146">
        <v>28</v>
      </c>
      <c r="E146" t="s">
        <v>679</v>
      </c>
      <c r="F146" t="s">
        <v>280</v>
      </c>
      <c r="G146" t="s">
        <v>281</v>
      </c>
      <c r="H146">
        <v>85</v>
      </c>
      <c r="I146">
        <v>87</v>
      </c>
      <c r="J146" t="s">
        <v>194</v>
      </c>
      <c r="K146" t="s">
        <v>195</v>
      </c>
      <c r="L146" t="s">
        <v>680</v>
      </c>
      <c r="M146" t="s">
        <v>296</v>
      </c>
      <c r="N146">
        <v>1270</v>
      </c>
      <c r="O146" t="s">
        <v>198</v>
      </c>
      <c r="P146">
        <v>3</v>
      </c>
      <c r="Q146">
        <v>3</v>
      </c>
      <c r="R146">
        <v>1</v>
      </c>
      <c r="S146" t="s">
        <v>185</v>
      </c>
      <c r="T146" t="s">
        <v>223</v>
      </c>
      <c r="U146" t="s">
        <v>187</v>
      </c>
      <c r="V146" t="s">
        <v>224</v>
      </c>
      <c r="W146">
        <v>1</v>
      </c>
      <c r="X146" t="s">
        <v>681</v>
      </c>
      <c r="Z146">
        <v>2021</v>
      </c>
      <c r="AA146" t="s">
        <v>990</v>
      </c>
      <c r="AB146" t="s">
        <v>991</v>
      </c>
      <c r="BC146">
        <v>12</v>
      </c>
      <c r="BD146">
        <v>12</v>
      </c>
      <c r="BE146">
        <v>16</v>
      </c>
      <c r="BF146">
        <v>32</v>
      </c>
      <c r="BG146">
        <v>14</v>
      </c>
      <c r="BH146">
        <v>11</v>
      </c>
      <c r="BI146">
        <v>16</v>
      </c>
      <c r="BJ146">
        <v>14</v>
      </c>
      <c r="BK146">
        <v>36</v>
      </c>
      <c r="BL146">
        <v>22</v>
      </c>
      <c r="BM146">
        <v>51</v>
      </c>
      <c r="BN146">
        <v>47</v>
      </c>
      <c r="BO146">
        <v>55</v>
      </c>
      <c r="BP146">
        <v>82</v>
      </c>
      <c r="BQ146">
        <v>51</v>
      </c>
      <c r="BR146">
        <v>15</v>
      </c>
      <c r="BS146">
        <v>71</v>
      </c>
      <c r="BT146">
        <v>45</v>
      </c>
      <c r="BU146">
        <v>65</v>
      </c>
      <c r="BV146">
        <v>14</v>
      </c>
      <c r="BW146">
        <v>40</v>
      </c>
      <c r="BX146">
        <v>15</v>
      </c>
      <c r="BY146">
        <v>14</v>
      </c>
      <c r="BZ146">
        <v>48</v>
      </c>
      <c r="CA146">
        <v>18</v>
      </c>
      <c r="CB146">
        <v>65</v>
      </c>
      <c r="CC146">
        <v>20</v>
      </c>
      <c r="CD146">
        <v>13</v>
      </c>
      <c r="CE146">
        <v>12</v>
      </c>
      <c r="CF146">
        <v>85</v>
      </c>
      <c r="CG146">
        <v>81</v>
      </c>
      <c r="CH146">
        <v>71</v>
      </c>
      <c r="CI146">
        <v>85</v>
      </c>
      <c r="CJ146">
        <v>87</v>
      </c>
      <c r="CK146" t="s">
        <v>992</v>
      </c>
    </row>
    <row r="147" spans="1:89" x14ac:dyDescent="0.35">
      <c r="A147">
        <v>93</v>
      </c>
      <c r="B147">
        <v>184941</v>
      </c>
      <c r="C147" t="s">
        <v>682</v>
      </c>
      <c r="D147">
        <v>29</v>
      </c>
      <c r="E147" t="s">
        <v>683</v>
      </c>
      <c r="F147" t="s">
        <v>684</v>
      </c>
      <c r="G147" t="s">
        <v>685</v>
      </c>
      <c r="H147">
        <v>85</v>
      </c>
      <c r="I147">
        <v>85</v>
      </c>
      <c r="J147" t="s">
        <v>219</v>
      </c>
      <c r="K147" t="s">
        <v>220</v>
      </c>
      <c r="L147" t="s">
        <v>660</v>
      </c>
      <c r="M147" t="s">
        <v>366</v>
      </c>
      <c r="N147">
        <v>2172</v>
      </c>
      <c r="O147" t="s">
        <v>198</v>
      </c>
      <c r="P147">
        <v>4</v>
      </c>
      <c r="Q147">
        <v>3</v>
      </c>
      <c r="R147">
        <v>4</v>
      </c>
      <c r="S147" t="s">
        <v>234</v>
      </c>
      <c r="T147" t="s">
        <v>235</v>
      </c>
      <c r="U147" t="s">
        <v>187</v>
      </c>
      <c r="V147" t="s">
        <v>527</v>
      </c>
      <c r="W147">
        <v>7</v>
      </c>
      <c r="X147" t="s">
        <v>686</v>
      </c>
      <c r="Z147">
        <v>2022</v>
      </c>
      <c r="AA147" t="s">
        <v>776</v>
      </c>
      <c r="AB147" t="s">
        <v>817</v>
      </c>
      <c r="AC147" t="s">
        <v>794</v>
      </c>
      <c r="AD147" t="s">
        <v>794</v>
      </c>
      <c r="AE147" t="s">
        <v>794</v>
      </c>
      <c r="AF147" t="s">
        <v>810</v>
      </c>
      <c r="AG147" t="s">
        <v>810</v>
      </c>
      <c r="AH147" t="s">
        <v>810</v>
      </c>
      <c r="AI147" t="s">
        <v>810</v>
      </c>
      <c r="AJ147" t="s">
        <v>810</v>
      </c>
      <c r="AK147" t="s">
        <v>810</v>
      </c>
      <c r="AL147" t="s">
        <v>810</v>
      </c>
      <c r="AM147" t="s">
        <v>810</v>
      </c>
      <c r="AN147" t="s">
        <v>810</v>
      </c>
      <c r="AO147" t="s">
        <v>812</v>
      </c>
      <c r="AP147" t="s">
        <v>812</v>
      </c>
      <c r="AQ147" t="s">
        <v>812</v>
      </c>
      <c r="AR147" t="s">
        <v>810</v>
      </c>
      <c r="AS147" t="s">
        <v>795</v>
      </c>
      <c r="AT147" t="s">
        <v>854</v>
      </c>
      <c r="AU147" t="s">
        <v>854</v>
      </c>
      <c r="AV147" t="s">
        <v>854</v>
      </c>
      <c r="AW147" t="s">
        <v>795</v>
      </c>
      <c r="AX147" t="s">
        <v>848</v>
      </c>
      <c r="AY147" t="s">
        <v>850</v>
      </c>
      <c r="AZ147" t="s">
        <v>850</v>
      </c>
      <c r="BA147" t="s">
        <v>850</v>
      </c>
      <c r="BB147" t="s">
        <v>848</v>
      </c>
      <c r="BC147">
        <v>77</v>
      </c>
      <c r="BD147">
        <v>80</v>
      </c>
      <c r="BE147">
        <v>73</v>
      </c>
      <c r="BF147">
        <v>77</v>
      </c>
      <c r="BG147">
        <v>83</v>
      </c>
      <c r="BH147">
        <v>87</v>
      </c>
      <c r="BI147">
        <v>79</v>
      </c>
      <c r="BJ147">
        <v>78</v>
      </c>
      <c r="BK147">
        <v>75</v>
      </c>
      <c r="BL147">
        <v>86</v>
      </c>
      <c r="BM147">
        <v>86</v>
      </c>
      <c r="BN147">
        <v>79</v>
      </c>
      <c r="BO147">
        <v>90</v>
      </c>
      <c r="BP147">
        <v>83</v>
      </c>
      <c r="BQ147">
        <v>87</v>
      </c>
      <c r="BR147">
        <v>84</v>
      </c>
      <c r="BS147">
        <v>87</v>
      </c>
      <c r="BT147">
        <v>83</v>
      </c>
      <c r="BU147">
        <v>72</v>
      </c>
      <c r="BV147">
        <v>81</v>
      </c>
      <c r="BW147">
        <v>79</v>
      </c>
      <c r="BX147">
        <v>46</v>
      </c>
      <c r="BY147">
        <v>84</v>
      </c>
      <c r="BZ147">
        <v>82</v>
      </c>
      <c r="CA147">
        <v>77</v>
      </c>
      <c r="CB147">
        <v>84</v>
      </c>
      <c r="CC147">
        <v>38</v>
      </c>
      <c r="CD147">
        <v>44</v>
      </c>
      <c r="CE147">
        <v>35</v>
      </c>
      <c r="CF147">
        <v>10</v>
      </c>
      <c r="CG147">
        <v>10</v>
      </c>
      <c r="CH147">
        <v>15</v>
      </c>
      <c r="CI147">
        <v>12</v>
      </c>
      <c r="CJ147">
        <v>13</v>
      </c>
      <c r="CK147" t="s">
        <v>993</v>
      </c>
    </row>
    <row r="148" spans="1:89" x14ac:dyDescent="0.35">
      <c r="A148">
        <v>94</v>
      </c>
      <c r="B148">
        <v>184267</v>
      </c>
      <c r="C148" t="s">
        <v>687</v>
      </c>
      <c r="D148">
        <v>28</v>
      </c>
      <c r="E148" t="s">
        <v>688</v>
      </c>
      <c r="F148" t="s">
        <v>640</v>
      </c>
      <c r="G148" t="s">
        <v>641</v>
      </c>
      <c r="H148">
        <v>85</v>
      </c>
      <c r="I148">
        <v>85</v>
      </c>
      <c r="J148" t="s">
        <v>689</v>
      </c>
      <c r="K148" t="s">
        <v>690</v>
      </c>
      <c r="L148" t="s">
        <v>585</v>
      </c>
      <c r="M148" t="s">
        <v>691</v>
      </c>
      <c r="N148">
        <v>2030</v>
      </c>
      <c r="O148" t="s">
        <v>198</v>
      </c>
      <c r="P148">
        <v>3</v>
      </c>
      <c r="Q148">
        <v>3</v>
      </c>
      <c r="R148">
        <v>4</v>
      </c>
      <c r="S148" t="s">
        <v>211</v>
      </c>
      <c r="T148" t="s">
        <v>235</v>
      </c>
      <c r="U148" t="s">
        <v>613</v>
      </c>
      <c r="V148" t="s">
        <v>421</v>
      </c>
      <c r="W148">
        <v>8</v>
      </c>
      <c r="X148" t="s">
        <v>692</v>
      </c>
      <c r="Z148">
        <v>2019</v>
      </c>
      <c r="AA148" t="s">
        <v>799</v>
      </c>
      <c r="AB148" t="s">
        <v>822</v>
      </c>
      <c r="AC148" t="s">
        <v>843</v>
      </c>
      <c r="AD148" t="s">
        <v>843</v>
      </c>
      <c r="AE148" t="s">
        <v>843</v>
      </c>
      <c r="AF148" t="s">
        <v>818</v>
      </c>
      <c r="AG148" t="s">
        <v>794</v>
      </c>
      <c r="AH148" t="s">
        <v>794</v>
      </c>
      <c r="AI148" t="s">
        <v>794</v>
      </c>
      <c r="AJ148" t="s">
        <v>818</v>
      </c>
      <c r="AK148" t="s">
        <v>810</v>
      </c>
      <c r="AL148" t="s">
        <v>810</v>
      </c>
      <c r="AM148" t="s">
        <v>810</v>
      </c>
      <c r="AN148" t="s">
        <v>810</v>
      </c>
      <c r="AO148" t="s">
        <v>856</v>
      </c>
      <c r="AP148" t="s">
        <v>856</v>
      </c>
      <c r="AQ148" t="s">
        <v>856</v>
      </c>
      <c r="AR148" t="s">
        <v>810</v>
      </c>
      <c r="AS148" t="s">
        <v>854</v>
      </c>
      <c r="AT148" t="s">
        <v>802</v>
      </c>
      <c r="AU148" t="s">
        <v>802</v>
      </c>
      <c r="AV148" t="s">
        <v>802</v>
      </c>
      <c r="AW148" t="s">
        <v>854</v>
      </c>
      <c r="AX148" t="s">
        <v>953</v>
      </c>
      <c r="AY148" t="s">
        <v>911</v>
      </c>
      <c r="AZ148" t="s">
        <v>911</v>
      </c>
      <c r="BA148" t="s">
        <v>911</v>
      </c>
      <c r="BB148" t="s">
        <v>953</v>
      </c>
      <c r="BC148">
        <v>79</v>
      </c>
      <c r="BD148">
        <v>76</v>
      </c>
      <c r="BE148">
        <v>46</v>
      </c>
      <c r="BF148">
        <v>79</v>
      </c>
      <c r="BG148">
        <v>73</v>
      </c>
      <c r="BH148">
        <v>93</v>
      </c>
      <c r="BI148">
        <v>84</v>
      </c>
      <c r="BJ148">
        <v>78</v>
      </c>
      <c r="BK148">
        <v>72</v>
      </c>
      <c r="BL148">
        <v>86</v>
      </c>
      <c r="BM148">
        <v>87</v>
      </c>
      <c r="BN148">
        <v>75</v>
      </c>
      <c r="BO148">
        <v>92</v>
      </c>
      <c r="BP148">
        <v>84</v>
      </c>
      <c r="BQ148">
        <v>87</v>
      </c>
      <c r="BR148">
        <v>69</v>
      </c>
      <c r="BS148">
        <v>72</v>
      </c>
      <c r="BT148">
        <v>85</v>
      </c>
      <c r="BU148">
        <v>49</v>
      </c>
      <c r="BV148">
        <v>76</v>
      </c>
      <c r="BW148">
        <v>46</v>
      </c>
      <c r="BX148">
        <v>38</v>
      </c>
      <c r="BY148">
        <v>83</v>
      </c>
      <c r="BZ148">
        <v>79</v>
      </c>
      <c r="CA148">
        <v>75</v>
      </c>
      <c r="CB148">
        <v>90</v>
      </c>
      <c r="CC148">
        <v>51</v>
      </c>
      <c r="CD148">
        <v>36</v>
      </c>
      <c r="CE148">
        <v>25</v>
      </c>
      <c r="CF148">
        <v>13</v>
      </c>
      <c r="CG148">
        <v>16</v>
      </c>
      <c r="CH148">
        <v>12</v>
      </c>
      <c r="CI148">
        <v>7</v>
      </c>
      <c r="CJ148">
        <v>7</v>
      </c>
      <c r="CK148" t="s">
        <v>327</v>
      </c>
    </row>
    <row r="149" spans="1:89" x14ac:dyDescent="0.35">
      <c r="A149">
        <v>95</v>
      </c>
      <c r="B149">
        <v>183907</v>
      </c>
      <c r="C149" t="s">
        <v>693</v>
      </c>
      <c r="D149">
        <v>29</v>
      </c>
      <c r="E149" t="s">
        <v>694</v>
      </c>
      <c r="F149" t="s">
        <v>288</v>
      </c>
      <c r="G149" t="s">
        <v>289</v>
      </c>
      <c r="H149">
        <v>85</v>
      </c>
      <c r="I149">
        <v>85</v>
      </c>
      <c r="J149" t="s">
        <v>282</v>
      </c>
      <c r="K149" t="s">
        <v>283</v>
      </c>
      <c r="L149" t="s">
        <v>455</v>
      </c>
      <c r="M149" t="s">
        <v>472</v>
      </c>
      <c r="N149">
        <v>1948</v>
      </c>
      <c r="O149" t="s">
        <v>198</v>
      </c>
      <c r="P149">
        <v>4</v>
      </c>
      <c r="Q149">
        <v>4</v>
      </c>
      <c r="R149">
        <v>2</v>
      </c>
      <c r="S149" t="s">
        <v>185</v>
      </c>
      <c r="T149" t="s">
        <v>359</v>
      </c>
      <c r="U149" t="s">
        <v>187</v>
      </c>
      <c r="V149" t="s">
        <v>267</v>
      </c>
      <c r="W149">
        <v>17</v>
      </c>
      <c r="X149" t="s">
        <v>695</v>
      </c>
      <c r="Z149">
        <v>2021</v>
      </c>
      <c r="AA149" t="s">
        <v>805</v>
      </c>
      <c r="AB149" t="s">
        <v>991</v>
      </c>
      <c r="AC149" t="s">
        <v>819</v>
      </c>
      <c r="AD149" t="s">
        <v>819</v>
      </c>
      <c r="AE149" t="s">
        <v>819</v>
      </c>
      <c r="AF149" t="s">
        <v>819</v>
      </c>
      <c r="AG149" t="s">
        <v>854</v>
      </c>
      <c r="AH149" t="s">
        <v>854</v>
      </c>
      <c r="AI149" t="s">
        <v>854</v>
      </c>
      <c r="AJ149" t="s">
        <v>819</v>
      </c>
      <c r="AK149" t="s">
        <v>814</v>
      </c>
      <c r="AL149" t="s">
        <v>814</v>
      </c>
      <c r="AM149" t="s">
        <v>814</v>
      </c>
      <c r="AN149" t="s">
        <v>872</v>
      </c>
      <c r="AO149" t="s">
        <v>842</v>
      </c>
      <c r="AP149" t="s">
        <v>842</v>
      </c>
      <c r="AQ149" t="s">
        <v>842</v>
      </c>
      <c r="AR149" t="s">
        <v>872</v>
      </c>
      <c r="AS149" t="s">
        <v>856</v>
      </c>
      <c r="AT149" t="s">
        <v>871</v>
      </c>
      <c r="AU149" t="s">
        <v>871</v>
      </c>
      <c r="AV149" t="s">
        <v>871</v>
      </c>
      <c r="AW149" t="s">
        <v>856</v>
      </c>
      <c r="AX149" t="s">
        <v>851</v>
      </c>
      <c r="AY149" t="s">
        <v>818</v>
      </c>
      <c r="AZ149" t="s">
        <v>818</v>
      </c>
      <c r="BA149" t="s">
        <v>818</v>
      </c>
      <c r="BB149" t="s">
        <v>851</v>
      </c>
      <c r="BC149">
        <v>69</v>
      </c>
      <c r="BD149">
        <v>34</v>
      </c>
      <c r="BE149">
        <v>85</v>
      </c>
      <c r="BF149">
        <v>75</v>
      </c>
      <c r="BG149">
        <v>52</v>
      </c>
      <c r="BH149">
        <v>64</v>
      </c>
      <c r="BI149">
        <v>53</v>
      </c>
      <c r="BJ149">
        <v>31</v>
      </c>
      <c r="BK149">
        <v>83</v>
      </c>
      <c r="BL149">
        <v>70</v>
      </c>
      <c r="BM149">
        <v>67</v>
      </c>
      <c r="BN149">
        <v>72</v>
      </c>
      <c r="BO149">
        <v>56</v>
      </c>
      <c r="BP149">
        <v>82</v>
      </c>
      <c r="BQ149">
        <v>52</v>
      </c>
      <c r="BR149">
        <v>78</v>
      </c>
      <c r="BS149">
        <v>74</v>
      </c>
      <c r="BT149">
        <v>69</v>
      </c>
      <c r="BU149">
        <v>91</v>
      </c>
      <c r="BV149">
        <v>58</v>
      </c>
      <c r="BW149">
        <v>81</v>
      </c>
      <c r="BX149">
        <v>81</v>
      </c>
      <c r="BY149">
        <v>47</v>
      </c>
      <c r="BZ149">
        <v>75</v>
      </c>
      <c r="CA149">
        <v>46</v>
      </c>
      <c r="CB149">
        <v>84</v>
      </c>
      <c r="CC149">
        <v>84</v>
      </c>
      <c r="CD149">
        <v>87</v>
      </c>
      <c r="CE149">
        <v>87</v>
      </c>
      <c r="CF149">
        <v>7</v>
      </c>
      <c r="CG149">
        <v>12</v>
      </c>
      <c r="CH149">
        <v>15</v>
      </c>
      <c r="CI149">
        <v>6</v>
      </c>
      <c r="CJ149">
        <v>5</v>
      </c>
      <c r="CK149" t="s">
        <v>958</v>
      </c>
    </row>
    <row r="150" spans="1:89" x14ac:dyDescent="0.35">
      <c r="A150">
        <v>96</v>
      </c>
      <c r="B150">
        <v>181872</v>
      </c>
      <c r="C150" t="s">
        <v>696</v>
      </c>
      <c r="D150">
        <v>31</v>
      </c>
      <c r="E150" t="s">
        <v>697</v>
      </c>
      <c r="F150" t="s">
        <v>684</v>
      </c>
      <c r="G150" t="s">
        <v>685</v>
      </c>
      <c r="H150">
        <v>85</v>
      </c>
      <c r="I150">
        <v>85</v>
      </c>
      <c r="J150" t="s">
        <v>180</v>
      </c>
      <c r="K150" t="s">
        <v>181</v>
      </c>
      <c r="L150" t="s">
        <v>698</v>
      </c>
      <c r="M150" t="s">
        <v>284</v>
      </c>
      <c r="N150">
        <v>2230</v>
      </c>
      <c r="O150" t="s">
        <v>198</v>
      </c>
      <c r="P150">
        <v>4</v>
      </c>
      <c r="Q150">
        <v>4</v>
      </c>
      <c r="R150">
        <v>3</v>
      </c>
      <c r="S150" t="s">
        <v>185</v>
      </c>
      <c r="T150" t="s">
        <v>235</v>
      </c>
      <c r="U150" t="s">
        <v>187</v>
      </c>
      <c r="V150" t="s">
        <v>329</v>
      </c>
      <c r="W150">
        <v>8</v>
      </c>
      <c r="X150" t="s">
        <v>699</v>
      </c>
      <c r="Z150">
        <v>2021</v>
      </c>
      <c r="AA150" t="s">
        <v>808</v>
      </c>
      <c r="AB150" t="s">
        <v>864</v>
      </c>
      <c r="AC150" t="s">
        <v>851</v>
      </c>
      <c r="AD150" t="s">
        <v>851</v>
      </c>
      <c r="AE150" t="s">
        <v>851</v>
      </c>
      <c r="AF150" t="s">
        <v>856</v>
      </c>
      <c r="AG150" t="s">
        <v>851</v>
      </c>
      <c r="AH150" t="s">
        <v>851</v>
      </c>
      <c r="AI150" t="s">
        <v>851</v>
      </c>
      <c r="AJ150" t="s">
        <v>856</v>
      </c>
      <c r="AK150" t="s">
        <v>851</v>
      </c>
      <c r="AL150" t="s">
        <v>851</v>
      </c>
      <c r="AM150" t="s">
        <v>851</v>
      </c>
      <c r="AN150" t="s">
        <v>856</v>
      </c>
      <c r="AO150" t="s">
        <v>794</v>
      </c>
      <c r="AP150" t="s">
        <v>794</v>
      </c>
      <c r="AQ150" t="s">
        <v>794</v>
      </c>
      <c r="AR150" t="s">
        <v>856</v>
      </c>
      <c r="AS150" t="s">
        <v>825</v>
      </c>
      <c r="AT150" t="s">
        <v>818</v>
      </c>
      <c r="AU150" t="s">
        <v>818</v>
      </c>
      <c r="AV150" t="s">
        <v>818</v>
      </c>
      <c r="AW150" t="s">
        <v>825</v>
      </c>
      <c r="AX150" t="s">
        <v>871</v>
      </c>
      <c r="AY150" t="s">
        <v>818</v>
      </c>
      <c r="AZ150" t="s">
        <v>818</v>
      </c>
      <c r="BA150" t="s">
        <v>818</v>
      </c>
      <c r="BB150" t="s">
        <v>871</v>
      </c>
      <c r="BC150">
        <v>76</v>
      </c>
      <c r="BD150">
        <v>75</v>
      </c>
      <c r="BE150">
        <v>82</v>
      </c>
      <c r="BF150">
        <v>83</v>
      </c>
      <c r="BG150">
        <v>78</v>
      </c>
      <c r="BH150">
        <v>76</v>
      </c>
      <c r="BI150">
        <v>76</v>
      </c>
      <c r="BJ150">
        <v>68</v>
      </c>
      <c r="BK150">
        <v>79</v>
      </c>
      <c r="BL150">
        <v>82</v>
      </c>
      <c r="BM150">
        <v>60</v>
      </c>
      <c r="BN150">
        <v>55</v>
      </c>
      <c r="BO150">
        <v>74</v>
      </c>
      <c r="BP150">
        <v>84</v>
      </c>
      <c r="BQ150">
        <v>75</v>
      </c>
      <c r="BR150">
        <v>86</v>
      </c>
      <c r="BS150">
        <v>85</v>
      </c>
      <c r="BT150">
        <v>83</v>
      </c>
      <c r="BU150">
        <v>79</v>
      </c>
      <c r="BV150">
        <v>85</v>
      </c>
      <c r="BW150">
        <v>93</v>
      </c>
      <c r="BX150">
        <v>84</v>
      </c>
      <c r="BY150">
        <v>80</v>
      </c>
      <c r="BZ150">
        <v>80</v>
      </c>
      <c r="CA150">
        <v>81</v>
      </c>
      <c r="CB150">
        <v>81</v>
      </c>
      <c r="CC150">
        <v>82</v>
      </c>
      <c r="CD150">
        <v>87</v>
      </c>
      <c r="CE150">
        <v>86</v>
      </c>
      <c r="CF150">
        <v>4</v>
      </c>
      <c r="CG150">
        <v>2</v>
      </c>
      <c r="CH150">
        <v>4</v>
      </c>
      <c r="CI150">
        <v>2</v>
      </c>
      <c r="CJ150">
        <v>4</v>
      </c>
      <c r="CK150" t="s">
        <v>994</v>
      </c>
    </row>
    <row r="151" spans="1:89" x14ac:dyDescent="0.35">
      <c r="A151">
        <v>97</v>
      </c>
      <c r="B151">
        <v>181458</v>
      </c>
      <c r="C151" t="s">
        <v>700</v>
      </c>
      <c r="D151">
        <v>29</v>
      </c>
      <c r="E151" t="s">
        <v>701</v>
      </c>
      <c r="F151" t="s">
        <v>248</v>
      </c>
      <c r="G151" t="s">
        <v>249</v>
      </c>
      <c r="H151">
        <v>85</v>
      </c>
      <c r="I151">
        <v>85</v>
      </c>
      <c r="J151" t="s">
        <v>453</v>
      </c>
      <c r="K151" t="s">
        <v>454</v>
      </c>
      <c r="L151" t="s">
        <v>660</v>
      </c>
      <c r="M151" t="s">
        <v>456</v>
      </c>
      <c r="N151">
        <v>2199</v>
      </c>
      <c r="O151" t="s">
        <v>198</v>
      </c>
      <c r="P151">
        <v>3</v>
      </c>
      <c r="Q151">
        <v>5</v>
      </c>
      <c r="R151">
        <v>4</v>
      </c>
      <c r="S151" t="s">
        <v>185</v>
      </c>
      <c r="T151" t="s">
        <v>223</v>
      </c>
      <c r="U151" t="s">
        <v>187</v>
      </c>
      <c r="V151" t="s">
        <v>421</v>
      </c>
      <c r="W151">
        <v>44</v>
      </c>
      <c r="X151" t="s">
        <v>702</v>
      </c>
      <c r="Z151">
        <v>2022</v>
      </c>
      <c r="AA151" t="s">
        <v>881</v>
      </c>
      <c r="AB151" t="s">
        <v>847</v>
      </c>
      <c r="AC151" t="s">
        <v>810</v>
      </c>
      <c r="AD151" t="s">
        <v>810</v>
      </c>
      <c r="AE151" t="s">
        <v>810</v>
      </c>
      <c r="AF151" t="s">
        <v>810</v>
      </c>
      <c r="AG151" t="s">
        <v>810</v>
      </c>
      <c r="AH151" t="s">
        <v>810</v>
      </c>
      <c r="AI151" t="s">
        <v>810</v>
      </c>
      <c r="AJ151" t="s">
        <v>810</v>
      </c>
      <c r="AK151" t="s">
        <v>794</v>
      </c>
      <c r="AL151" t="s">
        <v>794</v>
      </c>
      <c r="AM151" t="s">
        <v>794</v>
      </c>
      <c r="AN151" t="s">
        <v>818</v>
      </c>
      <c r="AO151" t="s">
        <v>825</v>
      </c>
      <c r="AP151" t="s">
        <v>825</v>
      </c>
      <c r="AQ151" t="s">
        <v>825</v>
      </c>
      <c r="AR151" t="s">
        <v>818</v>
      </c>
      <c r="AS151" t="s">
        <v>843</v>
      </c>
      <c r="AT151" t="s">
        <v>842</v>
      </c>
      <c r="AU151" t="s">
        <v>842</v>
      </c>
      <c r="AV151" t="s">
        <v>842</v>
      </c>
      <c r="AW151" t="s">
        <v>843</v>
      </c>
      <c r="AX151" t="s">
        <v>842</v>
      </c>
      <c r="AY151" t="s">
        <v>855</v>
      </c>
      <c r="AZ151" t="s">
        <v>855</v>
      </c>
      <c r="BA151" t="s">
        <v>855</v>
      </c>
      <c r="BB151" t="s">
        <v>842</v>
      </c>
      <c r="BC151">
        <v>83</v>
      </c>
      <c r="BD151">
        <v>79</v>
      </c>
      <c r="BE151">
        <v>80</v>
      </c>
      <c r="BF151">
        <v>81</v>
      </c>
      <c r="BG151">
        <v>81</v>
      </c>
      <c r="BH151">
        <v>84</v>
      </c>
      <c r="BI151">
        <v>73</v>
      </c>
      <c r="BJ151">
        <v>75</v>
      </c>
      <c r="BK151">
        <v>77</v>
      </c>
      <c r="BL151">
        <v>85</v>
      </c>
      <c r="BM151">
        <v>84</v>
      </c>
      <c r="BN151">
        <v>88</v>
      </c>
      <c r="BO151">
        <v>78</v>
      </c>
      <c r="BP151">
        <v>81</v>
      </c>
      <c r="BQ151">
        <v>74</v>
      </c>
      <c r="BR151">
        <v>84</v>
      </c>
      <c r="BS151">
        <v>84</v>
      </c>
      <c r="BT151">
        <v>89</v>
      </c>
      <c r="BU151">
        <v>78</v>
      </c>
      <c r="BV151">
        <v>79</v>
      </c>
      <c r="BW151">
        <v>65</v>
      </c>
      <c r="BX151">
        <v>69</v>
      </c>
      <c r="BY151">
        <v>85</v>
      </c>
      <c r="BZ151">
        <v>79</v>
      </c>
      <c r="CA151">
        <v>76</v>
      </c>
      <c r="CB151">
        <v>80</v>
      </c>
      <c r="CC151">
        <v>64</v>
      </c>
      <c r="CD151">
        <v>52</v>
      </c>
      <c r="CE151">
        <v>54</v>
      </c>
      <c r="CF151">
        <v>6</v>
      </c>
      <c r="CG151">
        <v>7</v>
      </c>
      <c r="CH151">
        <v>10</v>
      </c>
      <c r="CI151">
        <v>9</v>
      </c>
      <c r="CJ151">
        <v>6</v>
      </c>
      <c r="CK151" t="s">
        <v>995</v>
      </c>
    </row>
    <row r="152" spans="1:89" x14ac:dyDescent="0.35">
      <c r="A152">
        <v>98</v>
      </c>
      <c r="B152">
        <v>180930</v>
      </c>
      <c r="C152" t="s">
        <v>703</v>
      </c>
      <c r="D152">
        <v>32</v>
      </c>
      <c r="E152" t="s">
        <v>704</v>
      </c>
      <c r="F152" t="s">
        <v>589</v>
      </c>
      <c r="G152" t="s">
        <v>590</v>
      </c>
      <c r="H152">
        <v>85</v>
      </c>
      <c r="I152">
        <v>85</v>
      </c>
      <c r="J152" t="s">
        <v>658</v>
      </c>
      <c r="K152" t="s">
        <v>659</v>
      </c>
      <c r="L152" t="s">
        <v>483</v>
      </c>
      <c r="M152" t="s">
        <v>472</v>
      </c>
      <c r="N152">
        <v>1931</v>
      </c>
      <c r="O152" t="s">
        <v>198</v>
      </c>
      <c r="P152">
        <v>3</v>
      </c>
      <c r="Q152">
        <v>5</v>
      </c>
      <c r="R152">
        <v>2</v>
      </c>
      <c r="S152" t="s">
        <v>185</v>
      </c>
      <c r="T152" t="s">
        <v>223</v>
      </c>
      <c r="U152" t="s">
        <v>187</v>
      </c>
      <c r="V152" t="s">
        <v>201</v>
      </c>
      <c r="W152">
        <v>9</v>
      </c>
      <c r="X152" t="s">
        <v>316</v>
      </c>
      <c r="Z152">
        <v>2020</v>
      </c>
      <c r="AA152" t="s">
        <v>805</v>
      </c>
      <c r="AB152" t="s">
        <v>892</v>
      </c>
      <c r="AC152" t="s">
        <v>810</v>
      </c>
      <c r="AD152" t="s">
        <v>810</v>
      </c>
      <c r="AE152" t="s">
        <v>810</v>
      </c>
      <c r="AF152" t="s">
        <v>812</v>
      </c>
      <c r="AG152" t="s">
        <v>871</v>
      </c>
      <c r="AH152" t="s">
        <v>871</v>
      </c>
      <c r="AI152" t="s">
        <v>871</v>
      </c>
      <c r="AJ152" t="s">
        <v>812</v>
      </c>
      <c r="AK152" t="s">
        <v>851</v>
      </c>
      <c r="AL152" t="s">
        <v>851</v>
      </c>
      <c r="AM152" t="s">
        <v>851</v>
      </c>
      <c r="AN152" t="s">
        <v>856</v>
      </c>
      <c r="AO152" t="s">
        <v>879</v>
      </c>
      <c r="AP152" t="s">
        <v>879</v>
      </c>
      <c r="AQ152" t="s">
        <v>879</v>
      </c>
      <c r="AR152" t="s">
        <v>856</v>
      </c>
      <c r="AS152" t="s">
        <v>953</v>
      </c>
      <c r="AT152" t="s">
        <v>796</v>
      </c>
      <c r="AU152" t="s">
        <v>796</v>
      </c>
      <c r="AV152" t="s">
        <v>796</v>
      </c>
      <c r="AW152" t="s">
        <v>953</v>
      </c>
      <c r="AX152" t="s">
        <v>865</v>
      </c>
      <c r="AY152" t="s">
        <v>887</v>
      </c>
      <c r="AZ152" t="s">
        <v>887</v>
      </c>
      <c r="BA152" t="s">
        <v>887</v>
      </c>
      <c r="BB152" t="s">
        <v>865</v>
      </c>
      <c r="BC152">
        <v>63</v>
      </c>
      <c r="BD152">
        <v>89</v>
      </c>
      <c r="BE152">
        <v>84</v>
      </c>
      <c r="BF152">
        <v>77</v>
      </c>
      <c r="BG152">
        <v>77</v>
      </c>
      <c r="BH152">
        <v>76</v>
      </c>
      <c r="BI152">
        <v>65</v>
      </c>
      <c r="BJ152">
        <v>54</v>
      </c>
      <c r="BK152">
        <v>72</v>
      </c>
      <c r="BL152">
        <v>84</v>
      </c>
      <c r="BM152">
        <v>65</v>
      </c>
      <c r="BN152">
        <v>66</v>
      </c>
      <c r="BO152">
        <v>57</v>
      </c>
      <c r="BP152">
        <v>83</v>
      </c>
      <c r="BQ152">
        <v>36</v>
      </c>
      <c r="BR152">
        <v>86</v>
      </c>
      <c r="BS152">
        <v>66</v>
      </c>
      <c r="BT152">
        <v>76</v>
      </c>
      <c r="BU152">
        <v>80</v>
      </c>
      <c r="BV152">
        <v>79</v>
      </c>
      <c r="BW152">
        <v>51</v>
      </c>
      <c r="BX152">
        <v>50</v>
      </c>
      <c r="BY152">
        <v>89</v>
      </c>
      <c r="BZ152">
        <v>74</v>
      </c>
      <c r="CA152">
        <v>67</v>
      </c>
      <c r="CB152">
        <v>83</v>
      </c>
      <c r="CC152">
        <v>58</v>
      </c>
      <c r="CD152">
        <v>28</v>
      </c>
      <c r="CE152">
        <v>16</v>
      </c>
      <c r="CF152">
        <v>9</v>
      </c>
      <c r="CG152">
        <v>11</v>
      </c>
      <c r="CH152">
        <v>13</v>
      </c>
      <c r="CI152">
        <v>15</v>
      </c>
      <c r="CJ152">
        <v>15</v>
      </c>
      <c r="CK152" t="s">
        <v>996</v>
      </c>
    </row>
    <row r="153" spans="1:89" x14ac:dyDescent="0.35">
      <c r="A153">
        <v>99</v>
      </c>
      <c r="B153">
        <v>179846</v>
      </c>
      <c r="C153" t="s">
        <v>705</v>
      </c>
      <c r="D153">
        <v>31</v>
      </c>
      <c r="E153" t="s">
        <v>706</v>
      </c>
      <c r="F153" t="s">
        <v>288</v>
      </c>
      <c r="G153" t="s">
        <v>289</v>
      </c>
      <c r="H153">
        <v>85</v>
      </c>
      <c r="I153">
        <v>85</v>
      </c>
      <c r="J153" t="s">
        <v>194</v>
      </c>
      <c r="K153" t="s">
        <v>195</v>
      </c>
      <c r="L153" t="s">
        <v>707</v>
      </c>
      <c r="M153" t="s">
        <v>426</v>
      </c>
      <c r="N153">
        <v>2154</v>
      </c>
      <c r="O153" t="s">
        <v>198</v>
      </c>
      <c r="P153">
        <v>3</v>
      </c>
      <c r="Q153">
        <v>4</v>
      </c>
      <c r="R153">
        <v>2</v>
      </c>
      <c r="S153" t="s">
        <v>234</v>
      </c>
      <c r="T153" t="s">
        <v>235</v>
      </c>
      <c r="U153" t="s">
        <v>187</v>
      </c>
      <c r="V153" t="s">
        <v>236</v>
      </c>
      <c r="W153">
        <v>6</v>
      </c>
      <c r="X153" t="s">
        <v>316</v>
      </c>
      <c r="Z153">
        <v>2021</v>
      </c>
      <c r="AA153" t="s">
        <v>788</v>
      </c>
      <c r="AB153" t="s">
        <v>991</v>
      </c>
      <c r="AC153" t="s">
        <v>812</v>
      </c>
      <c r="AD153" t="s">
        <v>812</v>
      </c>
      <c r="AE153" t="s">
        <v>812</v>
      </c>
      <c r="AF153" t="s">
        <v>856</v>
      </c>
      <c r="AG153" t="s">
        <v>851</v>
      </c>
      <c r="AH153" t="s">
        <v>851</v>
      </c>
      <c r="AI153" t="s">
        <v>851</v>
      </c>
      <c r="AJ153" t="s">
        <v>856</v>
      </c>
      <c r="AK153" t="s">
        <v>825</v>
      </c>
      <c r="AL153" t="s">
        <v>825</v>
      </c>
      <c r="AM153" t="s">
        <v>825</v>
      </c>
      <c r="AN153" t="s">
        <v>812</v>
      </c>
      <c r="AO153" t="s">
        <v>810</v>
      </c>
      <c r="AP153" t="s">
        <v>810</v>
      </c>
      <c r="AQ153" t="s">
        <v>810</v>
      </c>
      <c r="AR153" t="s">
        <v>812</v>
      </c>
      <c r="AS153" t="s">
        <v>851</v>
      </c>
      <c r="AT153" t="s">
        <v>818</v>
      </c>
      <c r="AU153" t="s">
        <v>818</v>
      </c>
      <c r="AV153" t="s">
        <v>818</v>
      </c>
      <c r="AW153" t="s">
        <v>851</v>
      </c>
      <c r="AX153" t="s">
        <v>812</v>
      </c>
      <c r="AY153" t="s">
        <v>794</v>
      </c>
      <c r="AZ153" t="s">
        <v>794</v>
      </c>
      <c r="BA153" t="s">
        <v>794</v>
      </c>
      <c r="BB153" t="s">
        <v>812</v>
      </c>
      <c r="BC153">
        <v>72</v>
      </c>
      <c r="BD153">
        <v>72</v>
      </c>
      <c r="BE153">
        <v>76</v>
      </c>
      <c r="BF153">
        <v>85</v>
      </c>
      <c r="BG153">
        <v>78</v>
      </c>
      <c r="BH153">
        <v>81</v>
      </c>
      <c r="BI153">
        <v>68</v>
      </c>
      <c r="BJ153">
        <v>68</v>
      </c>
      <c r="BK153">
        <v>82</v>
      </c>
      <c r="BL153">
        <v>84</v>
      </c>
      <c r="BM153">
        <v>54</v>
      </c>
      <c r="BN153">
        <v>60</v>
      </c>
      <c r="BO153">
        <v>55</v>
      </c>
      <c r="BP153">
        <v>87</v>
      </c>
      <c r="BQ153">
        <v>54</v>
      </c>
      <c r="BR153">
        <v>82</v>
      </c>
      <c r="BS153">
        <v>68</v>
      </c>
      <c r="BT153">
        <v>78</v>
      </c>
      <c r="BU153">
        <v>87</v>
      </c>
      <c r="BV153">
        <v>78</v>
      </c>
      <c r="BW153">
        <v>82</v>
      </c>
      <c r="BX153">
        <v>86</v>
      </c>
      <c r="BY153">
        <v>79</v>
      </c>
      <c r="BZ153">
        <v>82</v>
      </c>
      <c r="CA153">
        <v>69</v>
      </c>
      <c r="CB153">
        <v>84</v>
      </c>
      <c r="CC153">
        <v>80</v>
      </c>
      <c r="CD153">
        <v>83</v>
      </c>
      <c r="CE153">
        <v>76</v>
      </c>
      <c r="CF153">
        <v>11</v>
      </c>
      <c r="CG153">
        <v>9</v>
      </c>
      <c r="CH153">
        <v>5</v>
      </c>
      <c r="CI153">
        <v>15</v>
      </c>
      <c r="CJ153">
        <v>8</v>
      </c>
      <c r="CK153" t="s">
        <v>997</v>
      </c>
    </row>
    <row r="154" spans="1:89" x14ac:dyDescent="0.35">
      <c r="A154">
        <v>100</v>
      </c>
      <c r="B154">
        <v>179844</v>
      </c>
      <c r="C154" t="s">
        <v>708</v>
      </c>
      <c r="D154">
        <v>29</v>
      </c>
      <c r="E154" t="s">
        <v>709</v>
      </c>
      <c r="F154" t="s">
        <v>217</v>
      </c>
      <c r="G154" t="s">
        <v>218</v>
      </c>
      <c r="H154">
        <v>85</v>
      </c>
      <c r="I154">
        <v>85</v>
      </c>
      <c r="J154" t="s">
        <v>273</v>
      </c>
      <c r="K154" t="s">
        <v>274</v>
      </c>
      <c r="L154" t="s">
        <v>710</v>
      </c>
      <c r="M154" t="s">
        <v>372</v>
      </c>
      <c r="N154">
        <v>2003</v>
      </c>
      <c r="O154" t="s">
        <v>198</v>
      </c>
      <c r="P154">
        <v>4</v>
      </c>
      <c r="Q154">
        <v>4</v>
      </c>
      <c r="R154">
        <v>2</v>
      </c>
      <c r="S154" t="s">
        <v>211</v>
      </c>
      <c r="T154" t="s">
        <v>235</v>
      </c>
      <c r="U154" t="s">
        <v>187</v>
      </c>
      <c r="V154" t="s">
        <v>349</v>
      </c>
      <c r="W154">
        <v>19</v>
      </c>
      <c r="X154" t="s">
        <v>538</v>
      </c>
      <c r="Z154">
        <v>2021</v>
      </c>
      <c r="AA154" t="s">
        <v>788</v>
      </c>
      <c r="AB154" t="s">
        <v>829</v>
      </c>
      <c r="AC154" t="s">
        <v>810</v>
      </c>
      <c r="AD154" t="s">
        <v>810</v>
      </c>
      <c r="AE154" t="s">
        <v>810</v>
      </c>
      <c r="AF154" t="s">
        <v>856</v>
      </c>
      <c r="AG154" t="s">
        <v>825</v>
      </c>
      <c r="AH154" t="s">
        <v>825</v>
      </c>
      <c r="AI154" t="s">
        <v>825</v>
      </c>
      <c r="AJ154" t="s">
        <v>856</v>
      </c>
      <c r="AK154" t="s">
        <v>843</v>
      </c>
      <c r="AL154" t="s">
        <v>843</v>
      </c>
      <c r="AM154" t="s">
        <v>843</v>
      </c>
      <c r="AN154" t="s">
        <v>843</v>
      </c>
      <c r="AO154" t="s">
        <v>859</v>
      </c>
      <c r="AP154" t="s">
        <v>859</v>
      </c>
      <c r="AQ154" t="s">
        <v>859</v>
      </c>
      <c r="AR154" t="s">
        <v>843</v>
      </c>
      <c r="AS154" t="s">
        <v>796</v>
      </c>
      <c r="AT154" t="s">
        <v>796</v>
      </c>
      <c r="AU154" t="s">
        <v>796</v>
      </c>
      <c r="AV154" t="s">
        <v>796</v>
      </c>
      <c r="AW154" t="s">
        <v>796</v>
      </c>
      <c r="AX154" t="s">
        <v>953</v>
      </c>
      <c r="AY154" t="s">
        <v>796</v>
      </c>
      <c r="AZ154" t="s">
        <v>796</v>
      </c>
      <c r="BA154" t="s">
        <v>796</v>
      </c>
      <c r="BB154" t="s">
        <v>953</v>
      </c>
      <c r="BC154">
        <v>65</v>
      </c>
      <c r="BD154">
        <v>87</v>
      </c>
      <c r="BE154">
        <v>82</v>
      </c>
      <c r="BF154">
        <v>65</v>
      </c>
      <c r="BG154">
        <v>81</v>
      </c>
      <c r="BH154">
        <v>77</v>
      </c>
      <c r="BI154">
        <v>62</v>
      </c>
      <c r="BJ154">
        <v>59</v>
      </c>
      <c r="BK154">
        <v>52</v>
      </c>
      <c r="BL154">
        <v>83</v>
      </c>
      <c r="BM154">
        <v>74</v>
      </c>
      <c r="BN154">
        <v>76</v>
      </c>
      <c r="BO154">
        <v>58</v>
      </c>
      <c r="BP154">
        <v>85</v>
      </c>
      <c r="BQ154">
        <v>53</v>
      </c>
      <c r="BR154">
        <v>83</v>
      </c>
      <c r="BS154">
        <v>64</v>
      </c>
      <c r="BT154">
        <v>76</v>
      </c>
      <c r="BU154">
        <v>92</v>
      </c>
      <c r="BV154">
        <v>74</v>
      </c>
      <c r="BW154">
        <v>93</v>
      </c>
      <c r="BX154">
        <v>40</v>
      </c>
      <c r="BY154">
        <v>87</v>
      </c>
      <c r="BZ154">
        <v>74</v>
      </c>
      <c r="CA154">
        <v>75</v>
      </c>
      <c r="CB154">
        <v>83</v>
      </c>
      <c r="CC154">
        <v>58</v>
      </c>
      <c r="CD154">
        <v>39</v>
      </c>
      <c r="CE154">
        <v>34</v>
      </c>
      <c r="CF154">
        <v>11</v>
      </c>
      <c r="CG154">
        <v>13</v>
      </c>
      <c r="CH154">
        <v>12</v>
      </c>
      <c r="CI154">
        <v>8</v>
      </c>
      <c r="CJ154">
        <v>11</v>
      </c>
      <c r="CK154" t="s">
        <v>998</v>
      </c>
    </row>
  </sheetData>
  <phoneticPr fontId="7" type="noConversion"/>
  <dataValidations count="1">
    <dataValidation type="whole" allowBlank="1" showInputMessage="1" showErrorMessage="1" sqref="B40" xr:uid="{36706739-2AAF-4615-B6DC-1B508538BE31}">
      <formula1>1</formula1>
      <formula2>12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92FC-1A7E-4C2F-905D-562F0FAC9B92}">
  <sheetPr codeName="Sheet8"/>
  <dimension ref="A1:U103"/>
  <sheetViews>
    <sheetView workbookViewId="0">
      <selection activeCell="H4" sqref="H4"/>
    </sheetView>
  </sheetViews>
  <sheetFormatPr defaultRowHeight="14.5" x14ac:dyDescent="0.35"/>
  <cols>
    <col min="3" max="3" width="16.08984375" customWidth="1"/>
    <col min="16" max="16" width="11.36328125" bestFit="1" customWidth="1"/>
    <col min="17" max="17" width="10.1796875" customWidth="1"/>
    <col min="18" max="18" width="9" customWidth="1"/>
  </cols>
  <sheetData>
    <row r="1" spans="1:21" x14ac:dyDescent="0.35">
      <c r="D1" s="2" t="s">
        <v>1056</v>
      </c>
    </row>
    <row r="2" spans="1:21" ht="58" x14ac:dyDescent="0.35">
      <c r="A2" s="13"/>
      <c r="B2" s="13" t="s">
        <v>774</v>
      </c>
      <c r="C2" s="13" t="s">
        <v>78</v>
      </c>
      <c r="D2" s="13" t="s">
        <v>79</v>
      </c>
      <c r="E2" s="13" t="s">
        <v>80</v>
      </c>
      <c r="F2" s="13" t="s">
        <v>712</v>
      </c>
      <c r="G2" s="13" t="s">
        <v>714</v>
      </c>
      <c r="H2" s="13" t="s">
        <v>716</v>
      </c>
      <c r="I2" s="13" t="s">
        <v>717</v>
      </c>
      <c r="J2" s="13" t="s">
        <v>719</v>
      </c>
      <c r="K2" s="13" t="s">
        <v>721</v>
      </c>
      <c r="L2" s="13" t="s">
        <v>722</v>
      </c>
      <c r="M2" s="13" t="s">
        <v>726</v>
      </c>
      <c r="N2" s="13"/>
      <c r="P2" s="5" t="s">
        <v>80</v>
      </c>
      <c r="Q2" s="31" t="s">
        <v>1005</v>
      </c>
      <c r="R2" s="31" t="s">
        <v>1006</v>
      </c>
      <c r="S2" s="31" t="s">
        <v>1008</v>
      </c>
      <c r="T2" s="108" t="s">
        <v>2351</v>
      </c>
      <c r="U2" s="108" t="s">
        <v>2352</v>
      </c>
    </row>
    <row r="3" spans="1:21" x14ac:dyDescent="0.35">
      <c r="A3">
        <v>0</v>
      </c>
      <c r="B3">
        <v>158023</v>
      </c>
      <c r="C3" t="s">
        <v>176</v>
      </c>
      <c r="D3">
        <v>31</v>
      </c>
      <c r="E3" t="s">
        <v>178</v>
      </c>
      <c r="F3">
        <v>94</v>
      </c>
      <c r="G3" t="s">
        <v>180</v>
      </c>
      <c r="H3" t="s">
        <v>182</v>
      </c>
      <c r="I3">
        <v>110.5</v>
      </c>
      <c r="J3" t="s">
        <v>184</v>
      </c>
      <c r="K3">
        <v>4</v>
      </c>
      <c r="L3">
        <v>4</v>
      </c>
      <c r="M3" t="s">
        <v>188</v>
      </c>
      <c r="N3" t="e">
        <f>MID(Value,2,LEN(Value)-2)+0</f>
        <v>#NAME?</v>
      </c>
      <c r="P3" s="4" t="s">
        <v>178</v>
      </c>
      <c r="Q3" s="4"/>
      <c r="R3" s="4"/>
      <c r="S3" s="4"/>
      <c r="T3" s="4"/>
      <c r="U3" s="4"/>
    </row>
    <row r="4" spans="1:21" x14ac:dyDescent="0.35">
      <c r="A4">
        <v>1</v>
      </c>
      <c r="B4">
        <v>20801</v>
      </c>
      <c r="C4" t="s">
        <v>190</v>
      </c>
      <c r="D4">
        <v>33</v>
      </c>
      <c r="E4" t="s">
        <v>192</v>
      </c>
      <c r="F4">
        <v>94</v>
      </c>
      <c r="G4" t="s">
        <v>194</v>
      </c>
      <c r="H4" t="s">
        <v>196</v>
      </c>
      <c r="I4">
        <v>77</v>
      </c>
      <c r="J4" t="s">
        <v>198</v>
      </c>
      <c r="K4">
        <v>4</v>
      </c>
      <c r="L4">
        <v>5</v>
      </c>
      <c r="M4" t="s">
        <v>201</v>
      </c>
      <c r="N4">
        <f t="shared" ref="N4:N67" si="0">MID(H4,2,LEN(H4)-2)+0</f>
        <v>77</v>
      </c>
      <c r="P4" s="4" t="s">
        <v>192</v>
      </c>
      <c r="Q4" s="4"/>
      <c r="R4" s="4"/>
      <c r="S4" s="4"/>
      <c r="T4" s="4"/>
      <c r="U4" s="4"/>
    </row>
    <row r="5" spans="1:21" x14ac:dyDescent="0.35">
      <c r="A5">
        <v>2</v>
      </c>
      <c r="B5">
        <v>190871</v>
      </c>
      <c r="C5" t="s">
        <v>203</v>
      </c>
      <c r="D5">
        <v>26</v>
      </c>
      <c r="E5" t="s">
        <v>205</v>
      </c>
      <c r="F5">
        <v>92</v>
      </c>
      <c r="G5" t="s">
        <v>207</v>
      </c>
      <c r="H5" t="s">
        <v>209</v>
      </c>
      <c r="I5">
        <v>118.5</v>
      </c>
      <c r="J5" t="s">
        <v>198</v>
      </c>
      <c r="K5">
        <v>5</v>
      </c>
      <c r="L5">
        <v>5</v>
      </c>
      <c r="M5" t="s">
        <v>213</v>
      </c>
      <c r="N5" t="e">
        <f t="shared" si="0"/>
        <v>#VALUE!</v>
      </c>
      <c r="P5" s="4" t="s">
        <v>205</v>
      </c>
      <c r="Q5" s="4"/>
      <c r="R5" s="4"/>
      <c r="S5" s="4"/>
      <c r="T5" s="4"/>
      <c r="U5" s="4"/>
    </row>
    <row r="6" spans="1:21" x14ac:dyDescent="0.35">
      <c r="A6">
        <v>3</v>
      </c>
      <c r="B6">
        <v>193080</v>
      </c>
      <c r="C6" t="s">
        <v>215</v>
      </c>
      <c r="D6">
        <v>27</v>
      </c>
      <c r="E6" t="s">
        <v>217</v>
      </c>
      <c r="F6">
        <v>91</v>
      </c>
      <c r="G6" t="s">
        <v>219</v>
      </c>
      <c r="H6" t="s">
        <v>221</v>
      </c>
      <c r="I6">
        <v>72</v>
      </c>
      <c r="J6" t="s">
        <v>198</v>
      </c>
      <c r="K6">
        <v>3</v>
      </c>
      <c r="L6">
        <v>1</v>
      </c>
      <c r="M6" t="s">
        <v>224</v>
      </c>
      <c r="N6">
        <f t="shared" si="0"/>
        <v>72</v>
      </c>
      <c r="P6" s="4" t="s">
        <v>1007</v>
      </c>
      <c r="Q6" s="4"/>
      <c r="R6" s="4"/>
      <c r="S6" s="4"/>
      <c r="T6" s="4"/>
      <c r="U6" s="4"/>
    </row>
    <row r="7" spans="1:21" x14ac:dyDescent="0.35">
      <c r="A7">
        <v>4</v>
      </c>
      <c r="B7">
        <v>192985</v>
      </c>
      <c r="C7" t="s">
        <v>226</v>
      </c>
      <c r="D7">
        <v>27</v>
      </c>
      <c r="E7" t="s">
        <v>228</v>
      </c>
      <c r="F7">
        <v>91</v>
      </c>
      <c r="G7" t="s">
        <v>230</v>
      </c>
      <c r="H7" t="s">
        <v>232</v>
      </c>
      <c r="I7">
        <v>102</v>
      </c>
      <c r="J7" t="s">
        <v>198</v>
      </c>
      <c r="K7">
        <v>5</v>
      </c>
      <c r="L7">
        <v>4</v>
      </c>
      <c r="M7" t="s">
        <v>236</v>
      </c>
      <c r="N7">
        <f t="shared" si="0"/>
        <v>102</v>
      </c>
    </row>
    <row r="8" spans="1:21" x14ac:dyDescent="0.35">
      <c r="A8">
        <v>5</v>
      </c>
      <c r="B8">
        <v>183277</v>
      </c>
      <c r="C8" t="s">
        <v>238</v>
      </c>
      <c r="D8">
        <v>27</v>
      </c>
      <c r="E8" t="s">
        <v>228</v>
      </c>
      <c r="F8">
        <v>91</v>
      </c>
      <c r="G8" t="s">
        <v>240</v>
      </c>
      <c r="H8" t="s">
        <v>242</v>
      </c>
      <c r="I8">
        <v>93</v>
      </c>
      <c r="J8" t="s">
        <v>198</v>
      </c>
      <c r="K8">
        <v>4</v>
      </c>
      <c r="L8">
        <v>4</v>
      </c>
      <c r="M8" t="s">
        <v>244</v>
      </c>
      <c r="N8">
        <f t="shared" si="0"/>
        <v>93</v>
      </c>
    </row>
    <row r="9" spans="1:21" x14ac:dyDescent="0.35">
      <c r="A9">
        <v>6</v>
      </c>
      <c r="B9">
        <v>177003</v>
      </c>
      <c r="C9" t="s">
        <v>246</v>
      </c>
      <c r="D9">
        <v>32</v>
      </c>
      <c r="E9" t="s">
        <v>248</v>
      </c>
      <c r="F9">
        <v>91</v>
      </c>
      <c r="G9" t="s">
        <v>250</v>
      </c>
      <c r="H9" t="s">
        <v>252</v>
      </c>
      <c r="I9">
        <v>67</v>
      </c>
      <c r="J9" t="s">
        <v>198</v>
      </c>
      <c r="K9">
        <v>4</v>
      </c>
      <c r="L9">
        <v>4</v>
      </c>
      <c r="M9" t="s">
        <v>236</v>
      </c>
      <c r="N9">
        <f t="shared" si="0"/>
        <v>67</v>
      </c>
      <c r="P9" s="13"/>
      <c r="Q9" s="13"/>
      <c r="R9" s="30"/>
    </row>
    <row r="10" spans="1:21" x14ac:dyDescent="0.35">
      <c r="A10">
        <v>7</v>
      </c>
      <c r="B10">
        <v>176580</v>
      </c>
      <c r="C10" t="s">
        <v>255</v>
      </c>
      <c r="D10">
        <v>31</v>
      </c>
      <c r="E10" t="s">
        <v>257</v>
      </c>
      <c r="F10">
        <v>91</v>
      </c>
      <c r="G10" t="s">
        <v>180</v>
      </c>
      <c r="H10" t="s">
        <v>259</v>
      </c>
      <c r="I10">
        <v>80</v>
      </c>
      <c r="J10" t="s">
        <v>198</v>
      </c>
      <c r="K10">
        <v>4</v>
      </c>
      <c r="L10">
        <v>3</v>
      </c>
      <c r="M10" t="s">
        <v>261</v>
      </c>
      <c r="N10">
        <f t="shared" si="0"/>
        <v>80</v>
      </c>
    </row>
    <row r="11" spans="1:21" x14ac:dyDescent="0.35">
      <c r="A11">
        <v>8</v>
      </c>
      <c r="B11">
        <v>155862</v>
      </c>
      <c r="C11" t="s">
        <v>263</v>
      </c>
      <c r="D11">
        <v>32</v>
      </c>
      <c r="E11" t="s">
        <v>217</v>
      </c>
      <c r="F11">
        <v>91</v>
      </c>
      <c r="G11" t="s">
        <v>250</v>
      </c>
      <c r="H11" t="s">
        <v>265</v>
      </c>
      <c r="I11">
        <v>51</v>
      </c>
      <c r="J11" t="s">
        <v>198</v>
      </c>
      <c r="K11">
        <v>3</v>
      </c>
      <c r="L11">
        <v>3</v>
      </c>
      <c r="M11" t="s">
        <v>267</v>
      </c>
      <c r="N11">
        <f t="shared" si="0"/>
        <v>51</v>
      </c>
    </row>
    <row r="12" spans="1:21" x14ac:dyDescent="0.35">
      <c r="A12">
        <v>9</v>
      </c>
      <c r="B12">
        <v>200389</v>
      </c>
      <c r="C12" t="s">
        <v>269</v>
      </c>
      <c r="D12">
        <v>25</v>
      </c>
      <c r="E12" t="s">
        <v>271</v>
      </c>
      <c r="F12">
        <v>90</v>
      </c>
      <c r="G12" t="s">
        <v>273</v>
      </c>
      <c r="H12" t="s">
        <v>275</v>
      </c>
      <c r="I12">
        <v>68</v>
      </c>
      <c r="J12" t="s">
        <v>198</v>
      </c>
      <c r="K12">
        <v>3</v>
      </c>
      <c r="L12">
        <v>1</v>
      </c>
      <c r="M12" t="s">
        <v>224</v>
      </c>
      <c r="N12">
        <f t="shared" si="0"/>
        <v>68</v>
      </c>
    </row>
    <row r="13" spans="1:21" x14ac:dyDescent="0.35">
      <c r="A13">
        <v>10</v>
      </c>
      <c r="B13">
        <v>188545</v>
      </c>
      <c r="C13" t="s">
        <v>278</v>
      </c>
      <c r="D13">
        <v>29</v>
      </c>
      <c r="E13" t="s">
        <v>280</v>
      </c>
      <c r="F13">
        <v>90</v>
      </c>
      <c r="G13" t="s">
        <v>282</v>
      </c>
      <c r="H13" t="s">
        <v>196</v>
      </c>
      <c r="I13">
        <v>77</v>
      </c>
      <c r="J13" t="s">
        <v>198</v>
      </c>
      <c r="K13">
        <v>4</v>
      </c>
      <c r="L13">
        <v>4</v>
      </c>
      <c r="M13" t="s">
        <v>201</v>
      </c>
      <c r="N13">
        <f t="shared" si="0"/>
        <v>77</v>
      </c>
      <c r="Q13" t="s">
        <v>1018</v>
      </c>
    </row>
    <row r="14" spans="1:21" x14ac:dyDescent="0.35">
      <c r="A14">
        <v>11</v>
      </c>
      <c r="B14">
        <v>182521</v>
      </c>
      <c r="C14" t="s">
        <v>286</v>
      </c>
      <c r="D14">
        <v>28</v>
      </c>
      <c r="E14" t="s">
        <v>288</v>
      </c>
      <c r="F14">
        <v>90</v>
      </c>
      <c r="G14" t="s">
        <v>250</v>
      </c>
      <c r="H14" t="s">
        <v>290</v>
      </c>
      <c r="I14">
        <v>76.5</v>
      </c>
      <c r="J14" t="s">
        <v>198</v>
      </c>
      <c r="K14">
        <v>5</v>
      </c>
      <c r="L14">
        <v>3</v>
      </c>
      <c r="M14" t="s">
        <v>291</v>
      </c>
      <c r="N14" t="e">
        <f t="shared" si="0"/>
        <v>#VALUE!</v>
      </c>
    </row>
    <row r="15" spans="1:21" x14ac:dyDescent="0.35">
      <c r="A15">
        <v>12</v>
      </c>
      <c r="B15">
        <v>182493</v>
      </c>
      <c r="C15" t="s">
        <v>293</v>
      </c>
      <c r="D15">
        <v>32</v>
      </c>
      <c r="E15" t="s">
        <v>257</v>
      </c>
      <c r="F15">
        <v>90</v>
      </c>
      <c r="G15" t="s">
        <v>273</v>
      </c>
      <c r="H15" t="s">
        <v>295</v>
      </c>
      <c r="I15">
        <v>44</v>
      </c>
      <c r="J15" t="s">
        <v>198</v>
      </c>
      <c r="K15">
        <v>3</v>
      </c>
      <c r="L15">
        <v>2</v>
      </c>
      <c r="M15" t="s">
        <v>298</v>
      </c>
      <c r="N15">
        <f t="shared" si="0"/>
        <v>44</v>
      </c>
    </row>
    <row r="16" spans="1:21" x14ac:dyDescent="0.35">
      <c r="A16">
        <v>13</v>
      </c>
      <c r="B16">
        <v>168542</v>
      </c>
      <c r="C16" t="s">
        <v>300</v>
      </c>
      <c r="D16">
        <v>32</v>
      </c>
      <c r="E16" t="s">
        <v>217</v>
      </c>
      <c r="F16">
        <v>90</v>
      </c>
      <c r="G16" t="s">
        <v>230</v>
      </c>
      <c r="H16" t="s">
        <v>302</v>
      </c>
      <c r="I16">
        <v>60</v>
      </c>
      <c r="J16" t="s">
        <v>184</v>
      </c>
      <c r="K16">
        <v>2</v>
      </c>
      <c r="L16">
        <v>4</v>
      </c>
      <c r="M16" t="s">
        <v>291</v>
      </c>
      <c r="N16">
        <f t="shared" si="0"/>
        <v>60</v>
      </c>
    </row>
    <row r="17" spans="1:14" x14ac:dyDescent="0.35">
      <c r="A17">
        <v>14</v>
      </c>
      <c r="B17">
        <v>215914</v>
      </c>
      <c r="C17" t="s">
        <v>305</v>
      </c>
      <c r="D17">
        <v>27</v>
      </c>
      <c r="E17" t="s">
        <v>307</v>
      </c>
      <c r="F17">
        <v>89</v>
      </c>
      <c r="G17" t="s">
        <v>240</v>
      </c>
      <c r="H17" t="s">
        <v>309</v>
      </c>
      <c r="I17">
        <v>63</v>
      </c>
      <c r="J17" t="s">
        <v>198</v>
      </c>
      <c r="K17">
        <v>3</v>
      </c>
      <c r="L17">
        <v>2</v>
      </c>
      <c r="M17" t="s">
        <v>311</v>
      </c>
      <c r="N17">
        <f t="shared" si="0"/>
        <v>63</v>
      </c>
    </row>
    <row r="18" spans="1:14" x14ac:dyDescent="0.35">
      <c r="A18">
        <v>15</v>
      </c>
      <c r="B18">
        <v>211110</v>
      </c>
      <c r="C18" t="s">
        <v>313</v>
      </c>
      <c r="D18">
        <v>24</v>
      </c>
      <c r="E18" t="s">
        <v>178</v>
      </c>
      <c r="F18">
        <v>89</v>
      </c>
      <c r="G18" t="s">
        <v>194</v>
      </c>
      <c r="H18" t="s">
        <v>315</v>
      </c>
      <c r="I18">
        <v>89</v>
      </c>
      <c r="J18" t="s">
        <v>184</v>
      </c>
      <c r="K18">
        <v>3</v>
      </c>
      <c r="L18">
        <v>4</v>
      </c>
      <c r="M18" t="s">
        <v>244</v>
      </c>
      <c r="N18">
        <f t="shared" si="0"/>
        <v>89</v>
      </c>
    </row>
    <row r="19" spans="1:14" x14ac:dyDescent="0.35">
      <c r="A19">
        <v>16</v>
      </c>
      <c r="B19">
        <v>202126</v>
      </c>
      <c r="C19" t="s">
        <v>317</v>
      </c>
      <c r="D19">
        <v>24</v>
      </c>
      <c r="E19" t="s">
        <v>319</v>
      </c>
      <c r="F19">
        <v>89</v>
      </c>
      <c r="G19" t="s">
        <v>321</v>
      </c>
      <c r="H19" t="s">
        <v>323</v>
      </c>
      <c r="I19">
        <v>83.5</v>
      </c>
      <c r="J19" t="s">
        <v>198</v>
      </c>
      <c r="K19">
        <v>4</v>
      </c>
      <c r="L19">
        <v>3</v>
      </c>
      <c r="M19" t="s">
        <v>201</v>
      </c>
      <c r="N19" t="e">
        <f t="shared" si="0"/>
        <v>#VALUE!</v>
      </c>
    </row>
    <row r="20" spans="1:14" x14ac:dyDescent="0.35">
      <c r="A20">
        <v>17</v>
      </c>
      <c r="B20">
        <v>194765</v>
      </c>
      <c r="C20" t="s">
        <v>325</v>
      </c>
      <c r="D20">
        <v>27</v>
      </c>
      <c r="E20" t="s">
        <v>307</v>
      </c>
      <c r="F20">
        <v>89</v>
      </c>
      <c r="G20" t="s">
        <v>273</v>
      </c>
      <c r="H20" t="s">
        <v>327</v>
      </c>
      <c r="I20">
        <v>78</v>
      </c>
      <c r="J20" t="s">
        <v>184</v>
      </c>
      <c r="K20">
        <v>3</v>
      </c>
      <c r="L20">
        <v>4</v>
      </c>
      <c r="M20" t="s">
        <v>329</v>
      </c>
      <c r="N20">
        <f t="shared" si="0"/>
        <v>78</v>
      </c>
    </row>
    <row r="21" spans="1:14" x14ac:dyDescent="0.35">
      <c r="A21">
        <v>18</v>
      </c>
      <c r="B21">
        <v>192448</v>
      </c>
      <c r="C21" t="s">
        <v>331</v>
      </c>
      <c r="D21">
        <v>26</v>
      </c>
      <c r="E21" t="s">
        <v>288</v>
      </c>
      <c r="F21">
        <v>89</v>
      </c>
      <c r="G21" t="s">
        <v>180</v>
      </c>
      <c r="H21" t="s">
        <v>333</v>
      </c>
      <c r="I21">
        <v>58</v>
      </c>
      <c r="J21" t="s">
        <v>198</v>
      </c>
      <c r="K21">
        <v>4</v>
      </c>
      <c r="L21">
        <v>1</v>
      </c>
      <c r="M21" t="s">
        <v>224</v>
      </c>
      <c r="N21">
        <f t="shared" si="0"/>
        <v>58</v>
      </c>
    </row>
    <row r="22" spans="1:14" x14ac:dyDescent="0.35">
      <c r="A22">
        <v>19</v>
      </c>
      <c r="B22">
        <v>192119</v>
      </c>
      <c r="C22" t="s">
        <v>335</v>
      </c>
      <c r="D22">
        <v>26</v>
      </c>
      <c r="E22" t="s">
        <v>228</v>
      </c>
      <c r="F22">
        <v>89</v>
      </c>
      <c r="G22" t="s">
        <v>250</v>
      </c>
      <c r="H22" t="s">
        <v>337</v>
      </c>
      <c r="I22">
        <v>53.5</v>
      </c>
      <c r="J22" t="s">
        <v>184</v>
      </c>
      <c r="K22">
        <v>2</v>
      </c>
      <c r="L22">
        <v>1</v>
      </c>
      <c r="M22" t="s">
        <v>224</v>
      </c>
      <c r="N22" t="e">
        <f t="shared" si="0"/>
        <v>#VALUE!</v>
      </c>
    </row>
    <row r="23" spans="1:14" x14ac:dyDescent="0.35">
      <c r="A23">
        <v>20</v>
      </c>
      <c r="B23">
        <v>189511</v>
      </c>
      <c r="C23" t="s">
        <v>340</v>
      </c>
      <c r="D23">
        <v>29</v>
      </c>
      <c r="E23" t="s">
        <v>217</v>
      </c>
      <c r="F23">
        <v>89</v>
      </c>
      <c r="G23" t="s">
        <v>180</v>
      </c>
      <c r="H23" t="s">
        <v>342</v>
      </c>
      <c r="I23">
        <v>51.5</v>
      </c>
      <c r="J23" t="s">
        <v>198</v>
      </c>
      <c r="K23">
        <v>3</v>
      </c>
      <c r="L23">
        <v>3</v>
      </c>
      <c r="M23" t="s">
        <v>344</v>
      </c>
      <c r="N23" t="e">
        <f t="shared" si="0"/>
        <v>#VALUE!</v>
      </c>
    </row>
    <row r="24" spans="1:14" x14ac:dyDescent="0.35">
      <c r="A24">
        <v>21</v>
      </c>
      <c r="B24">
        <v>179813</v>
      </c>
      <c r="C24" t="s">
        <v>346</v>
      </c>
      <c r="D24">
        <v>31</v>
      </c>
      <c r="E24" t="s">
        <v>257</v>
      </c>
      <c r="F24">
        <v>89</v>
      </c>
      <c r="G24" t="s">
        <v>207</v>
      </c>
      <c r="H24" t="s">
        <v>302</v>
      </c>
      <c r="I24">
        <v>60</v>
      </c>
      <c r="J24" t="s">
        <v>198</v>
      </c>
      <c r="K24">
        <v>4</v>
      </c>
      <c r="L24">
        <v>3</v>
      </c>
      <c r="M24" t="s">
        <v>349</v>
      </c>
      <c r="N24">
        <f t="shared" si="0"/>
        <v>60</v>
      </c>
    </row>
    <row r="25" spans="1:14" x14ac:dyDescent="0.35">
      <c r="A25">
        <v>22</v>
      </c>
      <c r="B25">
        <v>167495</v>
      </c>
      <c r="C25" t="s">
        <v>351</v>
      </c>
      <c r="D25">
        <v>32</v>
      </c>
      <c r="E25" t="s">
        <v>288</v>
      </c>
      <c r="F25">
        <v>89</v>
      </c>
      <c r="G25" t="s">
        <v>282</v>
      </c>
      <c r="H25" t="s">
        <v>353</v>
      </c>
      <c r="I25">
        <v>38</v>
      </c>
      <c r="J25" t="s">
        <v>198</v>
      </c>
      <c r="K25">
        <v>4</v>
      </c>
      <c r="L25">
        <v>1</v>
      </c>
      <c r="M25" t="s">
        <v>224</v>
      </c>
      <c r="N25">
        <f t="shared" si="0"/>
        <v>38</v>
      </c>
    </row>
    <row r="26" spans="1:14" x14ac:dyDescent="0.35">
      <c r="A26">
        <v>23</v>
      </c>
      <c r="B26">
        <v>153079</v>
      </c>
      <c r="C26" t="s">
        <v>355</v>
      </c>
      <c r="D26">
        <v>30</v>
      </c>
      <c r="E26" t="s">
        <v>178</v>
      </c>
      <c r="F26">
        <v>89</v>
      </c>
      <c r="G26" t="s">
        <v>230</v>
      </c>
      <c r="H26" t="s">
        <v>357</v>
      </c>
      <c r="I26">
        <v>64.5</v>
      </c>
      <c r="J26" t="s">
        <v>198</v>
      </c>
      <c r="K26">
        <v>4</v>
      </c>
      <c r="L26">
        <v>4</v>
      </c>
      <c r="M26" t="s">
        <v>201</v>
      </c>
      <c r="N26" t="e">
        <f t="shared" si="0"/>
        <v>#VALUE!</v>
      </c>
    </row>
    <row r="27" spans="1:14" x14ac:dyDescent="0.35">
      <c r="A27">
        <v>24</v>
      </c>
      <c r="B27">
        <v>138956</v>
      </c>
      <c r="C27" t="s">
        <v>361</v>
      </c>
      <c r="D27">
        <v>33</v>
      </c>
      <c r="E27" t="s">
        <v>363</v>
      </c>
      <c r="F27">
        <v>89</v>
      </c>
      <c r="G27" t="s">
        <v>194</v>
      </c>
      <c r="H27" t="s">
        <v>365</v>
      </c>
      <c r="I27">
        <v>27</v>
      </c>
      <c r="J27" t="s">
        <v>184</v>
      </c>
      <c r="K27">
        <v>3</v>
      </c>
      <c r="L27">
        <v>2</v>
      </c>
      <c r="M27" t="s">
        <v>367</v>
      </c>
      <c r="N27">
        <f t="shared" si="0"/>
        <v>27</v>
      </c>
    </row>
    <row r="28" spans="1:14" x14ac:dyDescent="0.35">
      <c r="A28">
        <v>25</v>
      </c>
      <c r="B28">
        <v>231747</v>
      </c>
      <c r="C28" t="s">
        <v>369</v>
      </c>
      <c r="D28">
        <v>19</v>
      </c>
      <c r="E28" t="s">
        <v>307</v>
      </c>
      <c r="F28">
        <v>88</v>
      </c>
      <c r="G28" t="s">
        <v>207</v>
      </c>
      <c r="H28" t="s">
        <v>371</v>
      </c>
      <c r="I28">
        <v>81</v>
      </c>
      <c r="J28" t="s">
        <v>198</v>
      </c>
      <c r="K28">
        <v>4</v>
      </c>
      <c r="L28">
        <v>5</v>
      </c>
      <c r="M28" t="s">
        <v>373</v>
      </c>
      <c r="N28">
        <f t="shared" si="0"/>
        <v>81</v>
      </c>
    </row>
    <row r="29" spans="1:14" x14ac:dyDescent="0.35">
      <c r="A29">
        <v>26</v>
      </c>
      <c r="B29">
        <v>209331</v>
      </c>
      <c r="C29" t="s">
        <v>375</v>
      </c>
      <c r="D29">
        <v>26</v>
      </c>
      <c r="E29" t="s">
        <v>377</v>
      </c>
      <c r="F29">
        <v>88</v>
      </c>
      <c r="G29" t="s">
        <v>379</v>
      </c>
      <c r="H29" t="s">
        <v>381</v>
      </c>
      <c r="I29">
        <v>69.5</v>
      </c>
      <c r="J29" t="s">
        <v>184</v>
      </c>
      <c r="K29">
        <v>3</v>
      </c>
      <c r="L29">
        <v>4</v>
      </c>
      <c r="M29" t="s">
        <v>373</v>
      </c>
      <c r="N29" t="e">
        <f t="shared" si="0"/>
        <v>#VALUE!</v>
      </c>
    </row>
    <row r="30" spans="1:14" x14ac:dyDescent="0.35">
      <c r="A30">
        <v>27</v>
      </c>
      <c r="B30">
        <v>200145</v>
      </c>
      <c r="C30" t="s">
        <v>385</v>
      </c>
      <c r="D30">
        <v>26</v>
      </c>
      <c r="E30" t="s">
        <v>205</v>
      </c>
      <c r="F30">
        <v>88</v>
      </c>
      <c r="G30" t="s">
        <v>250</v>
      </c>
      <c r="H30" t="s">
        <v>387</v>
      </c>
      <c r="I30">
        <v>59.5</v>
      </c>
      <c r="J30" t="s">
        <v>198</v>
      </c>
      <c r="K30">
        <v>3</v>
      </c>
      <c r="L30">
        <v>2</v>
      </c>
      <c r="M30" t="s">
        <v>344</v>
      </c>
      <c r="N30" t="e">
        <f t="shared" si="0"/>
        <v>#VALUE!</v>
      </c>
    </row>
    <row r="31" spans="1:14" x14ac:dyDescent="0.35">
      <c r="A31">
        <v>28</v>
      </c>
      <c r="B31">
        <v>198710</v>
      </c>
      <c r="C31" t="s">
        <v>389</v>
      </c>
      <c r="D31">
        <v>26</v>
      </c>
      <c r="E31" t="s">
        <v>391</v>
      </c>
      <c r="F31">
        <v>88</v>
      </c>
      <c r="G31" t="s">
        <v>282</v>
      </c>
      <c r="H31" t="s">
        <v>381</v>
      </c>
      <c r="I31">
        <v>69.5</v>
      </c>
      <c r="J31" t="s">
        <v>184</v>
      </c>
      <c r="K31">
        <v>3</v>
      </c>
      <c r="L31">
        <v>4</v>
      </c>
      <c r="M31" t="s">
        <v>393</v>
      </c>
      <c r="N31" t="e">
        <f t="shared" si="0"/>
        <v>#VALUE!</v>
      </c>
    </row>
    <row r="32" spans="1:14" x14ac:dyDescent="0.35">
      <c r="A32">
        <v>29</v>
      </c>
      <c r="B32">
        <v>198219</v>
      </c>
      <c r="C32" t="s">
        <v>394</v>
      </c>
      <c r="D32">
        <v>27</v>
      </c>
      <c r="E32" t="s">
        <v>363</v>
      </c>
      <c r="F32">
        <v>88</v>
      </c>
      <c r="G32" t="s">
        <v>396</v>
      </c>
      <c r="H32" t="s">
        <v>398</v>
      </c>
      <c r="I32">
        <v>62</v>
      </c>
      <c r="J32" t="s">
        <v>198</v>
      </c>
      <c r="K32">
        <v>3</v>
      </c>
      <c r="L32">
        <v>4</v>
      </c>
      <c r="M32" t="s">
        <v>213</v>
      </c>
      <c r="N32">
        <f t="shared" si="0"/>
        <v>62</v>
      </c>
    </row>
    <row r="33" spans="1:14" x14ac:dyDescent="0.35">
      <c r="A33">
        <v>30</v>
      </c>
      <c r="B33">
        <v>197781</v>
      </c>
      <c r="C33" t="s">
        <v>400</v>
      </c>
      <c r="D33">
        <v>26</v>
      </c>
      <c r="E33" t="s">
        <v>217</v>
      </c>
      <c r="F33">
        <v>88</v>
      </c>
      <c r="G33" t="s">
        <v>250</v>
      </c>
      <c r="H33" t="s">
        <v>402</v>
      </c>
      <c r="I33">
        <v>73.5</v>
      </c>
      <c r="J33" t="s">
        <v>198</v>
      </c>
      <c r="K33">
        <v>3</v>
      </c>
      <c r="L33">
        <v>4</v>
      </c>
      <c r="M33" t="s">
        <v>213</v>
      </c>
      <c r="N33" t="e">
        <f t="shared" si="0"/>
        <v>#VALUE!</v>
      </c>
    </row>
    <row r="34" spans="1:14" x14ac:dyDescent="0.35">
      <c r="A34">
        <v>31</v>
      </c>
      <c r="B34">
        <v>190460</v>
      </c>
      <c r="C34" t="s">
        <v>404</v>
      </c>
      <c r="D34">
        <v>26</v>
      </c>
      <c r="E34" t="s">
        <v>406</v>
      </c>
      <c r="F34">
        <v>88</v>
      </c>
      <c r="G34" t="s">
        <v>321</v>
      </c>
      <c r="H34" t="s">
        <v>402</v>
      </c>
      <c r="I34">
        <v>73.5</v>
      </c>
      <c r="J34" t="s">
        <v>198</v>
      </c>
      <c r="K34">
        <v>5</v>
      </c>
      <c r="L34">
        <v>4</v>
      </c>
      <c r="M34" t="s">
        <v>329</v>
      </c>
      <c r="N34" t="e">
        <f t="shared" si="0"/>
        <v>#VALUE!</v>
      </c>
    </row>
    <row r="35" spans="1:14" x14ac:dyDescent="0.35">
      <c r="A35">
        <v>32</v>
      </c>
      <c r="B35">
        <v>189242</v>
      </c>
      <c r="C35" t="s">
        <v>409</v>
      </c>
      <c r="D35">
        <v>26</v>
      </c>
      <c r="E35" t="s">
        <v>205</v>
      </c>
      <c r="F35">
        <v>88</v>
      </c>
      <c r="G35" t="s">
        <v>180</v>
      </c>
      <c r="H35" t="s">
        <v>381</v>
      </c>
      <c r="I35">
        <v>69.5</v>
      </c>
      <c r="J35" t="s">
        <v>198</v>
      </c>
      <c r="K35">
        <v>4</v>
      </c>
      <c r="L35">
        <v>5</v>
      </c>
      <c r="M35" t="s">
        <v>213</v>
      </c>
      <c r="N35" t="e">
        <f t="shared" si="0"/>
        <v>#VALUE!</v>
      </c>
    </row>
    <row r="36" spans="1:14" x14ac:dyDescent="0.35">
      <c r="A36">
        <v>33</v>
      </c>
      <c r="B36">
        <v>188567</v>
      </c>
      <c r="C36" t="s">
        <v>412</v>
      </c>
      <c r="D36">
        <v>29</v>
      </c>
      <c r="E36" t="s">
        <v>414</v>
      </c>
      <c r="F36">
        <v>88</v>
      </c>
      <c r="G36" t="s">
        <v>416</v>
      </c>
      <c r="H36" t="s">
        <v>418</v>
      </c>
      <c r="I36">
        <v>59</v>
      </c>
      <c r="J36" t="s">
        <v>198</v>
      </c>
      <c r="K36">
        <v>4</v>
      </c>
      <c r="L36">
        <v>4</v>
      </c>
      <c r="M36" t="s">
        <v>421</v>
      </c>
      <c r="N36">
        <f t="shared" si="0"/>
        <v>59</v>
      </c>
    </row>
    <row r="37" spans="1:14" x14ac:dyDescent="0.35">
      <c r="A37">
        <v>34</v>
      </c>
      <c r="B37">
        <v>178603</v>
      </c>
      <c r="C37" t="s">
        <v>423</v>
      </c>
      <c r="D37">
        <v>29</v>
      </c>
      <c r="E37" t="s">
        <v>288</v>
      </c>
      <c r="F37">
        <v>88</v>
      </c>
      <c r="G37" t="s">
        <v>282</v>
      </c>
      <c r="H37" t="s">
        <v>425</v>
      </c>
      <c r="I37">
        <v>46</v>
      </c>
      <c r="J37" t="s">
        <v>198</v>
      </c>
      <c r="K37">
        <v>3</v>
      </c>
      <c r="L37">
        <v>3</v>
      </c>
      <c r="M37" t="s">
        <v>367</v>
      </c>
      <c r="N37">
        <f t="shared" si="0"/>
        <v>46</v>
      </c>
    </row>
    <row r="38" spans="1:14" x14ac:dyDescent="0.35">
      <c r="A38">
        <v>35</v>
      </c>
      <c r="B38">
        <v>176676</v>
      </c>
      <c r="C38" t="s">
        <v>428</v>
      </c>
      <c r="D38">
        <v>30</v>
      </c>
      <c r="E38" t="s">
        <v>205</v>
      </c>
      <c r="F38">
        <v>88</v>
      </c>
      <c r="G38" t="s">
        <v>250</v>
      </c>
      <c r="H38" t="s">
        <v>430</v>
      </c>
      <c r="I38">
        <v>43</v>
      </c>
      <c r="J38" t="s">
        <v>184</v>
      </c>
      <c r="K38">
        <v>4</v>
      </c>
      <c r="L38">
        <v>5</v>
      </c>
      <c r="M38" t="s">
        <v>431</v>
      </c>
      <c r="N38">
        <f t="shared" si="0"/>
        <v>43</v>
      </c>
    </row>
    <row r="39" spans="1:14" x14ac:dyDescent="0.35">
      <c r="A39">
        <v>36</v>
      </c>
      <c r="B39">
        <v>173731</v>
      </c>
      <c r="C39" t="s">
        <v>433</v>
      </c>
      <c r="D39">
        <v>28</v>
      </c>
      <c r="E39" t="s">
        <v>435</v>
      </c>
      <c r="F39">
        <v>88</v>
      </c>
      <c r="G39" t="s">
        <v>250</v>
      </c>
      <c r="H39" t="s">
        <v>302</v>
      </c>
      <c r="I39">
        <v>60</v>
      </c>
      <c r="J39" t="s">
        <v>184</v>
      </c>
      <c r="K39">
        <v>3</v>
      </c>
      <c r="L39">
        <v>4</v>
      </c>
      <c r="M39" t="s">
        <v>201</v>
      </c>
      <c r="N39">
        <f t="shared" si="0"/>
        <v>60</v>
      </c>
    </row>
    <row r="40" spans="1:14" x14ac:dyDescent="0.35">
      <c r="A40">
        <v>37</v>
      </c>
      <c r="B40">
        <v>167948</v>
      </c>
      <c r="C40" t="s">
        <v>438</v>
      </c>
      <c r="D40">
        <v>31</v>
      </c>
      <c r="E40" t="s">
        <v>307</v>
      </c>
      <c r="F40">
        <v>88</v>
      </c>
      <c r="G40" t="s">
        <v>321</v>
      </c>
      <c r="H40" t="s">
        <v>440</v>
      </c>
      <c r="I40">
        <v>36</v>
      </c>
      <c r="J40" t="s">
        <v>184</v>
      </c>
      <c r="K40">
        <v>1</v>
      </c>
      <c r="L40">
        <v>1</v>
      </c>
      <c r="M40" t="s">
        <v>224</v>
      </c>
      <c r="N40">
        <f t="shared" si="0"/>
        <v>36</v>
      </c>
    </row>
    <row r="41" spans="1:14" x14ac:dyDescent="0.35">
      <c r="A41">
        <v>38</v>
      </c>
      <c r="B41">
        <v>167664</v>
      </c>
      <c r="C41" t="s">
        <v>442</v>
      </c>
      <c r="D41">
        <v>30</v>
      </c>
      <c r="E41" t="s">
        <v>178</v>
      </c>
      <c r="F41">
        <v>88</v>
      </c>
      <c r="G41" t="s">
        <v>444</v>
      </c>
      <c r="H41" t="s">
        <v>446</v>
      </c>
      <c r="I41">
        <v>57</v>
      </c>
      <c r="J41" t="s">
        <v>198</v>
      </c>
      <c r="K41">
        <v>4</v>
      </c>
      <c r="L41">
        <v>3</v>
      </c>
      <c r="M41" t="s">
        <v>349</v>
      </c>
      <c r="N41">
        <f t="shared" si="0"/>
        <v>57</v>
      </c>
    </row>
    <row r="42" spans="1:14" x14ac:dyDescent="0.35">
      <c r="A42">
        <v>39</v>
      </c>
      <c r="B42">
        <v>164240</v>
      </c>
      <c r="C42" t="s">
        <v>448</v>
      </c>
      <c r="D42">
        <v>33</v>
      </c>
      <c r="E42" t="s">
        <v>205</v>
      </c>
      <c r="F42">
        <v>88</v>
      </c>
      <c r="G42" t="s">
        <v>207</v>
      </c>
      <c r="H42" t="s">
        <v>450</v>
      </c>
      <c r="I42">
        <v>24</v>
      </c>
      <c r="J42" t="s">
        <v>198</v>
      </c>
      <c r="K42">
        <v>3</v>
      </c>
      <c r="L42">
        <v>2</v>
      </c>
      <c r="M42" t="s">
        <v>267</v>
      </c>
      <c r="N42">
        <f t="shared" si="0"/>
        <v>24</v>
      </c>
    </row>
    <row r="43" spans="1:14" x14ac:dyDescent="0.35">
      <c r="A43">
        <v>40</v>
      </c>
      <c r="B43">
        <v>162835</v>
      </c>
      <c r="C43" t="s">
        <v>451</v>
      </c>
      <c r="D43">
        <v>33</v>
      </c>
      <c r="E43" t="s">
        <v>271</v>
      </c>
      <c r="F43">
        <v>88</v>
      </c>
      <c r="G43" t="s">
        <v>453</v>
      </c>
      <c r="H43" t="s">
        <v>455</v>
      </c>
      <c r="I43">
        <v>30</v>
      </c>
      <c r="J43" t="s">
        <v>198</v>
      </c>
      <c r="K43">
        <v>2</v>
      </c>
      <c r="L43">
        <v>1</v>
      </c>
      <c r="M43" t="s">
        <v>224</v>
      </c>
      <c r="N43">
        <f t="shared" si="0"/>
        <v>30</v>
      </c>
    </row>
    <row r="44" spans="1:14" x14ac:dyDescent="0.35">
      <c r="A44">
        <v>41</v>
      </c>
      <c r="B44">
        <v>1179</v>
      </c>
      <c r="C44" t="s">
        <v>457</v>
      </c>
      <c r="D44">
        <v>40</v>
      </c>
      <c r="E44" t="s">
        <v>363</v>
      </c>
      <c r="F44">
        <v>88</v>
      </c>
      <c r="G44" t="s">
        <v>207</v>
      </c>
      <c r="H44" t="s">
        <v>459</v>
      </c>
      <c r="I44">
        <v>4</v>
      </c>
      <c r="J44" t="s">
        <v>198</v>
      </c>
      <c r="K44">
        <v>2</v>
      </c>
      <c r="L44">
        <v>1</v>
      </c>
      <c r="M44" t="s">
        <v>224</v>
      </c>
      <c r="N44">
        <f t="shared" si="0"/>
        <v>4</v>
      </c>
    </row>
    <row r="45" spans="1:14" x14ac:dyDescent="0.35">
      <c r="A45">
        <v>42</v>
      </c>
      <c r="B45">
        <v>205600</v>
      </c>
      <c r="C45" t="s">
        <v>462</v>
      </c>
      <c r="D45">
        <v>24</v>
      </c>
      <c r="E45" t="s">
        <v>307</v>
      </c>
      <c r="F45">
        <v>87</v>
      </c>
      <c r="G45" t="s">
        <v>180</v>
      </c>
      <c r="H45" t="s">
        <v>446</v>
      </c>
      <c r="I45">
        <v>57</v>
      </c>
      <c r="J45" t="s">
        <v>184</v>
      </c>
      <c r="K45">
        <v>3</v>
      </c>
      <c r="L45">
        <v>2</v>
      </c>
      <c r="M45" t="s">
        <v>298</v>
      </c>
      <c r="N45">
        <f t="shared" si="0"/>
        <v>57</v>
      </c>
    </row>
    <row r="46" spans="1:14" x14ac:dyDescent="0.35">
      <c r="A46">
        <v>43</v>
      </c>
      <c r="B46">
        <v>201399</v>
      </c>
      <c r="C46" t="s">
        <v>465</v>
      </c>
      <c r="D46">
        <v>25</v>
      </c>
      <c r="E46" t="s">
        <v>178</v>
      </c>
      <c r="F46">
        <v>87</v>
      </c>
      <c r="G46" t="s">
        <v>453</v>
      </c>
      <c r="H46" t="s">
        <v>357</v>
      </c>
      <c r="I46">
        <v>64.5</v>
      </c>
      <c r="J46" t="s">
        <v>198</v>
      </c>
      <c r="K46">
        <v>4</v>
      </c>
      <c r="L46">
        <v>3</v>
      </c>
      <c r="M46" t="s">
        <v>201</v>
      </c>
      <c r="N46" t="e">
        <f t="shared" si="0"/>
        <v>#VALUE!</v>
      </c>
    </row>
    <row r="47" spans="1:14" x14ac:dyDescent="0.35">
      <c r="A47">
        <v>44</v>
      </c>
      <c r="B47">
        <v>201024</v>
      </c>
      <c r="C47" t="s">
        <v>468</v>
      </c>
      <c r="D47">
        <v>27</v>
      </c>
      <c r="E47" t="s">
        <v>470</v>
      </c>
      <c r="F47">
        <v>87</v>
      </c>
      <c r="G47" t="s">
        <v>396</v>
      </c>
      <c r="H47" t="s">
        <v>265</v>
      </c>
      <c r="I47">
        <v>51</v>
      </c>
      <c r="J47" t="s">
        <v>198</v>
      </c>
      <c r="K47">
        <v>3</v>
      </c>
      <c r="L47">
        <v>2</v>
      </c>
      <c r="M47" t="s">
        <v>367</v>
      </c>
      <c r="N47">
        <f t="shared" si="0"/>
        <v>51</v>
      </c>
    </row>
    <row r="48" spans="1:14" x14ac:dyDescent="0.35">
      <c r="A48">
        <v>45</v>
      </c>
      <c r="B48">
        <v>195864</v>
      </c>
      <c r="C48" t="s">
        <v>473</v>
      </c>
      <c r="D48">
        <v>25</v>
      </c>
      <c r="E48" t="s">
        <v>307</v>
      </c>
      <c r="F48">
        <v>87</v>
      </c>
      <c r="G48" t="s">
        <v>219</v>
      </c>
      <c r="H48" t="s">
        <v>475</v>
      </c>
      <c r="I48">
        <v>64</v>
      </c>
      <c r="J48" t="s">
        <v>198</v>
      </c>
      <c r="K48">
        <v>4</v>
      </c>
      <c r="L48">
        <v>5</v>
      </c>
      <c r="M48" t="s">
        <v>477</v>
      </c>
      <c r="N48">
        <f t="shared" si="0"/>
        <v>64</v>
      </c>
    </row>
    <row r="49" spans="1:14" x14ac:dyDescent="0.35">
      <c r="A49">
        <v>46</v>
      </c>
      <c r="B49">
        <v>193041</v>
      </c>
      <c r="C49" t="s">
        <v>479</v>
      </c>
      <c r="D49">
        <v>31</v>
      </c>
      <c r="E49" t="s">
        <v>481</v>
      </c>
      <c r="F49">
        <v>87</v>
      </c>
      <c r="G49" t="s">
        <v>250</v>
      </c>
      <c r="H49" t="s">
        <v>483</v>
      </c>
      <c r="I49">
        <v>30.5</v>
      </c>
      <c r="J49" t="s">
        <v>198</v>
      </c>
      <c r="K49">
        <v>3</v>
      </c>
      <c r="L49">
        <v>1</v>
      </c>
      <c r="M49" t="s">
        <v>224</v>
      </c>
      <c r="N49" t="e">
        <f t="shared" si="0"/>
        <v>#VALUE!</v>
      </c>
    </row>
    <row r="50" spans="1:14" x14ac:dyDescent="0.35">
      <c r="A50">
        <v>47</v>
      </c>
      <c r="B50">
        <v>192505</v>
      </c>
      <c r="C50" t="s">
        <v>486</v>
      </c>
      <c r="D50">
        <v>25</v>
      </c>
      <c r="E50" t="s">
        <v>228</v>
      </c>
      <c r="F50">
        <v>87</v>
      </c>
      <c r="G50" t="s">
        <v>219</v>
      </c>
      <c r="H50" t="s">
        <v>488</v>
      </c>
      <c r="I50">
        <v>62.5</v>
      </c>
      <c r="J50" t="s">
        <v>184</v>
      </c>
      <c r="K50">
        <v>3</v>
      </c>
      <c r="L50">
        <v>3</v>
      </c>
      <c r="M50" t="s">
        <v>201</v>
      </c>
      <c r="N50" t="e">
        <f t="shared" si="0"/>
        <v>#VALUE!</v>
      </c>
    </row>
    <row r="51" spans="1:14" x14ac:dyDescent="0.35">
      <c r="A51">
        <v>48</v>
      </c>
      <c r="B51">
        <v>192387</v>
      </c>
      <c r="C51" t="s">
        <v>491</v>
      </c>
      <c r="D51">
        <v>28</v>
      </c>
      <c r="E51" t="s">
        <v>363</v>
      </c>
      <c r="F51">
        <v>87</v>
      </c>
      <c r="G51" t="s">
        <v>493</v>
      </c>
      <c r="H51" t="s">
        <v>495</v>
      </c>
      <c r="I51">
        <v>52</v>
      </c>
      <c r="J51" t="s">
        <v>198</v>
      </c>
      <c r="K51">
        <v>4</v>
      </c>
      <c r="L51">
        <v>3</v>
      </c>
      <c r="M51" t="s">
        <v>201</v>
      </c>
      <c r="N51">
        <f t="shared" si="0"/>
        <v>52</v>
      </c>
    </row>
    <row r="52" spans="1:14" x14ac:dyDescent="0.35">
      <c r="A52">
        <v>49</v>
      </c>
      <c r="B52">
        <v>189332</v>
      </c>
      <c r="C52" t="s">
        <v>497</v>
      </c>
      <c r="D52">
        <v>29</v>
      </c>
      <c r="E52" t="s">
        <v>217</v>
      </c>
      <c r="F52">
        <v>87</v>
      </c>
      <c r="G52" t="s">
        <v>180</v>
      </c>
      <c r="H52" t="s">
        <v>353</v>
      </c>
      <c r="I52">
        <v>38</v>
      </c>
      <c r="J52" t="s">
        <v>184</v>
      </c>
      <c r="K52">
        <v>3</v>
      </c>
      <c r="L52">
        <v>3</v>
      </c>
      <c r="M52" t="s">
        <v>431</v>
      </c>
      <c r="N52">
        <f t="shared" si="0"/>
        <v>38</v>
      </c>
    </row>
    <row r="53" spans="1:14" x14ac:dyDescent="0.35">
      <c r="A53">
        <v>50</v>
      </c>
      <c r="B53">
        <v>175943</v>
      </c>
      <c r="C53" t="s">
        <v>500</v>
      </c>
      <c r="D53">
        <v>31</v>
      </c>
      <c r="E53" t="s">
        <v>228</v>
      </c>
      <c r="F53">
        <v>87</v>
      </c>
      <c r="G53" t="s">
        <v>396</v>
      </c>
      <c r="H53" t="s">
        <v>502</v>
      </c>
      <c r="I53">
        <v>45</v>
      </c>
      <c r="J53" t="s">
        <v>198</v>
      </c>
      <c r="K53">
        <v>4</v>
      </c>
      <c r="L53">
        <v>4</v>
      </c>
      <c r="M53" t="s">
        <v>188</v>
      </c>
      <c r="N53">
        <f t="shared" si="0"/>
        <v>45</v>
      </c>
    </row>
    <row r="54" spans="1:14" x14ac:dyDescent="0.35">
      <c r="A54">
        <v>51</v>
      </c>
      <c r="B54">
        <v>172871</v>
      </c>
      <c r="C54" t="s">
        <v>505</v>
      </c>
      <c r="D54">
        <v>31</v>
      </c>
      <c r="E54" t="s">
        <v>228</v>
      </c>
      <c r="F54">
        <v>87</v>
      </c>
      <c r="G54" t="s">
        <v>321</v>
      </c>
      <c r="H54" t="s">
        <v>507</v>
      </c>
      <c r="I54">
        <v>34</v>
      </c>
      <c r="J54" t="s">
        <v>184</v>
      </c>
      <c r="K54">
        <v>3</v>
      </c>
      <c r="L54">
        <v>3</v>
      </c>
      <c r="M54" t="s">
        <v>367</v>
      </c>
      <c r="N54">
        <f t="shared" si="0"/>
        <v>34</v>
      </c>
    </row>
    <row r="55" spans="1:14" x14ac:dyDescent="0.35">
      <c r="A55">
        <v>52</v>
      </c>
      <c r="B55">
        <v>171877</v>
      </c>
      <c r="C55" t="s">
        <v>509</v>
      </c>
      <c r="D55">
        <v>30</v>
      </c>
      <c r="E55" t="s">
        <v>511</v>
      </c>
      <c r="F55">
        <v>87</v>
      </c>
      <c r="G55" t="s">
        <v>396</v>
      </c>
      <c r="H55" t="s">
        <v>513</v>
      </c>
      <c r="I55">
        <v>46.5</v>
      </c>
      <c r="J55" t="s">
        <v>198</v>
      </c>
      <c r="K55">
        <v>5</v>
      </c>
      <c r="L55">
        <v>3</v>
      </c>
      <c r="M55" t="s">
        <v>291</v>
      </c>
      <c r="N55" t="e">
        <f t="shared" si="0"/>
        <v>#VALUE!</v>
      </c>
    </row>
    <row r="56" spans="1:14" x14ac:dyDescent="0.35">
      <c r="A56">
        <v>53</v>
      </c>
      <c r="B56">
        <v>168651</v>
      </c>
      <c r="C56" t="s">
        <v>515</v>
      </c>
      <c r="D56">
        <v>30</v>
      </c>
      <c r="E56" t="s">
        <v>248</v>
      </c>
      <c r="F56">
        <v>87</v>
      </c>
      <c r="G56" t="s">
        <v>180</v>
      </c>
      <c r="H56" t="s">
        <v>513</v>
      </c>
      <c r="I56">
        <v>46.5</v>
      </c>
      <c r="J56" t="s">
        <v>198</v>
      </c>
      <c r="K56">
        <v>3</v>
      </c>
      <c r="L56">
        <v>3</v>
      </c>
      <c r="M56" t="s">
        <v>236</v>
      </c>
      <c r="N56" t="e">
        <f t="shared" si="0"/>
        <v>#VALUE!</v>
      </c>
    </row>
    <row r="57" spans="1:14" x14ac:dyDescent="0.35">
      <c r="A57">
        <v>54</v>
      </c>
      <c r="B57">
        <v>152729</v>
      </c>
      <c r="C57" t="s">
        <v>517</v>
      </c>
      <c r="D57">
        <v>31</v>
      </c>
      <c r="E57" t="s">
        <v>217</v>
      </c>
      <c r="F57">
        <v>87</v>
      </c>
      <c r="G57" t="s">
        <v>180</v>
      </c>
      <c r="H57" t="s">
        <v>507</v>
      </c>
      <c r="I57">
        <v>34</v>
      </c>
      <c r="J57" t="s">
        <v>198</v>
      </c>
      <c r="K57">
        <v>3</v>
      </c>
      <c r="L57">
        <v>2</v>
      </c>
      <c r="M57" t="s">
        <v>267</v>
      </c>
      <c r="N57">
        <f t="shared" si="0"/>
        <v>34</v>
      </c>
    </row>
    <row r="58" spans="1:14" x14ac:dyDescent="0.35">
      <c r="A58">
        <v>55</v>
      </c>
      <c r="B58">
        <v>222492</v>
      </c>
      <c r="C58" t="s">
        <v>520</v>
      </c>
      <c r="D58">
        <v>22</v>
      </c>
      <c r="E58" t="s">
        <v>288</v>
      </c>
      <c r="F58">
        <v>86</v>
      </c>
      <c r="G58" t="s">
        <v>230</v>
      </c>
      <c r="H58" t="s">
        <v>522</v>
      </c>
      <c r="I58">
        <v>61</v>
      </c>
      <c r="J58" t="s">
        <v>184</v>
      </c>
      <c r="K58">
        <v>3</v>
      </c>
      <c r="L58">
        <v>4</v>
      </c>
      <c r="M58" t="s">
        <v>213</v>
      </c>
      <c r="N58">
        <f t="shared" si="0"/>
        <v>61</v>
      </c>
    </row>
    <row r="59" spans="1:14" x14ac:dyDescent="0.35">
      <c r="A59">
        <v>56</v>
      </c>
      <c r="B59">
        <v>218667</v>
      </c>
      <c r="C59" t="s">
        <v>524</v>
      </c>
      <c r="D59">
        <v>23</v>
      </c>
      <c r="E59" t="s">
        <v>192</v>
      </c>
      <c r="F59">
        <v>86</v>
      </c>
      <c r="G59" t="s">
        <v>230</v>
      </c>
      <c r="H59" t="s">
        <v>387</v>
      </c>
      <c r="I59">
        <v>59.5</v>
      </c>
      <c r="J59" t="s">
        <v>184</v>
      </c>
      <c r="K59">
        <v>3</v>
      </c>
      <c r="L59">
        <v>4</v>
      </c>
      <c r="M59" t="s">
        <v>527</v>
      </c>
      <c r="N59" t="e">
        <f t="shared" si="0"/>
        <v>#VALUE!</v>
      </c>
    </row>
    <row r="60" spans="1:14" x14ac:dyDescent="0.35">
      <c r="A60">
        <v>57</v>
      </c>
      <c r="B60">
        <v>210257</v>
      </c>
      <c r="C60" t="s">
        <v>528</v>
      </c>
      <c r="D60">
        <v>24</v>
      </c>
      <c r="E60" t="s">
        <v>205</v>
      </c>
      <c r="F60">
        <v>86</v>
      </c>
      <c r="G60" t="s">
        <v>230</v>
      </c>
      <c r="H60" t="s">
        <v>530</v>
      </c>
      <c r="I60">
        <v>41.5</v>
      </c>
      <c r="J60" t="s">
        <v>184</v>
      </c>
      <c r="K60">
        <v>3</v>
      </c>
      <c r="L60">
        <v>1</v>
      </c>
      <c r="M60" t="s">
        <v>224</v>
      </c>
      <c r="N60" t="e">
        <f t="shared" si="0"/>
        <v>#VALUE!</v>
      </c>
    </row>
    <row r="61" spans="1:14" x14ac:dyDescent="0.35">
      <c r="A61">
        <v>58</v>
      </c>
      <c r="B61">
        <v>208722</v>
      </c>
      <c r="C61" t="s">
        <v>531</v>
      </c>
      <c r="D61">
        <v>26</v>
      </c>
      <c r="E61" t="s">
        <v>470</v>
      </c>
      <c r="F61">
        <v>86</v>
      </c>
      <c r="G61" t="s">
        <v>379</v>
      </c>
      <c r="H61" t="s">
        <v>495</v>
      </c>
      <c r="I61">
        <v>52</v>
      </c>
      <c r="J61" t="s">
        <v>198</v>
      </c>
      <c r="K61">
        <v>4</v>
      </c>
      <c r="L61">
        <v>4</v>
      </c>
      <c r="M61" t="s">
        <v>421</v>
      </c>
      <c r="N61">
        <f t="shared" si="0"/>
        <v>52</v>
      </c>
    </row>
    <row r="62" spans="1:14" x14ac:dyDescent="0.35">
      <c r="A62">
        <v>59</v>
      </c>
      <c r="B62">
        <v>203376</v>
      </c>
      <c r="C62" t="s">
        <v>533</v>
      </c>
      <c r="D62">
        <v>26</v>
      </c>
      <c r="E62" t="s">
        <v>535</v>
      </c>
      <c r="F62">
        <v>86</v>
      </c>
      <c r="G62" t="s">
        <v>379</v>
      </c>
      <c r="H62" t="s">
        <v>537</v>
      </c>
      <c r="I62">
        <v>44.5</v>
      </c>
      <c r="J62" t="s">
        <v>198</v>
      </c>
      <c r="K62">
        <v>3</v>
      </c>
      <c r="L62">
        <v>2</v>
      </c>
      <c r="M62" t="s">
        <v>367</v>
      </c>
      <c r="N62" t="e">
        <f t="shared" si="0"/>
        <v>#VALUE!</v>
      </c>
    </row>
    <row r="63" spans="1:14" x14ac:dyDescent="0.35">
      <c r="A63">
        <v>60</v>
      </c>
      <c r="B63">
        <v>202652</v>
      </c>
      <c r="C63" t="s">
        <v>539</v>
      </c>
      <c r="D63">
        <v>23</v>
      </c>
      <c r="E63" t="s">
        <v>319</v>
      </c>
      <c r="F63">
        <v>86</v>
      </c>
      <c r="G63" t="s">
        <v>230</v>
      </c>
      <c r="H63" t="s">
        <v>541</v>
      </c>
      <c r="I63">
        <v>56.5</v>
      </c>
      <c r="J63" t="s">
        <v>198</v>
      </c>
      <c r="K63">
        <v>3</v>
      </c>
      <c r="L63">
        <v>4</v>
      </c>
      <c r="M63" t="s">
        <v>527</v>
      </c>
      <c r="N63" t="e">
        <f t="shared" si="0"/>
        <v>#VALUE!</v>
      </c>
    </row>
    <row r="64" spans="1:14" x14ac:dyDescent="0.35">
      <c r="A64">
        <v>61</v>
      </c>
      <c r="B64">
        <v>201942</v>
      </c>
      <c r="C64" t="s">
        <v>543</v>
      </c>
      <c r="D64">
        <v>26</v>
      </c>
      <c r="E64" t="s">
        <v>205</v>
      </c>
      <c r="F64">
        <v>86</v>
      </c>
      <c r="G64" t="s">
        <v>379</v>
      </c>
      <c r="H64" t="s">
        <v>545</v>
      </c>
      <c r="I64">
        <v>53</v>
      </c>
      <c r="J64" t="s">
        <v>198</v>
      </c>
      <c r="K64">
        <v>4</v>
      </c>
      <c r="L64">
        <v>4</v>
      </c>
      <c r="M64" t="s">
        <v>329</v>
      </c>
      <c r="N64">
        <f t="shared" si="0"/>
        <v>53</v>
      </c>
    </row>
    <row r="65" spans="1:14" x14ac:dyDescent="0.35">
      <c r="A65">
        <v>62</v>
      </c>
      <c r="B65">
        <v>201535</v>
      </c>
      <c r="C65" t="s">
        <v>547</v>
      </c>
      <c r="D65">
        <v>25</v>
      </c>
      <c r="E65" t="s">
        <v>307</v>
      </c>
      <c r="F65">
        <v>86</v>
      </c>
      <c r="G65" t="s">
        <v>250</v>
      </c>
      <c r="H65" t="s">
        <v>549</v>
      </c>
      <c r="I65">
        <v>50</v>
      </c>
      <c r="J65" t="s">
        <v>198</v>
      </c>
      <c r="K65">
        <v>3</v>
      </c>
      <c r="L65">
        <v>2</v>
      </c>
      <c r="M65" t="s">
        <v>267</v>
      </c>
      <c r="N65">
        <f t="shared" si="0"/>
        <v>50</v>
      </c>
    </row>
    <row r="66" spans="1:14" x14ac:dyDescent="0.35">
      <c r="A66">
        <v>63</v>
      </c>
      <c r="B66">
        <v>199556</v>
      </c>
      <c r="C66" t="s">
        <v>550</v>
      </c>
      <c r="D66">
        <v>25</v>
      </c>
      <c r="E66" t="s">
        <v>363</v>
      </c>
      <c r="F66">
        <v>86</v>
      </c>
      <c r="G66" t="s">
        <v>207</v>
      </c>
      <c r="H66" t="s">
        <v>552</v>
      </c>
      <c r="I66">
        <v>55</v>
      </c>
      <c r="J66" t="s">
        <v>198</v>
      </c>
      <c r="K66">
        <v>4</v>
      </c>
      <c r="L66">
        <v>4</v>
      </c>
      <c r="M66" t="s">
        <v>291</v>
      </c>
      <c r="N66">
        <f t="shared" si="0"/>
        <v>55</v>
      </c>
    </row>
    <row r="67" spans="1:14" x14ac:dyDescent="0.35">
      <c r="A67">
        <v>64</v>
      </c>
      <c r="B67">
        <v>191043</v>
      </c>
      <c r="C67" t="s">
        <v>554</v>
      </c>
      <c r="D67">
        <v>27</v>
      </c>
      <c r="E67" t="s">
        <v>205</v>
      </c>
      <c r="F67">
        <v>86</v>
      </c>
      <c r="G67" t="s">
        <v>194</v>
      </c>
      <c r="H67" t="s">
        <v>556</v>
      </c>
      <c r="I67">
        <v>36.5</v>
      </c>
      <c r="J67" t="s">
        <v>184</v>
      </c>
      <c r="K67">
        <v>3</v>
      </c>
      <c r="L67">
        <v>3</v>
      </c>
      <c r="M67" t="s">
        <v>431</v>
      </c>
      <c r="N67" t="e">
        <f t="shared" si="0"/>
        <v>#VALUE!</v>
      </c>
    </row>
    <row r="68" spans="1:14" x14ac:dyDescent="0.35">
      <c r="A68">
        <v>65</v>
      </c>
      <c r="B68">
        <v>190483</v>
      </c>
      <c r="C68" t="s">
        <v>558</v>
      </c>
      <c r="D68">
        <v>27</v>
      </c>
      <c r="E68" t="s">
        <v>205</v>
      </c>
      <c r="F68">
        <v>86</v>
      </c>
      <c r="G68" t="s">
        <v>194</v>
      </c>
      <c r="H68" t="s">
        <v>513</v>
      </c>
      <c r="I68">
        <v>46.5</v>
      </c>
      <c r="J68" t="s">
        <v>184</v>
      </c>
      <c r="K68">
        <v>3</v>
      </c>
      <c r="L68">
        <v>5</v>
      </c>
      <c r="M68" t="s">
        <v>421</v>
      </c>
      <c r="N68" t="e">
        <f t="shared" ref="N68:N103" si="1">MID(H68,2,LEN(H68)-2)+0</f>
        <v>#VALUE!</v>
      </c>
    </row>
    <row r="69" spans="1:14" x14ac:dyDescent="0.35">
      <c r="A69">
        <v>66</v>
      </c>
      <c r="B69">
        <v>189596</v>
      </c>
      <c r="C69" t="s">
        <v>561</v>
      </c>
      <c r="D69">
        <v>28</v>
      </c>
      <c r="E69" t="s">
        <v>288</v>
      </c>
      <c r="F69">
        <v>86</v>
      </c>
      <c r="G69" t="s">
        <v>282</v>
      </c>
      <c r="H69" t="s">
        <v>502</v>
      </c>
      <c r="I69">
        <v>45</v>
      </c>
      <c r="J69" t="s">
        <v>198</v>
      </c>
      <c r="K69">
        <v>4</v>
      </c>
      <c r="L69">
        <v>3</v>
      </c>
      <c r="M69" t="s">
        <v>329</v>
      </c>
      <c r="N69">
        <f t="shared" si="1"/>
        <v>45</v>
      </c>
    </row>
    <row r="70" spans="1:14" x14ac:dyDescent="0.35">
      <c r="A70">
        <v>67</v>
      </c>
      <c r="B70">
        <v>189509</v>
      </c>
      <c r="C70" t="s">
        <v>564</v>
      </c>
      <c r="D70">
        <v>27</v>
      </c>
      <c r="E70" t="s">
        <v>217</v>
      </c>
      <c r="F70">
        <v>86</v>
      </c>
      <c r="G70" t="s">
        <v>282</v>
      </c>
      <c r="H70" t="s">
        <v>566</v>
      </c>
      <c r="I70">
        <v>45.5</v>
      </c>
      <c r="J70" t="s">
        <v>198</v>
      </c>
      <c r="K70">
        <v>3</v>
      </c>
      <c r="L70">
        <v>5</v>
      </c>
      <c r="M70" t="s">
        <v>567</v>
      </c>
      <c r="N70" t="e">
        <f t="shared" si="1"/>
        <v>#VALUE!</v>
      </c>
    </row>
    <row r="71" spans="1:14" x14ac:dyDescent="0.35">
      <c r="A71">
        <v>68</v>
      </c>
      <c r="B71">
        <v>188350</v>
      </c>
      <c r="C71" t="s">
        <v>569</v>
      </c>
      <c r="D71">
        <v>29</v>
      </c>
      <c r="E71" t="s">
        <v>288</v>
      </c>
      <c r="F71">
        <v>86</v>
      </c>
      <c r="G71" t="s">
        <v>571</v>
      </c>
      <c r="H71" t="s">
        <v>573</v>
      </c>
      <c r="I71">
        <v>43.5</v>
      </c>
      <c r="J71" t="s">
        <v>198</v>
      </c>
      <c r="K71">
        <v>4</v>
      </c>
      <c r="L71">
        <v>4</v>
      </c>
      <c r="M71" t="s">
        <v>421</v>
      </c>
      <c r="N71" t="e">
        <f t="shared" si="1"/>
        <v>#VALUE!</v>
      </c>
    </row>
    <row r="72" spans="1:14" x14ac:dyDescent="0.35">
      <c r="A72">
        <v>69</v>
      </c>
      <c r="B72">
        <v>184432</v>
      </c>
      <c r="C72" t="s">
        <v>574</v>
      </c>
      <c r="D72">
        <v>28</v>
      </c>
      <c r="E72" t="s">
        <v>217</v>
      </c>
      <c r="F72">
        <v>86</v>
      </c>
      <c r="G72" t="s">
        <v>240</v>
      </c>
      <c r="H72" t="s">
        <v>576</v>
      </c>
      <c r="I72">
        <v>35</v>
      </c>
      <c r="J72" t="s">
        <v>198</v>
      </c>
      <c r="K72">
        <v>3</v>
      </c>
      <c r="L72">
        <v>2</v>
      </c>
      <c r="M72" t="s">
        <v>577</v>
      </c>
      <c r="N72">
        <f t="shared" si="1"/>
        <v>35</v>
      </c>
    </row>
    <row r="73" spans="1:14" x14ac:dyDescent="0.35">
      <c r="A73">
        <v>70</v>
      </c>
      <c r="B73">
        <v>184344</v>
      </c>
      <c r="C73" t="s">
        <v>579</v>
      </c>
      <c r="D73">
        <v>31</v>
      </c>
      <c r="E73" t="s">
        <v>363</v>
      </c>
      <c r="F73">
        <v>86</v>
      </c>
      <c r="G73" t="s">
        <v>194</v>
      </c>
      <c r="H73" t="s">
        <v>455</v>
      </c>
      <c r="I73">
        <v>30</v>
      </c>
      <c r="J73" t="s">
        <v>198</v>
      </c>
      <c r="K73">
        <v>3</v>
      </c>
      <c r="L73">
        <v>2</v>
      </c>
      <c r="M73" t="s">
        <v>267</v>
      </c>
      <c r="N73">
        <f t="shared" si="1"/>
        <v>30</v>
      </c>
    </row>
    <row r="74" spans="1:14" x14ac:dyDescent="0.35">
      <c r="A74">
        <v>71</v>
      </c>
      <c r="B74">
        <v>184087</v>
      </c>
      <c r="C74" t="s">
        <v>583</v>
      </c>
      <c r="D74">
        <v>29</v>
      </c>
      <c r="E74" t="s">
        <v>228</v>
      </c>
      <c r="F74">
        <v>86</v>
      </c>
      <c r="G74" t="s">
        <v>321</v>
      </c>
      <c r="H74" t="s">
        <v>585</v>
      </c>
      <c r="I74">
        <v>39</v>
      </c>
      <c r="J74" t="s">
        <v>198</v>
      </c>
      <c r="K74">
        <v>3</v>
      </c>
      <c r="L74">
        <v>2</v>
      </c>
      <c r="M74" t="s">
        <v>267</v>
      </c>
      <c r="N74">
        <f t="shared" si="1"/>
        <v>39</v>
      </c>
    </row>
    <row r="75" spans="1:14" x14ac:dyDescent="0.35">
      <c r="A75">
        <v>72</v>
      </c>
      <c r="B75">
        <v>180206</v>
      </c>
      <c r="C75" t="s">
        <v>587</v>
      </c>
      <c r="D75">
        <v>28</v>
      </c>
      <c r="E75" t="s">
        <v>589</v>
      </c>
      <c r="F75">
        <v>86</v>
      </c>
      <c r="G75" t="s">
        <v>194</v>
      </c>
      <c r="H75" t="s">
        <v>295</v>
      </c>
      <c r="I75">
        <v>44</v>
      </c>
      <c r="J75" t="s">
        <v>198</v>
      </c>
      <c r="K75">
        <v>4</v>
      </c>
      <c r="L75">
        <v>3</v>
      </c>
      <c r="M75" t="s">
        <v>344</v>
      </c>
      <c r="N75">
        <f t="shared" si="1"/>
        <v>44</v>
      </c>
    </row>
    <row r="76" spans="1:14" x14ac:dyDescent="0.35">
      <c r="A76">
        <v>73</v>
      </c>
      <c r="B76">
        <v>177509</v>
      </c>
      <c r="C76" t="s">
        <v>591</v>
      </c>
      <c r="D76">
        <v>31</v>
      </c>
      <c r="E76" t="s">
        <v>593</v>
      </c>
      <c r="F76">
        <v>86</v>
      </c>
      <c r="G76" t="s">
        <v>194</v>
      </c>
      <c r="H76" t="s">
        <v>455</v>
      </c>
      <c r="I76">
        <v>30</v>
      </c>
      <c r="J76" t="s">
        <v>198</v>
      </c>
      <c r="K76">
        <v>3</v>
      </c>
      <c r="L76">
        <v>2</v>
      </c>
      <c r="M76" t="s">
        <v>298</v>
      </c>
      <c r="N76">
        <f t="shared" si="1"/>
        <v>30</v>
      </c>
    </row>
    <row r="77" spans="1:14" x14ac:dyDescent="0.35">
      <c r="A77">
        <v>74</v>
      </c>
      <c r="B77">
        <v>176635</v>
      </c>
      <c r="C77" t="s">
        <v>596</v>
      </c>
      <c r="D77">
        <v>29</v>
      </c>
      <c r="E77" t="s">
        <v>288</v>
      </c>
      <c r="F77">
        <v>86</v>
      </c>
      <c r="G77" t="s">
        <v>416</v>
      </c>
      <c r="H77" t="s">
        <v>573</v>
      </c>
      <c r="I77">
        <v>43.5</v>
      </c>
      <c r="J77" t="s">
        <v>184</v>
      </c>
      <c r="K77">
        <v>2</v>
      </c>
      <c r="L77">
        <v>4</v>
      </c>
      <c r="M77" t="s">
        <v>329</v>
      </c>
      <c r="N77" t="e">
        <f t="shared" si="1"/>
        <v>#VALUE!</v>
      </c>
    </row>
    <row r="78" spans="1:14" x14ac:dyDescent="0.35">
      <c r="A78">
        <v>75</v>
      </c>
      <c r="B78">
        <v>135507</v>
      </c>
      <c r="C78" t="s">
        <v>599</v>
      </c>
      <c r="D78">
        <v>33</v>
      </c>
      <c r="E78" t="s">
        <v>205</v>
      </c>
      <c r="F78">
        <v>86</v>
      </c>
      <c r="G78" t="s">
        <v>230</v>
      </c>
      <c r="H78" t="s">
        <v>601</v>
      </c>
      <c r="I78">
        <v>18</v>
      </c>
      <c r="J78" t="s">
        <v>198</v>
      </c>
      <c r="K78">
        <v>4</v>
      </c>
      <c r="L78">
        <v>3</v>
      </c>
      <c r="M78" t="s">
        <v>344</v>
      </c>
      <c r="N78">
        <f t="shared" si="1"/>
        <v>18</v>
      </c>
    </row>
    <row r="79" spans="1:14" x14ac:dyDescent="0.35">
      <c r="A79">
        <v>76</v>
      </c>
      <c r="B79">
        <v>41</v>
      </c>
      <c r="C79" t="s">
        <v>603</v>
      </c>
      <c r="D79">
        <v>34</v>
      </c>
      <c r="E79" t="s">
        <v>217</v>
      </c>
      <c r="F79">
        <v>86</v>
      </c>
      <c r="G79" t="s">
        <v>605</v>
      </c>
      <c r="H79" t="s">
        <v>607</v>
      </c>
      <c r="I79">
        <v>21.5</v>
      </c>
      <c r="J79" t="s">
        <v>198</v>
      </c>
      <c r="K79">
        <v>4</v>
      </c>
      <c r="L79">
        <v>4</v>
      </c>
      <c r="M79" t="s">
        <v>244</v>
      </c>
      <c r="N79" t="e">
        <f t="shared" si="1"/>
        <v>#VALUE!</v>
      </c>
    </row>
    <row r="80" spans="1:14" x14ac:dyDescent="0.35">
      <c r="A80">
        <v>77</v>
      </c>
      <c r="B80">
        <v>232363</v>
      </c>
      <c r="C80" t="s">
        <v>610</v>
      </c>
      <c r="D80">
        <v>23</v>
      </c>
      <c r="E80" t="s">
        <v>511</v>
      </c>
      <c r="F80">
        <v>85</v>
      </c>
      <c r="G80" t="s">
        <v>453</v>
      </c>
      <c r="H80" t="s">
        <v>513</v>
      </c>
      <c r="I80">
        <v>46.5</v>
      </c>
      <c r="J80" t="s">
        <v>198</v>
      </c>
      <c r="K80">
        <v>4</v>
      </c>
      <c r="L80">
        <v>2</v>
      </c>
      <c r="M80" t="s">
        <v>367</v>
      </c>
      <c r="N80" t="e">
        <f t="shared" si="1"/>
        <v>#VALUE!</v>
      </c>
    </row>
    <row r="81" spans="1:14" x14ac:dyDescent="0.35">
      <c r="A81">
        <v>78</v>
      </c>
      <c r="B81">
        <v>223848</v>
      </c>
      <c r="C81" t="s">
        <v>615</v>
      </c>
      <c r="D81">
        <v>23</v>
      </c>
      <c r="E81" t="s">
        <v>617</v>
      </c>
      <c r="F81">
        <v>85</v>
      </c>
      <c r="G81" t="s">
        <v>493</v>
      </c>
      <c r="H81" t="s">
        <v>619</v>
      </c>
      <c r="I81">
        <v>50.5</v>
      </c>
      <c r="J81" t="s">
        <v>198</v>
      </c>
      <c r="K81">
        <v>4</v>
      </c>
      <c r="L81">
        <v>4</v>
      </c>
      <c r="M81" t="s">
        <v>567</v>
      </c>
      <c r="N81" t="e">
        <f t="shared" si="1"/>
        <v>#VALUE!</v>
      </c>
    </row>
    <row r="82" spans="1:14" x14ac:dyDescent="0.35">
      <c r="A82">
        <v>79</v>
      </c>
      <c r="B82">
        <v>220834</v>
      </c>
      <c r="C82" t="s">
        <v>622</v>
      </c>
      <c r="D82">
        <v>22</v>
      </c>
      <c r="E82" t="s">
        <v>217</v>
      </c>
      <c r="F82">
        <v>85</v>
      </c>
      <c r="G82" t="s">
        <v>250</v>
      </c>
      <c r="H82" t="s">
        <v>624</v>
      </c>
      <c r="I82">
        <v>54</v>
      </c>
      <c r="J82" t="s">
        <v>184</v>
      </c>
      <c r="K82">
        <v>3</v>
      </c>
      <c r="L82">
        <v>4</v>
      </c>
      <c r="M82" t="s">
        <v>527</v>
      </c>
      <c r="N82">
        <f t="shared" si="1"/>
        <v>54</v>
      </c>
    </row>
    <row r="83" spans="1:14" x14ac:dyDescent="0.35">
      <c r="A83">
        <v>80</v>
      </c>
      <c r="B83">
        <v>216594</v>
      </c>
      <c r="C83" t="s">
        <v>625</v>
      </c>
      <c r="D83">
        <v>24</v>
      </c>
      <c r="E83" t="s">
        <v>307</v>
      </c>
      <c r="F83">
        <v>85</v>
      </c>
      <c r="G83" t="s">
        <v>627</v>
      </c>
      <c r="H83" t="s">
        <v>549</v>
      </c>
      <c r="I83">
        <v>50</v>
      </c>
      <c r="J83" t="s">
        <v>184</v>
      </c>
      <c r="K83">
        <v>3</v>
      </c>
      <c r="L83">
        <v>4</v>
      </c>
      <c r="M83" t="s">
        <v>329</v>
      </c>
      <c r="N83">
        <f t="shared" si="1"/>
        <v>50</v>
      </c>
    </row>
    <row r="84" spans="1:14" x14ac:dyDescent="0.35">
      <c r="A84">
        <v>81</v>
      </c>
      <c r="B84">
        <v>212831</v>
      </c>
      <c r="C84" t="s">
        <v>630</v>
      </c>
      <c r="D84">
        <v>25</v>
      </c>
      <c r="E84" t="s">
        <v>205</v>
      </c>
      <c r="F84">
        <v>85</v>
      </c>
      <c r="G84" t="s">
        <v>379</v>
      </c>
      <c r="H84" t="s">
        <v>556</v>
      </c>
      <c r="I84">
        <v>36.5</v>
      </c>
      <c r="J84" t="s">
        <v>198</v>
      </c>
      <c r="K84">
        <v>3</v>
      </c>
      <c r="L84">
        <v>1</v>
      </c>
      <c r="M84" t="s">
        <v>224</v>
      </c>
      <c r="N84" t="e">
        <f t="shared" si="1"/>
        <v>#VALUE!</v>
      </c>
    </row>
    <row r="85" spans="1:14" x14ac:dyDescent="0.35">
      <c r="A85">
        <v>82</v>
      </c>
      <c r="B85">
        <v>212622</v>
      </c>
      <c r="C85" t="s">
        <v>633</v>
      </c>
      <c r="D85">
        <v>23</v>
      </c>
      <c r="E85" t="s">
        <v>288</v>
      </c>
      <c r="F85">
        <v>85</v>
      </c>
      <c r="G85" t="s">
        <v>282</v>
      </c>
      <c r="H85" t="s">
        <v>635</v>
      </c>
      <c r="I85">
        <v>40.5</v>
      </c>
      <c r="J85" t="s">
        <v>198</v>
      </c>
      <c r="K85">
        <v>4</v>
      </c>
      <c r="L85">
        <v>3</v>
      </c>
      <c r="M85" t="s">
        <v>236</v>
      </c>
      <c r="N85" t="e">
        <f t="shared" si="1"/>
        <v>#VALUE!</v>
      </c>
    </row>
    <row r="86" spans="1:14" x14ac:dyDescent="0.35">
      <c r="A86">
        <v>83</v>
      </c>
      <c r="B86">
        <v>208421</v>
      </c>
      <c r="C86" t="s">
        <v>636</v>
      </c>
      <c r="D86">
        <v>23</v>
      </c>
      <c r="E86" t="s">
        <v>217</v>
      </c>
      <c r="F86">
        <v>85</v>
      </c>
      <c r="G86" t="s">
        <v>273</v>
      </c>
      <c r="H86" t="s">
        <v>619</v>
      </c>
      <c r="I86">
        <v>50.5</v>
      </c>
      <c r="J86" t="s">
        <v>184</v>
      </c>
      <c r="K86">
        <v>4</v>
      </c>
      <c r="L86">
        <v>3</v>
      </c>
      <c r="M86" t="s">
        <v>236</v>
      </c>
      <c r="N86" t="e">
        <f t="shared" si="1"/>
        <v>#VALUE!</v>
      </c>
    </row>
    <row r="87" spans="1:14" x14ac:dyDescent="0.35">
      <c r="A87">
        <v>84</v>
      </c>
      <c r="B87">
        <v>204485</v>
      </c>
      <c r="C87" t="s">
        <v>638</v>
      </c>
      <c r="D87">
        <v>27</v>
      </c>
      <c r="E87" t="s">
        <v>640</v>
      </c>
      <c r="F87">
        <v>85</v>
      </c>
      <c r="G87" t="s">
        <v>230</v>
      </c>
      <c r="H87" t="s">
        <v>635</v>
      </c>
      <c r="I87">
        <v>40.5</v>
      </c>
      <c r="J87" t="s">
        <v>184</v>
      </c>
      <c r="K87">
        <v>4</v>
      </c>
      <c r="L87">
        <v>5</v>
      </c>
      <c r="M87" t="s">
        <v>527</v>
      </c>
      <c r="N87" t="e">
        <f t="shared" si="1"/>
        <v>#VALUE!</v>
      </c>
    </row>
    <row r="88" spans="1:14" x14ac:dyDescent="0.35">
      <c r="A88">
        <v>85</v>
      </c>
      <c r="B88">
        <v>197445</v>
      </c>
      <c r="C88" t="s">
        <v>642</v>
      </c>
      <c r="D88">
        <v>26</v>
      </c>
      <c r="E88" t="s">
        <v>644</v>
      </c>
      <c r="F88">
        <v>85</v>
      </c>
      <c r="G88" t="s">
        <v>282</v>
      </c>
      <c r="H88" t="s">
        <v>353</v>
      </c>
      <c r="I88">
        <v>38</v>
      </c>
      <c r="J88" t="s">
        <v>184</v>
      </c>
      <c r="K88">
        <v>4</v>
      </c>
      <c r="L88">
        <v>3</v>
      </c>
      <c r="M88" t="s">
        <v>431</v>
      </c>
      <c r="N88">
        <f t="shared" si="1"/>
        <v>38</v>
      </c>
    </row>
    <row r="89" spans="1:14" x14ac:dyDescent="0.35">
      <c r="A89">
        <v>86</v>
      </c>
      <c r="B89">
        <v>193747</v>
      </c>
      <c r="C89" t="s">
        <v>647</v>
      </c>
      <c r="D89">
        <v>26</v>
      </c>
      <c r="E89" t="s">
        <v>217</v>
      </c>
      <c r="F89">
        <v>85</v>
      </c>
      <c r="G89" t="s">
        <v>273</v>
      </c>
      <c r="H89" t="s">
        <v>502</v>
      </c>
      <c r="I89">
        <v>45</v>
      </c>
      <c r="J89" t="s">
        <v>198</v>
      </c>
      <c r="K89">
        <v>4</v>
      </c>
      <c r="L89">
        <v>3</v>
      </c>
      <c r="M89" t="s">
        <v>421</v>
      </c>
      <c r="N89">
        <f t="shared" si="1"/>
        <v>45</v>
      </c>
    </row>
    <row r="90" spans="1:14" x14ac:dyDescent="0.35">
      <c r="A90">
        <v>87</v>
      </c>
      <c r="B90">
        <v>193301</v>
      </c>
      <c r="C90" t="s">
        <v>651</v>
      </c>
      <c r="D90">
        <v>27</v>
      </c>
      <c r="E90" t="s">
        <v>307</v>
      </c>
      <c r="F90">
        <v>85</v>
      </c>
      <c r="G90" t="s">
        <v>416</v>
      </c>
      <c r="H90" t="s">
        <v>502</v>
      </c>
      <c r="I90">
        <v>45</v>
      </c>
      <c r="J90" t="s">
        <v>198</v>
      </c>
      <c r="K90">
        <v>4</v>
      </c>
      <c r="L90">
        <v>4</v>
      </c>
      <c r="M90" t="s">
        <v>201</v>
      </c>
      <c r="N90">
        <f t="shared" si="1"/>
        <v>45</v>
      </c>
    </row>
    <row r="91" spans="1:14" x14ac:dyDescent="0.35">
      <c r="A91">
        <v>88</v>
      </c>
      <c r="B91">
        <v>192774</v>
      </c>
      <c r="C91" t="s">
        <v>654</v>
      </c>
      <c r="D91">
        <v>27</v>
      </c>
      <c r="E91" t="s">
        <v>656</v>
      </c>
      <c r="F91">
        <v>85</v>
      </c>
      <c r="G91" t="s">
        <v>658</v>
      </c>
      <c r="H91" t="s">
        <v>660</v>
      </c>
      <c r="I91">
        <v>37.5</v>
      </c>
      <c r="J91" t="s">
        <v>198</v>
      </c>
      <c r="K91">
        <v>2</v>
      </c>
      <c r="L91">
        <v>2</v>
      </c>
      <c r="M91" t="s">
        <v>367</v>
      </c>
      <c r="N91" t="e">
        <f t="shared" si="1"/>
        <v>#VALUE!</v>
      </c>
    </row>
    <row r="92" spans="1:14" x14ac:dyDescent="0.35">
      <c r="A92">
        <v>89</v>
      </c>
      <c r="B92">
        <v>192366</v>
      </c>
      <c r="C92" t="s">
        <v>662</v>
      </c>
      <c r="D92">
        <v>30</v>
      </c>
      <c r="E92" t="s">
        <v>178</v>
      </c>
      <c r="F92">
        <v>85</v>
      </c>
      <c r="G92" t="s">
        <v>230</v>
      </c>
      <c r="H92" t="s">
        <v>664</v>
      </c>
      <c r="I92">
        <v>28.5</v>
      </c>
      <c r="J92" t="s">
        <v>198</v>
      </c>
      <c r="K92">
        <v>3</v>
      </c>
      <c r="L92">
        <v>2</v>
      </c>
      <c r="M92" t="s">
        <v>298</v>
      </c>
      <c r="N92" t="e">
        <f t="shared" si="1"/>
        <v>#VALUE!</v>
      </c>
    </row>
    <row r="93" spans="1:14" x14ac:dyDescent="0.35">
      <c r="A93">
        <v>90</v>
      </c>
      <c r="B93">
        <v>189513</v>
      </c>
      <c r="C93" t="s">
        <v>667</v>
      </c>
      <c r="D93">
        <v>29</v>
      </c>
      <c r="E93" t="s">
        <v>217</v>
      </c>
      <c r="F93">
        <v>85</v>
      </c>
      <c r="G93" t="s">
        <v>669</v>
      </c>
      <c r="H93" t="s">
        <v>671</v>
      </c>
      <c r="I93">
        <v>37</v>
      </c>
      <c r="J93" t="s">
        <v>198</v>
      </c>
      <c r="K93">
        <v>4</v>
      </c>
      <c r="L93">
        <v>3</v>
      </c>
      <c r="M93" t="s">
        <v>236</v>
      </c>
      <c r="N93">
        <f t="shared" si="1"/>
        <v>37</v>
      </c>
    </row>
    <row r="94" spans="1:14" x14ac:dyDescent="0.35">
      <c r="A94">
        <v>91</v>
      </c>
      <c r="B94">
        <v>187961</v>
      </c>
      <c r="C94" t="s">
        <v>673</v>
      </c>
      <c r="D94">
        <v>29</v>
      </c>
      <c r="E94" t="s">
        <v>205</v>
      </c>
      <c r="F94">
        <v>85</v>
      </c>
      <c r="G94" t="s">
        <v>675</v>
      </c>
      <c r="H94" t="s">
        <v>671</v>
      </c>
      <c r="I94">
        <v>37</v>
      </c>
      <c r="J94" t="s">
        <v>198</v>
      </c>
      <c r="K94">
        <v>3</v>
      </c>
      <c r="L94">
        <v>3</v>
      </c>
      <c r="M94" t="s">
        <v>311</v>
      </c>
      <c r="N94">
        <f t="shared" si="1"/>
        <v>37</v>
      </c>
    </row>
    <row r="95" spans="1:14" x14ac:dyDescent="0.35">
      <c r="A95">
        <v>92</v>
      </c>
      <c r="B95">
        <v>186153</v>
      </c>
      <c r="C95" t="s">
        <v>678</v>
      </c>
      <c r="D95">
        <v>28</v>
      </c>
      <c r="E95" t="s">
        <v>280</v>
      </c>
      <c r="F95">
        <v>85</v>
      </c>
      <c r="G95" t="s">
        <v>194</v>
      </c>
      <c r="H95" t="s">
        <v>680</v>
      </c>
      <c r="I95">
        <v>32</v>
      </c>
      <c r="J95" t="s">
        <v>198</v>
      </c>
      <c r="K95">
        <v>3</v>
      </c>
      <c r="L95">
        <v>1</v>
      </c>
      <c r="M95" t="s">
        <v>224</v>
      </c>
      <c r="N95">
        <f t="shared" si="1"/>
        <v>32</v>
      </c>
    </row>
    <row r="96" spans="1:14" x14ac:dyDescent="0.35">
      <c r="A96">
        <v>93</v>
      </c>
      <c r="B96">
        <v>184941</v>
      </c>
      <c r="C96" t="s">
        <v>682</v>
      </c>
      <c r="D96">
        <v>29</v>
      </c>
      <c r="E96" t="s">
        <v>684</v>
      </c>
      <c r="F96">
        <v>85</v>
      </c>
      <c r="G96" t="s">
        <v>219</v>
      </c>
      <c r="H96" t="s">
        <v>660</v>
      </c>
      <c r="I96">
        <v>37.5</v>
      </c>
      <c r="J96" t="s">
        <v>198</v>
      </c>
      <c r="K96">
        <v>3</v>
      </c>
      <c r="L96">
        <v>4</v>
      </c>
      <c r="M96" t="s">
        <v>527</v>
      </c>
      <c r="N96" t="e">
        <f t="shared" si="1"/>
        <v>#VALUE!</v>
      </c>
    </row>
    <row r="97" spans="1:14" x14ac:dyDescent="0.35">
      <c r="A97">
        <v>94</v>
      </c>
      <c r="B97">
        <v>184267</v>
      </c>
      <c r="C97" t="s">
        <v>687</v>
      </c>
      <c r="D97">
        <v>28</v>
      </c>
      <c r="E97" t="s">
        <v>640</v>
      </c>
      <c r="F97">
        <v>85</v>
      </c>
      <c r="G97" t="s">
        <v>689</v>
      </c>
      <c r="H97" t="s">
        <v>585</v>
      </c>
      <c r="I97">
        <v>39</v>
      </c>
      <c r="J97" t="s">
        <v>198</v>
      </c>
      <c r="K97">
        <v>3</v>
      </c>
      <c r="L97">
        <v>4</v>
      </c>
      <c r="M97" t="s">
        <v>421</v>
      </c>
      <c r="N97">
        <f t="shared" si="1"/>
        <v>39</v>
      </c>
    </row>
    <row r="98" spans="1:14" x14ac:dyDescent="0.35">
      <c r="A98">
        <v>95</v>
      </c>
      <c r="B98">
        <v>183907</v>
      </c>
      <c r="C98" t="s">
        <v>693</v>
      </c>
      <c r="D98">
        <v>29</v>
      </c>
      <c r="E98" t="s">
        <v>288</v>
      </c>
      <c r="F98">
        <v>85</v>
      </c>
      <c r="G98" t="s">
        <v>282</v>
      </c>
      <c r="H98" t="s">
        <v>455</v>
      </c>
      <c r="I98">
        <v>30</v>
      </c>
      <c r="J98" t="s">
        <v>198</v>
      </c>
      <c r="K98">
        <v>4</v>
      </c>
      <c r="L98">
        <v>2</v>
      </c>
      <c r="M98" t="s">
        <v>267</v>
      </c>
      <c r="N98">
        <f t="shared" si="1"/>
        <v>30</v>
      </c>
    </row>
    <row r="99" spans="1:14" x14ac:dyDescent="0.35">
      <c r="A99">
        <v>96</v>
      </c>
      <c r="B99">
        <v>181872</v>
      </c>
      <c r="C99" t="s">
        <v>696</v>
      </c>
      <c r="D99">
        <v>31</v>
      </c>
      <c r="E99" t="s">
        <v>684</v>
      </c>
      <c r="F99">
        <v>85</v>
      </c>
      <c r="G99" t="s">
        <v>180</v>
      </c>
      <c r="H99" t="s">
        <v>698</v>
      </c>
      <c r="I99">
        <v>26</v>
      </c>
      <c r="J99" t="s">
        <v>198</v>
      </c>
      <c r="K99">
        <v>4</v>
      </c>
      <c r="L99">
        <v>3</v>
      </c>
      <c r="M99" t="s">
        <v>329</v>
      </c>
      <c r="N99">
        <f t="shared" si="1"/>
        <v>26</v>
      </c>
    </row>
    <row r="100" spans="1:14" x14ac:dyDescent="0.35">
      <c r="A100">
        <v>97</v>
      </c>
      <c r="B100">
        <v>181458</v>
      </c>
      <c r="C100" t="s">
        <v>700</v>
      </c>
      <c r="D100">
        <v>29</v>
      </c>
      <c r="E100" t="s">
        <v>248</v>
      </c>
      <c r="F100">
        <v>85</v>
      </c>
      <c r="G100" t="s">
        <v>453</v>
      </c>
      <c r="H100" t="s">
        <v>660</v>
      </c>
      <c r="I100">
        <v>37.5</v>
      </c>
      <c r="J100" t="s">
        <v>198</v>
      </c>
      <c r="K100">
        <v>5</v>
      </c>
      <c r="L100">
        <v>4</v>
      </c>
      <c r="M100" t="s">
        <v>421</v>
      </c>
      <c r="N100" t="e">
        <f t="shared" si="1"/>
        <v>#VALUE!</v>
      </c>
    </row>
    <row r="101" spans="1:14" x14ac:dyDescent="0.35">
      <c r="A101">
        <v>98</v>
      </c>
      <c r="B101">
        <v>180930</v>
      </c>
      <c r="C101" t="s">
        <v>703</v>
      </c>
      <c r="D101">
        <v>32</v>
      </c>
      <c r="E101" t="s">
        <v>589</v>
      </c>
      <c r="F101">
        <v>85</v>
      </c>
      <c r="G101" t="s">
        <v>658</v>
      </c>
      <c r="H101" t="s">
        <v>483</v>
      </c>
      <c r="I101">
        <v>30.5</v>
      </c>
      <c r="J101" t="s">
        <v>198</v>
      </c>
      <c r="K101">
        <v>5</v>
      </c>
      <c r="L101">
        <v>2</v>
      </c>
      <c r="M101" t="s">
        <v>201</v>
      </c>
      <c r="N101" t="e">
        <f t="shared" si="1"/>
        <v>#VALUE!</v>
      </c>
    </row>
    <row r="102" spans="1:14" x14ac:dyDescent="0.35">
      <c r="A102">
        <v>99</v>
      </c>
      <c r="B102">
        <v>179846</v>
      </c>
      <c r="C102" t="s">
        <v>705</v>
      </c>
      <c r="D102">
        <v>31</v>
      </c>
      <c r="E102" t="s">
        <v>288</v>
      </c>
      <c r="F102">
        <v>85</v>
      </c>
      <c r="G102" t="s">
        <v>194</v>
      </c>
      <c r="H102" t="s">
        <v>707</v>
      </c>
      <c r="I102">
        <v>33</v>
      </c>
      <c r="J102" t="s">
        <v>198</v>
      </c>
      <c r="K102">
        <v>4</v>
      </c>
      <c r="L102">
        <v>2</v>
      </c>
      <c r="M102" t="s">
        <v>236</v>
      </c>
      <c r="N102">
        <f t="shared" si="1"/>
        <v>33</v>
      </c>
    </row>
    <row r="103" spans="1:14" x14ac:dyDescent="0.35">
      <c r="A103">
        <v>100</v>
      </c>
      <c r="B103">
        <v>179844</v>
      </c>
      <c r="C103" t="s">
        <v>708</v>
      </c>
      <c r="D103">
        <v>29</v>
      </c>
      <c r="E103" t="s">
        <v>217</v>
      </c>
      <c r="F103">
        <v>85</v>
      </c>
      <c r="G103" t="s">
        <v>273</v>
      </c>
      <c r="H103" t="s">
        <v>710</v>
      </c>
      <c r="I103">
        <v>38.5</v>
      </c>
      <c r="J103" t="s">
        <v>198</v>
      </c>
      <c r="K103">
        <v>4</v>
      </c>
      <c r="L103">
        <v>2</v>
      </c>
      <c r="M103" t="s">
        <v>349</v>
      </c>
      <c r="N103" t="e">
        <f t="shared" si="1"/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BFF7-E896-4EA6-B738-FF93DD79537D}">
  <sheetPr codeName="Sheet9"/>
  <dimension ref="A1:J19"/>
  <sheetViews>
    <sheetView workbookViewId="0">
      <selection activeCell="D9" sqref="D9"/>
    </sheetView>
  </sheetViews>
  <sheetFormatPr defaultRowHeight="14.5" x14ac:dyDescent="0.35"/>
  <cols>
    <col min="1" max="1" width="16.453125" customWidth="1"/>
    <col min="9" max="9" width="21.1796875" bestFit="1" customWidth="1"/>
  </cols>
  <sheetData>
    <row r="1" spans="1:10" x14ac:dyDescent="0.35">
      <c r="A1" t="s">
        <v>1014</v>
      </c>
    </row>
    <row r="3" spans="1:10" x14ac:dyDescent="0.35">
      <c r="A3" s="28" t="s">
        <v>1015</v>
      </c>
      <c r="B3" s="28"/>
      <c r="C3" s="28"/>
      <c r="D3" s="28"/>
    </row>
    <row r="4" spans="1:10" x14ac:dyDescent="0.35">
      <c r="B4" t="s">
        <v>1009</v>
      </c>
      <c r="C4" t="s">
        <v>1010</v>
      </c>
      <c r="D4" t="s">
        <v>1011</v>
      </c>
      <c r="J4" t="s">
        <v>1009</v>
      </c>
    </row>
    <row r="5" spans="1:10" x14ac:dyDescent="0.35">
      <c r="A5" t="s">
        <v>1012</v>
      </c>
      <c r="B5" s="32">
        <v>10</v>
      </c>
      <c r="C5" s="32">
        <v>12</v>
      </c>
      <c r="D5" s="32">
        <v>13</v>
      </c>
      <c r="E5" s="32">
        <v>14</v>
      </c>
    </row>
    <row r="6" spans="1:10" x14ac:dyDescent="0.35">
      <c r="A6" t="s">
        <v>1013</v>
      </c>
      <c r="B6" s="12">
        <v>5</v>
      </c>
      <c r="C6" s="12">
        <v>12</v>
      </c>
      <c r="D6" s="12">
        <v>7</v>
      </c>
      <c r="E6" s="32"/>
      <c r="F6" s="16" t="s">
        <v>168</v>
      </c>
      <c r="G6" s="33"/>
      <c r="I6" t="s">
        <v>2340</v>
      </c>
      <c r="J6" s="33"/>
    </row>
    <row r="7" spans="1:10" x14ac:dyDescent="0.35">
      <c r="B7" s="74"/>
      <c r="C7" s="74"/>
      <c r="D7" s="74"/>
      <c r="E7" s="74"/>
    </row>
    <row r="10" spans="1:10" x14ac:dyDescent="0.35">
      <c r="A10" s="19" t="s">
        <v>1016</v>
      </c>
      <c r="B10" s="19"/>
      <c r="C10" s="19"/>
      <c r="D10" s="19"/>
    </row>
    <row r="12" spans="1:10" x14ac:dyDescent="0.35">
      <c r="A12" t="s">
        <v>1017</v>
      </c>
    </row>
    <row r="13" spans="1:10" x14ac:dyDescent="0.35">
      <c r="E13" s="13"/>
      <c r="F13" s="13"/>
    </row>
    <row r="14" spans="1:10" ht="43.5" x14ac:dyDescent="0.35">
      <c r="A14" s="5" t="s">
        <v>80</v>
      </c>
      <c r="B14" s="31" t="s">
        <v>1005</v>
      </c>
      <c r="C14" s="31" t="s">
        <v>1006</v>
      </c>
      <c r="D14" s="31" t="s">
        <v>1008</v>
      </c>
      <c r="E14" s="108" t="s">
        <v>2351</v>
      </c>
    </row>
    <row r="15" spans="1:10" x14ac:dyDescent="0.35">
      <c r="A15" s="4" t="s">
        <v>178</v>
      </c>
      <c r="B15" s="4"/>
      <c r="C15" s="4"/>
      <c r="D15" s="4"/>
      <c r="E15" s="4"/>
    </row>
    <row r="16" spans="1:10" x14ac:dyDescent="0.35">
      <c r="A16" s="4" t="s">
        <v>192</v>
      </c>
      <c r="B16" s="4"/>
      <c r="C16" s="4"/>
      <c r="D16" s="4"/>
      <c r="E16" s="4"/>
    </row>
    <row r="17" spans="1:5" x14ac:dyDescent="0.35">
      <c r="A17" s="4" t="s">
        <v>205</v>
      </c>
      <c r="B17" s="4"/>
      <c r="C17" s="4"/>
      <c r="D17" s="4"/>
      <c r="E17" s="4"/>
    </row>
    <row r="19" spans="1:5" x14ac:dyDescent="0.35">
      <c r="A19" s="38" t="s">
        <v>1066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D1827-22A2-45BC-B7B6-4FDF39D3AF48}">
  <sheetPr codeName="Sheet10"/>
  <dimension ref="B1:M35"/>
  <sheetViews>
    <sheetView zoomScaleNormal="100" workbookViewId="0">
      <selection activeCell="E5" sqref="E5"/>
    </sheetView>
  </sheetViews>
  <sheetFormatPr defaultRowHeight="14.5" x14ac:dyDescent="0.35"/>
  <cols>
    <col min="2" max="2" width="13.7265625" customWidth="1"/>
    <col min="3" max="3" width="23" customWidth="1"/>
    <col min="4" max="4" width="11.81640625" bestFit="1" customWidth="1"/>
    <col min="5" max="5" width="37.54296875" customWidth="1"/>
    <col min="6" max="6" width="18.36328125" customWidth="1"/>
    <col min="9" max="10" width="20.90625" customWidth="1"/>
    <col min="11" max="11" width="14.36328125" customWidth="1"/>
  </cols>
  <sheetData>
    <row r="1" spans="2:13" x14ac:dyDescent="0.35">
      <c r="B1" s="5" t="s">
        <v>29</v>
      </c>
      <c r="C1" s="5" t="s">
        <v>1046</v>
      </c>
      <c r="D1" s="5" t="s">
        <v>5</v>
      </c>
      <c r="E1" s="5" t="s">
        <v>21</v>
      </c>
      <c r="F1" s="5" t="s">
        <v>1100</v>
      </c>
      <c r="I1" s="13" t="s">
        <v>1055</v>
      </c>
    </row>
    <row r="2" spans="2:13" ht="29" x14ac:dyDescent="0.35">
      <c r="B2" s="4" t="s">
        <v>1020</v>
      </c>
      <c r="C2" s="4" t="str">
        <f ca="1">_xlfn.FORMULATEXT(D2)</f>
        <v>=ABS(-5)</v>
      </c>
      <c r="D2" s="4">
        <f>ABS(-5)</f>
        <v>5</v>
      </c>
      <c r="E2" s="34" t="s">
        <v>1050</v>
      </c>
      <c r="F2" s="4"/>
      <c r="I2" s="35" t="s">
        <v>1052</v>
      </c>
      <c r="J2" s="35" t="s">
        <v>1053</v>
      </c>
      <c r="K2" s="16" t="s">
        <v>1054</v>
      </c>
    </row>
    <row r="3" spans="2:13" ht="29" x14ac:dyDescent="0.35">
      <c r="B3" s="4" t="s">
        <v>1021</v>
      </c>
      <c r="C3" s="4" t="str">
        <f t="shared" ref="C3:C17" ca="1" si="0">_xlfn.FORMULATEXT(D3)</f>
        <v>=CEILING.MATH(123,10)</v>
      </c>
      <c r="D3" s="4">
        <f>_xlfn.CEILING.MATH(123,10)</f>
        <v>130</v>
      </c>
      <c r="E3" s="34" t="s">
        <v>1051</v>
      </c>
      <c r="F3" s="4"/>
      <c r="I3" s="36">
        <v>136</v>
      </c>
      <c r="J3" s="36">
        <v>24</v>
      </c>
    </row>
    <row r="4" spans="2:13" ht="43.5" x14ac:dyDescent="0.35">
      <c r="B4" s="4" t="s">
        <v>1022</v>
      </c>
      <c r="C4" s="4" t="str">
        <f t="shared" ca="1" si="0"/>
        <v>=COMBIN(20,11)</v>
      </c>
      <c r="D4" s="4">
        <f>COMBIN(20,11)</f>
        <v>167960</v>
      </c>
      <c r="E4" s="34" t="s">
        <v>1057</v>
      </c>
      <c r="F4" s="4" t="s">
        <v>1071</v>
      </c>
      <c r="I4" s="36">
        <v>448</v>
      </c>
      <c r="J4" s="36">
        <v>32</v>
      </c>
    </row>
    <row r="5" spans="2:13" ht="58" x14ac:dyDescent="0.35">
      <c r="B5" s="4" t="s">
        <v>1047</v>
      </c>
      <c r="C5" s="4" t="str">
        <f t="shared" ca="1" si="0"/>
        <v>=PERMUT(10,4)</v>
      </c>
      <c r="D5" s="4">
        <f>PERMUT(10,4)</f>
        <v>5040</v>
      </c>
      <c r="E5" s="34" t="s">
        <v>1070</v>
      </c>
      <c r="F5" s="4" t="s">
        <v>1072</v>
      </c>
      <c r="I5" s="36">
        <v>602</v>
      </c>
      <c r="J5" s="36">
        <v>48</v>
      </c>
    </row>
    <row r="6" spans="2:13" ht="29" x14ac:dyDescent="0.35">
      <c r="B6" s="4" t="s">
        <v>1023</v>
      </c>
      <c r="C6" s="4" t="str">
        <f t="shared" ca="1" si="0"/>
        <v>=FLOOR.MATH(123,10)</v>
      </c>
      <c r="D6" s="4">
        <f>_xlfn.FLOOR.MATH(123,10)</f>
        <v>120</v>
      </c>
      <c r="E6" s="34" t="s">
        <v>1058</v>
      </c>
      <c r="F6" s="4"/>
      <c r="I6" s="36">
        <v>440</v>
      </c>
      <c r="J6" s="36">
        <v>100</v>
      </c>
    </row>
    <row r="7" spans="2:13" ht="29" x14ac:dyDescent="0.35">
      <c r="B7" s="4" t="s">
        <v>1024</v>
      </c>
      <c r="C7" s="4" t="str">
        <f t="shared" ca="1" si="0"/>
        <v>=INT(2.4)</v>
      </c>
      <c r="D7" s="4">
        <f>INT(2.4)</f>
        <v>2</v>
      </c>
      <c r="E7" s="34" t="s">
        <v>1059</v>
      </c>
      <c r="F7" s="4"/>
    </row>
    <row r="8" spans="2:13" ht="29" x14ac:dyDescent="0.35">
      <c r="B8" s="4" t="s">
        <v>1025</v>
      </c>
      <c r="C8" s="4" t="str">
        <f t="shared" ca="1" si="0"/>
        <v>=MOD(10,3)</v>
      </c>
      <c r="D8" s="4">
        <f>MOD(10,3)</f>
        <v>1</v>
      </c>
      <c r="E8" s="34" t="s">
        <v>1060</v>
      </c>
      <c r="F8" s="4"/>
      <c r="I8" s="13" t="s">
        <v>1061</v>
      </c>
    </row>
    <row r="9" spans="2:13" ht="29" x14ac:dyDescent="0.35">
      <c r="B9" s="4" t="s">
        <v>1028</v>
      </c>
      <c r="C9" s="4" t="str">
        <f t="shared" ca="1" si="0"/>
        <v>=QUOTIENT(10,3)</v>
      </c>
      <c r="D9" s="4">
        <f>QUOTIENT(10,3)</f>
        <v>3</v>
      </c>
      <c r="E9" s="34" t="s">
        <v>1075</v>
      </c>
      <c r="F9" s="4"/>
      <c r="I9" t="s">
        <v>1063</v>
      </c>
      <c r="J9" t="s">
        <v>1064</v>
      </c>
      <c r="K9" t="s">
        <v>1062</v>
      </c>
      <c r="L9" t="s">
        <v>1065</v>
      </c>
    </row>
    <row r="10" spans="2:13" ht="29" x14ac:dyDescent="0.35">
      <c r="B10" s="4" t="s">
        <v>1026</v>
      </c>
      <c r="C10" s="4" t="str">
        <f t="shared" ca="1" si="0"/>
        <v>=PI()</v>
      </c>
      <c r="D10" s="4">
        <f>PI()</f>
        <v>3.1415926535897931</v>
      </c>
      <c r="E10" s="34" t="s">
        <v>1073</v>
      </c>
      <c r="F10" s="4"/>
      <c r="I10" s="37">
        <v>43786.25</v>
      </c>
      <c r="J10" s="37">
        <v>43824.75</v>
      </c>
    </row>
    <row r="11" spans="2:13" ht="29" x14ac:dyDescent="0.35">
      <c r="B11" s="4" t="s">
        <v>1027</v>
      </c>
      <c r="C11" s="4" t="str">
        <f t="shared" ca="1" si="0"/>
        <v>=POWER(5,2)</v>
      </c>
      <c r="D11" s="4">
        <f>POWER(5,2)</f>
        <v>25</v>
      </c>
      <c r="E11" s="34" t="s">
        <v>1074</v>
      </c>
      <c r="F11" s="4"/>
    </row>
    <row r="12" spans="2:13" ht="29" x14ac:dyDescent="0.35">
      <c r="B12" s="4" t="s">
        <v>1029</v>
      </c>
      <c r="C12" s="4" t="str">
        <f t="shared" ca="1" si="0"/>
        <v>=RAND()</v>
      </c>
      <c r="D12" s="4">
        <f ca="1">RAND()</f>
        <v>0.90654434137758433</v>
      </c>
      <c r="E12" s="34" t="s">
        <v>1077</v>
      </c>
      <c r="F12" s="4"/>
      <c r="I12" s="13" t="s">
        <v>1069</v>
      </c>
    </row>
    <row r="13" spans="2:13" ht="29" x14ac:dyDescent="0.35">
      <c r="B13" s="4" t="s">
        <v>1030</v>
      </c>
      <c r="C13" s="4" t="str">
        <f t="shared" ca="1" si="0"/>
        <v>=RANDBETWEEN(100,500)</v>
      </c>
      <c r="D13" s="4">
        <f ca="1">RANDBETWEEN(100,500)</f>
        <v>186</v>
      </c>
      <c r="E13" s="34" t="s">
        <v>1078</v>
      </c>
      <c r="F13" s="4"/>
      <c r="I13" s="13" t="s">
        <v>144</v>
      </c>
      <c r="J13" s="13" t="s">
        <v>1068</v>
      </c>
      <c r="K13" s="13" t="s">
        <v>1067</v>
      </c>
      <c r="M13" s="13"/>
    </row>
    <row r="14" spans="2:13" ht="29" x14ac:dyDescent="0.35">
      <c r="B14" s="4" t="s">
        <v>1031</v>
      </c>
      <c r="C14" s="4" t="str">
        <f t="shared" ca="1" si="0"/>
        <v>=ROUND(4.67,0)</v>
      </c>
      <c r="D14" s="4">
        <f>ROUND(4.67,0)</f>
        <v>5</v>
      </c>
      <c r="E14" s="34" t="s">
        <v>1080</v>
      </c>
      <c r="F14" s="4"/>
      <c r="I14" t="s">
        <v>111</v>
      </c>
      <c r="K14" s="14"/>
      <c r="M14" s="13"/>
    </row>
    <row r="15" spans="2:13" ht="29" x14ac:dyDescent="0.35">
      <c r="B15" s="4" t="s">
        <v>1032</v>
      </c>
      <c r="C15" s="4" t="str">
        <f t="shared" ca="1" si="0"/>
        <v>=ROUNDDOWN(4.67,0)</v>
      </c>
      <c r="D15" s="4">
        <f>ROUNDDOWN(4.67,0)</f>
        <v>4</v>
      </c>
      <c r="E15" s="34" t="s">
        <v>1081</v>
      </c>
      <c r="F15" s="4"/>
      <c r="I15" t="s">
        <v>112</v>
      </c>
      <c r="K15" s="14"/>
      <c r="M15" s="13"/>
    </row>
    <row r="16" spans="2:13" ht="29" x14ac:dyDescent="0.35">
      <c r="B16" s="4" t="s">
        <v>1033</v>
      </c>
      <c r="C16" s="4" t="str">
        <f t="shared" ca="1" si="0"/>
        <v>=ROUNDUP(4.67,0)</v>
      </c>
      <c r="D16" s="4">
        <f>ROUNDUP(4.67,0)</f>
        <v>5</v>
      </c>
      <c r="E16" s="34" t="s">
        <v>1082</v>
      </c>
      <c r="F16" s="4"/>
      <c r="I16" t="s">
        <v>113</v>
      </c>
      <c r="K16" s="14"/>
      <c r="M16" s="13"/>
    </row>
    <row r="17" spans="2:12" ht="29" x14ac:dyDescent="0.35">
      <c r="B17" s="4" t="s">
        <v>1034</v>
      </c>
      <c r="C17" s="4" t="str">
        <f t="shared" ca="1" si="0"/>
        <v>=SIGN(-3)</v>
      </c>
      <c r="D17" s="4">
        <f>SIGN(-3)</f>
        <v>-1</v>
      </c>
      <c r="E17" s="34" t="s">
        <v>1083</v>
      </c>
      <c r="F17" s="4"/>
      <c r="I17" t="s">
        <v>114</v>
      </c>
      <c r="K17" s="14"/>
    </row>
    <row r="18" spans="2:12" x14ac:dyDescent="0.35">
      <c r="I18" t="s">
        <v>160</v>
      </c>
      <c r="K18" s="14"/>
    </row>
    <row r="19" spans="2:12" x14ac:dyDescent="0.35">
      <c r="B19" t="s">
        <v>1076</v>
      </c>
      <c r="I19" t="s">
        <v>161</v>
      </c>
      <c r="K19" s="14"/>
    </row>
    <row r="20" spans="2:12" x14ac:dyDescent="0.35">
      <c r="B20" t="s">
        <v>1079</v>
      </c>
      <c r="E20" s="96"/>
      <c r="I20" t="s">
        <v>162</v>
      </c>
      <c r="K20" s="14"/>
    </row>
    <row r="22" spans="2:12" x14ac:dyDescent="0.35">
      <c r="I22" s="13" t="s">
        <v>1090</v>
      </c>
    </row>
    <row r="23" spans="2:12" x14ac:dyDescent="0.35">
      <c r="I23" t="s">
        <v>1084</v>
      </c>
      <c r="J23" t="s">
        <v>1085</v>
      </c>
      <c r="K23" t="s">
        <v>1086</v>
      </c>
      <c r="L23" t="s">
        <v>1089</v>
      </c>
    </row>
    <row r="24" spans="2:12" x14ac:dyDescent="0.35">
      <c r="I24">
        <v>4.67</v>
      </c>
      <c r="J24">
        <v>5</v>
      </c>
      <c r="K24">
        <f>PRODUCT(I24:J24)</f>
        <v>23.35</v>
      </c>
    </row>
    <row r="26" spans="2:12" x14ac:dyDescent="0.35">
      <c r="I26" s="13" t="s">
        <v>1101</v>
      </c>
    </row>
    <row r="27" spans="2:12" x14ac:dyDescent="0.35">
      <c r="I27" t="s">
        <v>1091</v>
      </c>
    </row>
    <row r="28" spans="2:12" x14ac:dyDescent="0.35">
      <c r="I28" t="s">
        <v>1092</v>
      </c>
      <c r="J28">
        <v>1</v>
      </c>
    </row>
    <row r="29" spans="2:12" x14ac:dyDescent="0.35">
      <c r="I29" t="s">
        <v>1093</v>
      </c>
      <c r="J29">
        <v>2</v>
      </c>
    </row>
    <row r="30" spans="2:12" x14ac:dyDescent="0.35">
      <c r="I30" t="s">
        <v>1094</v>
      </c>
      <c r="J30">
        <v>3</v>
      </c>
    </row>
    <row r="31" spans="2:12" x14ac:dyDescent="0.35">
      <c r="I31" t="s">
        <v>1095</v>
      </c>
      <c r="J31">
        <v>4</v>
      </c>
    </row>
    <row r="32" spans="2:12" x14ac:dyDescent="0.35">
      <c r="I32" t="s">
        <v>1096</v>
      </c>
      <c r="J32">
        <v>5</v>
      </c>
    </row>
    <row r="33" spans="9:10" x14ac:dyDescent="0.35">
      <c r="I33" t="s">
        <v>1097</v>
      </c>
      <c r="J33">
        <v>6</v>
      </c>
    </row>
    <row r="34" spans="9:10" x14ac:dyDescent="0.35">
      <c r="I34" t="s">
        <v>1098</v>
      </c>
      <c r="J34">
        <v>7</v>
      </c>
    </row>
    <row r="35" spans="9:10" x14ac:dyDescent="0.35">
      <c r="I35" t="s">
        <v>1099</v>
      </c>
      <c r="J35">
        <v>8</v>
      </c>
    </row>
  </sheetData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F B 3 T z 7 2 v j G o A A A A + A A A A B I A H A B D b 2 5 m a W c v U G F j a 2 F n Z S 5 4 b W w g o h g A K K A U A A A A A A A A A A A A A A A A A A A A A A A A A A A A h Y 9 B D o I w F E S v Q r q n L V V R y a c s 3 I o x M T H G X Q M V G q E Y W i x 3 c + G R v I I k i r p z O Z M 3 y Z v H 7 Q 5 J X 1 f e V b Z G N T p G A a b I k z p r c q W L G H X 2 5 C 9 Q w m E r s r M o p D f A 2 k S 9 U T E q r b 1 E h D j n s J v g p i 0 I o z Q g h 3 S 9 y 0 p Z C 1 9 p Y 4 X O J P q s 8 v 8 r x G H / k u E M z 6 d 4 F g Z L z E I G Z K w h V f q L s M E Y U y A / J a y 6 y n a t 5 F L 7 m y O Q M Q J 5 v + B P U E s D B B Q A A g A I A C R Q d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U H d P K I p H u A 4 A A A A R A A A A E w A c A E Z v c m 1 1 b G F z L 1 N l Y 3 R p b 2 4 x L m 0 g o h g A K K A U A A A A A A A A A A A A A A A A A A A A A A A A A A A A K 0 5 N L s n M z 1 M I h t C G 1 g B Q S w E C L Q A U A A I A C A A k U H d P P v a + M a g A A A D 4 A A A A E g A A A A A A A A A A A A A A A A A A A A A A Q 2 9 u Z m l n L 1 B h Y 2 t h Z 2 U u e G 1 s U E s B A i 0 A F A A C A A g A J F B 3 T w / K 6 a u k A A A A 6 Q A A A B M A A A A A A A A A A A A A A A A A 9 A A A A F t D b 2 5 0 Z W 5 0 X 1 R 5 c G V z X S 5 4 b W x Q S w E C L Q A U A A I A C A A k U H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Q n s m P I H q E 6 X c B i C y i c m c w A A A A A C A A A A A A A Q Z g A A A A E A A C A A A A C t 7 i W + v 2 W Z r x I g 0 Y D C j S k j P 7 V + A F A O y V V q s T C Q i v n J S g A A A A A O g A A A A A I A A C A A A A C 2 Y v A 7 C V A r Q 5 1 8 p d X q 6 k s m H I l t Y B E 2 I h s y l g 6 Y P 5 0 8 m F A A A A D 1 t Y w 8 1 b H 2 l N 2 4 3 K C z W + U W U b 8 o O W b 6 2 s D + J 4 D 7 L + 6 G n N o w X / X B D b K W b d O b m t c h I 1 n A W X a j d 2 s Y I I y p + N N z N r S E V u i 2 J m 6 9 t c Z v k J 8 G K 5 H 2 9 U A A A A B K b g d D d M 7 b S C g C 7 C q F b f U v s k K 6 Y Y k n d z W D X 4 A t r w 5 Z D y j X H u / 4 d C r A U C G H l 3 8 W z v m 5 s N C Z V h v 2 L F v + + P Q B A U 2 V < / D a t a M a s h u p > 
</file>

<file path=customXml/itemProps1.xml><?xml version="1.0" encoding="utf-8"?>
<ds:datastoreItem xmlns:ds="http://schemas.openxmlformats.org/officeDocument/2006/customXml" ds:itemID="{9AF8D664-C351-4BE7-AC23-725E4B8B26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7</vt:i4>
      </vt:variant>
    </vt:vector>
  </HeadingPairs>
  <TitlesOfParts>
    <vt:vector size="31" baseType="lpstr">
      <vt:lpstr>Intro to Functions</vt:lpstr>
      <vt:lpstr>Logical</vt:lpstr>
      <vt:lpstr>Errors in Excel</vt:lpstr>
      <vt:lpstr>Indirect</vt:lpstr>
      <vt:lpstr>Basic Functions on Ranges</vt:lpstr>
      <vt:lpstr>Offset</vt:lpstr>
      <vt:lpstr>Sum.Count.Avg IF</vt:lpstr>
      <vt:lpstr>Sumproduct</vt:lpstr>
      <vt:lpstr>More Math Functions</vt:lpstr>
      <vt:lpstr>More Text Functions</vt:lpstr>
      <vt:lpstr>Lookup-V,H,L</vt:lpstr>
      <vt:lpstr>Index.Match 1</vt:lpstr>
      <vt:lpstr>Index 2</vt:lpstr>
      <vt:lpstr>Date.Time</vt:lpstr>
      <vt:lpstr>Subtotal &amp; Aggregate</vt:lpstr>
      <vt:lpstr>Choose</vt:lpstr>
      <vt:lpstr>Frequency</vt:lpstr>
      <vt:lpstr>Financial</vt:lpstr>
      <vt:lpstr>Other</vt:lpstr>
      <vt:lpstr>Cube</vt:lpstr>
      <vt:lpstr>Information</vt:lpstr>
      <vt:lpstr>Statistics &amp; Maths</vt:lpstr>
      <vt:lpstr>Engineering</vt:lpstr>
      <vt:lpstr>Web</vt:lpstr>
      <vt:lpstr>Criteria</vt:lpstr>
      <vt:lpstr>High</vt:lpstr>
      <vt:lpstr>Low</vt:lpstr>
      <vt:lpstr>Medium</vt:lpstr>
      <vt:lpstr>Name</vt:lpstr>
      <vt:lpstr>numbers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Jarrod Hill</dc:creator>
  <cp:lastModifiedBy>Jarrod Hill</cp:lastModifiedBy>
  <dcterms:created xsi:type="dcterms:W3CDTF">2019-11-13T16:21:00Z</dcterms:created>
  <dcterms:modified xsi:type="dcterms:W3CDTF">2020-07-09T08:17:25Z</dcterms:modified>
</cp:coreProperties>
</file>